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3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10.0 - Summary" sheetId="1" r:id="rId1"/>
    <sheet name="10.1 - Soda" sheetId="11" r:id="rId2"/>
    <sheet name="10.1.1 - Soda" sheetId="12" r:id="rId3"/>
    <sheet name="10.1.2 - Soda" sheetId="13" r:id="rId4"/>
    <sheet name="10.2 - Swift" sheetId="8" r:id="rId5"/>
    <sheet name="10.2.1 - Swift" sheetId="9" r:id="rId6"/>
    <sheet name="10.2.2 - Swift" sheetId="10" r:id="rId7"/>
    <sheet name="10.3 - Prospect" sheetId="14" r:id="rId8"/>
    <sheet name="10.3.1 - Prospect" sheetId="15" r:id="rId9"/>
    <sheet name="10.3.2 - Prospect" sheetId="16" r:id="rId10"/>
    <sheet name="10.4 - JB" sheetId="2" r:id="rId11"/>
    <sheet name="10.4.1 - JB" sheetId="3" r:id="rId12"/>
    <sheet name="10.4.2 - JB" sheetId="4" r:id="rId13"/>
    <sheet name="10.5 - Merwin" sheetId="5" r:id="rId14"/>
    <sheet name="10.5.1 - Merwin" sheetId="6" r:id="rId15"/>
    <sheet name="10.5.2 - Merwin" sheetId="7" r:id="rId16"/>
  </sheets>
  <externalReferences>
    <externalReference r:id="rId17"/>
    <externalReference r:id="rId18"/>
    <externalReference r:id="rId19"/>
  </externalReferences>
  <definedNames>
    <definedName name="__123Graph_A" localSheetId="0" hidden="1">[1]Inputs!#REF!</definedName>
    <definedName name="__123Graph_A" localSheetId="1" hidden="1">[2]Inputs!#REF!</definedName>
    <definedName name="__123Graph_A" localSheetId="2" hidden="1">[2]Inputs!#REF!</definedName>
    <definedName name="__123Graph_A" localSheetId="3" hidden="1">[2]Inputs!#REF!</definedName>
    <definedName name="__123Graph_A" localSheetId="4" hidden="1">[2]Inputs!#REF!</definedName>
    <definedName name="__123Graph_A" localSheetId="5" hidden="1">[2]Inputs!#REF!</definedName>
    <definedName name="__123Graph_A" localSheetId="6" hidden="1">[2]Inputs!#REF!</definedName>
    <definedName name="__123Graph_A" localSheetId="7" hidden="1">[2]Inputs!#REF!</definedName>
    <definedName name="__123Graph_A" localSheetId="8" hidden="1">[2]Inputs!#REF!</definedName>
    <definedName name="__123Graph_A" localSheetId="9" hidden="1">[2]Inputs!#REF!</definedName>
    <definedName name="__123Graph_A" localSheetId="13" hidden="1">[2]Inputs!#REF!</definedName>
    <definedName name="__123Graph_A" localSheetId="14" hidden="1">[2]Inputs!#REF!</definedName>
    <definedName name="__123Graph_A" localSheetId="15" hidden="1">[2]Inputs!#REF!</definedName>
    <definedName name="__123Graph_A" hidden="1">[2]Inputs!#REF!</definedName>
    <definedName name="__123Graph_B" localSheetId="0" hidden="1">[1]Inputs!#REF!</definedName>
    <definedName name="__123Graph_B" localSheetId="1" hidden="1">[2]Inputs!#REF!</definedName>
    <definedName name="__123Graph_B" localSheetId="2" hidden="1">[2]Inputs!#REF!</definedName>
    <definedName name="__123Graph_B" localSheetId="3" hidden="1">[2]Inputs!#REF!</definedName>
    <definedName name="__123Graph_B" localSheetId="4" hidden="1">[2]Inputs!#REF!</definedName>
    <definedName name="__123Graph_B" localSheetId="5" hidden="1">[2]Inputs!#REF!</definedName>
    <definedName name="__123Graph_B" localSheetId="6" hidden="1">[2]Inputs!#REF!</definedName>
    <definedName name="__123Graph_B" localSheetId="7" hidden="1">[2]Inputs!#REF!</definedName>
    <definedName name="__123Graph_B" localSheetId="8" hidden="1">[2]Inputs!#REF!</definedName>
    <definedName name="__123Graph_B" localSheetId="9" hidden="1">[2]Inputs!#REF!</definedName>
    <definedName name="__123Graph_B" localSheetId="13" hidden="1">[2]Inputs!#REF!</definedName>
    <definedName name="__123Graph_B" localSheetId="14" hidden="1">[2]Inputs!#REF!</definedName>
    <definedName name="__123Graph_B" localSheetId="15" hidden="1">[2]Inputs!#REF!</definedName>
    <definedName name="__123Graph_B" hidden="1">[2]Inputs!#REF!</definedName>
    <definedName name="__123Graph_D" localSheetId="0" hidden="1">[1]Inputs!#REF!</definedName>
    <definedName name="__123Graph_D" localSheetId="1" hidden="1">[2]Inputs!#REF!</definedName>
    <definedName name="__123Graph_D" localSheetId="2" hidden="1">[2]Inputs!#REF!</definedName>
    <definedName name="__123Graph_D" localSheetId="3" hidden="1">[2]Inputs!#REF!</definedName>
    <definedName name="__123Graph_D" localSheetId="4" hidden="1">[2]Inputs!#REF!</definedName>
    <definedName name="__123Graph_D" localSheetId="5" hidden="1">[2]Inputs!#REF!</definedName>
    <definedName name="__123Graph_D" localSheetId="6" hidden="1">[2]Inputs!#REF!</definedName>
    <definedName name="__123Graph_D" localSheetId="7" hidden="1">[2]Inputs!#REF!</definedName>
    <definedName name="__123Graph_D" localSheetId="8" hidden="1">[2]Inputs!#REF!</definedName>
    <definedName name="__123Graph_D" localSheetId="9" hidden="1">[2]Inputs!#REF!</definedName>
    <definedName name="__123Graph_D" localSheetId="13" hidden="1">[2]Inputs!#REF!</definedName>
    <definedName name="__123Graph_D" localSheetId="14" hidden="1">[2]Inputs!#REF!</definedName>
    <definedName name="__123Graph_D" localSheetId="15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hidden="1">#REF!</definedName>
    <definedName name="_xlnm._FilterDatabase" localSheetId="2" hidden="1">'10.1.1 - Soda'!$B$6:$I$8</definedName>
    <definedName name="_xlnm._FilterDatabase" localSheetId="5" hidden="1">'10.2.1 - Swift'!$B$6:$I$8</definedName>
    <definedName name="_xlnm._FilterDatabase" localSheetId="8" hidden="1">'10.3.1 - Prospect'!$B$6:$I$8</definedName>
    <definedName name="_xlnm._FilterDatabase" localSheetId="11" hidden="1">'10.4.1 - JB'!#REF!</definedName>
    <definedName name="_xlnm._FilterDatabase" localSheetId="14" hidden="1">'10.5.1 - Merwin'!$B$6:$I$8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3" hidden="1">#REF!</definedName>
    <definedName name="_Key1" localSheetId="14" hidden="1">#REF!</definedName>
    <definedName name="_Key1" localSheetId="15" hidden="1">#REF!</definedName>
    <definedName name="_Key1" hidden="1">#REF!</definedName>
    <definedName name="_Key2" localSheetId="1" hidden="1">#REF!</definedName>
    <definedName name="_Key2" localSheetId="2" hidden="1">#REF!</definedName>
    <definedName name="_Key2" localSheetId="3" hidden="1">#REF!</definedName>
    <definedName name="_Key2" localSheetId="4" hidden="1">#REF!</definedName>
    <definedName name="_Key2" localSheetId="5" hidden="1">#REF!</definedName>
    <definedName name="_Key2" localSheetId="6" hidden="1">#REF!</definedName>
    <definedName name="_Key2" localSheetId="7" hidden="1">#REF!</definedName>
    <definedName name="_Key2" localSheetId="8" hidden="1">#REF!</definedName>
    <definedName name="_Key2" localSheetId="9" hidden="1">#REF!</definedName>
    <definedName name="_Key2" localSheetId="13" hidden="1">#REF!</definedName>
    <definedName name="_Key2" localSheetId="14" hidden="1">#REF!</definedName>
    <definedName name="_Key2" localSheetId="15" hidden="1">#REF!</definedName>
    <definedName name="_Key2" hidden="1">#REF!</definedName>
    <definedName name="_Order1" hidden="1">255</definedName>
    <definedName name="_Order2" hidden="1">0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3" hidden="1">#REF!</definedName>
    <definedName name="_Sort" localSheetId="14" hidden="1">#REF!</definedName>
    <definedName name="_Sort" localSheetId="15" hidden="1">#REF!</definedName>
    <definedName name="_Sort" hidden="1">#REF!</definedName>
    <definedName name="a" hidden="1">'[1]DSM Output'!$J$21:$J$23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_xlnm.Print_Area" localSheetId="0">'10.0 - Summary'!$A$1:$J$90</definedName>
    <definedName name="_xlnm.Print_Area" localSheetId="1">'10.1 - Soda'!$A$1:$J$42</definedName>
    <definedName name="_xlnm.Print_Area" localSheetId="2">'10.1.1 - Soda'!$C$1:$K$11</definedName>
    <definedName name="_xlnm.Print_Area" localSheetId="3">'10.1.2 - Soda'!$A$1:$K$22</definedName>
    <definedName name="_xlnm.Print_Area" localSheetId="4">'10.2 - Swift'!$A$1:$J$50</definedName>
    <definedName name="_xlnm.Print_Area" localSheetId="5">'10.2.1 - Swift'!$C$1:$K$11</definedName>
    <definedName name="_xlnm.Print_Area" localSheetId="6">'10.2.2 - Swift'!$A$1:$K$22</definedName>
    <definedName name="_xlnm.Print_Area" localSheetId="7">'10.3 - Prospect'!$A$1:$J$50</definedName>
    <definedName name="_xlnm.Print_Area" localSheetId="8">'10.3.1 - Prospect'!$C$1:$K$11</definedName>
    <definedName name="_xlnm.Print_Area" localSheetId="9">'10.3.2 - Prospect'!$A$1:$K$22</definedName>
    <definedName name="_xlnm.Print_Area" localSheetId="10">'10.4 - JB'!$A$1:$J$44</definedName>
    <definedName name="_xlnm.Print_Area" localSheetId="11">'10.4.1 - JB'!$C$1:$K$11</definedName>
    <definedName name="_xlnm.Print_Area" localSheetId="12">'10.4.2 - JB'!$A$1:$K$22</definedName>
    <definedName name="_xlnm.Print_Area" localSheetId="13">'10.5 - Merwin'!$A$1:$J$48</definedName>
    <definedName name="_xlnm.Print_Area" localSheetId="14">'10.5.1 - Merwin'!$C$1:$K$11</definedName>
    <definedName name="_xlnm.Print_Area" localSheetId="15">'10.5.2 - Merwin'!$A$1:$K$22</definedName>
    <definedName name="_xlnm.Print_Titles" localSheetId="0">'10.0 - Summary'!$A:$A</definedName>
    <definedName name="_xlnm.Print_Titles" localSheetId="2">'10.1.1 - Soda'!$1:$5</definedName>
    <definedName name="_xlnm.Print_Titles" localSheetId="5">'10.2.1 - Swift'!$1:$5</definedName>
    <definedName name="_xlnm.Print_Titles" localSheetId="8">'10.3.1 - Prospect'!$1:$5</definedName>
    <definedName name="_xlnm.Print_Titles" localSheetId="11">'10.4.1 - JB'!$1:$5</definedName>
    <definedName name="_xlnm.Print_Titles" localSheetId="14">'10.5.1 - Merwin'!$1:$5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PBEXrevision" hidden="1">1</definedName>
    <definedName name="SAPBEXsysID" hidden="1">"BWP"</definedName>
    <definedName name="SAPBEXwbID" localSheetId="0" hidden="1">"45FIHJWMI3GHFVKWLVCY66MTN"</definedName>
    <definedName name="SAPBEXwbID" hidden="1">"45EQYSCWE9WJMGB34OOD1BOQZ"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wrn.Adj._.Back_Up." hidden="1">{"Page 3.4.1",#N/A,FALSE,"Totals";"Page 3.4.2",#N/A,FALSE,"Totals"}</definedName>
    <definedName name="wrn.All._.Pages." localSheetId="0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._.Pages." hidden="1">{#N/A,#N/A,FALSE,"Cover";#N/A,#N/A,FALSE,"Lead Sheet";#N/A,#N/A,FALSE,"T-Accounts";#N/A,#N/A,FALSE,"Ins &amp; Prem ActualEstimates"}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y" hidden="1">'[1]DSM Output'!$B$21:$B$23</definedName>
    <definedName name="z" hidden="1">'[1]DSM Output'!$G$21:$G$23</definedName>
  </definedNames>
  <calcPr calcId="145621" calcMode="manual"/>
</workbook>
</file>

<file path=xl/calcChain.xml><?xml version="1.0" encoding="utf-8"?>
<calcChain xmlns="http://schemas.openxmlformats.org/spreadsheetml/2006/main">
  <c r="J5" i="1" l="1"/>
  <c r="E5" i="1"/>
  <c r="D5" i="1"/>
  <c r="F5" i="1" l="1"/>
  <c r="I21" i="16"/>
  <c r="F21" i="16"/>
  <c r="K21" i="16"/>
  <c r="G20" i="16"/>
  <c r="F20" i="16"/>
  <c r="F19" i="16"/>
  <c r="G12" i="16"/>
  <c r="F12" i="16"/>
  <c r="I11" i="16"/>
  <c r="G11" i="16"/>
  <c r="F11" i="16"/>
  <c r="K11" i="16"/>
  <c r="G9" i="16"/>
  <c r="F9" i="16"/>
  <c r="A3" i="16"/>
  <c r="A1" i="16"/>
  <c r="K8" i="15"/>
  <c r="K10" i="15" s="1"/>
  <c r="I8" i="15"/>
  <c r="I10" i="15" s="1"/>
  <c r="H7" i="15"/>
  <c r="C3" i="15"/>
  <c r="I26" i="14"/>
  <c r="I25" i="14"/>
  <c r="I24" i="14"/>
  <c r="I23" i="14"/>
  <c r="F17" i="14"/>
  <c r="F18" i="14" s="1"/>
  <c r="F10" i="14"/>
  <c r="F11" i="14" s="1"/>
  <c r="I21" i="13"/>
  <c r="F21" i="13"/>
  <c r="K21" i="13"/>
  <c r="G20" i="13"/>
  <c r="F20" i="13"/>
  <c r="F19" i="13"/>
  <c r="G12" i="13"/>
  <c r="F12" i="13"/>
  <c r="I11" i="13"/>
  <c r="G11" i="13"/>
  <c r="F11" i="13"/>
  <c r="K11" i="13"/>
  <c r="G9" i="13"/>
  <c r="F9" i="13"/>
  <c r="A3" i="13"/>
  <c r="A1" i="13"/>
  <c r="K8" i="12"/>
  <c r="K10" i="12" s="1"/>
  <c r="I8" i="12"/>
  <c r="I10" i="12" s="1"/>
  <c r="H7" i="12"/>
  <c r="C3" i="12"/>
  <c r="I26" i="11"/>
  <c r="I25" i="11"/>
  <c r="I24" i="11"/>
  <c r="I23" i="11"/>
  <c r="D77" i="1" s="1"/>
  <c r="F17" i="11"/>
  <c r="F18" i="11" s="1"/>
  <c r="F10" i="11"/>
  <c r="F11" i="11" s="1"/>
  <c r="I21" i="10"/>
  <c r="F21" i="10"/>
  <c r="K21" i="10"/>
  <c r="G20" i="10"/>
  <c r="F20" i="10"/>
  <c r="F19" i="10"/>
  <c r="G12" i="10"/>
  <c r="F12" i="10"/>
  <c r="I11" i="10"/>
  <c r="G11" i="10"/>
  <c r="F11" i="10"/>
  <c r="F17" i="8"/>
  <c r="G9" i="10"/>
  <c r="F9" i="10"/>
  <c r="A3" i="10"/>
  <c r="A1" i="10"/>
  <c r="K8" i="9"/>
  <c r="K10" i="9" s="1"/>
  <c r="I8" i="9"/>
  <c r="I10" i="9" s="1"/>
  <c r="H7" i="9"/>
  <c r="C3" i="9"/>
  <c r="I31" i="8"/>
  <c r="I30" i="8"/>
  <c r="I29" i="8"/>
  <c r="I28" i="8"/>
  <c r="E77" i="1" s="1"/>
  <c r="I21" i="8"/>
  <c r="E20" i="1" s="1"/>
  <c r="E28" i="1" s="1"/>
  <c r="F11" i="8"/>
  <c r="F10" i="8"/>
  <c r="I10" i="8" s="1"/>
  <c r="K21" i="7"/>
  <c r="I21" i="7"/>
  <c r="F21" i="7"/>
  <c r="G20" i="7"/>
  <c r="F20" i="7"/>
  <c r="F19" i="7"/>
  <c r="G12" i="7"/>
  <c r="F12" i="7"/>
  <c r="I11" i="7"/>
  <c r="G11" i="7"/>
  <c r="F11" i="7"/>
  <c r="K11" i="7"/>
  <c r="G9" i="7"/>
  <c r="F9" i="7"/>
  <c r="A3" i="7"/>
  <c r="A1" i="7"/>
  <c r="K8" i="6"/>
  <c r="K10" i="6" s="1"/>
  <c r="I8" i="6"/>
  <c r="I10" i="6" s="1"/>
  <c r="C3" i="6"/>
  <c r="I29" i="5"/>
  <c r="I28" i="5"/>
  <c r="I27" i="5"/>
  <c r="H78" i="1" s="1"/>
  <c r="I26" i="5"/>
  <c r="F21" i="5"/>
  <c r="I21" i="5" s="1"/>
  <c r="H20" i="1" s="1"/>
  <c r="F17" i="5"/>
  <c r="F18" i="5" s="1"/>
  <c r="F13" i="5"/>
  <c r="F14" i="5" s="1"/>
  <c r="F10" i="5"/>
  <c r="F11" i="5" s="1"/>
  <c r="K21" i="4"/>
  <c r="F21" i="4"/>
  <c r="G20" i="4"/>
  <c r="F20" i="4"/>
  <c r="F19" i="4"/>
  <c r="G12" i="4"/>
  <c r="F12" i="4"/>
  <c r="G11" i="4"/>
  <c r="F11" i="4"/>
  <c r="K11" i="4"/>
  <c r="G10" i="4"/>
  <c r="F10" i="4"/>
  <c r="G9" i="4"/>
  <c r="F9" i="4"/>
  <c r="A3" i="4"/>
  <c r="A1" i="4"/>
  <c r="I8" i="3"/>
  <c r="I10" i="3" s="1"/>
  <c r="K8" i="3"/>
  <c r="H7" i="3"/>
  <c r="C3" i="3"/>
  <c r="I26" i="2"/>
  <c r="G58" i="1" s="1"/>
  <c r="I25" i="2"/>
  <c r="I24" i="2"/>
  <c r="I23" i="2"/>
  <c r="F17" i="2"/>
  <c r="F18" i="2" s="1"/>
  <c r="F13" i="2"/>
  <c r="F14" i="2" s="1"/>
  <c r="J81" i="1"/>
  <c r="B79" i="1"/>
  <c r="F78" i="1"/>
  <c r="D78" i="1"/>
  <c r="E78" i="1"/>
  <c r="G78" i="1"/>
  <c r="F77" i="1"/>
  <c r="H77" i="1"/>
  <c r="G77" i="1"/>
  <c r="B64" i="1"/>
  <c r="J63" i="1"/>
  <c r="J62" i="1"/>
  <c r="J61" i="1"/>
  <c r="J60" i="1"/>
  <c r="J59" i="1"/>
  <c r="F58" i="1"/>
  <c r="D58" i="1"/>
  <c r="E58" i="1"/>
  <c r="H58" i="1"/>
  <c r="J57" i="1"/>
  <c r="B53" i="1"/>
  <c r="J52" i="1"/>
  <c r="J51" i="1"/>
  <c r="J50" i="1"/>
  <c r="J49" i="1"/>
  <c r="J48" i="1"/>
  <c r="J47" i="1"/>
  <c r="J46" i="1"/>
  <c r="J45" i="1"/>
  <c r="J44" i="1"/>
  <c r="J43" i="1"/>
  <c r="B39" i="1"/>
  <c r="J36" i="1"/>
  <c r="J35" i="1"/>
  <c r="F34" i="1"/>
  <c r="D34" i="1"/>
  <c r="E34" i="1"/>
  <c r="H34" i="1"/>
  <c r="G34" i="1"/>
  <c r="J33" i="1"/>
  <c r="J31" i="1"/>
  <c r="J30" i="1"/>
  <c r="F28" i="1"/>
  <c r="D28" i="1"/>
  <c r="G28" i="1"/>
  <c r="B28" i="1"/>
  <c r="J27" i="1"/>
  <c r="J26" i="1"/>
  <c r="J25" i="1"/>
  <c r="J24" i="1"/>
  <c r="J23" i="1"/>
  <c r="J22" i="1"/>
  <c r="J21" i="1"/>
  <c r="J19" i="1"/>
  <c r="J18" i="1"/>
  <c r="F15" i="1"/>
  <c r="D15" i="1"/>
  <c r="E15" i="1"/>
  <c r="H15" i="1"/>
  <c r="G15" i="1"/>
  <c r="B15" i="1"/>
  <c r="J14" i="1"/>
  <c r="J13" i="1"/>
  <c r="J12" i="1"/>
  <c r="J11" i="1"/>
  <c r="H5" i="1" l="1"/>
  <c r="G5" i="1"/>
  <c r="J34" i="1"/>
  <c r="J58" i="1"/>
  <c r="J15" i="1"/>
  <c r="B66" i="1"/>
  <c r="J77" i="1"/>
  <c r="J78" i="1"/>
  <c r="I11" i="8"/>
  <c r="E42" i="1"/>
  <c r="E53" i="1" s="1"/>
  <c r="F10" i="2"/>
  <c r="I20" i="4"/>
  <c r="I21" i="4" s="1"/>
  <c r="K10" i="3"/>
  <c r="H28" i="1"/>
  <c r="J20" i="1"/>
  <c r="J28" i="1" s="1"/>
  <c r="I17" i="8"/>
  <c r="F18" i="8"/>
  <c r="B82" i="1"/>
  <c r="I10" i="4"/>
  <c r="I11" i="4" s="1"/>
  <c r="F13" i="11"/>
  <c r="K11" i="10"/>
  <c r="I10" i="11"/>
  <c r="I17" i="11"/>
  <c r="I10" i="14"/>
  <c r="I17" i="14"/>
  <c r="F13" i="14"/>
  <c r="I13" i="2"/>
  <c r="I17" i="2"/>
  <c r="I10" i="5"/>
  <c r="I13" i="5"/>
  <c r="I17" i="5"/>
  <c r="F13" i="8"/>
  <c r="H56" i="1" l="1"/>
  <c r="H64" i="1" s="1"/>
  <c r="I14" i="5"/>
  <c r="F14" i="14"/>
  <c r="I13" i="14"/>
  <c r="I11" i="11"/>
  <c r="D42" i="1"/>
  <c r="D53" i="1" s="1"/>
  <c r="F14" i="11"/>
  <c r="I13" i="11"/>
  <c r="I18" i="11"/>
  <c r="D29" i="1"/>
  <c r="F11" i="2"/>
  <c r="I10" i="2"/>
  <c r="G29" i="1"/>
  <c r="I18" i="2"/>
  <c r="I18" i="14"/>
  <c r="F29" i="1"/>
  <c r="I18" i="8"/>
  <c r="E29" i="1"/>
  <c r="I11" i="5"/>
  <c r="H42" i="1"/>
  <c r="H53" i="1" s="1"/>
  <c r="I13" i="8"/>
  <c r="F14" i="8"/>
  <c r="I18" i="5"/>
  <c r="H29" i="1"/>
  <c r="H73" i="1" s="1"/>
  <c r="H79" i="1" s="1"/>
  <c r="H82" i="1" s="1"/>
  <c r="H84" i="1" s="1"/>
  <c r="H86" i="1" s="1"/>
  <c r="H32" i="1" s="1"/>
  <c r="G56" i="1"/>
  <c r="I14" i="2"/>
  <c r="I11" i="14"/>
  <c r="F42" i="1"/>
  <c r="F53" i="1" s="1"/>
  <c r="B84" i="1"/>
  <c r="H66" i="1" l="1"/>
  <c r="E73" i="1"/>
  <c r="E79" i="1" s="1"/>
  <c r="E82" i="1" s="1"/>
  <c r="E84" i="1" s="1"/>
  <c r="E86" i="1" s="1"/>
  <c r="E32" i="1" s="1"/>
  <c r="E37" i="1" s="1"/>
  <c r="E39" i="1" s="1"/>
  <c r="D73" i="1"/>
  <c r="D79" i="1" s="1"/>
  <c r="D82" i="1" s="1"/>
  <c r="D84" i="1" s="1"/>
  <c r="D86" i="1" s="1"/>
  <c r="D32" i="1" s="1"/>
  <c r="D37" i="1"/>
  <c r="D39" i="1" s="1"/>
  <c r="B86" i="1"/>
  <c r="G64" i="1"/>
  <c r="E56" i="1"/>
  <c r="E64" i="1" s="1"/>
  <c r="E66" i="1" s="1"/>
  <c r="I14" i="8"/>
  <c r="J29" i="1"/>
  <c r="G73" i="1"/>
  <c r="F73" i="1"/>
  <c r="F79" i="1" s="1"/>
  <c r="F82" i="1" s="1"/>
  <c r="F84" i="1" s="1"/>
  <c r="F86" i="1" s="1"/>
  <c r="F32" i="1" s="1"/>
  <c r="F37" i="1"/>
  <c r="F39" i="1" s="1"/>
  <c r="G42" i="1"/>
  <c r="I11" i="2"/>
  <c r="H37" i="1"/>
  <c r="H39" i="1" s="1"/>
  <c r="I14" i="11"/>
  <c r="D56" i="1"/>
  <c r="D64" i="1" s="1"/>
  <c r="D66" i="1" s="1"/>
  <c r="I14" i="14"/>
  <c r="F56" i="1"/>
  <c r="F64" i="1" s="1"/>
  <c r="F66" i="1" s="1"/>
  <c r="E70" i="1" l="1"/>
  <c r="E69" i="1"/>
  <c r="J56" i="1"/>
  <c r="F69" i="1"/>
  <c r="F70" i="1"/>
  <c r="J64" i="1"/>
  <c r="J73" i="1"/>
  <c r="G79" i="1"/>
  <c r="D70" i="1"/>
  <c r="D69" i="1"/>
  <c r="H69" i="1"/>
  <c r="H70" i="1"/>
  <c r="J42" i="1"/>
  <c r="J53" i="1" s="1"/>
  <c r="G53" i="1"/>
  <c r="G66" i="1" s="1"/>
  <c r="J66" i="1" s="1"/>
  <c r="G82" i="1" l="1"/>
  <c r="J79" i="1"/>
  <c r="G84" i="1" l="1"/>
  <c r="J82" i="1"/>
  <c r="G86" i="1" l="1"/>
  <c r="J84" i="1"/>
  <c r="G32" i="1" l="1"/>
  <c r="J86" i="1"/>
  <c r="J32" i="1" l="1"/>
  <c r="G37" i="1"/>
  <c r="J37" i="1" l="1"/>
  <c r="J39" i="1" s="1"/>
  <c r="J69" i="1" s="1"/>
  <c r="G39" i="1"/>
  <c r="G69" i="1" l="1"/>
  <c r="G70" i="1"/>
  <c r="J70" i="1" s="1"/>
</calcChain>
</file>

<file path=xl/sharedStrings.xml><?xml version="1.0" encoding="utf-8"?>
<sst xmlns="http://schemas.openxmlformats.org/spreadsheetml/2006/main" count="641" uniqueCount="183">
  <si>
    <t>PacifiCorp</t>
  </si>
  <si>
    <t>Washington General Rate Case - June 2012</t>
  </si>
  <si>
    <t>Summary of Major Plant Additions Adjustment</t>
  </si>
  <si>
    <t>Washington Allocated ($)</t>
  </si>
  <si>
    <t xml:space="preserve">   Operating Revenues:</t>
  </si>
  <si>
    <t>General Business Revenues</t>
  </si>
  <si>
    <t>Interdepartmental</t>
  </si>
  <si>
    <t>Special Sales</t>
  </si>
  <si>
    <t>Other Operating Revenues</t>
  </si>
  <si>
    <t xml:space="preserve">   Total Operating Revenues</t>
  </si>
  <si>
    <t xml:space="preserve">   Operating Expenses:</t>
  </si>
  <si>
    <t>Steam Production</t>
  </si>
  <si>
    <t>Nuclear Production</t>
  </si>
  <si>
    <t>Hydro Production</t>
  </si>
  <si>
    <t>Other Power Supply</t>
  </si>
  <si>
    <t>Transmission</t>
  </si>
  <si>
    <t>Distribution</t>
  </si>
  <si>
    <t>Customer Accounting</t>
  </si>
  <si>
    <t>Customer Service &amp; Info</t>
  </si>
  <si>
    <t>Sales</t>
  </si>
  <si>
    <t>Administrative &amp; General</t>
  </si>
  <si>
    <t xml:space="preserve">   Total O&amp;M Expenses</t>
  </si>
  <si>
    <t>Depreciation</t>
  </si>
  <si>
    <t xml:space="preserve">Amortization </t>
  </si>
  <si>
    <t>Taxes Other Than Income</t>
  </si>
  <si>
    <t>Income Taxes - Federal</t>
  </si>
  <si>
    <t>Income Taxes - State</t>
  </si>
  <si>
    <t>Income Taxes - Def Net</t>
  </si>
  <si>
    <t>Investment Tax Credit Adj.</t>
  </si>
  <si>
    <t>Misc Revenue &amp; Expense</t>
  </si>
  <si>
    <t xml:space="preserve">   Total Operating Expenses:</t>
  </si>
  <si>
    <t xml:space="preserve">   Operating Rev For Return:</t>
  </si>
  <si>
    <t xml:space="preserve">   Rate Base:</t>
  </si>
  <si>
    <t>Electric Plant In Service</t>
  </si>
  <si>
    <t>Plant Held for Future Use</t>
  </si>
  <si>
    <t>Misc Deferred Debits</t>
  </si>
  <si>
    <t>Elec Plant Acq Adj</t>
  </si>
  <si>
    <t>Nuclear Fuel</t>
  </si>
  <si>
    <t>Prepayments</t>
  </si>
  <si>
    <t>Fuel Stock</t>
  </si>
  <si>
    <t>Material &amp; Supplies</t>
  </si>
  <si>
    <t>Working Capital</t>
  </si>
  <si>
    <t>Weatherization</t>
  </si>
  <si>
    <t xml:space="preserve">Misc Rate Base </t>
  </si>
  <si>
    <t xml:space="preserve">   Total Electric Plant:</t>
  </si>
  <si>
    <t>Rate Base Deductions:</t>
  </si>
  <si>
    <t>Accum Prov For Deprec</t>
  </si>
  <si>
    <t>Accum Prov For Amort</t>
  </si>
  <si>
    <t>Accum Def Income Tax</t>
  </si>
  <si>
    <t>Unamortized ITC</t>
  </si>
  <si>
    <t>Customer Adv For Const</t>
  </si>
  <si>
    <t>Customer Service Deposits</t>
  </si>
  <si>
    <t>Misc Rate Base Deductions</t>
  </si>
  <si>
    <t xml:space="preserve">     Total Rate Base Deductions</t>
  </si>
  <si>
    <t xml:space="preserve">   Total Rate Base:</t>
  </si>
  <si>
    <t>Estimated Return on Equity Impact</t>
  </si>
  <si>
    <t>Estimated Price Change</t>
  </si>
  <si>
    <t>TAX CALCULATION:</t>
  </si>
  <si>
    <t>Operating Revenue (Cost)</t>
  </si>
  <si>
    <t>Other Deductions</t>
  </si>
  <si>
    <t>Interest (AFUDC)</t>
  </si>
  <si>
    <t>Schedule "M" Additions</t>
  </si>
  <si>
    <t>Schedule "M" Deductions</t>
  </si>
  <si>
    <t>Income Before Tax</t>
  </si>
  <si>
    <t>State Income Taxes</t>
  </si>
  <si>
    <t>Taxable Income</t>
  </si>
  <si>
    <t>Federal Income Taxes Before Credits</t>
  </si>
  <si>
    <t>Energy Tax Credits</t>
  </si>
  <si>
    <t>Federal Income Taxes</t>
  </si>
  <si>
    <t>PAGE</t>
  </si>
  <si>
    <t>Major Plant Additions - REVISED, Jim Bridger Unit 2</t>
  </si>
  <si>
    <t>TOTAL</t>
  </si>
  <si>
    <t>WCA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</si>
  <si>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</si>
  <si>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</si>
  <si>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</si>
  <si>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</si>
  <si>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</si>
  <si>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</si>
  <si>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</si>
  <si>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</si>
  <si>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JBG</t>
  </si>
  <si>
    <t>Total Rate Base</t>
  </si>
  <si>
    <t>10.1.1</t>
  </si>
  <si>
    <t>Accumulated Reserve</t>
  </si>
  <si>
    <t>108SP</t>
  </si>
  <si>
    <t>Total Accumulated Reserve</t>
  </si>
  <si>
    <t>Depreciation Expense</t>
  </si>
  <si>
    <t>403SP</t>
  </si>
  <si>
    <t>Total Depreciation Expense</t>
  </si>
  <si>
    <t>10.1.2</t>
  </si>
  <si>
    <t>Adjustment to Tax:</t>
  </si>
  <si>
    <t>Steam Production - Schedule M Adjust</t>
  </si>
  <si>
    <t>SCHMAT</t>
  </si>
  <si>
    <t>SCHMDT</t>
  </si>
  <si>
    <t>Steam Production - Def Inc Tax Expense</t>
  </si>
  <si>
    <t>Steam Production - ADIT</t>
  </si>
  <si>
    <t xml:space="preserve"> This pro forma adjustment places into rate base the Jim Bridger Unit 2 upgrade which went into service in May 2013. 
</t>
  </si>
  <si>
    <t xml:space="preserve"> </t>
  </si>
  <si>
    <t>BU</t>
  </si>
  <si>
    <t>Project Definition</t>
  </si>
  <si>
    <t>Project Description</t>
  </si>
  <si>
    <t>Function</t>
  </si>
  <si>
    <t>Account</t>
  </si>
  <si>
    <t>Factor</t>
  </si>
  <si>
    <t>In-Service Date</t>
  </si>
  <si>
    <t>Code</t>
  </si>
  <si>
    <t xml:space="preserve">
Plant Additions</t>
  </si>
  <si>
    <t>Amount</t>
  </si>
  <si>
    <t>PE-GEN</t>
  </si>
  <si>
    <t>SJIM/2008/C/131/REV1</t>
  </si>
  <si>
    <t>Jim Bridger U2 Turbine Upgrade HP/IP/LP REV1</t>
  </si>
  <si>
    <t>Steam Production Total</t>
  </si>
  <si>
    <t>Total Capital Additions</t>
  </si>
  <si>
    <t>Ref. 10.1</t>
  </si>
  <si>
    <t>Plant</t>
  </si>
  <si>
    <t>Plant Additions</t>
  </si>
  <si>
    <t>Incremental Expense</t>
  </si>
  <si>
    <t>Description</t>
  </si>
  <si>
    <t>CODE Rate</t>
  </si>
  <si>
    <t>CODE Lead Sheet</t>
  </si>
  <si>
    <t>Rate</t>
  </si>
  <si>
    <t>Included in Adj</t>
  </si>
  <si>
    <t>on Plant Adds.</t>
  </si>
  <si>
    <t>Plant:</t>
  </si>
  <si>
    <t>Steam Production Plant:</t>
  </si>
  <si>
    <t>STMP</t>
  </si>
  <si>
    <t xml:space="preserve">  Total Plant</t>
  </si>
  <si>
    <t>Incremental Accumulated Reserve</t>
  </si>
  <si>
    <t>Reserve</t>
  </si>
  <si>
    <t>Incremental Reserve</t>
  </si>
  <si>
    <t>CODE Reserve</t>
  </si>
  <si>
    <t>on Plant Adds</t>
  </si>
  <si>
    <t>Major Plant Additions - REVISED, Merwin Upstream Collect &amp; Transporter</t>
  </si>
  <si>
    <t>CAGW</t>
  </si>
  <si>
    <t>10.2.1</t>
  </si>
  <si>
    <t>108HP</t>
  </si>
  <si>
    <t>10.2.2</t>
  </si>
  <si>
    <t>403HP</t>
  </si>
  <si>
    <t>Adjustment to O&amp;M:</t>
  </si>
  <si>
    <t>Hydro</t>
  </si>
  <si>
    <t>Hydro Production - Schedule M Adjust</t>
  </si>
  <si>
    <t>Hydro Production - Def Inc Tax Expense</t>
  </si>
  <si>
    <t>Hydro Production - ADIT</t>
  </si>
  <si>
    <t>This pro forma adjustment places into rate base the Merwin facility which is estimated to go into service in February 2014.</t>
  </si>
  <si>
    <t>HLEW/2006/C/010/018</t>
  </si>
  <si>
    <t>ILR 4.3 Merwin Upstream Collect &amp; Transporter</t>
  </si>
  <si>
    <t>Hydro Production Total</t>
  </si>
  <si>
    <t>Ref. 10.2</t>
  </si>
  <si>
    <t>HYDP</t>
  </si>
  <si>
    <t>Major Plant Additions - REVISED, Swift Fish Collector</t>
  </si>
  <si>
    <t>10.3.1</t>
  </si>
  <si>
    <t>10.3.2</t>
  </si>
  <si>
    <t>This pro forma adjustment places into rate base the Swift Fish Collector which went into service in November 2012.</t>
  </si>
  <si>
    <t>HLEW/2006/C/010/019</t>
  </si>
  <si>
    <t>ILR 4.4 Swift Fish Collector</t>
  </si>
  <si>
    <t>Ref. 10.3</t>
  </si>
  <si>
    <t>Major Plant Additions - REVISED, Soda Springs Fish Passage</t>
  </si>
  <si>
    <t>10.4.1</t>
  </si>
  <si>
    <t>10.4.2</t>
  </si>
  <si>
    <t>This pro forma adjustment places into rate base the Soda Springs Fish Passage which went into service in October 2012.</t>
  </si>
  <si>
    <t>HNUQ/2007/C/008/016</t>
  </si>
  <si>
    <t>INU 4.1.1/4.1.2 Soda Springs Fish Passage</t>
  </si>
  <si>
    <t>Ref. 10.4</t>
  </si>
  <si>
    <t>10.5.1</t>
  </si>
  <si>
    <t>10.5.2</t>
  </si>
  <si>
    <t>This pro forma adjustment places into rate base the Prospect facility which went into service in December 2012.</t>
  </si>
  <si>
    <t>HROG/2008/C/009/002</t>
  </si>
  <si>
    <t>Ref. 10.5</t>
  </si>
  <si>
    <t>Per Books Major Plant Additions</t>
  </si>
  <si>
    <t>Pro-Forma Major Plant Additions</t>
  </si>
  <si>
    <r>
      <t xml:space="preserve">  Interest</t>
    </r>
    <r>
      <rPr>
        <b/>
        <vertAlign val="superscript"/>
        <sz val="10"/>
        <rFont val="Arial"/>
        <family val="2"/>
      </rPr>
      <t>1</t>
    </r>
  </si>
  <si>
    <t>Projected Feb 2014</t>
  </si>
  <si>
    <t>In-Service Dates</t>
  </si>
  <si>
    <t>Major Plant Additions - REVISED, Prospect In-stream Flow / Automation</t>
  </si>
  <si>
    <r>
      <rPr>
        <i/>
        <vertAlign val="superscript"/>
        <sz val="10"/>
        <rFont val="Arial"/>
        <family val="2"/>
      </rPr>
      <t>1</t>
    </r>
    <r>
      <rPr>
        <i/>
        <sz val="10"/>
        <rFont val="Arial"/>
        <family val="2"/>
      </rPr>
      <t xml:space="preserve">Interest expense is calculated separately in adjustment 7.1.  These stand alone adjustments do not take into account the impact of interest in the calculation of estimated price change. </t>
    </r>
  </si>
  <si>
    <t>Adjustment to Expense:</t>
  </si>
  <si>
    <t>IRO Prospect In-stream Flow / Automation</t>
  </si>
  <si>
    <t>Soda Springs Fish Passage
Actual</t>
  </si>
  <si>
    <t>Swift Fish Collector
Actual</t>
  </si>
  <si>
    <t>Prospect In-stream Flow / Automation
Actual</t>
  </si>
  <si>
    <t>Jim Bridger U2 Turbine Upgrade
Actual</t>
  </si>
  <si>
    <t>Merwin Upstream Collector &amp; Transporter
Projection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</si>
</sst>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000%"/>
    <numFmt numFmtId="167" formatCode="mmm\-yyyy"/>
    <numFmt numFmtId="168" formatCode="_-* #,##0\ &quot;F&quot;_-;\-* #,##0\ &quot;F&quot;_-;_-* &quot;-&quot;\ &quot;F&quot;_-;_-@_-"/>
    <numFmt numFmtId="169" formatCode="&quot;$&quot;###0;[Red]\(&quot;$&quot;###0\)"/>
    <numFmt numFmtId="170" formatCode="&quot;$&quot;#,##0\ ;\(&quot;$&quot;#,##0\)"/>
    <numFmt numFmtId="171" formatCode="0.0"/>
    <numFmt numFmtId="172" formatCode="#,##0.000;[Red]\-#,##0.000"/>
    <numFmt numFmtId="173" formatCode="mmm\ dd\,\ yyyy"/>
    <numFmt numFmtId="174" formatCode="General_)"/>
    <numFmt numFmtId="175" formatCode="_("/>
    <numFmt numFmtId="176" formatCode="mmmm\ yyyy"/>
    <numFmt numFmtId="177" formatCode="&quot;(&quot;#&quot;)&quot;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sz val="10"/>
      <color rgb="FFFF0000"/>
      <name val="Arial"/>
      <family val="2"/>
    </font>
    <font>
      <sz val="10"/>
      <color indexed="12"/>
      <name val="Arial"/>
      <family val="2"/>
    </font>
    <font>
      <sz val="12"/>
      <color theme="1"/>
      <name val="Calibri"/>
      <family val="2"/>
    </font>
    <font>
      <sz val="11"/>
      <color theme="1"/>
      <name val="Arial"/>
      <family val="2"/>
    </font>
    <font>
      <sz val="12"/>
      <color theme="1"/>
      <name val="Times New Roman"/>
      <family val="2"/>
    </font>
    <font>
      <sz val="10"/>
      <color indexed="24"/>
      <name val="Courier New"/>
      <family val="3"/>
    </font>
    <font>
      <sz val="8"/>
      <name val="Helv"/>
    </font>
    <font>
      <sz val="7"/>
      <name val="Arial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8"/>
      <name val="Arial"/>
      <family val="2"/>
    </font>
    <font>
      <sz val="11"/>
      <color indexed="8"/>
      <name val="TimesNewRomanPS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sz val="11"/>
      <color theme="1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62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b/>
      <sz val="10"/>
      <color indexed="63"/>
      <name val="Arial"/>
      <family val="2"/>
    </font>
    <font>
      <sz val="10"/>
      <name val="LinePrinter"/>
    </font>
    <font>
      <sz val="8"/>
      <color indexed="12"/>
      <name val="Arial"/>
      <family val="2"/>
    </font>
    <font>
      <b/>
      <vertAlign val="superscript"/>
      <sz val="10"/>
      <name val="Arial"/>
      <family val="2"/>
    </font>
    <font>
      <i/>
      <sz val="10"/>
      <name val="Arial"/>
      <family val="2"/>
    </font>
    <font>
      <i/>
      <vertAlign val="superscript"/>
      <sz val="1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09">
    <xf numFmtId="0" fontId="0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5" fillId="0" borderId="0"/>
    <xf numFmtId="43" fontId="1" fillId="0" borderId="0" applyFont="0" applyFill="0" applyBorder="0" applyAlignment="0" applyProtection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168" fontId="2" fillId="0" borderId="0"/>
    <xf numFmtId="41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12" fillId="0" borderId="0" applyFont="0" applyFill="0" applyBorder="0" applyAlignment="0" applyProtection="0"/>
    <xf numFmtId="44" fontId="2" fillId="0" borderId="0" applyFont="0" applyFill="0" applyBorder="0" applyAlignment="0" applyProtection="0"/>
    <xf numFmtId="169" fontId="13" fillId="0" borderId="0" applyFont="0" applyFill="0" applyBorder="0" applyProtection="0">
      <alignment horizontal="right"/>
    </xf>
    <xf numFmtId="17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38" fontId="15" fillId="5" borderId="0" applyNumberFormat="0" applyBorder="0" applyAlignment="0" applyProtection="0"/>
    <xf numFmtId="0" fontId="16" fillId="0" borderId="0"/>
    <xf numFmtId="0" fontId="17" fillId="0" borderId="25" applyNumberFormat="0" applyAlignment="0" applyProtection="0">
      <alignment horizontal="left" vertical="center"/>
    </xf>
    <xf numFmtId="0" fontId="17" fillId="0" borderId="9">
      <alignment horizontal="left" vertical="center"/>
    </xf>
    <xf numFmtId="10" fontId="15" fillId="6" borderId="8" applyNumberFormat="0" applyBorder="0" applyAlignment="0" applyProtection="0"/>
    <xf numFmtId="171" fontId="18" fillId="0" borderId="0" applyNumberFormat="0" applyFill="0" applyBorder="0" applyAlignment="0" applyProtection="0"/>
    <xf numFmtId="37" fontId="19" fillId="0" borderId="0" applyNumberFormat="0" applyFill="0" applyBorder="0"/>
    <xf numFmtId="0" fontId="15" fillId="0" borderId="26" applyNumberFormat="0" applyBorder="0" applyAlignment="0"/>
    <xf numFmtId="172" fontId="2" fillId="0" borderId="0"/>
    <xf numFmtId="0" fontId="2" fillId="0" borderId="0"/>
    <xf numFmtId="0" fontId="2" fillId="0" borderId="0"/>
    <xf numFmtId="0" fontId="10" fillId="0" borderId="0"/>
    <xf numFmtId="0" fontId="2" fillId="0" borderId="0"/>
    <xf numFmtId="0" fontId="20" fillId="0" borderId="0"/>
    <xf numFmtId="0" fontId="21" fillId="0" borderId="0"/>
    <xf numFmtId="0" fontId="2" fillId="0" borderId="0"/>
    <xf numFmtId="0" fontId="2" fillId="0" borderId="0"/>
    <xf numFmtId="0" fontId="20" fillId="0" borderId="0"/>
    <xf numFmtId="0" fontId="21" fillId="0" borderId="0"/>
    <xf numFmtId="0" fontId="1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/>
    <xf numFmtId="0" fontId="2" fillId="0" borderId="0"/>
    <xf numFmtId="0" fontId="11" fillId="0" borderId="0"/>
    <xf numFmtId="0" fontId="9" fillId="0" borderId="0"/>
    <xf numFmtId="12" fontId="17" fillId="7" borderId="22">
      <alignment horizontal="left"/>
    </xf>
    <xf numFmtId="10" fontId="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23" fillId="8" borderId="27" applyNumberFormat="0" applyProtection="0">
      <alignment vertical="center"/>
    </xf>
    <xf numFmtId="4" fontId="24" fillId="9" borderId="27" applyNumberFormat="0" applyProtection="0">
      <alignment vertical="center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4" fontId="23" fillId="9" borderId="27" applyNumberFormat="0" applyProtection="0">
      <alignment horizontal="left" vertical="center" indent="1"/>
    </xf>
    <xf numFmtId="0" fontId="23" fillId="9" borderId="27" applyNumberFormat="0" applyProtection="0">
      <alignment horizontal="left" vertical="top" indent="1"/>
    </xf>
    <xf numFmtId="4" fontId="23" fillId="10" borderId="27" applyNumberFormat="0" applyProtection="0"/>
    <xf numFmtId="4" fontId="23" fillId="10" borderId="27" applyNumberFormat="0" applyProtection="0"/>
    <xf numFmtId="4" fontId="23" fillId="10" borderId="27" applyNumberFormat="0" applyProtection="0"/>
    <xf numFmtId="4" fontId="23" fillId="10" borderId="27" applyNumberFormat="0" applyProtection="0"/>
    <xf numFmtId="4" fontId="23" fillId="10" borderId="27" applyNumberFormat="0" applyProtection="0"/>
    <xf numFmtId="4" fontId="23" fillId="10" borderId="27" applyNumberFormat="0" applyProtection="0"/>
    <xf numFmtId="4" fontId="23" fillId="10" borderId="27" applyNumberFormat="0" applyProtection="0"/>
    <xf numFmtId="4" fontId="25" fillId="11" borderId="27" applyNumberFormat="0" applyProtection="0">
      <alignment horizontal="right" vertical="center"/>
    </xf>
    <xf numFmtId="4" fontId="25" fillId="12" borderId="27" applyNumberFormat="0" applyProtection="0">
      <alignment horizontal="right" vertical="center"/>
    </xf>
    <xf numFmtId="4" fontId="25" fillId="13" borderId="27" applyNumberFormat="0" applyProtection="0">
      <alignment horizontal="right" vertical="center"/>
    </xf>
    <xf numFmtId="4" fontId="25" fillId="14" borderId="27" applyNumberFormat="0" applyProtection="0">
      <alignment horizontal="right" vertical="center"/>
    </xf>
    <xf numFmtId="4" fontId="25" fillId="15" borderId="27" applyNumberFormat="0" applyProtection="0">
      <alignment horizontal="right" vertical="center"/>
    </xf>
    <xf numFmtId="4" fontId="25" fillId="16" borderId="27" applyNumberFormat="0" applyProtection="0">
      <alignment horizontal="right" vertical="center"/>
    </xf>
    <xf numFmtId="4" fontId="25" fillId="17" borderId="27" applyNumberFormat="0" applyProtection="0">
      <alignment horizontal="right" vertical="center"/>
    </xf>
    <xf numFmtId="4" fontId="25" fillId="18" borderId="27" applyNumberFormat="0" applyProtection="0">
      <alignment horizontal="right" vertical="center"/>
    </xf>
    <xf numFmtId="4" fontId="25" fillId="19" borderId="27" applyNumberFormat="0" applyProtection="0">
      <alignment horizontal="right" vertical="center"/>
    </xf>
    <xf numFmtId="4" fontId="23" fillId="20" borderId="28" applyNumberFormat="0" applyProtection="0">
      <alignment horizontal="left" vertical="center" indent="1"/>
    </xf>
    <xf numFmtId="4" fontId="25" fillId="21" borderId="0" applyNumberFormat="0" applyProtection="0">
      <alignment horizontal="left" vertical="center" indent="1"/>
    </xf>
    <xf numFmtId="4" fontId="25" fillId="21" borderId="0" applyNumberFormat="0" applyProtection="0">
      <alignment horizontal="left" indent="1"/>
    </xf>
    <xf numFmtId="4" fontId="25" fillId="21" borderId="0" applyNumberFormat="0" applyProtection="0">
      <alignment horizontal="left" indent="1"/>
    </xf>
    <xf numFmtId="4" fontId="25" fillId="21" borderId="0" applyNumberFormat="0" applyProtection="0">
      <alignment horizontal="left" indent="1"/>
    </xf>
    <xf numFmtId="4" fontId="25" fillId="21" borderId="0" applyNumberFormat="0" applyProtection="0">
      <alignment horizontal="left" indent="1"/>
    </xf>
    <xf numFmtId="4" fontId="25" fillId="21" borderId="0" applyNumberFormat="0" applyProtection="0">
      <alignment horizontal="left" indent="1"/>
    </xf>
    <xf numFmtId="4" fontId="25" fillId="21" borderId="0" applyNumberFormat="0" applyProtection="0">
      <alignment horizontal="left" indent="1"/>
    </xf>
    <xf numFmtId="4" fontId="26" fillId="22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6" fillId="22" borderId="0" applyNumberFormat="0" applyProtection="0">
      <alignment horizontal="left" vertical="center" indent="1"/>
    </xf>
    <xf numFmtId="4" fontId="25" fillId="23" borderId="27" applyNumberFormat="0" applyProtection="0">
      <alignment horizontal="right" vertical="center"/>
    </xf>
    <xf numFmtId="4" fontId="27" fillId="0" borderId="0" applyNumberFormat="0" applyProtection="0">
      <alignment horizontal="left" vertical="center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8" fillId="24" borderId="0" applyNumberFormat="0" applyProtection="0">
      <alignment horizontal="left" indent="1"/>
    </xf>
    <xf numFmtId="4" fontId="29" fillId="0" borderId="0" applyNumberFormat="0" applyProtection="0">
      <alignment horizontal="left" vertical="center" indent="1"/>
    </xf>
    <xf numFmtId="4" fontId="29" fillId="25" borderId="0" applyNumberFormat="0" applyProtection="0"/>
    <xf numFmtId="4" fontId="29" fillId="25" borderId="0" applyNumberFormat="0" applyProtection="0"/>
    <xf numFmtId="4" fontId="29" fillId="25" borderId="0" applyNumberFormat="0" applyProtection="0"/>
    <xf numFmtId="4" fontId="29" fillId="25" borderId="0" applyNumberFormat="0" applyProtection="0"/>
    <xf numFmtId="4" fontId="29" fillId="25" borderId="0" applyNumberFormat="0" applyProtection="0"/>
    <xf numFmtId="4" fontId="29" fillId="25" borderId="0" applyNumberFormat="0" applyProtection="0"/>
    <xf numFmtId="4" fontId="29" fillId="25" borderId="0" applyNumberFormat="0" applyProtection="0"/>
    <xf numFmtId="0" fontId="2" fillId="22" borderId="27" applyNumberFormat="0" applyProtection="0">
      <alignment horizontal="left" vertical="center" indent="1"/>
    </xf>
    <xf numFmtId="0" fontId="2" fillId="22" borderId="27" applyNumberFormat="0" applyProtection="0">
      <alignment horizontal="left" vertical="center" indent="1"/>
    </xf>
    <xf numFmtId="0" fontId="2" fillId="22" borderId="27" applyNumberFormat="0" applyProtection="0">
      <alignment horizontal="left" vertical="center" indent="1"/>
    </xf>
    <xf numFmtId="0" fontId="2" fillId="22" borderId="27" applyNumberFormat="0" applyProtection="0">
      <alignment horizontal="left" vertical="center" indent="1"/>
    </xf>
    <xf numFmtId="0" fontId="2" fillId="22" borderId="27" applyNumberFormat="0" applyProtection="0">
      <alignment horizontal="left" vertical="center" indent="1"/>
    </xf>
    <xf numFmtId="0" fontId="2" fillId="22" borderId="27" applyNumberFormat="0" applyProtection="0">
      <alignment horizontal="left" vertical="top" indent="1"/>
    </xf>
    <xf numFmtId="0" fontId="2" fillId="22" borderId="27" applyNumberFormat="0" applyProtection="0">
      <alignment horizontal="left" vertical="top" indent="1"/>
    </xf>
    <xf numFmtId="0" fontId="2" fillId="22" borderId="27" applyNumberFormat="0" applyProtection="0">
      <alignment horizontal="left" vertical="top" indent="1"/>
    </xf>
    <xf numFmtId="0" fontId="2" fillId="22" borderId="27" applyNumberFormat="0" applyProtection="0">
      <alignment horizontal="left" vertical="top" indent="1"/>
    </xf>
    <xf numFmtId="0" fontId="2" fillId="22" borderId="27" applyNumberFormat="0" applyProtection="0">
      <alignment horizontal="left" vertical="top" indent="1"/>
    </xf>
    <xf numFmtId="0" fontId="2" fillId="10" borderId="27" applyNumberFormat="0" applyProtection="0">
      <alignment horizontal="left" vertical="center" indent="1"/>
    </xf>
    <xf numFmtId="0" fontId="2" fillId="10" borderId="27" applyNumberFormat="0" applyProtection="0">
      <alignment horizontal="left" vertical="center" indent="1"/>
    </xf>
    <xf numFmtId="0" fontId="2" fillId="10" borderId="27" applyNumberFormat="0" applyProtection="0">
      <alignment horizontal="left" vertical="center" indent="1"/>
    </xf>
    <xf numFmtId="0" fontId="2" fillId="10" borderId="27" applyNumberFormat="0" applyProtection="0">
      <alignment horizontal="left" vertical="center" indent="1"/>
    </xf>
    <xf numFmtId="0" fontId="2" fillId="10" borderId="27" applyNumberFormat="0" applyProtection="0">
      <alignment horizontal="left" vertical="center" indent="1"/>
    </xf>
    <xf numFmtId="0" fontId="2" fillId="10" borderId="27" applyNumberFormat="0" applyProtection="0">
      <alignment horizontal="left" vertical="top" indent="1"/>
    </xf>
    <xf numFmtId="0" fontId="2" fillId="10" borderId="27" applyNumberFormat="0" applyProtection="0">
      <alignment horizontal="left" vertical="top" indent="1"/>
    </xf>
    <xf numFmtId="0" fontId="2" fillId="10" borderId="27" applyNumberFormat="0" applyProtection="0">
      <alignment horizontal="left" vertical="top" indent="1"/>
    </xf>
    <xf numFmtId="0" fontId="2" fillId="10" borderId="27" applyNumberFormat="0" applyProtection="0">
      <alignment horizontal="left" vertical="top" indent="1"/>
    </xf>
    <xf numFmtId="0" fontId="2" fillId="10" borderId="27" applyNumberFormat="0" applyProtection="0">
      <alignment horizontal="left" vertical="top" indent="1"/>
    </xf>
    <xf numFmtId="0" fontId="2" fillId="26" borderId="27" applyNumberFormat="0" applyProtection="0">
      <alignment horizontal="left" vertical="center" indent="1"/>
    </xf>
    <xf numFmtId="0" fontId="2" fillId="26" borderId="27" applyNumberFormat="0" applyProtection="0">
      <alignment horizontal="left" vertical="center" indent="1"/>
    </xf>
    <xf numFmtId="0" fontId="2" fillId="26" borderId="27" applyNumberFormat="0" applyProtection="0">
      <alignment horizontal="left" vertical="center" indent="1"/>
    </xf>
    <xf numFmtId="0" fontId="2" fillId="26" borderId="27" applyNumberFormat="0" applyProtection="0">
      <alignment horizontal="left" vertical="center" indent="1"/>
    </xf>
    <xf numFmtId="0" fontId="2" fillId="26" borderId="27" applyNumberFormat="0" applyProtection="0">
      <alignment horizontal="left" vertical="center" indent="1"/>
    </xf>
    <xf numFmtId="0" fontId="2" fillId="26" borderId="27" applyNumberFormat="0" applyProtection="0">
      <alignment horizontal="left" vertical="top" indent="1"/>
    </xf>
    <xf numFmtId="0" fontId="2" fillId="26" borderId="27" applyNumberFormat="0" applyProtection="0">
      <alignment horizontal="left" vertical="top" indent="1"/>
    </xf>
    <xf numFmtId="0" fontId="2" fillId="26" borderId="27" applyNumberFormat="0" applyProtection="0">
      <alignment horizontal="left" vertical="top" indent="1"/>
    </xf>
    <xf numFmtId="0" fontId="2" fillId="26" borderId="27" applyNumberFormat="0" applyProtection="0">
      <alignment horizontal="left" vertical="top" indent="1"/>
    </xf>
    <xf numFmtId="0" fontId="2" fillId="26" borderId="27" applyNumberFormat="0" applyProtection="0">
      <alignment horizontal="left" vertical="top" indent="1"/>
    </xf>
    <xf numFmtId="0" fontId="2" fillId="27" borderId="27" applyNumberFormat="0" applyProtection="0">
      <alignment horizontal="left" vertical="center" indent="1"/>
    </xf>
    <xf numFmtId="0" fontId="2" fillId="27" borderId="27" applyNumberFormat="0" applyProtection="0">
      <alignment horizontal="left" vertical="center" indent="1"/>
    </xf>
    <xf numFmtId="0" fontId="2" fillId="27" borderId="27" applyNumberFormat="0" applyProtection="0">
      <alignment horizontal="left" vertical="center" indent="1"/>
    </xf>
    <xf numFmtId="0" fontId="2" fillId="27" borderId="27" applyNumberFormat="0" applyProtection="0">
      <alignment horizontal="left" vertical="center" indent="1"/>
    </xf>
    <xf numFmtId="0" fontId="2" fillId="27" borderId="27" applyNumberFormat="0" applyProtection="0">
      <alignment horizontal="left" vertical="center" indent="1"/>
    </xf>
    <xf numFmtId="0" fontId="2" fillId="27" borderId="27" applyNumberFormat="0" applyProtection="0">
      <alignment horizontal="left" vertical="top" indent="1"/>
    </xf>
    <xf numFmtId="0" fontId="2" fillId="27" borderId="27" applyNumberFormat="0" applyProtection="0">
      <alignment horizontal="left" vertical="top" indent="1"/>
    </xf>
    <xf numFmtId="0" fontId="2" fillId="27" borderId="27" applyNumberFormat="0" applyProtection="0">
      <alignment horizontal="left" vertical="top" indent="1"/>
    </xf>
    <xf numFmtId="0" fontId="2" fillId="27" borderId="27" applyNumberFormat="0" applyProtection="0">
      <alignment horizontal="left" vertical="top" indent="1"/>
    </xf>
    <xf numFmtId="0" fontId="2" fillId="27" borderId="27" applyNumberFormat="0" applyProtection="0">
      <alignment horizontal="left" vertical="top" indent="1"/>
    </xf>
    <xf numFmtId="4" fontId="25" fillId="6" borderId="27" applyNumberFormat="0" applyProtection="0">
      <alignment vertical="center"/>
    </xf>
    <xf numFmtId="4" fontId="30" fillId="6" borderId="27" applyNumberFormat="0" applyProtection="0">
      <alignment vertical="center"/>
    </xf>
    <xf numFmtId="4" fontId="25" fillId="6" borderId="27" applyNumberFormat="0" applyProtection="0">
      <alignment horizontal="left" vertical="center" indent="1"/>
    </xf>
    <xf numFmtId="0" fontId="25" fillId="6" borderId="27" applyNumberFormat="0" applyProtection="0">
      <alignment horizontal="left" vertical="top" indent="1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25" fillId="0" borderId="27" applyNumberFormat="0" applyProtection="0">
      <alignment horizontal="right" vertical="center"/>
    </xf>
    <xf numFmtId="4" fontId="30" fillId="21" borderId="27" applyNumberFormat="0" applyProtection="0">
      <alignment horizontal="right" vertical="center"/>
    </xf>
    <xf numFmtId="4" fontId="25" fillId="0" borderId="27" applyNumberFormat="0" applyProtection="0">
      <alignment horizontal="left" vertical="center" indent="1"/>
    </xf>
    <xf numFmtId="4" fontId="25" fillId="28" borderId="27" applyNumberFormat="0" applyProtection="0">
      <alignment horizontal="left" vertical="center" indent="1"/>
    </xf>
    <xf numFmtId="4" fontId="25" fillId="0" borderId="27" applyNumberFormat="0" applyProtection="0">
      <alignment horizontal="left" vertical="center" indent="1"/>
    </xf>
    <xf numFmtId="4" fontId="25" fillId="0" borderId="27" applyNumberFormat="0" applyProtection="0">
      <alignment horizontal="left" vertical="center" indent="1"/>
    </xf>
    <xf numFmtId="4" fontId="25" fillId="0" borderId="27" applyNumberFormat="0" applyProtection="0">
      <alignment horizontal="left" vertical="center" indent="1"/>
    </xf>
    <xf numFmtId="4" fontId="25" fillId="0" borderId="27" applyNumberFormat="0" applyProtection="0">
      <alignment horizontal="left" vertical="center" indent="1"/>
    </xf>
    <xf numFmtId="4" fontId="25" fillId="0" borderId="27" applyNumberFormat="0" applyProtection="0">
      <alignment horizontal="left" vertical="center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0" fontId="25" fillId="10" borderId="27" applyNumberFormat="0" applyProtection="0">
      <alignment horizontal="left" vertical="top"/>
    </xf>
    <xf numFmtId="4" fontId="31" fillId="0" borderId="0" applyNumberFormat="0" applyProtection="0">
      <alignment horizontal="left" vertical="center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2" fillId="29" borderId="0" applyNumberFormat="0" applyProtection="0">
      <alignment horizontal="left"/>
    </xf>
    <xf numFmtId="4" fontId="33" fillId="21" borderId="27" applyNumberFormat="0" applyProtection="0">
      <alignment horizontal="right" vertical="center"/>
    </xf>
    <xf numFmtId="2" fontId="2" fillId="0" borderId="0" applyFill="0" applyBorder="0" applyProtection="0">
      <alignment horizontal="right"/>
    </xf>
    <xf numFmtId="14" fontId="34" fillId="30" borderId="29" applyProtection="0">
      <alignment horizontal="right"/>
    </xf>
    <xf numFmtId="0" fontId="34" fillId="0" borderId="0" applyNumberFormat="0" applyFill="0" applyBorder="0" applyProtection="0">
      <alignment horizontal="left"/>
    </xf>
    <xf numFmtId="173" fontId="2" fillId="0" borderId="0" applyFill="0" applyBorder="0" applyAlignment="0" applyProtection="0">
      <alignment wrapText="1"/>
    </xf>
    <xf numFmtId="0" fontId="3" fillId="0" borderId="0" applyNumberFormat="0" applyFill="0" applyBorder="0">
      <alignment horizontal="center" wrapText="1"/>
    </xf>
    <xf numFmtId="0" fontId="3" fillId="0" borderId="0" applyNumberFormat="0" applyFill="0" applyBorder="0">
      <alignment horizontal="center" wrapText="1"/>
    </xf>
    <xf numFmtId="0" fontId="3" fillId="0" borderId="8">
      <alignment horizontal="center" vertical="center" wrapText="1"/>
    </xf>
    <xf numFmtId="174" fontId="35" fillId="0" borderId="0">
      <alignment horizontal="left"/>
    </xf>
    <xf numFmtId="37" fontId="15" fillId="9" borderId="0" applyNumberFormat="0" applyBorder="0" applyAlignment="0" applyProtection="0"/>
    <xf numFmtId="37" fontId="15" fillId="0" borderId="0"/>
    <xf numFmtId="3" fontId="36" fillId="31" borderId="30" applyProtection="0"/>
  </cellStyleXfs>
  <cellXfs count="191">
    <xf numFmtId="0" fontId="0" fillId="0" borderId="0" xfId="0"/>
    <xf numFmtId="164" fontId="3" fillId="0" borderId="0" xfId="1" applyNumberFormat="1" applyFont="1"/>
    <xf numFmtId="164" fontId="2" fillId="0" borderId="0" xfId="1" applyNumberFormat="1" applyFont="1" applyBorder="1"/>
    <xf numFmtId="164" fontId="2" fillId="0" borderId="0" xfId="1" applyNumberFormat="1" applyFont="1"/>
    <xf numFmtId="164" fontId="3" fillId="0" borderId="0" xfId="1" applyNumberFormat="1" applyFont="1" applyAlignment="1">
      <alignment horizontal="left"/>
    </xf>
    <xf numFmtId="164" fontId="3" fillId="0" borderId="0" xfId="1" applyNumberFormat="1" applyFont="1" applyBorder="1" applyAlignment="1">
      <alignment horizontal="left"/>
    </xf>
    <xf numFmtId="164" fontId="2" fillId="0" borderId="0" xfId="1" applyNumberFormat="1" applyFont="1" applyBorder="1" applyAlignment="1">
      <alignment horizontal="centerContinuous"/>
    </xf>
    <xf numFmtId="164" fontId="3" fillId="0" borderId="1" xfId="1" applyNumberFormat="1" applyFont="1" applyBorder="1" applyAlignment="1" applyProtection="1">
      <alignment horizontal="center" wrapText="1"/>
      <protection locked="0"/>
    </xf>
    <xf numFmtId="164" fontId="3" fillId="0" borderId="0" xfId="1" applyNumberFormat="1" applyFont="1" applyBorder="1" applyAlignment="1" applyProtection="1">
      <alignment horizontal="center" wrapText="1"/>
      <protection locked="0"/>
    </xf>
    <xf numFmtId="164" fontId="2" fillId="0" borderId="2" xfId="1" applyNumberFormat="1" applyFont="1" applyBorder="1" applyAlignment="1" applyProtection="1">
      <alignment horizontal="center" wrapText="1"/>
      <protection locked="0"/>
    </xf>
    <xf numFmtId="164" fontId="2" fillId="0" borderId="3" xfId="1" applyNumberFormat="1" applyFont="1" applyBorder="1" applyAlignment="1" applyProtection="1">
      <alignment horizontal="center" wrapText="1"/>
      <protection locked="0"/>
    </xf>
    <xf numFmtId="164" fontId="2" fillId="0" borderId="4" xfId="1" applyNumberFormat="1" applyFont="1" applyBorder="1" applyAlignment="1" applyProtection="1">
      <alignment horizontal="center" wrapText="1"/>
      <protection locked="0"/>
    </xf>
    <xf numFmtId="164" fontId="2" fillId="0" borderId="5" xfId="1" applyNumberFormat="1" applyFont="1" applyBorder="1" applyProtection="1">
      <protection locked="0"/>
    </xf>
    <xf numFmtId="164" fontId="2" fillId="0" borderId="0" xfId="1" applyNumberFormat="1" applyFont="1" applyBorder="1" applyProtection="1">
      <protection locked="0"/>
    </xf>
    <xf numFmtId="164" fontId="2" fillId="0" borderId="6" xfId="1" applyNumberFormat="1" applyFont="1" applyBorder="1" applyProtection="1">
      <protection locked="0"/>
    </xf>
    <xf numFmtId="164" fontId="2" fillId="0" borderId="7" xfId="1" applyNumberFormat="1" applyFont="1" applyBorder="1" applyProtection="1">
      <protection locked="0"/>
    </xf>
    <xf numFmtId="164" fontId="3" fillId="0" borderId="5" xfId="1" applyNumberFormat="1" applyFont="1" applyBorder="1" applyProtection="1">
      <protection locked="0"/>
    </xf>
    <xf numFmtId="164" fontId="3" fillId="0" borderId="0" xfId="1" applyNumberFormat="1" applyFont="1" applyBorder="1" applyAlignment="1">
      <alignment vertical="center"/>
    </xf>
    <xf numFmtId="164" fontId="2" fillId="0" borderId="5" xfId="1" quotePrefix="1" applyNumberFormat="1" applyFont="1" applyBorder="1" applyAlignment="1" applyProtection="1">
      <alignment horizontal="left"/>
      <protection locked="0"/>
    </xf>
    <xf numFmtId="164" fontId="2" fillId="0" borderId="0" xfId="1" quotePrefix="1" applyNumberFormat="1" applyFont="1" applyBorder="1" applyAlignment="1" applyProtection="1">
      <alignment horizontal="left"/>
      <protection locked="0"/>
    </xf>
    <xf numFmtId="164" fontId="2" fillId="0" borderId="6" xfId="1" quotePrefix="1" applyNumberFormat="1" applyFont="1" applyBorder="1" applyAlignment="1" applyProtection="1">
      <alignment horizontal="left"/>
      <protection locked="0"/>
    </xf>
    <xf numFmtId="164" fontId="2" fillId="0" borderId="7" xfId="1" quotePrefix="1" applyNumberFormat="1" applyFont="1" applyBorder="1" applyAlignment="1" applyProtection="1">
      <alignment horizontal="left"/>
      <protection locked="0"/>
    </xf>
    <xf numFmtId="164" fontId="3" fillId="0" borderId="5" xfId="1" quotePrefix="1" applyNumberFormat="1" applyFont="1" applyBorder="1" applyAlignment="1" applyProtection="1">
      <alignment horizontal="left"/>
      <protection locked="0"/>
    </xf>
    <xf numFmtId="164" fontId="2" fillId="0" borderId="5" xfId="1" applyNumberFormat="1" applyFont="1" applyBorder="1" applyAlignment="1" applyProtection="1">
      <alignment horizontal="left"/>
      <protection locked="0"/>
    </xf>
    <xf numFmtId="164" fontId="2" fillId="0" borderId="0" xfId="1" applyNumberFormat="1" applyFont="1" applyBorder="1" applyAlignment="1" applyProtection="1">
      <alignment horizontal="left"/>
      <protection locked="0"/>
    </xf>
    <xf numFmtId="164" fontId="2" fillId="0" borderId="6" xfId="1" applyNumberFormat="1" applyFont="1" applyBorder="1" applyAlignment="1" applyProtection="1">
      <alignment horizontal="left"/>
      <protection locked="0"/>
    </xf>
    <xf numFmtId="164" fontId="2" fillId="0" borderId="7" xfId="1" applyNumberFormat="1" applyFont="1" applyBorder="1" applyAlignment="1" applyProtection="1">
      <alignment horizontal="left"/>
      <protection locked="0"/>
    </xf>
    <xf numFmtId="164" fontId="3" fillId="0" borderId="5" xfId="1" applyNumberFormat="1" applyFont="1" applyBorder="1" applyAlignment="1" applyProtection="1">
      <alignment horizontal="left"/>
      <protection locked="0"/>
    </xf>
    <xf numFmtId="164" fontId="2" fillId="0" borderId="8" xfId="1" applyNumberFormat="1" applyFont="1" applyBorder="1" applyProtection="1">
      <protection locked="0"/>
    </xf>
    <xf numFmtId="164" fontId="2" fillId="0" borderId="9" xfId="1" applyNumberFormat="1" applyFont="1" applyBorder="1" applyProtection="1">
      <protection locked="0"/>
    </xf>
    <xf numFmtId="164" fontId="2" fillId="0" borderId="10" xfId="1" applyNumberFormat="1" applyFont="1" applyBorder="1" applyProtection="1">
      <protection locked="0"/>
    </xf>
    <xf numFmtId="164" fontId="2" fillId="0" borderId="11" xfId="1" applyNumberFormat="1" applyFont="1" applyBorder="1" applyProtection="1">
      <protection locked="0"/>
    </xf>
    <xf numFmtId="164" fontId="3" fillId="0" borderId="8" xfId="1" applyNumberFormat="1" applyFont="1" applyBorder="1" applyProtection="1">
      <protection locked="0"/>
    </xf>
    <xf numFmtId="164" fontId="2" fillId="0" borderId="5" xfId="1" applyNumberFormat="1" applyFont="1" applyBorder="1" applyAlignment="1" applyProtection="1">
      <alignment horizontal="center"/>
      <protection locked="0"/>
    </xf>
    <xf numFmtId="164" fontId="2" fillId="0" borderId="6" xfId="1" applyNumberFormat="1" applyFont="1" applyBorder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/>
      <protection locked="0"/>
    </xf>
    <xf numFmtId="164" fontId="2" fillId="0" borderId="7" xfId="1" applyNumberFormat="1" applyFont="1" applyBorder="1" applyAlignment="1" applyProtection="1">
      <alignment horizontal="center"/>
      <protection locked="0"/>
    </xf>
    <xf numFmtId="164" fontId="3" fillId="0" borderId="5" xfId="1" applyNumberFormat="1" applyFont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left"/>
      <protection locked="0"/>
    </xf>
    <xf numFmtId="164" fontId="2" fillId="0" borderId="7" xfId="1" applyNumberFormat="1" applyFont="1" applyFill="1" applyBorder="1" applyAlignment="1" applyProtection="1">
      <alignment horizontal="left"/>
      <protection locked="0"/>
    </xf>
    <xf numFmtId="10" fontId="2" fillId="0" borderId="5" xfId="3" applyNumberFormat="1" applyFont="1" applyFill="1" applyBorder="1" applyAlignment="1">
      <alignment vertical="center"/>
    </xf>
    <xf numFmtId="10" fontId="2" fillId="0" borderId="0" xfId="3" applyNumberFormat="1" applyFont="1" applyFill="1" applyBorder="1" applyAlignment="1">
      <alignment vertical="center"/>
    </xf>
    <xf numFmtId="10" fontId="2" fillId="0" borderId="6" xfId="3" applyNumberFormat="1" applyFont="1" applyFill="1" applyBorder="1" applyAlignment="1">
      <alignment vertical="center"/>
    </xf>
    <xf numFmtId="10" fontId="2" fillId="0" borderId="7" xfId="3" applyNumberFormat="1" applyFont="1" applyFill="1" applyBorder="1" applyAlignment="1">
      <alignment vertical="center"/>
    </xf>
    <xf numFmtId="164" fontId="2" fillId="0" borderId="0" xfId="1" applyNumberFormat="1" applyFont="1" applyFill="1"/>
    <xf numFmtId="10" fontId="3" fillId="0" borderId="5" xfId="3" applyNumberFormat="1" applyFont="1" applyFill="1" applyBorder="1" applyAlignment="1">
      <alignment vertical="center"/>
    </xf>
    <xf numFmtId="164" fontId="2" fillId="0" borderId="6" xfId="1" applyNumberFormat="1" applyFont="1" applyFill="1" applyBorder="1" applyProtection="1">
      <protection locked="0"/>
    </xf>
    <xf numFmtId="164" fontId="2" fillId="0" borderId="0" xfId="1" applyNumberFormat="1" applyFont="1" applyFill="1" applyBorder="1" applyProtection="1">
      <protection locked="0"/>
    </xf>
    <xf numFmtId="164" fontId="2" fillId="0" borderId="7" xfId="1" applyNumberFormat="1" applyFont="1" applyFill="1" applyBorder="1" applyProtection="1">
      <protection locked="0"/>
    </xf>
    <xf numFmtId="164" fontId="3" fillId="0" borderId="5" xfId="1" applyNumberFormat="1" applyFont="1" applyFill="1" applyBorder="1" applyProtection="1">
      <protection locked="0"/>
    </xf>
    <xf numFmtId="165" fontId="2" fillId="0" borderId="5" xfId="3" applyNumberFormat="1" applyFont="1" applyBorder="1" applyAlignment="1">
      <alignment vertical="center"/>
    </xf>
    <xf numFmtId="165" fontId="2" fillId="0" borderId="0" xfId="3" applyNumberFormat="1" applyFont="1" applyBorder="1" applyAlignment="1">
      <alignment vertical="center"/>
    </xf>
    <xf numFmtId="165" fontId="2" fillId="0" borderId="6" xfId="3" applyNumberFormat="1" applyFont="1" applyBorder="1" applyAlignment="1">
      <alignment vertical="center"/>
    </xf>
    <xf numFmtId="165" fontId="2" fillId="0" borderId="7" xfId="3" applyNumberFormat="1" applyFont="1" applyBorder="1" applyAlignment="1">
      <alignment vertical="center"/>
    </xf>
    <xf numFmtId="165" fontId="3" fillId="0" borderId="5" xfId="3" applyNumberFormat="1" applyFont="1" applyBorder="1" applyAlignment="1">
      <alignment vertical="center"/>
    </xf>
    <xf numFmtId="164" fontId="4" fillId="0" borderId="5" xfId="1" applyNumberFormat="1" applyFont="1" applyBorder="1" applyProtection="1">
      <protection locked="0"/>
    </xf>
    <xf numFmtId="164" fontId="2" fillId="0" borderId="0" xfId="1" quotePrefix="1" applyNumberFormat="1" applyFont="1" applyFill="1" applyBorder="1" applyAlignment="1" applyProtection="1">
      <alignment horizontal="left"/>
      <protection locked="0"/>
    </xf>
    <xf numFmtId="164" fontId="2" fillId="0" borderId="7" xfId="1" quotePrefix="1" applyNumberFormat="1" applyFont="1" applyFill="1" applyBorder="1" applyAlignment="1" applyProtection="1">
      <alignment horizontal="left"/>
      <protection locked="0"/>
    </xf>
    <xf numFmtId="164" fontId="2" fillId="0" borderId="12" xfId="1" applyNumberFormat="1" applyFont="1" applyBorder="1" applyProtection="1">
      <protection locked="0"/>
    </xf>
    <xf numFmtId="164" fontId="2" fillId="0" borderId="13" xfId="1" applyNumberFormat="1" applyFont="1" applyBorder="1" applyProtection="1">
      <protection locked="0"/>
    </xf>
    <xf numFmtId="164" fontId="2" fillId="0" borderId="14" xfId="1" applyNumberFormat="1" applyFont="1" applyBorder="1" applyProtection="1">
      <protection locked="0"/>
    </xf>
    <xf numFmtId="164" fontId="2" fillId="0" borderId="15" xfId="1" applyNumberFormat="1" applyFont="1" applyBorder="1" applyProtection="1">
      <protection locked="0"/>
    </xf>
    <xf numFmtId="164" fontId="3" fillId="0" borderId="12" xfId="1" applyNumberFormat="1" applyFont="1" applyBorder="1" applyProtection="1">
      <protection locked="0"/>
    </xf>
    <xf numFmtId="0" fontId="2" fillId="0" borderId="0" xfId="4" applyFont="1" applyBorder="1"/>
    <xf numFmtId="164" fontId="3" fillId="0" borderId="0" xfId="1" quotePrefix="1" applyNumberFormat="1" applyFont="1" applyBorder="1" applyAlignment="1">
      <alignment horizontal="left" vertical="center"/>
    </xf>
    <xf numFmtId="0" fontId="2" fillId="0" borderId="0" xfId="5" applyFont="1"/>
    <xf numFmtId="0" fontId="3" fillId="0" borderId="0" xfId="5" applyFont="1"/>
    <xf numFmtId="0" fontId="2" fillId="0" borderId="0" xfId="5" applyFont="1" applyAlignment="1">
      <alignment horizontal="center"/>
    </xf>
    <xf numFmtId="0" fontId="2" fillId="0" borderId="0" xfId="5" applyFont="1" applyAlignment="1">
      <alignment horizontal="right"/>
    </xf>
    <xf numFmtId="0" fontId="2" fillId="0" borderId="0" xfId="5" applyNumberFormat="1" applyFont="1" applyAlignment="1">
      <alignment horizontal="center"/>
    </xf>
    <xf numFmtId="0" fontId="3" fillId="0" borderId="0" xfId="1" applyNumberFormat="1" applyFont="1" applyAlignment="1">
      <alignment horizontal="left"/>
    </xf>
    <xf numFmtId="0" fontId="6" fillId="0" borderId="0" xfId="5" applyFont="1" applyAlignment="1">
      <alignment horizontal="center"/>
    </xf>
    <xf numFmtId="0" fontId="6" fillId="0" borderId="0" xfId="5" applyNumberFormat="1" applyFont="1" applyAlignment="1">
      <alignment horizontal="center"/>
    </xf>
    <xf numFmtId="0" fontId="2" fillId="0" borderId="0" xfId="5" applyFont="1" applyBorder="1"/>
    <xf numFmtId="0" fontId="3" fillId="0" borderId="0" xfId="5" applyFont="1" applyBorder="1" applyAlignment="1">
      <alignment horizontal="left"/>
    </xf>
    <xf numFmtId="0" fontId="2" fillId="0" borderId="0" xfId="5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5" applyFont="1" applyFill="1" applyBorder="1" applyAlignment="1">
      <alignment horizontal="center"/>
    </xf>
    <xf numFmtId="41" fontId="2" fillId="0" borderId="0" xfId="1" applyNumberFormat="1" applyFont="1" applyFill="1" applyBorder="1" applyAlignment="1">
      <alignment horizontal="center"/>
    </xf>
    <xf numFmtId="0" fontId="2" fillId="0" borderId="0" xfId="0" applyFont="1" applyFill="1"/>
    <xf numFmtId="166" fontId="2" fillId="0" borderId="0" xfId="3" applyNumberFormat="1" applyFont="1" applyFill="1" applyAlignment="1">
      <alignment horizontal="center"/>
    </xf>
    <xf numFmtId="41" fontId="2" fillId="0" borderId="0" xfId="1" applyNumberFormat="1" applyFont="1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7" fillId="0" borderId="0" xfId="5" applyNumberFormat="1" applyFont="1" applyAlignment="1">
      <alignment horizontal="center"/>
    </xf>
    <xf numFmtId="164" fontId="2" fillId="0" borderId="0" xfId="0" applyNumberFormat="1" applyFont="1"/>
    <xf numFmtId="0" fontId="3" fillId="0" borderId="0" xfId="0" applyFont="1" applyAlignment="1">
      <alignment horizontal="left"/>
    </xf>
    <xf numFmtId="164" fontId="2" fillId="0" borderId="3" xfId="1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4" fontId="2" fillId="0" borderId="0" xfId="5" applyNumberFormat="1" applyFont="1"/>
    <xf numFmtId="0" fontId="3" fillId="0" borderId="0" xfId="5" applyFont="1" applyBorder="1"/>
    <xf numFmtId="164" fontId="2" fillId="0" borderId="3" xfId="5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0" xfId="5" applyFont="1" applyFill="1" applyBorder="1"/>
    <xf numFmtId="166" fontId="2" fillId="0" borderId="0" xfId="3" applyNumberFormat="1" applyFont="1" applyFill="1" applyBorder="1" applyAlignment="1">
      <alignment horizontal="center"/>
    </xf>
    <xf numFmtId="0" fontId="3" fillId="0" borderId="0" xfId="5" applyFont="1" applyFill="1" applyBorder="1"/>
    <xf numFmtId="0" fontId="2" fillId="0" borderId="0" xfId="1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41" fontId="2" fillId="0" borderId="0" xfId="2" applyFont="1" applyFill="1"/>
    <xf numFmtId="41" fontId="2" fillId="0" borderId="0" xfId="6" applyNumberFormat="1" applyFont="1" applyFill="1" applyBorder="1" applyAlignment="1">
      <alignment horizontal="center"/>
    </xf>
    <xf numFmtId="41" fontId="2" fillId="0" borderId="0" xfId="5" applyNumberFormat="1" applyFont="1"/>
    <xf numFmtId="0" fontId="2" fillId="0" borderId="0" xfId="5" applyFont="1" applyFill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6" fillId="0" borderId="0" xfId="5" applyFont="1" applyBorder="1" applyAlignment="1">
      <alignment horizontal="center"/>
    </xf>
    <xf numFmtId="41" fontId="2" fillId="0" borderId="0" xfId="0" applyNumberFormat="1" applyFont="1" applyFill="1" applyBorder="1" applyAlignment="1">
      <alignment horizontal="center"/>
    </xf>
    <xf numFmtId="0" fontId="2" fillId="2" borderId="0" xfId="0" applyFont="1" applyFill="1"/>
    <xf numFmtId="0" fontId="2" fillId="3" borderId="0" xfId="0" applyFont="1" applyFill="1"/>
    <xf numFmtId="0" fontId="3" fillId="0" borderId="0" xfId="0" applyFont="1" applyFill="1"/>
    <xf numFmtId="0" fontId="3" fillId="2" borderId="0" xfId="0" applyFont="1" applyFill="1"/>
    <xf numFmtId="0" fontId="3" fillId="0" borderId="14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center"/>
    </xf>
    <xf numFmtId="164" fontId="3" fillId="0" borderId="14" xfId="1" applyNumberFormat="1" applyFont="1" applyFill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quotePrefix="1" applyNumberFormat="1" applyFont="1" applyFill="1"/>
    <xf numFmtId="49" fontId="2" fillId="3" borderId="0" xfId="0" quotePrefix="1" applyNumberFormat="1" applyFont="1" applyFill="1"/>
    <xf numFmtId="49" fontId="2" fillId="0" borderId="0" xfId="0" quotePrefix="1" applyNumberFormat="1" applyFont="1" applyFill="1" applyAlignment="1">
      <alignment horizontal="center"/>
    </xf>
    <xf numFmtId="167" fontId="2" fillId="0" borderId="0" xfId="0" applyNumberFormat="1" applyFont="1" applyFill="1" applyAlignment="1">
      <alignment horizontal="center"/>
    </xf>
    <xf numFmtId="167" fontId="2" fillId="3" borderId="0" xfId="0" applyNumberFormat="1" applyFont="1" applyFill="1" applyAlignment="1">
      <alignment horizontal="left"/>
    </xf>
    <xf numFmtId="164" fontId="2" fillId="3" borderId="0" xfId="1" applyNumberFormat="1" applyFont="1" applyFill="1"/>
    <xf numFmtId="0" fontId="2" fillId="0" borderId="0" xfId="0" applyFont="1" applyFill="1" applyAlignment="1">
      <alignment horizontal="right"/>
    </xf>
    <xf numFmtId="164" fontId="3" fillId="0" borderId="9" xfId="1" applyNumberFormat="1" applyFont="1" applyFill="1" applyBorder="1"/>
    <xf numFmtId="0" fontId="2" fillId="0" borderId="0" xfId="0" quotePrefix="1" applyNumberFormat="1" applyFont="1" applyFill="1"/>
    <xf numFmtId="164" fontId="3" fillId="0" borderId="24" xfId="1" applyNumberFormat="1" applyFont="1" applyFill="1" applyBorder="1"/>
    <xf numFmtId="164" fontId="2" fillId="0" borderId="0" xfId="1" applyNumberFormat="1" applyFont="1" applyFill="1" applyAlignment="1">
      <alignment horizontal="right"/>
    </xf>
    <xf numFmtId="0" fontId="0" fillId="0" borderId="0" xfId="0" applyFill="1"/>
    <xf numFmtId="0" fontId="0" fillId="0" borderId="0" xfId="0" applyAlignment="1">
      <alignment horizontal="center"/>
    </xf>
    <xf numFmtId="164" fontId="0" fillId="0" borderId="0" xfId="1" applyNumberFormat="1" applyFont="1"/>
    <xf numFmtId="49" fontId="2" fillId="0" borderId="0" xfId="1" applyNumberFormat="1" applyFont="1" applyBorder="1" applyAlignment="1">
      <alignment horizontal="center"/>
    </xf>
    <xf numFmtId="0" fontId="3" fillId="0" borderId="0" xfId="0" applyFont="1"/>
    <xf numFmtId="164" fontId="0" fillId="0" borderId="0" xfId="1" applyNumberFormat="1" applyFont="1" applyFill="1"/>
    <xf numFmtId="49" fontId="2" fillId="0" borderId="0" xfId="1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4" xfId="0" applyFont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164" fontId="3" fillId="0" borderId="14" xfId="1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3" fillId="0" borderId="0" xfId="0" applyFont="1" applyFill="1" applyBorder="1"/>
    <xf numFmtId="0" fontId="2" fillId="4" borderId="0" xfId="0" applyFont="1" applyFill="1" applyBorder="1"/>
    <xf numFmtId="0" fontId="2" fillId="4" borderId="0" xfId="0" applyFont="1" applyFill="1" applyBorder="1" applyAlignment="1">
      <alignment horizontal="center"/>
    </xf>
    <xf numFmtId="165" fontId="2" fillId="0" borderId="0" xfId="3" applyNumberFormat="1" applyFont="1" applyFill="1" applyBorder="1"/>
    <xf numFmtId="49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3" fontId="2" fillId="0" borderId="0" xfId="0" applyNumberFormat="1" applyFont="1" applyFill="1" applyBorder="1" applyAlignment="1">
      <alignment horizontal="center"/>
    </xf>
    <xf numFmtId="0" fontId="2" fillId="3" borderId="0" xfId="0" applyFont="1" applyFill="1" applyBorder="1"/>
    <xf numFmtId="0" fontId="0" fillId="3" borderId="0" xfId="0" applyFill="1"/>
    <xf numFmtId="164" fontId="3" fillId="0" borderId="0" xfId="1" applyNumberFormat="1" applyFont="1" applyFill="1" applyAlignment="1">
      <alignment horizontal="right"/>
    </xf>
    <xf numFmtId="37" fontId="2" fillId="0" borderId="0" xfId="1" applyNumberFormat="1" applyFont="1" applyFill="1" applyBorder="1" applyAlignment="1">
      <alignment horizontal="center"/>
    </xf>
    <xf numFmtId="0" fontId="3" fillId="3" borderId="0" xfId="0" applyFont="1" applyFill="1" applyBorder="1"/>
    <xf numFmtId="0" fontId="8" fillId="0" borderId="0" xfId="0" applyFont="1" applyAlignment="1">
      <alignment horizontal="center"/>
    </xf>
    <xf numFmtId="164" fontId="2" fillId="0" borderId="14" xfId="1" applyNumberFormat="1" applyFont="1" applyFill="1" applyBorder="1" applyAlignment="1">
      <alignment horizontal="center"/>
    </xf>
    <xf numFmtId="164" fontId="2" fillId="0" borderId="14" xfId="1" applyNumberFormat="1" applyFont="1" applyBorder="1"/>
    <xf numFmtId="49" fontId="3" fillId="0" borderId="0" xfId="0" applyNumberFormat="1" applyFont="1" applyFill="1"/>
    <xf numFmtId="49" fontId="2" fillId="0" borderId="0" xfId="0" applyNumberFormat="1" applyFont="1" applyFill="1"/>
    <xf numFmtId="175" fontId="3" fillId="0" borderId="0" xfId="1" applyNumberFormat="1" applyFont="1" applyBorder="1" applyAlignment="1">
      <alignment horizontal="left" vertical="center"/>
    </xf>
    <xf numFmtId="164" fontId="3" fillId="0" borderId="0" xfId="1" applyNumberFormat="1" applyFont="1" applyBorder="1" applyProtection="1">
      <protection locked="0"/>
    </xf>
    <xf numFmtId="164" fontId="2" fillId="0" borderId="10" xfId="1" applyNumberFormat="1" applyFont="1" applyBorder="1" applyAlignment="1">
      <alignment horizontal="centerContinuous"/>
    </xf>
    <xf numFmtId="164" fontId="2" fillId="0" borderId="9" xfId="1" applyNumberFormat="1" applyFont="1" applyBorder="1" applyAlignment="1">
      <alignment horizontal="centerContinuous"/>
    </xf>
    <xf numFmtId="164" fontId="2" fillId="0" borderId="11" xfId="1" applyNumberFormat="1" applyFont="1" applyBorder="1" applyAlignment="1">
      <alignment horizontal="centerContinuous"/>
    </xf>
    <xf numFmtId="176" fontId="38" fillId="0" borderId="8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left"/>
    </xf>
    <xf numFmtId="176" fontId="38" fillId="0" borderId="6" xfId="1" applyNumberFormat="1" applyFont="1" applyBorder="1" applyAlignment="1">
      <alignment horizontal="center"/>
    </xf>
    <xf numFmtId="176" fontId="38" fillId="0" borderId="7" xfId="1" applyNumberFormat="1" applyFont="1" applyBorder="1" applyAlignment="1">
      <alignment horizontal="center"/>
    </xf>
    <xf numFmtId="164" fontId="2" fillId="0" borderId="6" xfId="1" applyNumberFormat="1" applyFont="1" applyFill="1" applyBorder="1" applyAlignment="1" applyProtection="1">
      <alignment horizontal="left"/>
      <protection locked="0"/>
    </xf>
    <xf numFmtId="164" fontId="2" fillId="0" borderId="6" xfId="1" quotePrefix="1" applyNumberFormat="1" applyFont="1" applyFill="1" applyBorder="1" applyAlignment="1" applyProtection="1">
      <alignment horizontal="left"/>
      <protection locked="0"/>
    </xf>
    <xf numFmtId="177" fontId="3" fillId="0" borderId="0" xfId="1" applyNumberFormat="1" applyFont="1" applyBorder="1" applyAlignment="1">
      <alignment horizontal="center"/>
    </xf>
    <xf numFmtId="164" fontId="2" fillId="0" borderId="1" xfId="1" applyNumberFormat="1" applyFont="1" applyBorder="1" applyProtection="1">
      <protection locked="0"/>
    </xf>
    <xf numFmtId="0" fontId="38" fillId="0" borderId="0" xfId="1" applyNumberFormat="1" applyFont="1" applyBorder="1" applyAlignment="1">
      <alignment horizontal="left" vertical="top" wrapText="1"/>
    </xf>
    <xf numFmtId="0" fontId="2" fillId="0" borderId="16" xfId="5" applyFont="1" applyBorder="1" applyAlignment="1">
      <alignment horizontal="left" vertical="top"/>
    </xf>
    <xf numFmtId="0" fontId="2" fillId="0" borderId="17" xfId="5" applyFont="1" applyBorder="1" applyAlignment="1">
      <alignment horizontal="left" vertical="top"/>
    </xf>
    <xf numFmtId="0" fontId="2" fillId="0" borderId="18" xfId="5" applyFont="1" applyBorder="1" applyAlignment="1">
      <alignment horizontal="left" vertical="top"/>
    </xf>
    <xf numFmtId="0" fontId="2" fillId="0" borderId="19" xfId="5" applyFont="1" applyBorder="1" applyAlignment="1">
      <alignment horizontal="left" vertical="top"/>
    </xf>
    <xf numFmtId="0" fontId="2" fillId="0" borderId="0" xfId="5" applyFont="1" applyBorder="1" applyAlignment="1">
      <alignment horizontal="left" vertical="top"/>
    </xf>
    <xf numFmtId="0" fontId="2" fillId="0" borderId="20" xfId="5" applyFont="1" applyBorder="1" applyAlignment="1">
      <alignment horizontal="left" vertical="top"/>
    </xf>
    <xf numFmtId="0" fontId="2" fillId="0" borderId="21" xfId="5" applyFont="1" applyBorder="1" applyAlignment="1">
      <alignment horizontal="left" vertical="top"/>
    </xf>
    <xf numFmtId="0" fontId="2" fillId="0" borderId="22" xfId="5" applyFont="1" applyBorder="1" applyAlignment="1">
      <alignment horizontal="left" vertical="top"/>
    </xf>
    <xf numFmtId="0" fontId="2" fillId="0" borderId="23" xfId="5" applyFont="1" applyBorder="1" applyAlignment="1">
      <alignment horizontal="left" vertical="top"/>
    </xf>
    <xf numFmtId="0" fontId="2" fillId="0" borderId="16" xfId="5" applyFont="1" applyBorder="1" applyAlignment="1">
      <alignment horizontal="left" vertical="top" wrapText="1"/>
    </xf>
  </cellXfs>
  <cellStyles count="209">
    <cellStyle name="Comma" xfId="1" builtinId="3"/>
    <cellStyle name="Comma  - Style1" xfId="7"/>
    <cellStyle name="Comma  - Style2" xfId="8"/>
    <cellStyle name="Comma  - Style3" xfId="9"/>
    <cellStyle name="Comma  - Style4" xfId="10"/>
    <cellStyle name="Comma  - Style5" xfId="11"/>
    <cellStyle name="Comma  - Style6" xfId="12"/>
    <cellStyle name="Comma  - Style7" xfId="13"/>
    <cellStyle name="Comma  - Style8" xfId="14"/>
    <cellStyle name="Comma [0]" xfId="2" builtinId="6"/>
    <cellStyle name="Comma [0] 2" xfId="15"/>
    <cellStyle name="Comma [0] 3" xfId="16"/>
    <cellStyle name="Comma [0] 4" xfId="17"/>
    <cellStyle name="Comma 2" xfId="18"/>
    <cellStyle name="Comma 2 2" xfId="19"/>
    <cellStyle name="Comma 2 3" xfId="20"/>
    <cellStyle name="Comma 2 4" xfId="21"/>
    <cellStyle name="Comma 3" xfId="6"/>
    <cellStyle name="Comma 4" xfId="22"/>
    <cellStyle name="Comma 5" xfId="23"/>
    <cellStyle name="Comma 6" xfId="24"/>
    <cellStyle name="Comma0" xfId="25"/>
    <cellStyle name="Currency 2" xfId="26"/>
    <cellStyle name="Currency No Comma" xfId="27"/>
    <cellStyle name="Currency0" xfId="28"/>
    <cellStyle name="Date" xfId="29"/>
    <cellStyle name="Fixed" xfId="30"/>
    <cellStyle name="General" xfId="31"/>
    <cellStyle name="Grey" xfId="32"/>
    <cellStyle name="header" xfId="33"/>
    <cellStyle name="Header1" xfId="34"/>
    <cellStyle name="Header2" xfId="35"/>
    <cellStyle name="Input [yellow]" xfId="36"/>
    <cellStyle name="MCP" xfId="37"/>
    <cellStyle name="nONE" xfId="38"/>
    <cellStyle name="noninput" xfId="39"/>
    <cellStyle name="Normal" xfId="0" builtinId="0"/>
    <cellStyle name="Normal - Style1" xfId="40"/>
    <cellStyle name="Normal 18" xfId="41"/>
    <cellStyle name="Normal 19" xfId="42"/>
    <cellStyle name="Normal 2" xfId="43"/>
    <cellStyle name="Normal 2 2" xfId="44"/>
    <cellStyle name="Normal 2 3" xfId="45"/>
    <cellStyle name="Normal 2_Composite Rates" xfId="46"/>
    <cellStyle name="Normal 22" xfId="47"/>
    <cellStyle name="Normal 3" xfId="48"/>
    <cellStyle name="Normal 3 2" xfId="49"/>
    <cellStyle name="Normal 3_Composite Rates" xfId="50"/>
    <cellStyle name="Normal 32 2" xfId="51"/>
    <cellStyle name="Normal 4" xfId="52"/>
    <cellStyle name="Normal 4 2" xfId="53"/>
    <cellStyle name="Normal 5" xfId="54"/>
    <cellStyle name="Normal 6" xfId="55"/>
    <cellStyle name="Normal 6 2" xfId="56"/>
    <cellStyle name="Normal 6 3" xfId="4"/>
    <cellStyle name="Normal 7" xfId="57"/>
    <cellStyle name="Normal 8" xfId="58"/>
    <cellStyle name="Normal 9" xfId="59"/>
    <cellStyle name="Normal_Copy of File50007" xfId="5"/>
    <cellStyle name="Password" xfId="60"/>
    <cellStyle name="Percent" xfId="3" builtinId="5"/>
    <cellStyle name="Percent [2]" xfId="61"/>
    <cellStyle name="Percent 2" xfId="62"/>
    <cellStyle name="Percent 2 2" xfId="63"/>
    <cellStyle name="Percent 3" xfId="64"/>
    <cellStyle name="Percent 3 2" xfId="65"/>
    <cellStyle name="Percent 4" xfId="66"/>
    <cellStyle name="SAPBEXaggData" xfId="67"/>
    <cellStyle name="SAPBEXaggDataEmph" xfId="68"/>
    <cellStyle name="SAPBEXaggItem" xfId="69"/>
    <cellStyle name="SAPBEXaggItem 2" xfId="70"/>
    <cellStyle name="SAPBEXaggItem 3" xfId="71"/>
    <cellStyle name="SAPBEXaggItem 4" xfId="72"/>
    <cellStyle name="SAPBEXaggItem 5" xfId="73"/>
    <cellStyle name="SAPBEXaggItem 6" xfId="74"/>
    <cellStyle name="SAPBEXaggItem_Copy of xSAPtemp5457" xfId="75"/>
    <cellStyle name="SAPBEXaggItemX" xfId="76"/>
    <cellStyle name="SAPBEXchaText" xfId="77"/>
    <cellStyle name="SAPBEXchaText 2" xfId="78"/>
    <cellStyle name="SAPBEXchaText 3" xfId="79"/>
    <cellStyle name="SAPBEXchaText 4" xfId="80"/>
    <cellStyle name="SAPBEXchaText 5" xfId="81"/>
    <cellStyle name="SAPBEXchaText 6" xfId="82"/>
    <cellStyle name="SAPBEXchaText_Copy of xSAPtemp5457" xfId="83"/>
    <cellStyle name="SAPBEXexcBad7" xfId="84"/>
    <cellStyle name="SAPBEXexcBad8" xfId="85"/>
    <cellStyle name="SAPBEXexcBad9" xfId="86"/>
    <cellStyle name="SAPBEXexcCritical4" xfId="87"/>
    <cellStyle name="SAPBEXexcCritical5" xfId="88"/>
    <cellStyle name="SAPBEXexcCritical6" xfId="89"/>
    <cellStyle name="SAPBEXexcGood1" xfId="90"/>
    <cellStyle name="SAPBEXexcGood2" xfId="91"/>
    <cellStyle name="SAPBEXexcGood3" xfId="92"/>
    <cellStyle name="SAPBEXfilterDrill" xfId="93"/>
    <cellStyle name="SAPBEXfilterItem" xfId="94"/>
    <cellStyle name="SAPBEXfilterItem 2" xfId="95"/>
    <cellStyle name="SAPBEXfilterItem 3" xfId="96"/>
    <cellStyle name="SAPBEXfilterItem 4" xfId="97"/>
    <cellStyle name="SAPBEXfilterItem 5" xfId="98"/>
    <cellStyle name="SAPBEXfilterItem 6" xfId="99"/>
    <cellStyle name="SAPBEXfilterItem_Copy of xSAPtemp5457" xfId="100"/>
    <cellStyle name="SAPBEXfilterText" xfId="101"/>
    <cellStyle name="SAPBEXfilterText 2" xfId="102"/>
    <cellStyle name="SAPBEXfilterText 3" xfId="103"/>
    <cellStyle name="SAPBEXfilterText 4" xfId="104"/>
    <cellStyle name="SAPBEXfilterText 5" xfId="105"/>
    <cellStyle name="SAPBEXformats" xfId="106"/>
    <cellStyle name="SAPBEXheaderItem" xfId="107"/>
    <cellStyle name="SAPBEXheaderItem 2" xfId="108"/>
    <cellStyle name="SAPBEXheaderItem 3" xfId="109"/>
    <cellStyle name="SAPBEXheaderItem 4" xfId="110"/>
    <cellStyle name="SAPBEXheaderItem 5" xfId="111"/>
    <cellStyle name="SAPBEXheaderItem 6" xfId="112"/>
    <cellStyle name="SAPBEXheaderItem 7" xfId="113"/>
    <cellStyle name="SAPBEXheaderItem_Copy of xSAPtemp5457" xfId="114"/>
    <cellStyle name="SAPBEXheaderText" xfId="115"/>
    <cellStyle name="SAPBEXheaderText 2" xfId="116"/>
    <cellStyle name="SAPBEXheaderText 3" xfId="117"/>
    <cellStyle name="SAPBEXheaderText 4" xfId="118"/>
    <cellStyle name="SAPBEXheaderText 5" xfId="119"/>
    <cellStyle name="SAPBEXheaderText 6" xfId="120"/>
    <cellStyle name="SAPBEXheaderText 7" xfId="121"/>
    <cellStyle name="SAPBEXheaderText_Copy of xSAPtemp5457" xfId="122"/>
    <cellStyle name="SAPBEXHLevel0" xfId="123"/>
    <cellStyle name="SAPBEXHLevel0 2" xfId="124"/>
    <cellStyle name="SAPBEXHLevel0 3" xfId="125"/>
    <cellStyle name="SAPBEXHLevel0 4" xfId="126"/>
    <cellStyle name="SAPBEXHLevel0 5" xfId="127"/>
    <cellStyle name="SAPBEXHLevel0X" xfId="128"/>
    <cellStyle name="SAPBEXHLevel0X 2" xfId="129"/>
    <cellStyle name="SAPBEXHLevel0X 3" xfId="130"/>
    <cellStyle name="SAPBEXHLevel0X 4" xfId="131"/>
    <cellStyle name="SAPBEXHLevel0X 5" xfId="132"/>
    <cellStyle name="SAPBEXHLevel1" xfId="133"/>
    <cellStyle name="SAPBEXHLevel1 2" xfId="134"/>
    <cellStyle name="SAPBEXHLevel1 3" xfId="135"/>
    <cellStyle name="SAPBEXHLevel1 4" xfId="136"/>
    <cellStyle name="SAPBEXHLevel1 5" xfId="137"/>
    <cellStyle name="SAPBEXHLevel1X" xfId="138"/>
    <cellStyle name="SAPBEXHLevel1X 2" xfId="139"/>
    <cellStyle name="SAPBEXHLevel1X 3" xfId="140"/>
    <cellStyle name="SAPBEXHLevel1X 4" xfId="141"/>
    <cellStyle name="SAPBEXHLevel1X 5" xfId="142"/>
    <cellStyle name="SAPBEXHLevel2" xfId="143"/>
    <cellStyle name="SAPBEXHLevel2 2" xfId="144"/>
    <cellStyle name="SAPBEXHLevel2 3" xfId="145"/>
    <cellStyle name="SAPBEXHLevel2 4" xfId="146"/>
    <cellStyle name="SAPBEXHLevel2 5" xfId="147"/>
    <cellStyle name="SAPBEXHLevel2X" xfId="148"/>
    <cellStyle name="SAPBEXHLevel2X 2" xfId="149"/>
    <cellStyle name="SAPBEXHLevel2X 3" xfId="150"/>
    <cellStyle name="SAPBEXHLevel2X 4" xfId="151"/>
    <cellStyle name="SAPBEXHLevel2X 5" xfId="152"/>
    <cellStyle name="SAPBEXHLevel3" xfId="153"/>
    <cellStyle name="SAPBEXHLevel3 2" xfId="154"/>
    <cellStyle name="SAPBEXHLevel3 3" xfId="155"/>
    <cellStyle name="SAPBEXHLevel3 4" xfId="156"/>
    <cellStyle name="SAPBEXHLevel3 5" xfId="157"/>
    <cellStyle name="SAPBEXHLevel3X" xfId="158"/>
    <cellStyle name="SAPBEXHLevel3X 2" xfId="159"/>
    <cellStyle name="SAPBEXHLevel3X 3" xfId="160"/>
    <cellStyle name="SAPBEXHLevel3X 4" xfId="161"/>
    <cellStyle name="SAPBEXHLevel3X 5" xfId="162"/>
    <cellStyle name="SAPBEXresData" xfId="163"/>
    <cellStyle name="SAPBEXresDataEmph" xfId="164"/>
    <cellStyle name="SAPBEXresItem" xfId="165"/>
    <cellStyle name="SAPBEXresItemX" xfId="166"/>
    <cellStyle name="SAPBEXstdData" xfId="167"/>
    <cellStyle name="SAPBEXstdData 2" xfId="168"/>
    <cellStyle name="SAPBEXstdData 3" xfId="169"/>
    <cellStyle name="SAPBEXstdData 4" xfId="170"/>
    <cellStyle name="SAPBEXstdData 5" xfId="171"/>
    <cellStyle name="SAPBEXstdData 6" xfId="172"/>
    <cellStyle name="SAPBEXstdData_Copy of xSAPtemp5457" xfId="173"/>
    <cellStyle name="SAPBEXstdDataEmph" xfId="174"/>
    <cellStyle name="SAPBEXstdItem" xfId="175"/>
    <cellStyle name="SAPBEXstdItem 2" xfId="176"/>
    <cellStyle name="SAPBEXstdItem 3" xfId="177"/>
    <cellStyle name="SAPBEXstdItem 4" xfId="178"/>
    <cellStyle name="SAPBEXstdItem 5" xfId="179"/>
    <cellStyle name="SAPBEXstdItem 6" xfId="180"/>
    <cellStyle name="SAPBEXstdItem_Composite Rates" xfId="181"/>
    <cellStyle name="SAPBEXstdItemX" xfId="182"/>
    <cellStyle name="SAPBEXstdItemX 2" xfId="183"/>
    <cellStyle name="SAPBEXstdItemX 3" xfId="184"/>
    <cellStyle name="SAPBEXstdItemX 4" xfId="185"/>
    <cellStyle name="SAPBEXstdItemX 5" xfId="186"/>
    <cellStyle name="SAPBEXstdItemX 6" xfId="187"/>
    <cellStyle name="SAPBEXstdItemX_Copy of xSAPtemp5457" xfId="188"/>
    <cellStyle name="SAPBEXtitle" xfId="189"/>
    <cellStyle name="SAPBEXtitle 2" xfId="190"/>
    <cellStyle name="SAPBEXtitle 3" xfId="191"/>
    <cellStyle name="SAPBEXtitle 4" xfId="192"/>
    <cellStyle name="SAPBEXtitle 5" xfId="193"/>
    <cellStyle name="SAPBEXtitle 6" xfId="194"/>
    <cellStyle name="SAPBEXtitle 7" xfId="195"/>
    <cellStyle name="SAPBEXtitle_Copy of xSAPtemp5457" xfId="196"/>
    <cellStyle name="SAPBEXundefined" xfId="197"/>
    <cellStyle name="Style 21" xfId="198"/>
    <cellStyle name="Style 22" xfId="199"/>
    <cellStyle name="Style 24" xfId="200"/>
    <cellStyle name="Style 27" xfId="201"/>
    <cellStyle name="Style 35" xfId="202"/>
    <cellStyle name="Style 36" xfId="203"/>
    <cellStyle name="Titles" xfId="204"/>
    <cellStyle name="TRANSMISSION RELIABILITY PORTION OF PROJECT" xfId="205"/>
    <cellStyle name="Unprot" xfId="206"/>
    <cellStyle name="Unprot$" xfId="207"/>
    <cellStyle name="Unprotect" xfId="208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Relationship Id="rId27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GULATN/PA&amp;D/DSMRecov/2001/RECOV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04092.000/Local%20Settings/Temporary%20Internet%20Files/OLK1AC/RECOV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p70596/Local%20Settings/Temporary%20Internet%20Files/OLK3B/ORA%20Workpaper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4"/>
  <sheetViews>
    <sheetView tabSelected="1" view="pageBreakPreview" zoomScale="85" zoomScaleNormal="100" zoomScaleSheetLayoutView="85" workbookViewId="0">
      <pane xSplit="1" ySplit="8" topLeftCell="B9" activePane="bottomRight" state="frozen"/>
      <selection activeCell="E10" sqref="E10"/>
      <selection pane="topRight" activeCell="E10" sqref="E10"/>
      <selection pane="bottomLeft" activeCell="E10" sqref="E10"/>
      <selection pane="bottomRight" activeCell="B9" sqref="B9"/>
    </sheetView>
  </sheetViews>
  <sheetFormatPr defaultRowHeight="12.75"/>
  <cols>
    <col min="1" max="1" width="37.28515625" style="3" customWidth="1"/>
    <col min="2" max="2" width="13.7109375" style="2" customWidth="1"/>
    <col min="3" max="3" width="1.7109375" style="2" customWidth="1"/>
    <col min="4" max="8" width="17.85546875" style="2" customWidth="1"/>
    <col min="9" max="9" width="1.7109375" style="3" customWidth="1"/>
    <col min="10" max="10" width="13.7109375" style="2" customWidth="1"/>
    <col min="11" max="11" width="9.140625" style="3"/>
    <col min="12" max="12" width="21.28515625" style="3" customWidth="1"/>
    <col min="13" max="16384" width="9.140625" style="3"/>
  </cols>
  <sheetData>
    <row r="1" spans="1:10">
      <c r="A1" s="1" t="s">
        <v>0</v>
      </c>
    </row>
    <row r="2" spans="1:10">
      <c r="A2" s="4" t="s">
        <v>1</v>
      </c>
    </row>
    <row r="3" spans="1:10">
      <c r="A3" s="5" t="s">
        <v>2</v>
      </c>
    </row>
    <row r="4" spans="1:10">
      <c r="A4" s="5" t="s">
        <v>3</v>
      </c>
    </row>
    <row r="5" spans="1:10">
      <c r="A5" s="5"/>
      <c r="B5" s="178">
        <v>1</v>
      </c>
      <c r="D5" s="178">
        <f>MAX($B$5:C5)+1</f>
        <v>2</v>
      </c>
      <c r="E5" s="178">
        <f>MAX($B$5:D5)+1</f>
        <v>3</v>
      </c>
      <c r="F5" s="178">
        <f>MAX($B$5:E5)+1</f>
        <v>4</v>
      </c>
      <c r="G5" s="178">
        <f>MAX($B$5:F5)+1</f>
        <v>5</v>
      </c>
      <c r="H5" s="178">
        <f>MAX($B$5:G5)+1</f>
        <v>6</v>
      </c>
      <c r="J5" s="178">
        <f>MAX($B$5:I5)+1</f>
        <v>7</v>
      </c>
    </row>
    <row r="6" spans="1:10">
      <c r="A6" s="5"/>
      <c r="D6" s="169" t="s">
        <v>173</v>
      </c>
      <c r="E6" s="170"/>
      <c r="F6" s="170"/>
      <c r="G6" s="170"/>
      <c r="H6" s="171"/>
      <c r="I6" s="173"/>
    </row>
    <row r="7" spans="1:10">
      <c r="B7" s="6"/>
      <c r="C7" s="6"/>
      <c r="D7" s="174">
        <v>41183</v>
      </c>
      <c r="E7" s="172">
        <v>41214</v>
      </c>
      <c r="F7" s="172">
        <v>41244</v>
      </c>
      <c r="G7" s="172">
        <v>41395</v>
      </c>
      <c r="H7" s="175" t="s">
        <v>172</v>
      </c>
      <c r="J7" s="6"/>
    </row>
    <row r="8" spans="1:10" s="1" customFormat="1" ht="86.25" customHeight="1">
      <c r="B8" s="7" t="s">
        <v>169</v>
      </c>
      <c r="C8" s="8"/>
      <c r="D8" s="9" t="s">
        <v>178</v>
      </c>
      <c r="E8" s="10" t="s">
        <v>179</v>
      </c>
      <c r="F8" s="10" t="s">
        <v>180</v>
      </c>
      <c r="G8" s="10" t="s">
        <v>181</v>
      </c>
      <c r="H8" s="11" t="s">
        <v>182</v>
      </c>
      <c r="J8" s="7" t="s">
        <v>170</v>
      </c>
    </row>
    <row r="9" spans="1:10">
      <c r="A9" s="2"/>
      <c r="B9" s="12"/>
      <c r="C9" s="13"/>
      <c r="D9" s="14"/>
      <c r="E9" s="13"/>
      <c r="F9" s="13"/>
      <c r="G9" s="13"/>
      <c r="H9" s="15"/>
      <c r="J9" s="16"/>
    </row>
    <row r="10" spans="1:10">
      <c r="A10" s="17" t="s">
        <v>4</v>
      </c>
      <c r="B10" s="12"/>
      <c r="C10" s="13"/>
      <c r="D10" s="14"/>
      <c r="E10" s="13"/>
      <c r="F10" s="13"/>
      <c r="G10" s="13"/>
      <c r="H10" s="15"/>
      <c r="J10" s="16"/>
    </row>
    <row r="11" spans="1:10">
      <c r="A11" s="17" t="s">
        <v>5</v>
      </c>
      <c r="B11" s="18">
        <v>0</v>
      </c>
      <c r="C11" s="19"/>
      <c r="D11" s="20">
        <v>0</v>
      </c>
      <c r="E11" s="19">
        <v>0</v>
      </c>
      <c r="F11" s="19">
        <v>0</v>
      </c>
      <c r="G11" s="19">
        <v>0</v>
      </c>
      <c r="H11" s="21">
        <v>0</v>
      </c>
      <c r="J11" s="22">
        <f>B11+SUM(G11:H11)</f>
        <v>0</v>
      </c>
    </row>
    <row r="12" spans="1:10">
      <c r="A12" s="17" t="s">
        <v>6</v>
      </c>
      <c r="B12" s="23">
        <v>0</v>
      </c>
      <c r="C12" s="24"/>
      <c r="D12" s="25">
        <v>0</v>
      </c>
      <c r="E12" s="24">
        <v>0</v>
      </c>
      <c r="F12" s="24">
        <v>0</v>
      </c>
      <c r="G12" s="24">
        <v>0</v>
      </c>
      <c r="H12" s="26">
        <v>0</v>
      </c>
      <c r="J12" s="27">
        <f>B12+SUM(G12:H12)</f>
        <v>0</v>
      </c>
    </row>
    <row r="13" spans="1:10">
      <c r="A13" s="17" t="s">
        <v>7</v>
      </c>
      <c r="B13" s="23">
        <v>0</v>
      </c>
      <c r="C13" s="24"/>
      <c r="D13" s="25">
        <v>0</v>
      </c>
      <c r="E13" s="24">
        <v>0</v>
      </c>
      <c r="F13" s="24">
        <v>0</v>
      </c>
      <c r="G13" s="24">
        <v>0</v>
      </c>
      <c r="H13" s="26">
        <v>0</v>
      </c>
      <c r="J13" s="27">
        <f>B13+SUM(G13:H13)</f>
        <v>0</v>
      </c>
    </row>
    <row r="14" spans="1:10">
      <c r="A14" s="17" t="s">
        <v>8</v>
      </c>
      <c r="B14" s="23">
        <v>0</v>
      </c>
      <c r="C14" s="24"/>
      <c r="D14" s="25">
        <v>0</v>
      </c>
      <c r="E14" s="24">
        <v>0</v>
      </c>
      <c r="F14" s="24">
        <v>0</v>
      </c>
      <c r="G14" s="24">
        <v>0</v>
      </c>
      <c r="H14" s="26">
        <v>0</v>
      </c>
      <c r="J14" s="27">
        <f>B14+SUM(G14:H14)</f>
        <v>0</v>
      </c>
    </row>
    <row r="15" spans="1:10">
      <c r="A15" s="17" t="s">
        <v>9</v>
      </c>
      <c r="B15" s="28">
        <f t="shared" ref="B15" si="0">SUM(B11:B14)</f>
        <v>0</v>
      </c>
      <c r="C15" s="179"/>
      <c r="D15" s="30">
        <f>SUM(D11:D14)</f>
        <v>0</v>
      </c>
      <c r="E15" s="29">
        <f>SUM(E11:E14)</f>
        <v>0</v>
      </c>
      <c r="F15" s="29">
        <f>SUM(F11:F14)</f>
        <v>0</v>
      </c>
      <c r="G15" s="29">
        <f t="shared" ref="G15:H15" si="1">SUM(G11:G14)</f>
        <v>0</v>
      </c>
      <c r="H15" s="31">
        <f t="shared" si="1"/>
        <v>0</v>
      </c>
      <c r="J15" s="32">
        <f t="shared" ref="J15" si="2">SUM(J11:J14)</f>
        <v>0</v>
      </c>
    </row>
    <row r="16" spans="1:10">
      <c r="A16" s="17"/>
      <c r="B16" s="12"/>
      <c r="C16" s="12"/>
      <c r="D16" s="14"/>
      <c r="E16" s="13"/>
      <c r="F16" s="13"/>
      <c r="G16" s="13"/>
      <c r="H16" s="15"/>
      <c r="J16" s="16"/>
    </row>
    <row r="17" spans="1:10">
      <c r="A17" s="17" t="s">
        <v>10</v>
      </c>
      <c r="B17" s="12"/>
      <c r="C17" s="12"/>
      <c r="D17" s="14"/>
      <c r="E17" s="13"/>
      <c r="F17" s="13"/>
      <c r="G17" s="13"/>
      <c r="H17" s="15"/>
      <c r="J17" s="16"/>
    </row>
    <row r="18" spans="1:10">
      <c r="A18" s="17" t="s">
        <v>11</v>
      </c>
      <c r="B18" s="23">
        <v>0</v>
      </c>
      <c r="C18" s="23"/>
      <c r="D18" s="25">
        <v>0</v>
      </c>
      <c r="E18" s="24">
        <v>0</v>
      </c>
      <c r="F18" s="24">
        <v>0</v>
      </c>
      <c r="G18" s="24">
        <v>0</v>
      </c>
      <c r="H18" s="26">
        <v>0</v>
      </c>
      <c r="J18" s="27">
        <f t="shared" ref="J18:J27" si="3">B18+SUM(G18:H18)</f>
        <v>0</v>
      </c>
    </row>
    <row r="19" spans="1:10">
      <c r="A19" s="17" t="s">
        <v>12</v>
      </c>
      <c r="B19" s="23">
        <v>0</v>
      </c>
      <c r="C19" s="23"/>
      <c r="D19" s="25">
        <v>0</v>
      </c>
      <c r="E19" s="24">
        <v>0</v>
      </c>
      <c r="F19" s="24">
        <v>0</v>
      </c>
      <c r="G19" s="24">
        <v>0</v>
      </c>
      <c r="H19" s="26">
        <v>0</v>
      </c>
      <c r="J19" s="27">
        <f t="shared" si="3"/>
        <v>0</v>
      </c>
    </row>
    <row r="20" spans="1:10">
      <c r="A20" s="17" t="s">
        <v>13</v>
      </c>
      <c r="B20" s="23">
        <v>0</v>
      </c>
      <c r="C20" s="23"/>
      <c r="D20" s="25">
        <v>0</v>
      </c>
      <c r="E20" s="24">
        <f>'10.2 - Swift'!I21</f>
        <v>77959.234509567832</v>
      </c>
      <c r="F20" s="24">
        <v>0</v>
      </c>
      <c r="G20" s="24">
        <v>0</v>
      </c>
      <c r="H20" s="26">
        <f>'10.5 - Merwin'!I21</f>
        <v>63806.702085863399</v>
      </c>
      <c r="J20" s="27">
        <f t="shared" si="3"/>
        <v>63806.702085863399</v>
      </c>
    </row>
    <row r="21" spans="1:10">
      <c r="A21" s="17" t="s">
        <v>14</v>
      </c>
      <c r="B21" s="33">
        <v>0</v>
      </c>
      <c r="C21" s="23"/>
      <c r="D21" s="34">
        <v>0</v>
      </c>
      <c r="E21" s="35">
        <v>0</v>
      </c>
      <c r="F21" s="35">
        <v>0</v>
      </c>
      <c r="G21" s="35">
        <v>0</v>
      </c>
      <c r="H21" s="36">
        <v>0</v>
      </c>
      <c r="J21" s="37">
        <f t="shared" si="3"/>
        <v>0</v>
      </c>
    </row>
    <row r="22" spans="1:10">
      <c r="A22" s="17" t="s">
        <v>15</v>
      </c>
      <c r="B22" s="23">
        <v>0</v>
      </c>
      <c r="C22" s="23"/>
      <c r="D22" s="25">
        <v>0</v>
      </c>
      <c r="E22" s="24">
        <v>0</v>
      </c>
      <c r="F22" s="24">
        <v>0</v>
      </c>
      <c r="G22" s="24">
        <v>0</v>
      </c>
      <c r="H22" s="26">
        <v>0</v>
      </c>
      <c r="J22" s="27">
        <f t="shared" si="3"/>
        <v>0</v>
      </c>
    </row>
    <row r="23" spans="1:10">
      <c r="A23" s="17" t="s">
        <v>16</v>
      </c>
      <c r="B23" s="23">
        <v>0</v>
      </c>
      <c r="C23" s="23"/>
      <c r="D23" s="25">
        <v>0</v>
      </c>
      <c r="E23" s="24">
        <v>0</v>
      </c>
      <c r="F23" s="24">
        <v>0</v>
      </c>
      <c r="G23" s="24">
        <v>0</v>
      </c>
      <c r="H23" s="26">
        <v>0</v>
      </c>
      <c r="J23" s="27">
        <f t="shared" si="3"/>
        <v>0</v>
      </c>
    </row>
    <row r="24" spans="1:10">
      <c r="A24" s="17" t="s">
        <v>17</v>
      </c>
      <c r="B24" s="23">
        <v>0</v>
      </c>
      <c r="C24" s="23"/>
      <c r="D24" s="25">
        <v>0</v>
      </c>
      <c r="E24" s="24">
        <v>0</v>
      </c>
      <c r="F24" s="24">
        <v>0</v>
      </c>
      <c r="G24" s="24">
        <v>0</v>
      </c>
      <c r="H24" s="26">
        <v>0</v>
      </c>
      <c r="J24" s="27">
        <f t="shared" si="3"/>
        <v>0</v>
      </c>
    </row>
    <row r="25" spans="1:10">
      <c r="A25" s="17" t="s">
        <v>18</v>
      </c>
      <c r="B25" s="23">
        <v>0</v>
      </c>
      <c r="C25" s="23"/>
      <c r="D25" s="25">
        <v>0</v>
      </c>
      <c r="E25" s="24">
        <v>0</v>
      </c>
      <c r="F25" s="24">
        <v>0</v>
      </c>
      <c r="G25" s="24">
        <v>0</v>
      </c>
      <c r="H25" s="26">
        <v>0</v>
      </c>
      <c r="J25" s="27">
        <f t="shared" si="3"/>
        <v>0</v>
      </c>
    </row>
    <row r="26" spans="1:10">
      <c r="A26" s="17" t="s">
        <v>19</v>
      </c>
      <c r="B26" s="23">
        <v>0</v>
      </c>
      <c r="C26" s="23"/>
      <c r="D26" s="25">
        <v>0</v>
      </c>
      <c r="E26" s="24">
        <v>0</v>
      </c>
      <c r="F26" s="24">
        <v>0</v>
      </c>
      <c r="G26" s="24">
        <v>0</v>
      </c>
      <c r="H26" s="26">
        <v>0</v>
      </c>
      <c r="J26" s="27">
        <f t="shared" si="3"/>
        <v>0</v>
      </c>
    </row>
    <row r="27" spans="1:10">
      <c r="A27" s="17" t="s">
        <v>20</v>
      </c>
      <c r="B27" s="23">
        <v>0</v>
      </c>
      <c r="C27" s="23"/>
      <c r="D27" s="25">
        <v>0</v>
      </c>
      <c r="E27" s="24">
        <v>0</v>
      </c>
      <c r="F27" s="24">
        <v>0</v>
      </c>
      <c r="G27" s="24">
        <v>0</v>
      </c>
      <c r="H27" s="26">
        <v>0</v>
      </c>
      <c r="J27" s="27">
        <f t="shared" si="3"/>
        <v>0</v>
      </c>
    </row>
    <row r="28" spans="1:10">
      <c r="A28" s="17" t="s">
        <v>21</v>
      </c>
      <c r="B28" s="28">
        <f t="shared" ref="B28" si="4">SUM(B18:B27)</f>
        <v>0</v>
      </c>
      <c r="C28" s="12"/>
      <c r="D28" s="30">
        <f>SUM(D18:D27)</f>
        <v>0</v>
      </c>
      <c r="E28" s="29">
        <f>SUM(E18:E27)</f>
        <v>77959.234509567832</v>
      </c>
      <c r="F28" s="29">
        <f>SUM(F18:F27)</f>
        <v>0</v>
      </c>
      <c r="G28" s="29">
        <f t="shared" ref="G28:H28" si="5">SUM(G18:G27)</f>
        <v>0</v>
      </c>
      <c r="H28" s="31">
        <f t="shared" si="5"/>
        <v>63806.702085863399</v>
      </c>
      <c r="J28" s="32">
        <f t="shared" ref="J28" si="6">SUM(J18:J27)</f>
        <v>63806.702085863399</v>
      </c>
    </row>
    <row r="29" spans="1:10">
      <c r="A29" s="17" t="s">
        <v>22</v>
      </c>
      <c r="B29" s="23">
        <v>0</v>
      </c>
      <c r="C29" s="23"/>
      <c r="D29" s="25">
        <f>'10.1 - Soda'!I17</f>
        <v>542585.47708452237</v>
      </c>
      <c r="E29" s="24">
        <f>'10.2 - Swift'!I17</f>
        <v>291111.45056425803</v>
      </c>
      <c r="F29" s="24">
        <f>'10.3 - Prospect'!I17</f>
        <v>80652.447298448431</v>
      </c>
      <c r="G29" s="24">
        <f>'10.4 - JB'!I17</f>
        <v>121279.43675134121</v>
      </c>
      <c r="H29" s="26">
        <f>'10.5 - Merwin'!I17</f>
        <v>366334.36528057361</v>
      </c>
      <c r="J29" s="27">
        <f t="shared" ref="J29:J37" si="7">B29+SUM(G29:H29)</f>
        <v>487613.80203191482</v>
      </c>
    </row>
    <row r="30" spans="1:10">
      <c r="A30" s="17" t="s">
        <v>23</v>
      </c>
      <c r="B30" s="23">
        <v>0</v>
      </c>
      <c r="C30" s="23"/>
      <c r="D30" s="25">
        <v>0</v>
      </c>
      <c r="E30" s="24">
        <v>0</v>
      </c>
      <c r="F30" s="24">
        <v>0</v>
      </c>
      <c r="G30" s="24">
        <v>0</v>
      </c>
      <c r="H30" s="26">
        <v>0</v>
      </c>
      <c r="J30" s="27">
        <f t="shared" si="7"/>
        <v>0</v>
      </c>
    </row>
    <row r="31" spans="1:10">
      <c r="A31" s="17" t="s">
        <v>24</v>
      </c>
      <c r="B31" s="23">
        <v>0</v>
      </c>
      <c r="C31" s="23"/>
      <c r="D31" s="25">
        <v>0</v>
      </c>
      <c r="E31" s="24">
        <v>0</v>
      </c>
      <c r="F31" s="24">
        <v>0</v>
      </c>
      <c r="G31" s="24">
        <v>0</v>
      </c>
      <c r="H31" s="26">
        <v>0</v>
      </c>
      <c r="J31" s="27">
        <f t="shared" si="7"/>
        <v>0</v>
      </c>
    </row>
    <row r="32" spans="1:10">
      <c r="A32" s="17" t="s">
        <v>25</v>
      </c>
      <c r="B32" s="18">
        <v>0</v>
      </c>
      <c r="C32" s="18"/>
      <c r="D32" s="20">
        <f>D86</f>
        <v>1528575.1055943</v>
      </c>
      <c r="E32" s="19">
        <f>E86</f>
        <v>807526.51733738009</v>
      </c>
      <c r="F32" s="19">
        <f>F86</f>
        <v>168089.43449749559</v>
      </c>
      <c r="G32" s="19">
        <f t="shared" ref="G32:H32" si="8">G86</f>
        <v>-1222520.646556454</v>
      </c>
      <c r="H32" s="21">
        <f t="shared" si="8"/>
        <v>-2342290.1314461734</v>
      </c>
      <c r="J32" s="22">
        <f t="shared" si="7"/>
        <v>-3564810.7780026272</v>
      </c>
    </row>
    <row r="33" spans="1:10">
      <c r="A33" s="17" t="s">
        <v>26</v>
      </c>
      <c r="B33" s="18">
        <v>0</v>
      </c>
      <c r="C33" s="18"/>
      <c r="D33" s="20">
        <v>0</v>
      </c>
      <c r="E33" s="19">
        <v>0</v>
      </c>
      <c r="F33" s="19">
        <v>0</v>
      </c>
      <c r="G33" s="19">
        <v>0</v>
      </c>
      <c r="H33" s="21">
        <v>0</v>
      </c>
      <c r="J33" s="22">
        <f t="shared" si="7"/>
        <v>0</v>
      </c>
    </row>
    <row r="34" spans="1:10">
      <c r="A34" s="17" t="s">
        <v>27</v>
      </c>
      <c r="B34" s="23">
        <v>0</v>
      </c>
      <c r="C34" s="23"/>
      <c r="D34" s="176">
        <f>'10.1 - Soda'!I25</f>
        <v>-1863372.4626823824</v>
      </c>
      <c r="E34" s="38">
        <f>'10.2 - Swift'!I30</f>
        <v>-1015678.4777762889</v>
      </c>
      <c r="F34" s="38">
        <f>'10.3 - Prospect'!I25</f>
        <v>-212870.47140349098</v>
      </c>
      <c r="G34" s="24">
        <f>'10.4 - JB'!I25</f>
        <v>1279569.8286020132</v>
      </c>
      <c r="H34" s="39">
        <f>'10.5 - Merwin'!I28</f>
        <v>2376535.8278238298</v>
      </c>
      <c r="J34" s="27">
        <f t="shared" si="7"/>
        <v>3656105.656425843</v>
      </c>
    </row>
    <row r="35" spans="1:10">
      <c r="A35" s="17" t="s">
        <v>28</v>
      </c>
      <c r="B35" s="23">
        <v>0</v>
      </c>
      <c r="C35" s="23"/>
      <c r="D35" s="176">
        <v>0</v>
      </c>
      <c r="E35" s="38">
        <v>0</v>
      </c>
      <c r="F35" s="38">
        <v>0</v>
      </c>
      <c r="G35" s="24">
        <v>0</v>
      </c>
      <c r="H35" s="39">
        <v>0</v>
      </c>
      <c r="J35" s="27">
        <f t="shared" si="7"/>
        <v>0</v>
      </c>
    </row>
    <row r="36" spans="1:10">
      <c r="A36" s="17" t="s">
        <v>29</v>
      </c>
      <c r="B36" s="23">
        <v>0</v>
      </c>
      <c r="C36" s="23"/>
      <c r="D36" s="25">
        <v>0</v>
      </c>
      <c r="E36" s="24">
        <v>0</v>
      </c>
      <c r="F36" s="24">
        <v>0</v>
      </c>
      <c r="G36" s="24">
        <v>0</v>
      </c>
      <c r="H36" s="26">
        <v>0</v>
      </c>
      <c r="J36" s="27">
        <f t="shared" si="7"/>
        <v>0</v>
      </c>
    </row>
    <row r="37" spans="1:10">
      <c r="A37" s="17" t="s">
        <v>30</v>
      </c>
      <c r="B37" s="12">
        <v>0</v>
      </c>
      <c r="C37" s="12"/>
      <c r="D37" s="14">
        <f>SUM(D28:D36)</f>
        <v>207788.1199964399</v>
      </c>
      <c r="E37" s="13">
        <f>SUM(E28:E36)</f>
        <v>160918.7246349171</v>
      </c>
      <c r="F37" s="13">
        <f>SUM(F28:F36)</f>
        <v>35871.410392453021</v>
      </c>
      <c r="G37" s="13">
        <f t="shared" ref="G37:H37" si="9">SUM(G28:G36)</f>
        <v>178328.61879690038</v>
      </c>
      <c r="H37" s="15">
        <f t="shared" si="9"/>
        <v>464386.76374409348</v>
      </c>
      <c r="J37" s="16">
        <f t="shared" si="7"/>
        <v>642715.38254099386</v>
      </c>
    </row>
    <row r="38" spans="1:10">
      <c r="A38" s="17"/>
      <c r="B38" s="12"/>
      <c r="C38" s="12"/>
      <c r="D38" s="14"/>
      <c r="E38" s="13"/>
      <c r="F38" s="13"/>
      <c r="G38" s="13"/>
      <c r="H38" s="15"/>
      <c r="J38" s="16"/>
    </row>
    <row r="39" spans="1:10">
      <c r="A39" s="17" t="s">
        <v>31</v>
      </c>
      <c r="B39" s="28">
        <f t="shared" ref="B39" si="10">B15-B37</f>
        <v>0</v>
      </c>
      <c r="C39" s="12"/>
      <c r="D39" s="30">
        <f>D15-D37</f>
        <v>-207788.1199964399</v>
      </c>
      <c r="E39" s="29">
        <f>E15-E37</f>
        <v>-160918.7246349171</v>
      </c>
      <c r="F39" s="29">
        <f>F15-F37</f>
        <v>-35871.410392453021</v>
      </c>
      <c r="G39" s="29">
        <f t="shared" ref="G39:H39" si="11">G15-G37</f>
        <v>-178328.61879690038</v>
      </c>
      <c r="H39" s="31">
        <f t="shared" si="11"/>
        <v>-464386.76374409348</v>
      </c>
      <c r="J39" s="32">
        <f t="shared" ref="J39" si="12">J15-J37</f>
        <v>-642715.38254099386</v>
      </c>
    </row>
    <row r="40" spans="1:10">
      <c r="A40" s="17"/>
      <c r="B40" s="12"/>
      <c r="C40" s="12"/>
      <c r="D40" s="14"/>
      <c r="E40" s="13"/>
      <c r="F40" s="13"/>
      <c r="G40" s="13"/>
      <c r="H40" s="15"/>
      <c r="J40" s="16"/>
    </row>
    <row r="41" spans="1:10">
      <c r="A41" s="17" t="s">
        <v>32</v>
      </c>
      <c r="B41" s="12"/>
      <c r="C41" s="12"/>
      <c r="D41" s="14"/>
      <c r="E41" s="13"/>
      <c r="F41" s="13"/>
      <c r="G41" s="13"/>
      <c r="H41" s="15"/>
      <c r="J41" s="16"/>
    </row>
    <row r="42" spans="1:10">
      <c r="A42" s="17" t="s">
        <v>33</v>
      </c>
      <c r="B42" s="23">
        <v>0</v>
      </c>
      <c r="C42" s="23"/>
      <c r="D42" s="25">
        <f>'10.1 - Soda'!I10</f>
        <v>16575683.212938804</v>
      </c>
      <c r="E42" s="24">
        <f>'10.2 - Swift'!I10</f>
        <v>8913514.2286201101</v>
      </c>
      <c r="F42" s="24">
        <f>'10.3 - Prospect'!I10</f>
        <v>2485513.373690716</v>
      </c>
      <c r="G42" s="24">
        <f>'10.4 - JB'!I10</f>
        <v>6733331.9395945175</v>
      </c>
      <c r="H42" s="26">
        <f>'10.5 - Merwin'!I10</f>
        <v>11201733.637220658</v>
      </c>
      <c r="J42" s="27">
        <f t="shared" ref="J42:J52" si="13">B42+SUM(G42:H42)</f>
        <v>17935065.576815177</v>
      </c>
    </row>
    <row r="43" spans="1:10">
      <c r="A43" s="17" t="s">
        <v>34</v>
      </c>
      <c r="B43" s="23">
        <v>0</v>
      </c>
      <c r="C43" s="23"/>
      <c r="D43" s="25">
        <v>0</v>
      </c>
      <c r="E43" s="24">
        <v>0</v>
      </c>
      <c r="F43" s="24">
        <v>0</v>
      </c>
      <c r="G43" s="24">
        <v>0</v>
      </c>
      <c r="H43" s="26">
        <v>0</v>
      </c>
      <c r="J43" s="27">
        <f t="shared" si="13"/>
        <v>0</v>
      </c>
    </row>
    <row r="44" spans="1:10">
      <c r="A44" s="17" t="s">
        <v>35</v>
      </c>
      <c r="B44" s="23">
        <v>0</v>
      </c>
      <c r="C44" s="23"/>
      <c r="D44" s="25">
        <v>0</v>
      </c>
      <c r="E44" s="24">
        <v>0</v>
      </c>
      <c r="F44" s="24">
        <v>0</v>
      </c>
      <c r="G44" s="24">
        <v>0</v>
      </c>
      <c r="H44" s="26">
        <v>0</v>
      </c>
      <c r="J44" s="27">
        <f t="shared" si="13"/>
        <v>0</v>
      </c>
    </row>
    <row r="45" spans="1:10">
      <c r="A45" s="17" t="s">
        <v>36</v>
      </c>
      <c r="B45" s="23">
        <v>0</v>
      </c>
      <c r="C45" s="23"/>
      <c r="D45" s="25">
        <v>0</v>
      </c>
      <c r="E45" s="24">
        <v>0</v>
      </c>
      <c r="F45" s="24">
        <v>0</v>
      </c>
      <c r="G45" s="24">
        <v>0</v>
      </c>
      <c r="H45" s="26">
        <v>0</v>
      </c>
      <c r="J45" s="27">
        <f t="shared" si="13"/>
        <v>0</v>
      </c>
    </row>
    <row r="46" spans="1:10">
      <c r="A46" s="17" t="s">
        <v>37</v>
      </c>
      <c r="B46" s="23">
        <v>0</v>
      </c>
      <c r="C46" s="23"/>
      <c r="D46" s="25">
        <v>0</v>
      </c>
      <c r="E46" s="24">
        <v>0</v>
      </c>
      <c r="F46" s="24">
        <v>0</v>
      </c>
      <c r="G46" s="24">
        <v>0</v>
      </c>
      <c r="H46" s="26">
        <v>0</v>
      </c>
      <c r="J46" s="27">
        <f t="shared" si="13"/>
        <v>0</v>
      </c>
    </row>
    <row r="47" spans="1:10">
      <c r="A47" s="17" t="s">
        <v>38</v>
      </c>
      <c r="B47" s="23">
        <v>0</v>
      </c>
      <c r="C47" s="23"/>
      <c r="D47" s="25">
        <v>0</v>
      </c>
      <c r="E47" s="24">
        <v>0</v>
      </c>
      <c r="F47" s="24">
        <v>0</v>
      </c>
      <c r="G47" s="24">
        <v>0</v>
      </c>
      <c r="H47" s="26">
        <v>0</v>
      </c>
      <c r="J47" s="27">
        <f t="shared" si="13"/>
        <v>0</v>
      </c>
    </row>
    <row r="48" spans="1:10">
      <c r="A48" s="17" t="s">
        <v>39</v>
      </c>
      <c r="B48" s="23">
        <v>0</v>
      </c>
      <c r="C48" s="23"/>
      <c r="D48" s="25">
        <v>0</v>
      </c>
      <c r="E48" s="24">
        <v>0</v>
      </c>
      <c r="F48" s="24">
        <v>0</v>
      </c>
      <c r="G48" s="24">
        <v>0</v>
      </c>
      <c r="H48" s="26">
        <v>0</v>
      </c>
      <c r="J48" s="27">
        <f t="shared" si="13"/>
        <v>0</v>
      </c>
    </row>
    <row r="49" spans="1:10">
      <c r="A49" s="17" t="s">
        <v>40</v>
      </c>
      <c r="B49" s="23">
        <v>0</v>
      </c>
      <c r="C49" s="23"/>
      <c r="D49" s="25">
        <v>0</v>
      </c>
      <c r="E49" s="24">
        <v>0</v>
      </c>
      <c r="F49" s="24">
        <v>0</v>
      </c>
      <c r="G49" s="24">
        <v>0</v>
      </c>
      <c r="H49" s="26">
        <v>0</v>
      </c>
      <c r="J49" s="27">
        <f t="shared" si="13"/>
        <v>0</v>
      </c>
    </row>
    <row r="50" spans="1:10">
      <c r="A50" s="17" t="s">
        <v>41</v>
      </c>
      <c r="B50" s="23">
        <v>0</v>
      </c>
      <c r="C50" s="23"/>
      <c r="D50" s="25">
        <v>0</v>
      </c>
      <c r="E50" s="24">
        <v>0</v>
      </c>
      <c r="F50" s="24">
        <v>0</v>
      </c>
      <c r="G50" s="24">
        <v>0</v>
      </c>
      <c r="H50" s="26">
        <v>0</v>
      </c>
      <c r="J50" s="27">
        <f t="shared" si="13"/>
        <v>0</v>
      </c>
    </row>
    <row r="51" spans="1:10">
      <c r="A51" s="17" t="s">
        <v>42</v>
      </c>
      <c r="B51" s="23">
        <v>0</v>
      </c>
      <c r="C51" s="23"/>
      <c r="D51" s="25">
        <v>0</v>
      </c>
      <c r="E51" s="24">
        <v>0</v>
      </c>
      <c r="F51" s="24">
        <v>0</v>
      </c>
      <c r="G51" s="24">
        <v>0</v>
      </c>
      <c r="H51" s="26">
        <v>0</v>
      </c>
      <c r="J51" s="27">
        <f t="shared" si="13"/>
        <v>0</v>
      </c>
    </row>
    <row r="52" spans="1:10">
      <c r="A52" s="17" t="s">
        <v>43</v>
      </c>
      <c r="B52" s="23">
        <v>0</v>
      </c>
      <c r="C52" s="23"/>
      <c r="D52" s="25">
        <v>0</v>
      </c>
      <c r="E52" s="24">
        <v>0</v>
      </c>
      <c r="F52" s="24">
        <v>0</v>
      </c>
      <c r="G52" s="24">
        <v>0</v>
      </c>
      <c r="H52" s="26">
        <v>0</v>
      </c>
      <c r="J52" s="27">
        <f t="shared" si="13"/>
        <v>0</v>
      </c>
    </row>
    <row r="53" spans="1:10">
      <c r="A53" s="17" t="s">
        <v>44</v>
      </c>
      <c r="B53" s="28">
        <f t="shared" ref="B53" si="14">SUM(B42:B52)</f>
        <v>0</v>
      </c>
      <c r="C53" s="12"/>
      <c r="D53" s="30">
        <f>SUM(D42:D52)</f>
        <v>16575683.212938804</v>
      </c>
      <c r="E53" s="29">
        <f>SUM(E42:E52)</f>
        <v>8913514.2286201101</v>
      </c>
      <c r="F53" s="29">
        <f>SUM(F42:F52)</f>
        <v>2485513.373690716</v>
      </c>
      <c r="G53" s="29">
        <f t="shared" ref="G53:H53" si="15">SUM(G42:G52)</f>
        <v>6733331.9395945175</v>
      </c>
      <c r="H53" s="31">
        <f t="shared" si="15"/>
        <v>11201733.637220658</v>
      </c>
      <c r="J53" s="32">
        <f t="shared" ref="J53" si="16">SUM(J42:J52)</f>
        <v>17935065.576815177</v>
      </c>
    </row>
    <row r="54" spans="1:10">
      <c r="A54" s="17"/>
      <c r="B54" s="12"/>
      <c r="C54" s="12"/>
      <c r="D54" s="14"/>
      <c r="E54" s="13"/>
      <c r="F54" s="13"/>
      <c r="G54" s="13"/>
      <c r="H54" s="15"/>
      <c r="J54" s="16"/>
    </row>
    <row r="55" spans="1:10">
      <c r="A55" s="17" t="s">
        <v>45</v>
      </c>
      <c r="B55" s="12"/>
      <c r="C55" s="12"/>
      <c r="D55" s="14"/>
      <c r="E55" s="13"/>
      <c r="F55" s="13"/>
      <c r="G55" s="13"/>
      <c r="H55" s="15"/>
      <c r="J55" s="16"/>
    </row>
    <row r="56" spans="1:10">
      <c r="A56" s="17" t="s">
        <v>46</v>
      </c>
      <c r="B56" s="23">
        <v>0</v>
      </c>
      <c r="C56" s="23"/>
      <c r="D56" s="25">
        <f>'10.1 - Soda'!I13</f>
        <v>-655642.4766683561</v>
      </c>
      <c r="E56" s="24">
        <f>'10.2 - Swift'!I13</f>
        <v>-350041.8925195476</v>
      </c>
      <c r="F56" s="24">
        <f>'10.3 - Prospect'!I13</f>
        <v>-83893.960001598898</v>
      </c>
      <c r="G56" s="24">
        <f>'10.4 - JB'!I13</f>
        <v>-121279.43675134121</v>
      </c>
      <c r="H56" s="26">
        <f>'10.5 - Merwin'!I13</f>
        <v>-160634.71175993409</v>
      </c>
      <c r="J56" s="27">
        <f t="shared" ref="J56:J64" si="17">B56+SUM(G56:H56)</f>
        <v>-281914.1485112753</v>
      </c>
    </row>
    <row r="57" spans="1:10">
      <c r="A57" s="17" t="s">
        <v>47</v>
      </c>
      <c r="B57" s="23">
        <v>0</v>
      </c>
      <c r="C57" s="23"/>
      <c r="D57" s="25">
        <v>0</v>
      </c>
      <c r="E57" s="24">
        <v>0</v>
      </c>
      <c r="F57" s="24">
        <v>0</v>
      </c>
      <c r="G57" s="24">
        <v>0</v>
      </c>
      <c r="H57" s="26">
        <v>0</v>
      </c>
      <c r="J57" s="27">
        <f t="shared" si="17"/>
        <v>0</v>
      </c>
    </row>
    <row r="58" spans="1:10">
      <c r="A58" s="17" t="s">
        <v>48</v>
      </c>
      <c r="B58" s="23">
        <v>0</v>
      </c>
      <c r="C58" s="23"/>
      <c r="D58" s="176">
        <f>'10.1 - Soda'!I26</f>
        <v>-3443283.4743331391</v>
      </c>
      <c r="E58" s="38">
        <f>'10.2 - Swift'!I31</f>
        <v>-2222419.3025514763</v>
      </c>
      <c r="F58" s="38">
        <f>'10.3 - Prospect'!I26</f>
        <v>-450382.95529223519</v>
      </c>
      <c r="G58" s="24">
        <f>'10.4 - JB'!I26</f>
        <v>-1258298.331408862</v>
      </c>
      <c r="H58" s="39">
        <f>'10.5 - Merwin'!I29</f>
        <v>-988576.92046266992</v>
      </c>
      <c r="J58" s="27">
        <f t="shared" si="17"/>
        <v>-2246875.2518715318</v>
      </c>
    </row>
    <row r="59" spans="1:10">
      <c r="A59" s="17" t="s">
        <v>49</v>
      </c>
      <c r="B59" s="23">
        <v>0</v>
      </c>
      <c r="C59" s="23"/>
      <c r="D59" s="25">
        <v>0</v>
      </c>
      <c r="E59" s="24">
        <v>0</v>
      </c>
      <c r="F59" s="24">
        <v>0</v>
      </c>
      <c r="G59" s="24">
        <v>0</v>
      </c>
      <c r="H59" s="26">
        <v>0</v>
      </c>
      <c r="J59" s="27">
        <f t="shared" si="17"/>
        <v>0</v>
      </c>
    </row>
    <row r="60" spans="1:10">
      <c r="A60" s="17" t="s">
        <v>50</v>
      </c>
      <c r="B60" s="23">
        <v>0</v>
      </c>
      <c r="C60" s="23"/>
      <c r="D60" s="25">
        <v>0</v>
      </c>
      <c r="E60" s="24">
        <v>0</v>
      </c>
      <c r="F60" s="24">
        <v>0</v>
      </c>
      <c r="G60" s="24">
        <v>0</v>
      </c>
      <c r="H60" s="26">
        <v>0</v>
      </c>
      <c r="J60" s="27">
        <f t="shared" si="17"/>
        <v>0</v>
      </c>
    </row>
    <row r="61" spans="1:10">
      <c r="A61" s="17" t="s">
        <v>51</v>
      </c>
      <c r="B61" s="23">
        <v>0</v>
      </c>
      <c r="C61" s="23"/>
      <c r="D61" s="25">
        <v>0</v>
      </c>
      <c r="E61" s="24">
        <v>0</v>
      </c>
      <c r="F61" s="24">
        <v>0</v>
      </c>
      <c r="G61" s="24">
        <v>0</v>
      </c>
      <c r="H61" s="26">
        <v>0</v>
      </c>
      <c r="J61" s="27">
        <f t="shared" si="17"/>
        <v>0</v>
      </c>
    </row>
    <row r="62" spans="1:10">
      <c r="A62" s="17" t="s">
        <v>52</v>
      </c>
      <c r="B62" s="23">
        <v>0</v>
      </c>
      <c r="C62" s="23"/>
      <c r="D62" s="25">
        <v>0</v>
      </c>
      <c r="E62" s="24">
        <v>0</v>
      </c>
      <c r="F62" s="24">
        <v>0</v>
      </c>
      <c r="G62" s="24">
        <v>0</v>
      </c>
      <c r="H62" s="26">
        <v>0</v>
      </c>
      <c r="J62" s="27">
        <f t="shared" si="17"/>
        <v>0</v>
      </c>
    </row>
    <row r="63" spans="1:10">
      <c r="A63" s="17"/>
      <c r="B63" s="12">
        <v>0</v>
      </c>
      <c r="C63" s="12"/>
      <c r="D63" s="14">
        <v>0</v>
      </c>
      <c r="E63" s="13">
        <v>0</v>
      </c>
      <c r="F63" s="13">
        <v>0</v>
      </c>
      <c r="G63" s="13">
        <v>0</v>
      </c>
      <c r="H63" s="15">
        <v>0</v>
      </c>
      <c r="J63" s="16">
        <f t="shared" si="17"/>
        <v>0</v>
      </c>
    </row>
    <row r="64" spans="1:10">
      <c r="A64" s="17" t="s">
        <v>53</v>
      </c>
      <c r="B64" s="28">
        <f>SUM(B56:B63)</f>
        <v>0</v>
      </c>
      <c r="C64" s="12"/>
      <c r="D64" s="30">
        <f>SUM(D56:D63)</f>
        <v>-4098925.9510014951</v>
      </c>
      <c r="E64" s="29">
        <f>SUM(E56:E63)</f>
        <v>-2572461.1950710239</v>
      </c>
      <c r="F64" s="29">
        <f>SUM(F56:F63)</f>
        <v>-534276.91529383406</v>
      </c>
      <c r="G64" s="29">
        <f t="shared" ref="G64:H64" si="18">SUM(G56:G63)</f>
        <v>-1379577.7681602032</v>
      </c>
      <c r="H64" s="31">
        <f t="shared" si="18"/>
        <v>-1149211.632222604</v>
      </c>
      <c r="J64" s="32">
        <f t="shared" si="17"/>
        <v>-2528789.4003828075</v>
      </c>
    </row>
    <row r="65" spans="1:10">
      <c r="A65" s="17"/>
      <c r="B65" s="12"/>
      <c r="C65" s="12"/>
      <c r="D65" s="14"/>
      <c r="E65" s="13"/>
      <c r="F65" s="13"/>
      <c r="G65" s="13"/>
      <c r="H65" s="15"/>
      <c r="J65" s="16"/>
    </row>
    <row r="66" spans="1:10">
      <c r="A66" s="17" t="s">
        <v>54</v>
      </c>
      <c r="B66" s="28">
        <f>B53+B64</f>
        <v>0</v>
      </c>
      <c r="C66" s="12"/>
      <c r="D66" s="30">
        <f>D53+D64</f>
        <v>12476757.261937309</v>
      </c>
      <c r="E66" s="29">
        <f>E53+E64</f>
        <v>6341053.0335490862</v>
      </c>
      <c r="F66" s="29">
        <f>F53+F64</f>
        <v>1951236.4583968818</v>
      </c>
      <c r="G66" s="29">
        <f t="shared" ref="G66:H66" si="19">G53+G64</f>
        <v>5353754.171434314</v>
      </c>
      <c r="H66" s="31">
        <f t="shared" si="19"/>
        <v>10052522.004998054</v>
      </c>
      <c r="J66" s="32">
        <f>B66+SUM(G66:H66)</f>
        <v>15406276.176432367</v>
      </c>
    </row>
    <row r="67" spans="1:10">
      <c r="A67" s="17"/>
      <c r="B67" s="12"/>
      <c r="C67" s="12"/>
      <c r="D67" s="14"/>
      <c r="E67" s="13"/>
      <c r="F67" s="13"/>
      <c r="G67" s="13"/>
      <c r="H67" s="15"/>
      <c r="J67" s="16"/>
    </row>
    <row r="68" spans="1:10">
      <c r="A68" s="17"/>
      <c r="B68" s="12"/>
      <c r="C68" s="12"/>
      <c r="D68" s="14"/>
      <c r="E68" s="13"/>
      <c r="F68" s="13"/>
      <c r="G68" s="13"/>
      <c r="H68" s="15"/>
      <c r="J68" s="16"/>
    </row>
    <row r="69" spans="1:10">
      <c r="A69" s="17" t="s">
        <v>55</v>
      </c>
      <c r="B69" s="40"/>
      <c r="C69" s="40"/>
      <c r="D69" s="42">
        <f>(((D39+32980839.8284795)/(D66+773492974.398685))-0.0251275-0.00015344)/0.5222-0.0332399380918121</f>
        <v>-1.8024423296086819E-3</v>
      </c>
      <c r="E69" s="41">
        <f>(((E39+32980839.8284795)/(E66+773492974.398685))-0.0251275-0.00015344)/0.5222-0.0332399380918121</f>
        <v>-1.0590932726863914E-3</v>
      </c>
      <c r="F69" s="41">
        <f>(((F39+32980839.8284795)/(F66+773492974.398685))-0.0251275-0.00015344)/0.5222-0.0332399380918121</f>
        <v>-2.9404542145690382E-4</v>
      </c>
      <c r="G69" s="41">
        <f t="shared" ref="G69:J69" si="20">(((G39+32980839.8284795)/(G66+773492974.398685))-0.0251275-0.00015344)/0.5222-0.0332399380918121</f>
        <v>-9.9973618173058304E-4</v>
      </c>
      <c r="H69" s="43">
        <f t="shared" si="20"/>
        <v>-2.1825161792688348E-3</v>
      </c>
      <c r="I69" s="44"/>
      <c r="J69" s="45">
        <f t="shared" si="20"/>
        <v>-3.1547019164410647E-3</v>
      </c>
    </row>
    <row r="70" spans="1:10">
      <c r="A70" s="17" t="s">
        <v>56</v>
      </c>
      <c r="B70" s="12"/>
      <c r="C70" s="12"/>
      <c r="D70" s="46">
        <f>-(D39-(D66*7.75%))/0.6194</f>
        <v>1896572.1792001636</v>
      </c>
      <c r="E70" s="47">
        <f>-(E39-(E66*7.75%))/0.6194</f>
        <v>1053197.1823296277</v>
      </c>
      <c r="F70" s="47">
        <f>-(F39-(F66*7.75%))/0.6194</f>
        <v>302053.98114015401</v>
      </c>
      <c r="G70" s="47">
        <f t="shared" ref="G70:H70" si="21">-(G39-(G66*7.75%))/0.6194</f>
        <v>957772.9529917012</v>
      </c>
      <c r="H70" s="48">
        <f t="shared" si="21"/>
        <v>2007518.9201347155</v>
      </c>
      <c r="I70" s="44"/>
      <c r="J70" s="49">
        <f>B70+SUM(G70:H70)</f>
        <v>2965291.8731264165</v>
      </c>
    </row>
    <row r="71" spans="1:10">
      <c r="A71" s="17"/>
      <c r="B71" s="50"/>
      <c r="C71" s="50"/>
      <c r="D71" s="52"/>
      <c r="E71" s="51"/>
      <c r="F71" s="51"/>
      <c r="G71" s="51"/>
      <c r="H71" s="53"/>
      <c r="J71" s="54"/>
    </row>
    <row r="72" spans="1:10">
      <c r="A72" s="17" t="s">
        <v>57</v>
      </c>
      <c r="B72" s="12"/>
      <c r="C72" s="12"/>
      <c r="D72" s="14"/>
      <c r="E72" s="13"/>
      <c r="F72" s="13"/>
      <c r="G72" s="13"/>
      <c r="H72" s="15"/>
      <c r="J72" s="16"/>
    </row>
    <row r="73" spans="1:10">
      <c r="A73" s="17" t="s">
        <v>58</v>
      </c>
      <c r="B73" s="55"/>
      <c r="C73" s="12"/>
      <c r="D73" s="14">
        <f>D15-D28-D29-D30-D31-D36</f>
        <v>-542585.47708452237</v>
      </c>
      <c r="E73" s="13">
        <f>E15-E28-E29-E30-E31-E36</f>
        <v>-369070.68507382588</v>
      </c>
      <c r="F73" s="13">
        <f>F15-F28-F29-F30-F31-F36</f>
        <v>-80652.447298448431</v>
      </c>
      <c r="G73" s="13">
        <f t="shared" ref="G73:H73" si="22">G15-G28-G29-G30-G31-G36</f>
        <v>-121279.43675134121</v>
      </c>
      <c r="H73" s="15">
        <f t="shared" si="22"/>
        <v>-430141.067366437</v>
      </c>
      <c r="J73" s="16">
        <f>B73+SUM(G73:H73)</f>
        <v>-551420.50411777827</v>
      </c>
    </row>
    <row r="74" spans="1:10">
      <c r="A74" s="17" t="s">
        <v>59</v>
      </c>
      <c r="B74" s="12"/>
      <c r="C74" s="12"/>
      <c r="D74" s="14"/>
      <c r="E74" s="13"/>
      <c r="F74" s="13"/>
      <c r="G74" s="13"/>
      <c r="H74" s="15"/>
      <c r="J74" s="16"/>
    </row>
    <row r="75" spans="1:10">
      <c r="A75" s="17" t="s">
        <v>60</v>
      </c>
      <c r="B75" s="18"/>
      <c r="C75" s="18"/>
      <c r="D75" s="20"/>
      <c r="E75" s="19"/>
      <c r="F75" s="19"/>
      <c r="G75" s="19"/>
      <c r="H75" s="21"/>
      <c r="J75" s="22"/>
    </row>
    <row r="76" spans="1:10" ht="14.25">
      <c r="A76" s="167" t="s">
        <v>171</v>
      </c>
      <c r="B76" s="18"/>
      <c r="C76" s="18"/>
      <c r="D76" s="20"/>
      <c r="E76" s="19"/>
      <c r="F76" s="19"/>
      <c r="G76" s="19"/>
      <c r="H76" s="21"/>
      <c r="J76" s="22"/>
    </row>
    <row r="77" spans="1:10">
      <c r="A77" s="17" t="s">
        <v>61</v>
      </c>
      <c r="B77" s="18"/>
      <c r="C77" s="18"/>
      <c r="D77" s="177">
        <f>'10.1 - Soda'!I23</f>
        <v>496873.19732806494</v>
      </c>
      <c r="E77" s="56">
        <f>'10.2 - Swift'!I28</f>
        <v>267281.07094495848</v>
      </c>
      <c r="F77" s="56">
        <f>'10.3 - Prospect'!I23</f>
        <v>79335.488507334652</v>
      </c>
      <c r="G77" s="19">
        <f>'10.4 - JB'!I23</f>
        <v>121279.34630479873</v>
      </c>
      <c r="H77" s="57">
        <f>'10.5 - Merwin'!I26</f>
        <v>366334.414251132</v>
      </c>
      <c r="J77" s="16">
        <f>B77+SUM(G77:H77)</f>
        <v>487613.76055593073</v>
      </c>
    </row>
    <row r="78" spans="1:10">
      <c r="A78" s="17" t="s">
        <v>62</v>
      </c>
      <c r="B78" s="12"/>
      <c r="C78" s="18"/>
      <c r="D78" s="46">
        <f>'10.1 - Soda'!I24</f>
        <v>-4413069.7243116004</v>
      </c>
      <c r="E78" s="47">
        <f>'10.2 - Swift'!I29</f>
        <v>-2409008.2350928108</v>
      </c>
      <c r="F78" s="47">
        <f>'10.3 - Prospect'!I24</f>
        <v>-481572.48592681548</v>
      </c>
      <c r="G78" s="13">
        <f>'10.4 - JB'!I24</f>
        <v>3492916.0425718981</v>
      </c>
      <c r="H78" s="48">
        <f>'10.5 - Merwin'!I27</f>
        <v>6628450.8653023336</v>
      </c>
      <c r="J78" s="16">
        <f>B78+SUM(G78:H78)</f>
        <v>10121366.907874232</v>
      </c>
    </row>
    <row r="79" spans="1:10">
      <c r="A79" s="17" t="s">
        <v>63</v>
      </c>
      <c r="B79" s="12">
        <f t="shared" ref="B79:H79" si="23">B73-B75-B76+B77-B78</f>
        <v>0</v>
      </c>
      <c r="C79" s="12"/>
      <c r="D79" s="14">
        <f>D73-D75-D76+D77-D78</f>
        <v>4367357.4445551429</v>
      </c>
      <c r="E79" s="13">
        <f>E73-E75-E76+E77-E78</f>
        <v>2307218.6209639432</v>
      </c>
      <c r="F79" s="13">
        <f>F73-F75-F76+F77-F78</f>
        <v>480255.52713570173</v>
      </c>
      <c r="G79" s="13">
        <f t="shared" si="23"/>
        <v>-3492916.1330184406</v>
      </c>
      <c r="H79" s="15">
        <f t="shared" si="23"/>
        <v>-6692257.5184176387</v>
      </c>
      <c r="J79" s="16">
        <f>B79+SUM(G79:H79)</f>
        <v>-10185173.651436079</v>
      </c>
    </row>
    <row r="80" spans="1:10">
      <c r="A80" s="17"/>
      <c r="B80" s="12"/>
      <c r="C80" s="12"/>
      <c r="D80" s="14"/>
      <c r="E80" s="13"/>
      <c r="F80" s="13"/>
      <c r="G80" s="13"/>
      <c r="H80" s="15"/>
      <c r="J80" s="16"/>
    </row>
    <row r="81" spans="1:10">
      <c r="A81" s="17" t="s">
        <v>64</v>
      </c>
      <c r="B81" s="12">
        <v>0</v>
      </c>
      <c r="C81" s="12"/>
      <c r="D81" s="14">
        <v>0</v>
      </c>
      <c r="E81" s="13">
        <v>0</v>
      </c>
      <c r="F81" s="13">
        <v>0</v>
      </c>
      <c r="G81" s="13">
        <v>0</v>
      </c>
      <c r="H81" s="15">
        <v>0</v>
      </c>
      <c r="J81" s="16">
        <f>B81+SUM(G81:H81)</f>
        <v>0</v>
      </c>
    </row>
    <row r="82" spans="1:10">
      <c r="A82" s="17" t="s">
        <v>65</v>
      </c>
      <c r="B82" s="12">
        <f t="shared" ref="B82" si="24">B79-B81</f>
        <v>0</v>
      </c>
      <c r="C82" s="12"/>
      <c r="D82" s="14">
        <f>D79-D81</f>
        <v>4367357.4445551429</v>
      </c>
      <c r="E82" s="13">
        <f>E79-E81</f>
        <v>2307218.6209639432</v>
      </c>
      <c r="F82" s="13">
        <f>F79-F81</f>
        <v>480255.52713570173</v>
      </c>
      <c r="G82" s="13">
        <f t="shared" ref="G82:H82" si="25">G79-G81</f>
        <v>-3492916.1330184406</v>
      </c>
      <c r="H82" s="15">
        <f t="shared" si="25"/>
        <v>-6692257.5184176387</v>
      </c>
      <c r="J82" s="16">
        <f>B82+SUM(G82:H82)</f>
        <v>-10185173.651436079</v>
      </c>
    </row>
    <row r="83" spans="1:10">
      <c r="A83" s="17"/>
      <c r="B83" s="12"/>
      <c r="C83" s="12"/>
      <c r="D83" s="14"/>
      <c r="E83" s="13"/>
      <c r="F83" s="13"/>
      <c r="G83" s="13"/>
      <c r="H83" s="15"/>
      <c r="J83" s="16"/>
    </row>
    <row r="84" spans="1:10">
      <c r="A84" s="17" t="s">
        <v>66</v>
      </c>
      <c r="B84" s="12">
        <f t="shared" ref="B84:H84" si="26">B82*0.35</f>
        <v>0</v>
      </c>
      <c r="C84" s="12"/>
      <c r="D84" s="14">
        <f>D82*0.35</f>
        <v>1528575.1055943</v>
      </c>
      <c r="E84" s="13">
        <f>E82*0.35</f>
        <v>807526.51733738009</v>
      </c>
      <c r="F84" s="13">
        <f>F82*0.35</f>
        <v>168089.43449749559</v>
      </c>
      <c r="G84" s="13">
        <f t="shared" si="26"/>
        <v>-1222520.646556454</v>
      </c>
      <c r="H84" s="15">
        <f t="shared" si="26"/>
        <v>-2342290.1314461734</v>
      </c>
      <c r="J84" s="16">
        <f>B84+SUM(G84:H84)</f>
        <v>-3564810.7780026272</v>
      </c>
    </row>
    <row r="85" spans="1:10">
      <c r="A85" s="17" t="s">
        <v>67</v>
      </c>
      <c r="B85" s="12"/>
      <c r="C85" s="12"/>
      <c r="D85" s="14"/>
      <c r="E85" s="13"/>
      <c r="F85" s="13"/>
      <c r="G85" s="13"/>
      <c r="H85" s="15"/>
      <c r="J85" s="16"/>
    </row>
    <row r="86" spans="1:10" s="2" customFormat="1">
      <c r="A86" s="17" t="s">
        <v>68</v>
      </c>
      <c r="B86" s="58">
        <f t="shared" ref="B86" si="27">B84+B85</f>
        <v>0</v>
      </c>
      <c r="C86" s="12"/>
      <c r="D86" s="59">
        <f>D84+D85</f>
        <v>1528575.1055943</v>
      </c>
      <c r="E86" s="60">
        <f>E84+E85</f>
        <v>807526.51733738009</v>
      </c>
      <c r="F86" s="60">
        <f>F84+F85</f>
        <v>168089.43449749559</v>
      </c>
      <c r="G86" s="60">
        <f t="shared" ref="G86:H86" si="28">G84+G85</f>
        <v>-1222520.646556454</v>
      </c>
      <c r="H86" s="61">
        <f t="shared" si="28"/>
        <v>-2342290.1314461734</v>
      </c>
      <c r="J86" s="62">
        <f>B86+SUM(G86:H86)</f>
        <v>-3564810.7780026272</v>
      </c>
    </row>
    <row r="87" spans="1:10" s="2" customFormat="1">
      <c r="A87" s="17"/>
      <c r="B87" s="13"/>
      <c r="C87" s="13"/>
      <c r="D87" s="13"/>
      <c r="E87" s="13"/>
      <c r="F87" s="13"/>
      <c r="G87" s="13"/>
      <c r="H87" s="13"/>
      <c r="J87" s="168"/>
    </row>
    <row r="88" spans="1:10" s="2" customFormat="1" ht="14.25" customHeight="1">
      <c r="A88" s="180" t="s">
        <v>175</v>
      </c>
      <c r="B88" s="180"/>
      <c r="C88" s="180"/>
      <c r="D88" s="180"/>
      <c r="E88" s="180"/>
      <c r="F88" s="180"/>
      <c r="G88" s="180"/>
      <c r="H88" s="180"/>
      <c r="J88" s="13"/>
    </row>
    <row r="89" spans="1:10" s="2" customFormat="1">
      <c r="A89" s="180"/>
      <c r="B89" s="180"/>
      <c r="C89" s="180"/>
      <c r="D89" s="180"/>
      <c r="E89" s="180"/>
      <c r="F89" s="180"/>
      <c r="G89" s="180"/>
      <c r="H89" s="180"/>
      <c r="J89" s="13"/>
    </row>
    <row r="90" spans="1:10" s="2" customFormat="1">
      <c r="A90" s="63"/>
      <c r="B90" s="13"/>
      <c r="C90" s="13"/>
      <c r="D90" s="13"/>
      <c r="E90" s="13"/>
      <c r="F90" s="13"/>
      <c r="G90" s="13"/>
      <c r="H90" s="13"/>
      <c r="J90" s="13"/>
    </row>
    <row r="91" spans="1:10" s="2" customFormat="1">
      <c r="A91" s="17"/>
      <c r="B91" s="13"/>
      <c r="C91" s="13"/>
      <c r="D91" s="13"/>
      <c r="E91" s="13"/>
      <c r="F91" s="13"/>
      <c r="G91" s="13"/>
      <c r="H91" s="13"/>
      <c r="J91" s="13"/>
    </row>
    <row r="92" spans="1:10" s="2" customFormat="1">
      <c r="A92" s="17"/>
    </row>
    <row r="93" spans="1:10" s="2" customFormat="1">
      <c r="A93" s="64"/>
    </row>
    <row r="94" spans="1:10" s="2" customFormat="1"/>
  </sheetData>
  <mergeCells count="1">
    <mergeCell ref="A88:H89"/>
  </mergeCells>
  <printOptions horizontalCentered="1"/>
  <pageMargins left="0.7" right="0.7" top="0.75" bottom="0.75" header="0.3" footer="0.3"/>
  <pageSetup scale="47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9" sqref="B9"/>
    </sheetView>
  </sheetViews>
  <sheetFormatPr defaultRowHeight="12.75"/>
  <cols>
    <col min="1" max="1" width="45.28515625" customWidth="1"/>
    <col min="2" max="2" width="16" style="130" hidden="1" customWidth="1"/>
    <col min="3" max="3" width="9.85546875" style="84" bestFit="1" customWidth="1"/>
    <col min="4" max="4" width="14.28515625" style="84" bestFit="1" customWidth="1"/>
    <col min="5" max="5" width="7.5703125" style="131" bestFit="1" customWidth="1"/>
    <col min="6" max="7" width="14.5703125" style="131" hidden="1" customWidth="1"/>
    <col min="8" max="8" width="14.28515625" bestFit="1" customWidth="1"/>
    <col min="9" max="9" width="18.7109375" style="132" customWidth="1"/>
    <col min="10" max="10" width="2.7109375" style="133" customWidth="1"/>
    <col min="11" max="11" width="21.140625" style="132" bestFit="1" customWidth="1"/>
  </cols>
  <sheetData>
    <row r="1" spans="1:19">
      <c r="A1" s="66" t="str">
        <f>'10.4 - JB'!B1</f>
        <v>PacifiCorp</v>
      </c>
    </row>
    <row r="2" spans="1:19">
      <c r="A2" s="70" t="s">
        <v>1</v>
      </c>
    </row>
    <row r="3" spans="1:19">
      <c r="A3" s="134" t="str">
        <f>'10.3 - Prospect'!B3</f>
        <v>Major Plant Additions - REVISED, Prospect In-stream Flow / Automation</v>
      </c>
      <c r="I3" s="135"/>
      <c r="J3" s="136"/>
      <c r="K3" s="135"/>
    </row>
    <row r="4" spans="1:19">
      <c r="A4" s="134"/>
      <c r="B4" s="80"/>
      <c r="E4" s="137"/>
      <c r="F4" s="137"/>
      <c r="G4" s="137"/>
      <c r="H4" s="84"/>
      <c r="I4" s="44"/>
      <c r="J4" s="136"/>
      <c r="K4" s="44"/>
    </row>
    <row r="5" spans="1:19">
      <c r="A5" s="134" t="s">
        <v>87</v>
      </c>
      <c r="B5" s="80"/>
      <c r="E5" s="137"/>
      <c r="F5" s="137"/>
      <c r="G5" s="137"/>
      <c r="H5" s="84"/>
      <c r="I5" s="138"/>
      <c r="J5" s="139"/>
      <c r="K5" s="138"/>
    </row>
    <row r="6" spans="1:19">
      <c r="A6" s="134"/>
      <c r="B6" s="80"/>
      <c r="C6" s="140" t="s">
        <v>115</v>
      </c>
      <c r="D6" s="140" t="s">
        <v>22</v>
      </c>
      <c r="E6" s="137"/>
      <c r="H6" s="140" t="s">
        <v>22</v>
      </c>
      <c r="I6" s="138" t="s">
        <v>116</v>
      </c>
      <c r="J6" s="139"/>
      <c r="K6" s="141" t="s">
        <v>117</v>
      </c>
    </row>
    <row r="7" spans="1:19">
      <c r="A7" s="142" t="s">
        <v>118</v>
      </c>
      <c r="B7" s="143" t="s">
        <v>102</v>
      </c>
      <c r="C7" s="142" t="s">
        <v>103</v>
      </c>
      <c r="D7" s="142" t="s">
        <v>103</v>
      </c>
      <c r="E7" s="142" t="s">
        <v>104</v>
      </c>
      <c r="F7" s="144" t="s">
        <v>119</v>
      </c>
      <c r="G7" s="144" t="s">
        <v>120</v>
      </c>
      <c r="H7" s="142" t="s">
        <v>121</v>
      </c>
      <c r="I7" s="145" t="s">
        <v>122</v>
      </c>
      <c r="J7" s="139"/>
      <c r="K7" s="115" t="s">
        <v>123</v>
      </c>
    </row>
    <row r="8" spans="1:19">
      <c r="A8" s="146"/>
      <c r="B8" s="147"/>
      <c r="C8" s="146"/>
      <c r="D8" s="146"/>
      <c r="E8" s="146"/>
      <c r="F8" s="147"/>
      <c r="G8" s="147"/>
      <c r="H8" s="148"/>
      <c r="I8" s="149"/>
      <c r="J8" s="139"/>
      <c r="K8" s="86"/>
      <c r="L8" s="130"/>
      <c r="M8" s="130"/>
      <c r="N8" s="130"/>
      <c r="O8" s="130"/>
      <c r="P8" s="130"/>
      <c r="Q8" s="130"/>
      <c r="R8" s="130"/>
      <c r="S8" s="130"/>
    </row>
    <row r="9" spans="1:19">
      <c r="A9" s="150" t="s">
        <v>124</v>
      </c>
      <c r="B9" s="151"/>
      <c r="C9" s="137"/>
      <c r="D9" s="137"/>
      <c r="E9" s="85"/>
      <c r="F9" s="152" t="str">
        <f t="shared" ref="F9:F12" si="0">B9&amp;E9</f>
        <v/>
      </c>
      <c r="G9" s="152" t="str">
        <f t="shared" ref="G9:G12" si="1">D9&amp;E9</f>
        <v/>
      </c>
      <c r="H9" s="153"/>
      <c r="I9" s="44"/>
      <c r="J9" s="154"/>
      <c r="K9" s="44"/>
      <c r="L9" s="130"/>
      <c r="M9" s="130"/>
      <c r="N9" s="130"/>
      <c r="O9" s="130"/>
      <c r="P9" s="130"/>
      <c r="Q9" s="130"/>
      <c r="R9" s="130"/>
      <c r="S9" s="130"/>
    </row>
    <row r="10" spans="1:19">
      <c r="A10" s="80" t="s">
        <v>177</v>
      </c>
      <c r="B10" s="151" t="s">
        <v>149</v>
      </c>
      <c r="C10" s="137">
        <v>332</v>
      </c>
      <c r="D10" s="137" t="s">
        <v>138</v>
      </c>
      <c r="E10" s="85" t="s">
        <v>134</v>
      </c>
      <c r="F10" s="152"/>
      <c r="G10" s="152"/>
      <c r="H10" s="153">
        <v>3.2703363349341999E-2</v>
      </c>
      <c r="I10" s="44">
        <v>10984970.989999998</v>
      </c>
      <c r="J10" s="154"/>
      <c r="K10" s="44">
        <v>356451.42899810628</v>
      </c>
      <c r="L10" s="130"/>
      <c r="M10" s="130"/>
      <c r="N10" s="130"/>
      <c r="O10" s="130"/>
      <c r="P10" s="130"/>
      <c r="Q10" s="130"/>
      <c r="R10" s="130"/>
      <c r="S10" s="130"/>
    </row>
    <row r="11" spans="1:19">
      <c r="A11" s="150" t="s">
        <v>127</v>
      </c>
      <c r="B11" s="157"/>
      <c r="C11" s="137"/>
      <c r="D11" s="137"/>
      <c r="E11" s="85"/>
      <c r="F11" s="152" t="str">
        <f t="shared" si="0"/>
        <v/>
      </c>
      <c r="G11" s="152" t="str">
        <f t="shared" si="1"/>
        <v/>
      </c>
      <c r="H11" s="153"/>
      <c r="I11" s="126">
        <f>I10</f>
        <v>10984970.989999998</v>
      </c>
      <c r="J11" s="139"/>
      <c r="K11" s="126">
        <f>K10</f>
        <v>356451.42899810628</v>
      </c>
      <c r="L11" s="130"/>
      <c r="M11" s="130"/>
      <c r="N11" s="130"/>
      <c r="O11" s="130"/>
      <c r="P11" s="130"/>
      <c r="Q11" s="130"/>
      <c r="R11" s="130"/>
      <c r="S11" s="130"/>
    </row>
    <row r="12" spans="1:19">
      <c r="A12" s="155"/>
      <c r="B12" s="158"/>
      <c r="E12" s="85"/>
      <c r="F12" s="152" t="str">
        <f t="shared" si="0"/>
        <v/>
      </c>
      <c r="G12" s="152" t="str">
        <f t="shared" si="1"/>
        <v/>
      </c>
      <c r="H12" s="153"/>
      <c r="I12" s="44"/>
      <c r="J12" s="136"/>
      <c r="K12" s="159" t="s">
        <v>156</v>
      </c>
      <c r="L12" s="130"/>
      <c r="M12" s="130"/>
      <c r="N12" s="130"/>
      <c r="O12" s="130"/>
      <c r="P12" s="130"/>
      <c r="Q12" s="130"/>
      <c r="R12" s="130"/>
      <c r="S12" s="130"/>
    </row>
    <row r="13" spans="1:19">
      <c r="A13" s="134"/>
      <c r="C13"/>
      <c r="I13"/>
      <c r="J13" s="136"/>
      <c r="L13" s="130"/>
      <c r="M13" s="130"/>
      <c r="N13" s="130"/>
      <c r="O13" s="130"/>
      <c r="P13" s="130"/>
      <c r="Q13" s="130"/>
      <c r="R13" s="130"/>
      <c r="S13" s="130"/>
    </row>
    <row r="14" spans="1:19">
      <c r="A14" s="134"/>
      <c r="B14" s="80"/>
      <c r="E14" s="137"/>
      <c r="F14" s="137"/>
      <c r="G14" s="137"/>
      <c r="H14" s="84"/>
      <c r="I14" s="80"/>
      <c r="J14" s="136"/>
      <c r="K14" s="44"/>
      <c r="L14" s="130"/>
      <c r="M14" s="130"/>
      <c r="N14" s="130"/>
      <c r="O14" s="130"/>
      <c r="P14" s="130"/>
      <c r="Q14" s="130"/>
      <c r="R14" s="130"/>
      <c r="S14" s="130"/>
    </row>
    <row r="15" spans="1:19">
      <c r="A15" s="134" t="s">
        <v>128</v>
      </c>
      <c r="B15" s="80"/>
      <c r="E15" s="137"/>
      <c r="F15" s="137"/>
      <c r="G15" s="137"/>
      <c r="H15" s="84"/>
      <c r="I15" s="138"/>
      <c r="J15" s="139"/>
      <c r="K15" s="138"/>
      <c r="L15" s="130"/>
      <c r="M15" s="130"/>
      <c r="N15" s="130"/>
      <c r="O15" s="130"/>
      <c r="P15" s="130"/>
      <c r="Q15" s="130"/>
      <c r="R15" s="130"/>
      <c r="S15" s="130"/>
    </row>
    <row r="16" spans="1:19">
      <c r="A16" s="84"/>
      <c r="B16" s="80"/>
      <c r="C16" s="140" t="s">
        <v>115</v>
      </c>
      <c r="D16" s="140" t="s">
        <v>129</v>
      </c>
      <c r="E16" s="137"/>
      <c r="F16" s="137"/>
      <c r="G16" s="137"/>
      <c r="H16" s="140" t="s">
        <v>22</v>
      </c>
      <c r="I16" s="138" t="s">
        <v>116</v>
      </c>
      <c r="J16" s="139"/>
      <c r="K16" s="138" t="s">
        <v>130</v>
      </c>
      <c r="L16" s="130"/>
      <c r="M16" s="130"/>
      <c r="N16" s="130"/>
      <c r="O16" s="130"/>
      <c r="P16" s="130"/>
      <c r="Q16" s="130"/>
      <c r="R16" s="130"/>
      <c r="S16" s="130"/>
    </row>
    <row r="17" spans="1:19">
      <c r="A17" s="142" t="s">
        <v>118</v>
      </c>
      <c r="B17" s="143" t="s">
        <v>102</v>
      </c>
      <c r="C17" s="142" t="s">
        <v>103</v>
      </c>
      <c r="D17" s="142" t="s">
        <v>103</v>
      </c>
      <c r="E17" s="142" t="s">
        <v>104</v>
      </c>
      <c r="F17" s="144" t="s">
        <v>120</v>
      </c>
      <c r="G17" s="144" t="s">
        <v>131</v>
      </c>
      <c r="H17" s="142" t="s">
        <v>121</v>
      </c>
      <c r="I17" s="145" t="s">
        <v>122</v>
      </c>
      <c r="J17" s="139"/>
      <c r="K17" s="145" t="s">
        <v>132</v>
      </c>
      <c r="L17" s="130"/>
      <c r="M17" s="130"/>
      <c r="N17" s="130"/>
      <c r="O17" s="130"/>
      <c r="P17" s="130"/>
      <c r="Q17" s="130"/>
      <c r="R17" s="130"/>
      <c r="S17" s="130"/>
    </row>
    <row r="18" spans="1:19">
      <c r="A18" s="146"/>
      <c r="B18" s="147"/>
      <c r="C18" s="146"/>
      <c r="D18" s="146"/>
      <c r="E18" s="146"/>
      <c r="F18" s="147"/>
      <c r="G18" s="147"/>
      <c r="H18" s="148"/>
      <c r="I18" s="149"/>
      <c r="J18" s="139"/>
      <c r="K18" s="149"/>
      <c r="L18" s="130"/>
      <c r="M18" s="130"/>
      <c r="N18" s="130"/>
      <c r="O18" s="130"/>
      <c r="P18" s="130"/>
      <c r="Q18" s="130"/>
      <c r="R18" s="130"/>
      <c r="S18" s="130"/>
    </row>
    <row r="19" spans="1:19">
      <c r="A19" s="150" t="s">
        <v>124</v>
      </c>
      <c r="B19" s="151"/>
      <c r="C19" s="137"/>
      <c r="D19" s="137"/>
      <c r="E19" s="137"/>
      <c r="F19" s="144" t="str">
        <f t="shared" ref="F19:F21" si="2">D19&amp;E19</f>
        <v/>
      </c>
      <c r="G19" s="144"/>
      <c r="H19" s="153"/>
      <c r="I19" s="44"/>
      <c r="J19" s="99"/>
      <c r="K19" s="44"/>
      <c r="L19" s="130"/>
      <c r="M19" s="130"/>
      <c r="N19" s="130"/>
      <c r="O19" s="130"/>
      <c r="P19" s="130"/>
      <c r="Q19" s="130"/>
      <c r="R19" s="130"/>
      <c r="S19" s="130"/>
    </row>
    <row r="20" spans="1:19">
      <c r="A20" s="80" t="s">
        <v>177</v>
      </c>
      <c r="B20" s="151" t="s">
        <v>149</v>
      </c>
      <c r="C20" s="137">
        <v>332</v>
      </c>
      <c r="D20" s="137" t="s">
        <v>136</v>
      </c>
      <c r="E20" s="137" t="s">
        <v>134</v>
      </c>
      <c r="F20" s="144" t="str">
        <f t="shared" si="2"/>
        <v>108HPCAGW</v>
      </c>
      <c r="G20" s="144" t="str">
        <f t="shared" ref="G20" si="3">B20&amp;E20</f>
        <v>HYDPCAGW</v>
      </c>
      <c r="H20" s="153">
        <v>3.2703363349341999E-2</v>
      </c>
      <c r="I20" s="44">
        <v>10984970.989999998</v>
      </c>
      <c r="J20" s="99"/>
      <c r="K20" s="44">
        <v>-370777.61343337665</v>
      </c>
      <c r="L20" s="130"/>
      <c r="M20" s="130"/>
      <c r="N20" s="130"/>
      <c r="O20" s="130"/>
      <c r="P20" s="130"/>
      <c r="Q20" s="130"/>
      <c r="R20" s="130"/>
      <c r="S20" s="130"/>
    </row>
    <row r="21" spans="1:19">
      <c r="A21" s="150" t="s">
        <v>127</v>
      </c>
      <c r="B21" s="161"/>
      <c r="C21" s="162"/>
      <c r="D21" s="137"/>
      <c r="E21" s="137"/>
      <c r="F21" s="144" t="str">
        <f t="shared" si="2"/>
        <v/>
      </c>
      <c r="G21" s="144"/>
      <c r="H21" s="153"/>
      <c r="I21" s="126">
        <f>I20</f>
        <v>10984970.989999998</v>
      </c>
      <c r="J21" s="139"/>
      <c r="K21" s="126">
        <f>K20</f>
        <v>-370777.61343337665</v>
      </c>
      <c r="L21" s="130"/>
      <c r="M21" s="130"/>
      <c r="N21" s="130"/>
      <c r="O21" s="130"/>
      <c r="P21" s="130"/>
      <c r="Q21" s="130"/>
      <c r="R21" s="130"/>
      <c r="S21" s="130"/>
    </row>
    <row r="22" spans="1:19">
      <c r="A22" s="155"/>
      <c r="B22" s="155"/>
      <c r="E22" s="137"/>
      <c r="F22" s="137"/>
      <c r="G22" s="137"/>
      <c r="H22" s="80"/>
      <c r="I22" s="44"/>
      <c r="J22" s="136"/>
      <c r="K22" s="159" t="s">
        <v>156</v>
      </c>
      <c r="L22" s="130"/>
      <c r="M22" s="130"/>
      <c r="N22" s="130"/>
      <c r="O22" s="130"/>
      <c r="P22" s="130"/>
      <c r="Q22" s="130"/>
      <c r="R22" s="130"/>
      <c r="S22" s="130"/>
    </row>
    <row r="23" spans="1:19">
      <c r="A23" s="155"/>
      <c r="B23" s="155"/>
      <c r="E23" s="137"/>
      <c r="F23" s="137"/>
      <c r="G23" s="137"/>
      <c r="H23" s="80"/>
      <c r="I23" s="44"/>
      <c r="J23" s="136"/>
      <c r="K23" s="44"/>
      <c r="L23" s="130"/>
      <c r="M23" s="130"/>
      <c r="N23" s="130"/>
      <c r="O23" s="130"/>
      <c r="P23" s="130"/>
      <c r="Q23" s="130"/>
      <c r="R23" s="130"/>
      <c r="S23" s="130"/>
    </row>
    <row r="24" spans="1:19">
      <c r="A24" s="155"/>
      <c r="B24" s="155"/>
      <c r="E24" s="137"/>
      <c r="F24" s="137"/>
      <c r="G24" s="137"/>
      <c r="H24" s="80"/>
      <c r="I24" s="44"/>
      <c r="J24" s="136"/>
      <c r="K24" s="44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155"/>
      <c r="B25" s="155"/>
      <c r="E25" s="137"/>
      <c r="F25" s="137"/>
      <c r="G25" s="137"/>
      <c r="H25" s="80"/>
      <c r="I25" s="44"/>
      <c r="J25" s="136"/>
      <c r="K25" s="44"/>
      <c r="L25" s="130"/>
      <c r="M25" s="130"/>
      <c r="N25" s="130"/>
      <c r="O25" s="130"/>
      <c r="P25" s="130"/>
      <c r="Q25" s="130"/>
      <c r="R25" s="130"/>
      <c r="S25" s="130"/>
    </row>
    <row r="26" spans="1:19">
      <c r="A26" s="155"/>
      <c r="B26" s="155"/>
      <c r="E26" s="137"/>
      <c r="F26" s="137"/>
      <c r="G26" s="137"/>
      <c r="H26" s="80"/>
      <c r="I26" s="44"/>
      <c r="J26" s="136"/>
      <c r="K26" s="44"/>
      <c r="L26" s="130"/>
      <c r="M26" s="130"/>
      <c r="N26" s="130"/>
      <c r="O26" s="130"/>
      <c r="P26" s="130"/>
      <c r="Q26" s="130"/>
      <c r="R26" s="130"/>
      <c r="S26" s="130"/>
    </row>
    <row r="27" spans="1:19">
      <c r="A27" s="155"/>
      <c r="B27" s="155"/>
      <c r="E27" s="137"/>
      <c r="F27" s="137"/>
      <c r="G27" s="137"/>
      <c r="H27" s="80"/>
      <c r="I27" s="44"/>
      <c r="J27" s="136"/>
      <c r="K27" s="44"/>
      <c r="L27" s="130"/>
      <c r="M27" s="130"/>
      <c r="N27" s="130"/>
      <c r="O27" s="130"/>
      <c r="P27" s="130"/>
      <c r="Q27" s="130"/>
      <c r="R27" s="130"/>
      <c r="S27" s="130"/>
    </row>
    <row r="28" spans="1:19">
      <c r="A28" s="155"/>
      <c r="B28" s="155"/>
      <c r="E28" s="137"/>
      <c r="F28" s="137"/>
      <c r="G28" s="137"/>
      <c r="H28" s="80"/>
      <c r="I28" s="44"/>
      <c r="J28" s="136"/>
      <c r="K28" s="44"/>
      <c r="L28" s="130"/>
      <c r="M28" s="130"/>
      <c r="N28" s="130"/>
      <c r="O28" s="130"/>
      <c r="P28" s="130"/>
      <c r="Q28" s="130"/>
      <c r="R28" s="130"/>
      <c r="S28" s="130"/>
    </row>
    <row r="29" spans="1:19">
      <c r="A29" s="155"/>
      <c r="B29" s="155"/>
      <c r="E29" s="137"/>
      <c r="F29" s="137"/>
      <c r="G29" s="137"/>
      <c r="H29" s="80"/>
      <c r="I29" s="44"/>
      <c r="J29" s="136"/>
      <c r="K29" s="44"/>
      <c r="L29" s="130"/>
      <c r="M29" s="130"/>
      <c r="N29" s="130"/>
      <c r="O29" s="130"/>
      <c r="P29" s="130"/>
      <c r="Q29" s="130"/>
      <c r="R29" s="130"/>
      <c r="S29" s="130"/>
    </row>
    <row r="30" spans="1:19">
      <c r="A30" s="155"/>
      <c r="B30" s="155"/>
      <c r="E30" s="137"/>
      <c r="F30" s="137"/>
      <c r="G30" s="137"/>
      <c r="H30" s="80"/>
      <c r="I30" s="44"/>
      <c r="J30" s="136"/>
      <c r="K30" s="44"/>
      <c r="L30" s="130"/>
      <c r="M30" s="130"/>
      <c r="N30" s="130"/>
      <c r="O30" s="130"/>
      <c r="P30" s="130"/>
      <c r="Q30" s="130"/>
      <c r="R30" s="130"/>
      <c r="S30" s="130"/>
    </row>
    <row r="31" spans="1:19">
      <c r="A31" s="155"/>
      <c r="B31" s="155"/>
      <c r="E31" s="137"/>
      <c r="F31" s="137"/>
      <c r="G31" s="137"/>
      <c r="H31" s="80"/>
      <c r="I31" s="44"/>
      <c r="J31" s="136"/>
      <c r="K31" s="44"/>
      <c r="L31" s="130"/>
      <c r="M31" s="130"/>
      <c r="N31" s="130"/>
      <c r="O31" s="130"/>
      <c r="P31" s="130"/>
      <c r="Q31" s="130"/>
      <c r="R31" s="130"/>
      <c r="S31" s="130"/>
    </row>
    <row r="32" spans="1:19">
      <c r="A32" s="155"/>
      <c r="B32" s="155"/>
      <c r="E32" s="137"/>
      <c r="F32" s="137"/>
      <c r="G32" s="137"/>
      <c r="H32" s="80"/>
      <c r="I32" s="44"/>
      <c r="J32" s="136"/>
      <c r="K32" s="44"/>
      <c r="L32" s="130"/>
      <c r="M32" s="130"/>
      <c r="N32" s="130"/>
      <c r="O32" s="130"/>
      <c r="P32" s="130"/>
      <c r="Q32" s="130"/>
      <c r="R32" s="130"/>
      <c r="S32" s="130"/>
    </row>
    <row r="33" spans="1:19">
      <c r="A33" s="155"/>
      <c r="B33" s="155"/>
      <c r="E33" s="137"/>
      <c r="F33" s="137"/>
      <c r="G33" s="137"/>
      <c r="H33" s="80"/>
      <c r="I33" s="44"/>
      <c r="J33" s="136"/>
      <c r="K33" s="44"/>
      <c r="L33" s="130"/>
      <c r="M33" s="130"/>
      <c r="N33" s="130"/>
      <c r="O33" s="130"/>
      <c r="P33" s="130"/>
      <c r="Q33" s="130"/>
      <c r="R33" s="130"/>
      <c r="S33" s="130"/>
    </row>
    <row r="34" spans="1:19">
      <c r="A34" s="80"/>
      <c r="B34" s="155"/>
      <c r="E34" s="137"/>
      <c r="F34" s="137"/>
      <c r="G34" s="137"/>
      <c r="H34" s="80"/>
      <c r="I34" s="44"/>
      <c r="J34" s="136"/>
      <c r="K34" s="44"/>
      <c r="L34" s="130"/>
      <c r="M34" s="130"/>
      <c r="N34" s="130"/>
      <c r="O34" s="130"/>
      <c r="P34" s="130"/>
      <c r="Q34" s="130"/>
      <c r="R34" s="130"/>
      <c r="S34" s="130"/>
    </row>
    <row r="35" spans="1:19">
      <c r="A35" s="80"/>
      <c r="B35" s="80"/>
      <c r="E35" s="137"/>
      <c r="F35" s="137"/>
      <c r="G35" s="137"/>
      <c r="H35" s="80"/>
      <c r="I35" s="44"/>
      <c r="J35" s="136"/>
      <c r="K35" s="44"/>
      <c r="L35" s="130"/>
      <c r="M35" s="130"/>
      <c r="N35" s="130"/>
      <c r="O35" s="130"/>
      <c r="P35" s="130"/>
      <c r="Q35" s="130"/>
      <c r="R35" s="130"/>
      <c r="S35" s="130"/>
    </row>
    <row r="36" spans="1:19">
      <c r="A36" s="80"/>
      <c r="B36" s="80"/>
      <c r="E36" s="137"/>
      <c r="F36" s="137"/>
      <c r="G36" s="137"/>
      <c r="H36" s="80"/>
      <c r="I36" s="44"/>
      <c r="J36" s="136"/>
      <c r="K36" s="44"/>
      <c r="L36" s="130"/>
      <c r="M36" s="130"/>
      <c r="N36" s="130"/>
      <c r="O36" s="130"/>
      <c r="P36" s="130"/>
      <c r="Q36" s="130"/>
      <c r="R36" s="130"/>
      <c r="S36" s="130"/>
    </row>
    <row r="37" spans="1:19">
      <c r="A37" s="80"/>
      <c r="B37" s="80"/>
      <c r="E37" s="137"/>
      <c r="F37" s="137"/>
      <c r="G37" s="137"/>
      <c r="H37" s="80"/>
      <c r="I37" s="44"/>
      <c r="J37" s="136"/>
      <c r="K37" s="44"/>
      <c r="L37" s="130"/>
      <c r="M37" s="130"/>
      <c r="N37" s="130"/>
      <c r="O37" s="130"/>
      <c r="P37" s="130"/>
      <c r="Q37" s="130"/>
      <c r="R37" s="130"/>
      <c r="S37" s="130"/>
    </row>
    <row r="38" spans="1:19">
      <c r="A38" s="111"/>
      <c r="B38" s="80"/>
      <c r="E38" s="137"/>
      <c r="F38" s="137"/>
      <c r="G38" s="137"/>
      <c r="H38" s="80"/>
      <c r="I38" s="44"/>
      <c r="J38" s="136"/>
      <c r="K38" s="44"/>
      <c r="L38" s="130"/>
      <c r="M38" s="130"/>
      <c r="N38" s="130"/>
      <c r="O38" s="130"/>
      <c r="P38" s="130"/>
      <c r="Q38" s="130"/>
      <c r="R38" s="130"/>
      <c r="S38" s="130"/>
    </row>
    <row r="39" spans="1:19">
      <c r="A39" s="80"/>
      <c r="B39" s="80"/>
      <c r="E39" s="137"/>
      <c r="F39" s="137"/>
      <c r="G39" s="137"/>
      <c r="H39" s="80"/>
      <c r="I39" s="44"/>
      <c r="J39" s="136"/>
      <c r="K39" s="44"/>
      <c r="L39" s="130"/>
      <c r="M39" s="130"/>
      <c r="N39" s="130"/>
      <c r="O39" s="130"/>
      <c r="P39" s="130"/>
      <c r="Q39" s="130"/>
      <c r="R39" s="130"/>
      <c r="S39" s="130"/>
    </row>
    <row r="40" spans="1:19">
      <c r="A40" s="111"/>
      <c r="B40" s="80"/>
      <c r="E40" s="137"/>
      <c r="F40" s="137"/>
      <c r="G40" s="137"/>
      <c r="H40" s="80"/>
      <c r="I40" s="44"/>
      <c r="J40" s="136"/>
      <c r="K40" s="44"/>
      <c r="L40" s="130"/>
      <c r="M40" s="130"/>
      <c r="N40" s="130"/>
      <c r="O40" s="130"/>
      <c r="P40" s="130"/>
      <c r="Q40" s="130"/>
      <c r="R40" s="130"/>
      <c r="S40" s="130"/>
    </row>
    <row r="41" spans="1:19">
      <c r="H41" s="130"/>
      <c r="I41" s="135"/>
      <c r="J41" s="136"/>
      <c r="K41" s="135"/>
      <c r="L41" s="130"/>
      <c r="M41" s="130"/>
      <c r="N41" s="130"/>
      <c r="O41" s="130"/>
      <c r="P41" s="130"/>
      <c r="Q41" s="130"/>
      <c r="R41" s="130"/>
      <c r="S41" s="130"/>
    </row>
    <row r="42" spans="1:19">
      <c r="H42" s="130"/>
      <c r="I42" s="135"/>
      <c r="J42" s="136"/>
      <c r="K42" s="135"/>
      <c r="L42" s="130"/>
      <c r="M42" s="130"/>
      <c r="N42" s="130"/>
      <c r="O42" s="130"/>
      <c r="P42" s="130"/>
      <c r="Q42" s="130"/>
      <c r="R42" s="130"/>
      <c r="S42" s="130"/>
    </row>
    <row r="43" spans="1:19">
      <c r="H43" s="130"/>
      <c r="I43" s="135"/>
      <c r="J43" s="136"/>
      <c r="K43" s="135"/>
      <c r="L43" s="130"/>
      <c r="M43" s="130"/>
      <c r="N43" s="130"/>
      <c r="O43" s="130"/>
      <c r="P43" s="130"/>
      <c r="Q43" s="130"/>
      <c r="R43" s="130"/>
      <c r="S43" s="130"/>
    </row>
    <row r="44" spans="1:19">
      <c r="H44" s="130"/>
      <c r="I44" s="135"/>
      <c r="J44" s="136"/>
      <c r="K44" s="135"/>
      <c r="L44" s="130"/>
      <c r="M44" s="130"/>
      <c r="N44" s="130"/>
      <c r="O44" s="130"/>
      <c r="P44" s="130"/>
      <c r="Q44" s="130"/>
      <c r="R44" s="130"/>
      <c r="S44" s="130"/>
    </row>
    <row r="45" spans="1:19">
      <c r="H45" s="130"/>
      <c r="I45" s="135"/>
      <c r="J45" s="136"/>
      <c r="K45" s="135"/>
      <c r="L45" s="130"/>
      <c r="M45" s="130"/>
      <c r="N45" s="130"/>
      <c r="O45" s="130"/>
      <c r="P45" s="130"/>
      <c r="Q45" s="130"/>
      <c r="R45" s="130"/>
      <c r="S45" s="130"/>
    </row>
    <row r="46" spans="1:19">
      <c r="H46" s="130"/>
      <c r="I46" s="135"/>
      <c r="J46" s="136"/>
      <c r="K46" s="135"/>
      <c r="L46" s="130"/>
      <c r="M46" s="130"/>
      <c r="N46" s="130"/>
      <c r="O46" s="130"/>
      <c r="P46" s="130"/>
      <c r="Q46" s="130"/>
      <c r="R46" s="130"/>
      <c r="S46" s="130"/>
    </row>
  </sheetData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2"/>
  <sheetViews>
    <sheetView view="pageBreakPreview" zoomScale="85" zoomScaleNormal="100" zoomScaleSheetLayoutView="85" workbookViewId="0">
      <selection activeCell="B9" sqref="B9"/>
    </sheetView>
  </sheetViews>
  <sheetFormatPr defaultColWidth="9.140625" defaultRowHeight="12.75"/>
  <cols>
    <col min="1" max="1" width="4.140625" style="65" customWidth="1"/>
    <col min="2" max="2" width="12" style="65" customWidth="1"/>
    <col min="3" max="3" width="30.7109375" style="65" customWidth="1"/>
    <col min="4" max="4" width="11.5703125" style="65" customWidth="1"/>
    <col min="5" max="5" width="7" style="65" customWidth="1"/>
    <col min="6" max="6" width="17.5703125" style="65" customWidth="1"/>
    <col min="7" max="7" width="10.7109375" style="65" customWidth="1"/>
    <col min="8" max="8" width="14.28515625" style="65" customWidth="1"/>
    <col min="9" max="9" width="16.140625" style="65" customWidth="1"/>
    <col min="10" max="10" width="8.85546875" style="65" customWidth="1"/>
    <col min="11" max="11" width="9.140625" style="65"/>
    <col min="12" max="13" width="10.85546875" style="65" bestFit="1" customWidth="1"/>
    <col min="14" max="16384" width="9.140625" style="65"/>
  </cols>
  <sheetData>
    <row r="1" spans="1:13" ht="12" customHeight="1">
      <c r="B1" s="66" t="s">
        <v>0</v>
      </c>
      <c r="D1" s="67"/>
      <c r="E1" s="67"/>
      <c r="F1" s="67"/>
      <c r="G1" s="67"/>
      <c r="H1" s="67"/>
      <c r="I1" s="68" t="s">
        <v>69</v>
      </c>
      <c r="J1" s="69">
        <v>10.4</v>
      </c>
    </row>
    <row r="2" spans="1:13" ht="12" customHeight="1">
      <c r="B2" s="70" t="s">
        <v>1</v>
      </c>
      <c r="D2" s="67"/>
      <c r="E2" s="67"/>
      <c r="F2" s="67"/>
      <c r="G2" s="67"/>
      <c r="H2" s="67"/>
      <c r="I2" s="67"/>
      <c r="J2" s="69"/>
    </row>
    <row r="3" spans="1:13" ht="12" customHeight="1">
      <c r="B3" s="66" t="s">
        <v>70</v>
      </c>
      <c r="D3" s="67"/>
      <c r="E3" s="67"/>
      <c r="F3" s="67"/>
      <c r="G3" s="67"/>
      <c r="H3" s="67"/>
      <c r="I3" s="67"/>
      <c r="J3" s="69"/>
    </row>
    <row r="4" spans="1:13" ht="12" customHeight="1">
      <c r="D4" s="67"/>
      <c r="E4" s="67"/>
      <c r="F4" s="67"/>
      <c r="G4" s="67"/>
      <c r="H4" s="67"/>
      <c r="I4" s="67"/>
      <c r="J4" s="69"/>
    </row>
    <row r="5" spans="1:13" ht="12" customHeight="1">
      <c r="D5" s="67"/>
      <c r="E5" s="67"/>
      <c r="F5" s="67"/>
      <c r="G5" s="67"/>
      <c r="H5" s="67"/>
      <c r="I5" s="67"/>
      <c r="J5" s="69"/>
    </row>
    <row r="6" spans="1:13" ht="12" customHeight="1">
      <c r="D6" s="67"/>
      <c r="E6" s="67"/>
      <c r="F6" s="67" t="s">
        <v>71</v>
      </c>
      <c r="G6" s="67" t="s">
        <v>72</v>
      </c>
      <c r="H6" s="67"/>
      <c r="I6" s="67"/>
      <c r="J6" s="69"/>
    </row>
    <row r="7" spans="1:13" ht="12" customHeight="1">
      <c r="D7" s="71" t="s">
        <v>73</v>
      </c>
      <c r="E7" s="71" t="s">
        <v>74</v>
      </c>
      <c r="F7" s="71" t="s">
        <v>75</v>
      </c>
      <c r="G7" s="71" t="s">
        <v>76</v>
      </c>
      <c r="H7" s="71" t="s">
        <v>77</v>
      </c>
      <c r="I7" s="71" t="s">
        <v>78</v>
      </c>
      <c r="J7" s="72" t="s">
        <v>79</v>
      </c>
    </row>
    <row r="8" spans="1:13" ht="12" customHeight="1">
      <c r="A8" s="73"/>
      <c r="B8" s="74"/>
      <c r="C8" s="73"/>
      <c r="D8" s="75"/>
      <c r="E8" s="75"/>
      <c r="F8" s="75"/>
      <c r="G8" s="75"/>
      <c r="H8" s="75"/>
      <c r="I8" s="76"/>
      <c r="J8" s="69"/>
    </row>
    <row r="9" spans="1:13" ht="12" customHeight="1">
      <c r="A9" s="73"/>
      <c r="B9" s="74" t="s">
        <v>80</v>
      </c>
      <c r="C9" s="73"/>
      <c r="D9" s="77"/>
      <c r="E9" s="78"/>
      <c r="F9" s="79"/>
      <c r="G9" s="80"/>
      <c r="H9" s="81"/>
      <c r="I9" s="82"/>
      <c r="J9" s="69"/>
      <c r="K9" s="83"/>
      <c r="L9" s="84"/>
    </row>
    <row r="10" spans="1:13" ht="12" customHeight="1">
      <c r="A10" s="73"/>
      <c r="B10" s="83" t="s">
        <v>11</v>
      </c>
      <c r="C10" s="73"/>
      <c r="D10" s="85">
        <v>312</v>
      </c>
      <c r="E10" s="78">
        <v>2</v>
      </c>
      <c r="F10" s="86">
        <f>'10.4.1 - JB'!K8</f>
        <v>29928456.020000003</v>
      </c>
      <c r="G10" s="86" t="s">
        <v>81</v>
      </c>
      <c r="H10" s="81">
        <v>0.22498093236399827</v>
      </c>
      <c r="I10" s="82">
        <f>F10*H10</f>
        <v>6733331.9395945175</v>
      </c>
      <c r="J10" s="87"/>
      <c r="K10" s="83"/>
      <c r="L10" s="88"/>
      <c r="M10" s="88"/>
    </row>
    <row r="11" spans="1:13" ht="12" customHeight="1">
      <c r="A11" s="73"/>
      <c r="B11" s="89" t="s">
        <v>82</v>
      </c>
      <c r="C11" s="73"/>
      <c r="D11" s="85"/>
      <c r="E11" s="78"/>
      <c r="F11" s="90">
        <f>SUM(F10:F10)</f>
        <v>29928456.020000003</v>
      </c>
      <c r="G11" s="86"/>
      <c r="H11" s="81"/>
      <c r="I11" s="90">
        <f>SUM(I10:I10)</f>
        <v>6733331.9395945175</v>
      </c>
      <c r="J11" s="69" t="s">
        <v>158</v>
      </c>
      <c r="K11" s="83"/>
      <c r="L11" s="88"/>
    </row>
    <row r="12" spans="1:13" ht="12" customHeight="1">
      <c r="A12" s="73"/>
      <c r="B12" s="83"/>
      <c r="C12" s="73"/>
      <c r="D12" s="85"/>
      <c r="E12" s="78"/>
      <c r="F12" s="86"/>
      <c r="G12" s="86"/>
      <c r="H12" s="81"/>
      <c r="I12" s="82"/>
      <c r="J12" s="87"/>
      <c r="K12" s="83"/>
      <c r="L12" s="88"/>
    </row>
    <row r="13" spans="1:13" ht="12" customHeight="1">
      <c r="A13" s="73"/>
      <c r="B13" s="73" t="s">
        <v>84</v>
      </c>
      <c r="C13" s="73"/>
      <c r="D13" s="85" t="s">
        <v>85</v>
      </c>
      <c r="E13" s="78">
        <v>2</v>
      </c>
      <c r="F13" s="91">
        <f>'10.4.2 - JB'!K20</f>
        <v>-539065.40201870236</v>
      </c>
      <c r="G13" s="86" t="s">
        <v>81</v>
      </c>
      <c r="H13" s="81">
        <v>0.22498093236399827</v>
      </c>
      <c r="I13" s="82">
        <f>F13*H13</f>
        <v>-121279.43675134121</v>
      </c>
      <c r="J13" s="87"/>
      <c r="K13" s="83"/>
      <c r="L13" s="88"/>
      <c r="M13" s="92"/>
    </row>
    <row r="14" spans="1:13" ht="12" customHeight="1">
      <c r="A14" s="73"/>
      <c r="B14" s="93" t="s">
        <v>86</v>
      </c>
      <c r="C14" s="73"/>
      <c r="D14" s="67"/>
      <c r="E14" s="78"/>
      <c r="F14" s="94">
        <f>SUM(F13:F13)</f>
        <v>-539065.40201870236</v>
      </c>
      <c r="G14" s="86"/>
      <c r="H14" s="81"/>
      <c r="I14" s="94">
        <f>SUM(I13:I13)</f>
        <v>-121279.43675134121</v>
      </c>
      <c r="J14" s="69" t="s">
        <v>159</v>
      </c>
      <c r="K14" s="83"/>
      <c r="L14" s="88"/>
      <c r="M14" s="92"/>
    </row>
    <row r="15" spans="1:13" ht="12" customHeight="1">
      <c r="A15" s="73"/>
      <c r="B15" s="73"/>
      <c r="C15" s="73"/>
      <c r="D15" s="85"/>
      <c r="E15" s="95"/>
      <c r="F15" s="86"/>
      <c r="G15" s="86"/>
      <c r="H15" s="81"/>
      <c r="I15" s="82"/>
      <c r="J15" s="69"/>
      <c r="L15" s="88"/>
    </row>
    <row r="16" spans="1:13" ht="12" customHeight="1">
      <c r="A16" s="73"/>
      <c r="B16" s="93" t="s">
        <v>176</v>
      </c>
      <c r="C16" s="73"/>
      <c r="D16" s="85"/>
      <c r="E16" s="95"/>
      <c r="F16" s="86"/>
      <c r="G16" s="86"/>
      <c r="H16" s="81"/>
      <c r="I16" s="82"/>
      <c r="J16" s="69"/>
      <c r="L16" s="88"/>
    </row>
    <row r="17" spans="1:13" ht="12" customHeight="1">
      <c r="A17" s="73"/>
      <c r="B17" s="73" t="s">
        <v>87</v>
      </c>
      <c r="C17" s="73"/>
      <c r="D17" s="85" t="s">
        <v>88</v>
      </c>
      <c r="E17" s="78">
        <v>2</v>
      </c>
      <c r="F17" s="86">
        <f>'10.4.2 - JB'!K10</f>
        <v>539065.40201870236</v>
      </c>
      <c r="G17" s="86" t="s">
        <v>81</v>
      </c>
      <c r="H17" s="81">
        <v>0.22498093236399827</v>
      </c>
      <c r="I17" s="82">
        <f>F17*H17</f>
        <v>121279.43675134121</v>
      </c>
      <c r="J17" s="69"/>
      <c r="L17" s="88"/>
      <c r="M17" s="92"/>
    </row>
    <row r="18" spans="1:13" ht="12" customHeight="1">
      <c r="A18" s="73"/>
      <c r="B18" s="93" t="s">
        <v>89</v>
      </c>
      <c r="C18" s="73"/>
      <c r="D18" s="85"/>
      <c r="E18" s="78"/>
      <c r="F18" s="90">
        <f>SUM(F17:F17)</f>
        <v>539065.40201870236</v>
      </c>
      <c r="G18" s="86"/>
      <c r="H18" s="81"/>
      <c r="I18" s="90">
        <f>SUM(I17:I17)</f>
        <v>121279.43675134121</v>
      </c>
      <c r="J18" s="69" t="s">
        <v>159</v>
      </c>
      <c r="L18" s="88"/>
      <c r="M18" s="92"/>
    </row>
    <row r="19" spans="1:13" ht="12" customHeight="1">
      <c r="A19" s="73"/>
      <c r="B19" s="73"/>
      <c r="C19" s="73"/>
      <c r="D19" s="85"/>
      <c r="E19" s="78"/>
      <c r="F19" s="86"/>
      <c r="G19" s="86"/>
      <c r="H19" s="81"/>
      <c r="I19" s="82"/>
      <c r="J19" s="69"/>
      <c r="L19" s="88"/>
    </row>
    <row r="20" spans="1:13" ht="12" customHeight="1">
      <c r="A20" s="73"/>
      <c r="C20" s="96"/>
      <c r="D20" s="85"/>
      <c r="E20" s="95"/>
      <c r="F20" s="86"/>
      <c r="G20" s="86"/>
      <c r="H20" s="97"/>
      <c r="I20" s="79"/>
      <c r="J20" s="69"/>
    </row>
    <row r="21" spans="1:13" ht="12" customHeight="1">
      <c r="A21" s="73"/>
      <c r="B21" s="98" t="s">
        <v>91</v>
      </c>
      <c r="C21" s="96"/>
      <c r="D21" s="85"/>
      <c r="E21" s="85"/>
      <c r="F21" s="86"/>
      <c r="G21" s="99"/>
      <c r="H21" s="97"/>
      <c r="I21" s="79"/>
      <c r="J21" s="69"/>
    </row>
    <row r="22" spans="1:13" ht="12" customHeight="1">
      <c r="A22" s="73"/>
      <c r="B22" s="80"/>
      <c r="C22" s="80"/>
      <c r="D22" s="100"/>
      <c r="E22" s="100"/>
      <c r="F22" s="101"/>
      <c r="G22" s="100"/>
      <c r="H22" s="102"/>
      <c r="I22" s="79"/>
      <c r="J22" s="69"/>
    </row>
    <row r="23" spans="1:13" ht="12" customHeight="1">
      <c r="A23" s="73"/>
      <c r="B23" s="96" t="s">
        <v>92</v>
      </c>
      <c r="C23" s="96"/>
      <c r="D23" s="85" t="s">
        <v>93</v>
      </c>
      <c r="E23" s="78">
        <v>2</v>
      </c>
      <c r="F23" s="86">
        <v>539065</v>
      </c>
      <c r="G23" s="86" t="s">
        <v>81</v>
      </c>
      <c r="H23" s="81">
        <v>0.22498093236399827</v>
      </c>
      <c r="I23" s="82">
        <f t="shared" ref="I23:I26" si="0">F23*H23</f>
        <v>121279.34630479873</v>
      </c>
      <c r="J23" s="69"/>
      <c r="L23" s="103"/>
      <c r="M23" s="103"/>
    </row>
    <row r="24" spans="1:13" ht="12" customHeight="1">
      <c r="A24" s="73"/>
      <c r="B24" s="96" t="s">
        <v>92</v>
      </c>
      <c r="C24" s="96"/>
      <c r="D24" s="85" t="s">
        <v>94</v>
      </c>
      <c r="E24" s="78">
        <v>2</v>
      </c>
      <c r="F24" s="86">
        <v>15525387</v>
      </c>
      <c r="G24" s="86" t="s">
        <v>81</v>
      </c>
      <c r="H24" s="81">
        <v>0.22498093236399827</v>
      </c>
      <c r="I24" s="82">
        <f t="shared" si="0"/>
        <v>3492916.0425718981</v>
      </c>
      <c r="J24" s="69"/>
      <c r="L24" s="103"/>
      <c r="M24" s="103"/>
    </row>
    <row r="25" spans="1:13" ht="12" customHeight="1">
      <c r="A25" s="73"/>
      <c r="B25" s="96" t="s">
        <v>95</v>
      </c>
      <c r="C25" s="96"/>
      <c r="D25" s="85">
        <v>41010</v>
      </c>
      <c r="E25" s="78">
        <v>2</v>
      </c>
      <c r="F25" s="86">
        <v>5687459</v>
      </c>
      <c r="G25" s="86" t="s">
        <v>81</v>
      </c>
      <c r="H25" s="81">
        <v>0.22498093236399827</v>
      </c>
      <c r="I25" s="82">
        <f t="shared" si="0"/>
        <v>1279569.8286020132</v>
      </c>
      <c r="J25" s="69"/>
      <c r="L25" s="103"/>
      <c r="M25" s="103"/>
    </row>
    <row r="26" spans="1:13" ht="12" customHeight="1">
      <c r="A26" s="73"/>
      <c r="B26" s="96" t="s">
        <v>96</v>
      </c>
      <c r="C26" s="96"/>
      <c r="D26" s="85">
        <v>282</v>
      </c>
      <c r="E26" s="78">
        <v>2</v>
      </c>
      <c r="F26" s="86">
        <v>-5592911</v>
      </c>
      <c r="G26" s="86" t="s">
        <v>81</v>
      </c>
      <c r="H26" s="81">
        <v>0.22498093236399827</v>
      </c>
      <c r="I26" s="82">
        <f t="shared" si="0"/>
        <v>-1258298.331408862</v>
      </c>
      <c r="J26" s="69"/>
      <c r="L26" s="103"/>
      <c r="M26" s="103"/>
    </row>
    <row r="27" spans="1:13" ht="12" customHeight="1">
      <c r="A27" s="73"/>
      <c r="B27" s="96"/>
      <c r="C27" s="96"/>
      <c r="D27" s="85"/>
      <c r="E27" s="78"/>
      <c r="F27" s="86"/>
      <c r="G27" s="86"/>
      <c r="H27" s="102"/>
      <c r="I27" s="79"/>
      <c r="J27" s="69"/>
      <c r="L27" s="103"/>
      <c r="M27" s="103"/>
    </row>
    <row r="28" spans="1:13" ht="12" customHeight="1">
      <c r="A28" s="73"/>
      <c r="B28" s="96"/>
      <c r="C28" s="96"/>
      <c r="D28" s="85"/>
      <c r="E28" s="85"/>
      <c r="F28" s="86"/>
      <c r="G28" s="86"/>
      <c r="H28" s="81"/>
      <c r="I28" s="82"/>
      <c r="J28" s="69"/>
    </row>
    <row r="29" spans="1:13" ht="12" customHeight="1">
      <c r="A29" s="73"/>
      <c r="B29" s="96"/>
      <c r="C29" s="96"/>
      <c r="D29" s="85"/>
      <c r="E29" s="85"/>
      <c r="F29" s="86"/>
      <c r="G29" s="86"/>
      <c r="H29" s="81"/>
      <c r="I29" s="82"/>
      <c r="J29" s="69"/>
    </row>
    <row r="30" spans="1:13" ht="12" customHeight="1">
      <c r="A30" s="73"/>
      <c r="B30" s="104"/>
      <c r="C30" s="96"/>
      <c r="D30" s="85"/>
      <c r="E30" s="85"/>
      <c r="F30" s="86"/>
      <c r="G30" s="99"/>
      <c r="H30" s="97"/>
      <c r="I30" s="79"/>
      <c r="J30" s="69"/>
    </row>
    <row r="31" spans="1:13" ht="12" customHeight="1">
      <c r="A31" s="73"/>
      <c r="B31" s="104"/>
      <c r="C31" s="96"/>
      <c r="D31" s="85"/>
      <c r="E31" s="85"/>
      <c r="F31" s="86"/>
      <c r="G31" s="99"/>
      <c r="H31" s="97"/>
      <c r="I31" s="79"/>
      <c r="J31" s="69"/>
    </row>
    <row r="32" spans="1:13" ht="12" customHeight="1">
      <c r="A32" s="73"/>
      <c r="B32" s="104"/>
      <c r="C32" s="96"/>
      <c r="D32" s="85"/>
      <c r="E32" s="85"/>
      <c r="F32" s="86"/>
      <c r="G32" s="99"/>
      <c r="H32" s="97"/>
      <c r="I32" s="79"/>
      <c r="J32" s="69"/>
    </row>
    <row r="33" spans="1:10" ht="12" customHeight="1">
      <c r="A33" s="73"/>
      <c r="B33" s="104"/>
      <c r="C33" s="96"/>
      <c r="D33" s="85"/>
      <c r="E33" s="85"/>
      <c r="F33" s="86"/>
      <c r="G33" s="99"/>
      <c r="H33" s="97"/>
      <c r="I33" s="79"/>
      <c r="J33" s="69"/>
    </row>
    <row r="34" spans="1:10" ht="12" customHeight="1">
      <c r="A34" s="73"/>
      <c r="B34" s="96"/>
      <c r="C34" s="96"/>
      <c r="D34" s="85"/>
      <c r="E34" s="78"/>
      <c r="F34" s="86"/>
      <c r="G34" s="78"/>
      <c r="H34" s="75"/>
      <c r="I34" s="75"/>
      <c r="J34" s="69"/>
    </row>
    <row r="35" spans="1:10" s="73" customFormat="1" ht="12" customHeight="1">
      <c r="B35" s="96"/>
      <c r="C35" s="96"/>
      <c r="D35" s="85"/>
      <c r="E35" s="78"/>
      <c r="F35" s="86"/>
      <c r="G35" s="78"/>
      <c r="H35" s="75"/>
      <c r="I35" s="75"/>
      <c r="J35" s="75"/>
    </row>
    <row r="36" spans="1:10" s="73" customFormat="1" ht="12" customHeight="1" thickBot="1">
      <c r="D36" s="105"/>
      <c r="E36" s="75"/>
      <c r="F36" s="75"/>
      <c r="G36" s="75"/>
      <c r="H36" s="75"/>
      <c r="I36" s="75"/>
      <c r="J36" s="75"/>
    </row>
    <row r="37" spans="1:10" ht="12" customHeight="1">
      <c r="A37" s="190" t="s">
        <v>97</v>
      </c>
      <c r="B37" s="182"/>
      <c r="C37" s="182"/>
      <c r="D37" s="182"/>
      <c r="E37" s="182"/>
      <c r="F37" s="182"/>
      <c r="G37" s="182"/>
      <c r="H37" s="182"/>
      <c r="I37" s="182"/>
      <c r="J37" s="183"/>
    </row>
    <row r="38" spans="1:10" ht="12" customHeight="1">
      <c r="A38" s="184"/>
      <c r="B38" s="185"/>
      <c r="C38" s="185"/>
      <c r="D38" s="185"/>
      <c r="E38" s="185"/>
      <c r="F38" s="185"/>
      <c r="G38" s="185"/>
      <c r="H38" s="185"/>
      <c r="I38" s="185"/>
      <c r="J38" s="186"/>
    </row>
    <row r="39" spans="1:10" ht="12" customHeight="1">
      <c r="A39" s="184"/>
      <c r="B39" s="185"/>
      <c r="C39" s="185"/>
      <c r="D39" s="185"/>
      <c r="E39" s="185"/>
      <c r="F39" s="185"/>
      <c r="G39" s="185"/>
      <c r="H39" s="185"/>
      <c r="I39" s="185"/>
      <c r="J39" s="186"/>
    </row>
    <row r="40" spans="1:10" ht="12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6"/>
    </row>
    <row r="41" spans="1:10" ht="12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6"/>
    </row>
    <row r="42" spans="1:10" ht="12" customHeight="1">
      <c r="A42" s="184"/>
      <c r="B42" s="185"/>
      <c r="C42" s="185"/>
      <c r="D42" s="185"/>
      <c r="E42" s="185"/>
      <c r="F42" s="185"/>
      <c r="G42" s="185"/>
      <c r="H42" s="185"/>
      <c r="I42" s="185"/>
      <c r="J42" s="186"/>
    </row>
    <row r="43" spans="1:10" ht="12" customHeight="1">
      <c r="A43" s="184"/>
      <c r="B43" s="185"/>
      <c r="C43" s="185"/>
      <c r="D43" s="185"/>
      <c r="E43" s="185"/>
      <c r="F43" s="185"/>
      <c r="G43" s="185"/>
      <c r="H43" s="185"/>
      <c r="I43" s="185"/>
      <c r="J43" s="186"/>
    </row>
    <row r="44" spans="1:10" ht="12" customHeight="1" thickBot="1">
      <c r="A44" s="187"/>
      <c r="B44" s="188"/>
      <c r="C44" s="188"/>
      <c r="D44" s="188"/>
      <c r="E44" s="188"/>
      <c r="F44" s="188"/>
      <c r="G44" s="188"/>
      <c r="H44" s="188"/>
      <c r="I44" s="188"/>
      <c r="J44" s="189"/>
    </row>
    <row r="45" spans="1:10" ht="12" customHeight="1">
      <c r="D45" s="105"/>
      <c r="E45" s="75" t="s">
        <v>98</v>
      </c>
    </row>
    <row r="46" spans="1:10">
      <c r="D46" s="106"/>
      <c r="E46" s="78"/>
      <c r="F46" s="96"/>
    </row>
    <row r="47" spans="1:10">
      <c r="D47" s="86"/>
      <c r="E47" s="78"/>
      <c r="F47" s="79"/>
      <c r="G47" s="107"/>
    </row>
    <row r="48" spans="1:10">
      <c r="D48" s="85"/>
      <c r="E48" s="78"/>
      <c r="F48" s="79"/>
    </row>
    <row r="49" spans="4:6">
      <c r="D49" s="108"/>
      <c r="E49" s="78"/>
      <c r="F49" s="79"/>
    </row>
    <row r="50" spans="4:6">
      <c r="D50" s="85"/>
      <c r="E50" s="78"/>
      <c r="F50" s="79"/>
    </row>
    <row r="51" spans="4:6">
      <c r="D51" s="85"/>
      <c r="E51" s="78"/>
      <c r="F51" s="79"/>
    </row>
    <row r="52" spans="4:6">
      <c r="D52" s="86"/>
      <c r="E52" s="78"/>
      <c r="F52" s="79"/>
    </row>
    <row r="53" spans="4:6">
      <c r="D53" s="85"/>
      <c r="E53" s="78"/>
      <c r="F53" s="79"/>
    </row>
    <row r="54" spans="4:6">
      <c r="D54" s="108"/>
      <c r="E54" s="78"/>
      <c r="F54" s="79"/>
    </row>
    <row r="55" spans="4:6">
      <c r="D55" s="68"/>
    </row>
    <row r="56" spans="4:6">
      <c r="D56" s="68"/>
    </row>
    <row r="57" spans="4:6">
      <c r="D57" s="68"/>
    </row>
    <row r="58" spans="4:6">
      <c r="D58" s="68"/>
    </row>
    <row r="59" spans="4:6">
      <c r="D59" s="68"/>
    </row>
    <row r="60" spans="4:6">
      <c r="D60" s="68"/>
    </row>
    <row r="61" spans="4:6">
      <c r="D61" s="68"/>
    </row>
    <row r="62" spans="4:6">
      <c r="D62" s="68"/>
    </row>
    <row r="63" spans="4:6">
      <c r="D63" s="68"/>
    </row>
    <row r="64" spans="4:6">
      <c r="D64" s="68"/>
    </row>
    <row r="65" spans="4:4">
      <c r="D65" s="68"/>
    </row>
    <row r="66" spans="4:4">
      <c r="D66" s="68"/>
    </row>
    <row r="67" spans="4:4">
      <c r="D67" s="68"/>
    </row>
    <row r="68" spans="4:4">
      <c r="D68" s="68"/>
    </row>
    <row r="69" spans="4:4">
      <c r="D69" s="68"/>
    </row>
    <row r="70" spans="4:4">
      <c r="D70" s="68"/>
    </row>
    <row r="71" spans="4:4">
      <c r="D71" s="68"/>
    </row>
    <row r="72" spans="4:4">
      <c r="D72" s="68"/>
    </row>
    <row r="73" spans="4:4">
      <c r="D73" s="68"/>
    </row>
    <row r="74" spans="4:4">
      <c r="D74" s="68"/>
    </row>
    <row r="75" spans="4:4">
      <c r="D75" s="68"/>
    </row>
    <row r="76" spans="4:4">
      <c r="D76" s="68"/>
    </row>
    <row r="77" spans="4:4">
      <c r="D77" s="68"/>
    </row>
    <row r="78" spans="4:4">
      <c r="D78" s="68"/>
    </row>
    <row r="79" spans="4:4">
      <c r="D79" s="68"/>
    </row>
    <row r="80" spans="4:4">
      <c r="D80" s="68"/>
    </row>
    <row r="81" spans="4:4">
      <c r="D81" s="68"/>
    </row>
    <row r="82" spans="4:4">
      <c r="D82" s="68"/>
    </row>
    <row r="83" spans="4:4">
      <c r="D83" s="68"/>
    </row>
    <row r="84" spans="4:4">
      <c r="D84" s="68"/>
    </row>
    <row r="85" spans="4:4">
      <c r="D85" s="68"/>
    </row>
    <row r="86" spans="4:4">
      <c r="D86" s="68"/>
    </row>
    <row r="87" spans="4:4">
      <c r="D87" s="68"/>
    </row>
    <row r="88" spans="4:4">
      <c r="D88" s="68"/>
    </row>
    <row r="89" spans="4:4">
      <c r="D89" s="68"/>
    </row>
    <row r="90" spans="4:4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  <row r="106" spans="4:4">
      <c r="D106" s="68"/>
    </row>
    <row r="107" spans="4:4">
      <c r="D107" s="68"/>
    </row>
    <row r="108" spans="4:4">
      <c r="D108" s="68"/>
    </row>
    <row r="109" spans="4:4">
      <c r="D109" s="68"/>
    </row>
    <row r="110" spans="4:4">
      <c r="D110" s="68"/>
    </row>
    <row r="111" spans="4:4">
      <c r="D111" s="68"/>
    </row>
    <row r="112" spans="4:4">
      <c r="D112" s="68"/>
    </row>
    <row r="113" spans="4:4">
      <c r="D113" s="68"/>
    </row>
    <row r="114" spans="4:4">
      <c r="D114" s="68"/>
    </row>
    <row r="115" spans="4:4">
      <c r="D115" s="68"/>
    </row>
    <row r="116" spans="4:4">
      <c r="D116" s="68"/>
    </row>
    <row r="117" spans="4:4">
      <c r="D117" s="68"/>
    </row>
    <row r="118" spans="4:4">
      <c r="D118" s="68"/>
    </row>
    <row r="119" spans="4:4">
      <c r="D119" s="68"/>
    </row>
    <row r="120" spans="4:4">
      <c r="D120" s="68"/>
    </row>
    <row r="121" spans="4:4">
      <c r="D121" s="68"/>
    </row>
    <row r="122" spans="4:4">
      <c r="D122" s="68"/>
    </row>
    <row r="123" spans="4:4">
      <c r="D123" s="68"/>
    </row>
    <row r="124" spans="4:4">
      <c r="D124" s="68"/>
    </row>
    <row r="125" spans="4:4">
      <c r="D125" s="68"/>
    </row>
    <row r="126" spans="4:4">
      <c r="D126" s="68"/>
    </row>
    <row r="127" spans="4:4">
      <c r="D127" s="68"/>
    </row>
    <row r="128" spans="4:4">
      <c r="D128" s="68"/>
    </row>
    <row r="129" spans="4:4">
      <c r="D129" s="68"/>
    </row>
    <row r="130" spans="4:4">
      <c r="D130" s="68"/>
    </row>
    <row r="131" spans="4:4">
      <c r="D131" s="68"/>
    </row>
    <row r="132" spans="4:4">
      <c r="D132" s="68"/>
    </row>
    <row r="133" spans="4:4">
      <c r="D133" s="68"/>
    </row>
    <row r="134" spans="4:4">
      <c r="D134" s="68"/>
    </row>
    <row r="135" spans="4:4">
      <c r="D135" s="68"/>
    </row>
    <row r="136" spans="4:4">
      <c r="D136" s="68"/>
    </row>
    <row r="137" spans="4:4">
      <c r="D137" s="68"/>
    </row>
    <row r="138" spans="4:4">
      <c r="D138" s="68"/>
    </row>
    <row r="139" spans="4:4">
      <c r="D139" s="68"/>
    </row>
    <row r="140" spans="4:4">
      <c r="D140" s="68"/>
    </row>
    <row r="141" spans="4:4">
      <c r="D141" s="68"/>
    </row>
    <row r="142" spans="4:4">
      <c r="D142" s="68"/>
    </row>
    <row r="143" spans="4:4">
      <c r="D143" s="68"/>
    </row>
    <row r="144" spans="4:4">
      <c r="D144" s="68"/>
    </row>
    <row r="145" spans="4:4">
      <c r="D145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</sheetData>
  <mergeCells count="1">
    <mergeCell ref="A37:J44"/>
  </mergeCells>
  <conditionalFormatting sqref="B30:B31">
    <cfRule type="cellIs" dxfId="5" priority="1" stopIfTrue="1" operator="equal">
      <formula>"Title"</formula>
    </cfRule>
  </conditionalFormatting>
  <conditionalFormatting sqref="B8:B9">
    <cfRule type="cellIs" dxfId="4" priority="2" stopIfTrue="1" operator="equal">
      <formula>"Adjustment to Income/Expense/Rate Base:"</formula>
    </cfRule>
  </conditionalFormatting>
  <conditionalFormatting sqref="J1">
    <cfRule type="cellIs" dxfId="3" priority="3" stopIfTrue="1" operator="equal">
      <formula>"x.x"</formula>
    </cfRule>
  </conditionalFormatting>
  <dataValidations count="2">
    <dataValidation type="list" errorStyle="warning" allowBlank="1" showInputMessage="1" showErrorMessage="1" errorTitle="FERC ACCOUNT" error="This FERC Account is not included in the drop-down list. Is this the account you want to use?" sqref="D22:D26">
      <formula1>$D$15:$D$251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22:E26">
      <formula1>"1, 2, 3"</formula1>
    </dataValidation>
  </dataValidations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opLeftCell="C1" workbookViewId="0">
      <selection activeCell="B9" sqref="B9"/>
    </sheetView>
  </sheetViews>
  <sheetFormatPr defaultRowHeight="12.75"/>
  <cols>
    <col min="1" max="1" width="15.7109375" style="109" hidden="1" customWidth="1"/>
    <col min="2" max="2" width="20.28515625" style="109" hidden="1" customWidth="1"/>
    <col min="3" max="3" width="48.42578125" style="80" bestFit="1" customWidth="1"/>
    <col min="4" max="4" width="16.140625" style="110" hidden="1" customWidth="1"/>
    <col min="5" max="5" width="8.85546875" style="100" customWidth="1"/>
    <col min="6" max="6" width="6.85546875" style="100" customWidth="1"/>
    <col min="7" max="7" width="18.5703125" style="80" bestFit="1" customWidth="1"/>
    <col min="8" max="8" width="22.85546875" style="110" hidden="1" customWidth="1"/>
    <col min="9" max="9" width="18.42578125" style="80" customWidth="1"/>
    <col min="10" max="10" width="2.5703125" style="84" customWidth="1"/>
    <col min="11" max="11" width="14.140625" style="84" bestFit="1" customWidth="1"/>
    <col min="12" max="12" width="15.85546875" style="84" customWidth="1"/>
    <col min="13" max="13" width="10.5703125" style="84" bestFit="1" customWidth="1"/>
    <col min="14" max="14" width="13.140625" style="84" bestFit="1" customWidth="1"/>
    <col min="15" max="15" width="9.140625" style="84"/>
    <col min="16" max="16" width="15.28515625" style="84" bestFit="1" customWidth="1"/>
    <col min="17" max="16384" width="9.140625" style="84"/>
  </cols>
  <sheetData>
    <row r="1" spans="1:12">
      <c r="C1" s="66" t="s">
        <v>0</v>
      </c>
    </row>
    <row r="2" spans="1:12">
      <c r="C2" s="70" t="s">
        <v>1</v>
      </c>
    </row>
    <row r="3" spans="1:12">
      <c r="C3" s="111" t="str">
        <f>'10.4 - JB'!B3</f>
        <v>Major Plant Additions - REVISED, Jim Bridger Unit 2</v>
      </c>
    </row>
    <row r="4" spans="1:12">
      <c r="C4" s="111"/>
    </row>
    <row r="5" spans="1:12" ht="25.5">
      <c r="A5" s="112" t="s">
        <v>99</v>
      </c>
      <c r="B5" s="112" t="s">
        <v>100</v>
      </c>
      <c r="C5" s="113" t="s">
        <v>101</v>
      </c>
      <c r="D5" s="114" t="s">
        <v>102</v>
      </c>
      <c r="E5" s="115" t="s">
        <v>103</v>
      </c>
      <c r="F5" s="115" t="s">
        <v>104</v>
      </c>
      <c r="G5" s="115" t="s">
        <v>105</v>
      </c>
      <c r="H5" s="114" t="s">
        <v>106</v>
      </c>
      <c r="I5" s="116" t="s">
        <v>107</v>
      </c>
      <c r="K5" s="117" t="s">
        <v>108</v>
      </c>
      <c r="L5" s="118"/>
    </row>
    <row r="6" spans="1:12">
      <c r="C6" s="119" t="s">
        <v>11</v>
      </c>
      <c r="D6" s="120"/>
      <c r="F6" s="121"/>
      <c r="I6" s="44"/>
      <c r="L6" s="118"/>
    </row>
    <row r="7" spans="1:12">
      <c r="A7" s="109" t="s">
        <v>109</v>
      </c>
      <c r="B7" s="109" t="s">
        <v>110</v>
      </c>
      <c r="C7" s="80" t="s">
        <v>111</v>
      </c>
      <c r="D7" s="120" t="s">
        <v>11</v>
      </c>
      <c r="E7" s="100">
        <v>312</v>
      </c>
      <c r="F7" s="100" t="s">
        <v>81</v>
      </c>
      <c r="G7" s="122">
        <v>41400</v>
      </c>
      <c r="H7" s="123" t="str">
        <f>D7&amp;F7</f>
        <v>Steam ProductionJBG</v>
      </c>
      <c r="I7" s="44">
        <v>29928456.020000003</v>
      </c>
      <c r="J7" s="44"/>
      <c r="K7" s="88">
        <v>29928456.020000003</v>
      </c>
      <c r="L7" s="118"/>
    </row>
    <row r="8" spans="1:12">
      <c r="C8" s="111" t="s">
        <v>112</v>
      </c>
      <c r="D8" s="124"/>
      <c r="F8" s="125"/>
      <c r="G8" s="88"/>
      <c r="I8" s="126">
        <f>SUM(I7:I7)</f>
        <v>29928456.020000003</v>
      </c>
      <c r="K8" s="126">
        <f>SUM(K7:K7)</f>
        <v>29928456.020000003</v>
      </c>
      <c r="L8" s="118"/>
    </row>
    <row r="9" spans="1:12">
      <c r="C9" s="127"/>
      <c r="D9" s="120"/>
      <c r="F9" s="121"/>
    </row>
    <row r="10" spans="1:12" ht="13.5" thickBot="1">
      <c r="C10" s="111" t="s">
        <v>113</v>
      </c>
      <c r="D10" s="124"/>
      <c r="F10" s="125"/>
      <c r="G10" s="88"/>
      <c r="I10" s="128">
        <f>I8</f>
        <v>29928456.020000003</v>
      </c>
      <c r="K10" s="128">
        <f>K8</f>
        <v>29928456.020000003</v>
      </c>
    </row>
    <row r="11" spans="1:12" ht="13.5" thickTop="1">
      <c r="K11" s="129" t="s">
        <v>163</v>
      </c>
    </row>
  </sheetData>
  <printOptions horizontalCentered="1"/>
  <pageMargins left="0.7" right="0.7" top="0.75" bottom="0.75" header="0.3" footer="0.3"/>
  <pageSetup scale="78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9" sqref="B9"/>
    </sheetView>
  </sheetViews>
  <sheetFormatPr defaultRowHeight="12.75"/>
  <cols>
    <col min="1" max="1" width="45.28515625" customWidth="1"/>
    <col min="2" max="2" width="16" style="130" hidden="1" customWidth="1"/>
    <col min="3" max="3" width="9.85546875" style="84" bestFit="1" customWidth="1"/>
    <col min="4" max="4" width="14.28515625" style="84" bestFit="1" customWidth="1"/>
    <col min="5" max="5" width="7.5703125" style="131" bestFit="1" customWidth="1"/>
    <col min="6" max="7" width="14.5703125" style="131" hidden="1" customWidth="1"/>
    <col min="8" max="8" width="14.28515625" bestFit="1" customWidth="1"/>
    <col min="9" max="9" width="18.7109375" style="132" customWidth="1"/>
    <col min="10" max="10" width="2.7109375" style="133" customWidth="1"/>
    <col min="11" max="11" width="21.140625" style="132" bestFit="1" customWidth="1"/>
  </cols>
  <sheetData>
    <row r="1" spans="1:19">
      <c r="A1" s="66" t="str">
        <f>'10.4 - JB'!B1</f>
        <v>PacifiCorp</v>
      </c>
    </row>
    <row r="2" spans="1:19">
      <c r="A2" s="70" t="s">
        <v>1</v>
      </c>
    </row>
    <row r="3" spans="1:19">
      <c r="A3" s="134" t="str">
        <f>'10.4 - JB'!B3</f>
        <v>Major Plant Additions - REVISED, Jim Bridger Unit 2</v>
      </c>
      <c r="I3" s="135"/>
      <c r="J3" s="136"/>
      <c r="K3" s="135"/>
    </row>
    <row r="4" spans="1:19">
      <c r="A4" s="134"/>
      <c r="B4" s="80"/>
      <c r="E4" s="137"/>
      <c r="F4" s="137"/>
      <c r="G4" s="137"/>
      <c r="H4" s="84"/>
      <c r="I4" s="44"/>
      <c r="J4" s="136"/>
      <c r="K4" s="44"/>
    </row>
    <row r="5" spans="1:19">
      <c r="A5" s="134" t="s">
        <v>87</v>
      </c>
      <c r="B5" s="80"/>
      <c r="E5" s="137"/>
      <c r="F5" s="137"/>
      <c r="G5" s="137"/>
      <c r="H5" s="84"/>
      <c r="I5" s="138"/>
      <c r="J5" s="139"/>
      <c r="K5" s="138"/>
    </row>
    <row r="6" spans="1:19">
      <c r="A6" s="134"/>
      <c r="B6" s="80"/>
      <c r="C6" s="140" t="s">
        <v>115</v>
      </c>
      <c r="D6" s="140" t="s">
        <v>22</v>
      </c>
      <c r="E6" s="137"/>
      <c r="H6" s="140" t="s">
        <v>22</v>
      </c>
      <c r="I6" s="138" t="s">
        <v>116</v>
      </c>
      <c r="J6" s="139"/>
      <c r="K6" s="141" t="s">
        <v>117</v>
      </c>
    </row>
    <row r="7" spans="1:19">
      <c r="A7" s="142" t="s">
        <v>118</v>
      </c>
      <c r="B7" s="143" t="s">
        <v>102</v>
      </c>
      <c r="C7" s="142" t="s">
        <v>103</v>
      </c>
      <c r="D7" s="142" t="s">
        <v>103</v>
      </c>
      <c r="E7" s="142" t="s">
        <v>104</v>
      </c>
      <c r="F7" s="144" t="s">
        <v>119</v>
      </c>
      <c r="G7" s="144" t="s">
        <v>120</v>
      </c>
      <c r="H7" s="142" t="s">
        <v>121</v>
      </c>
      <c r="I7" s="145" t="s">
        <v>122</v>
      </c>
      <c r="J7" s="139"/>
      <c r="K7" s="115" t="s">
        <v>123</v>
      </c>
    </row>
    <row r="8" spans="1:19">
      <c r="A8" s="146"/>
      <c r="B8" s="147"/>
      <c r="C8" s="146"/>
      <c r="D8" s="146"/>
      <c r="E8" s="146"/>
      <c r="F8" s="147"/>
      <c r="G8" s="147"/>
      <c r="H8" s="148"/>
      <c r="I8" s="149"/>
      <c r="J8" s="139"/>
      <c r="K8" s="86"/>
      <c r="L8" s="130"/>
      <c r="M8" s="130"/>
      <c r="N8" s="130"/>
      <c r="O8" s="130"/>
      <c r="P8" s="130"/>
      <c r="Q8" s="130"/>
      <c r="R8" s="130"/>
      <c r="S8" s="130"/>
    </row>
    <row r="9" spans="1:19">
      <c r="A9" s="150" t="s">
        <v>124</v>
      </c>
      <c r="B9" s="151"/>
      <c r="C9" s="137"/>
      <c r="D9" s="137"/>
      <c r="E9" s="85"/>
      <c r="F9" s="152" t="str">
        <f t="shared" ref="F9:F12" si="0">B9&amp;E9</f>
        <v/>
      </c>
      <c r="G9" s="152" t="str">
        <f t="shared" ref="G9:G12" si="1">D9&amp;E9</f>
        <v/>
      </c>
      <c r="H9" s="153"/>
      <c r="I9" s="44"/>
      <c r="J9" s="154"/>
      <c r="K9" s="44"/>
      <c r="L9" s="130"/>
      <c r="M9" s="130"/>
      <c r="N9" s="130"/>
      <c r="O9" s="130"/>
      <c r="P9" s="130"/>
      <c r="Q9" s="130"/>
      <c r="R9" s="130"/>
      <c r="S9" s="130"/>
    </row>
    <row r="10" spans="1:19">
      <c r="A10" s="155" t="s">
        <v>125</v>
      </c>
      <c r="B10" s="151" t="s">
        <v>126</v>
      </c>
      <c r="C10" s="137">
        <v>312</v>
      </c>
      <c r="D10" s="137" t="s">
        <v>88</v>
      </c>
      <c r="E10" s="85" t="s">
        <v>81</v>
      </c>
      <c r="F10" s="152" t="str">
        <f t="shared" si="0"/>
        <v>STMPJBG</v>
      </c>
      <c r="G10" s="152" t="str">
        <f t="shared" si="1"/>
        <v>403SPJBG</v>
      </c>
      <c r="H10" s="153">
        <v>2.8758236958570174E-2</v>
      </c>
      <c r="I10" s="44">
        <f>'10.4.1 - JB'!K7</f>
        <v>29928456.020000003</v>
      </c>
      <c r="J10" s="156"/>
      <c r="K10" s="44">
        <v>539065.40201870236</v>
      </c>
      <c r="L10" s="130"/>
      <c r="M10" s="130"/>
      <c r="N10" s="130"/>
      <c r="O10" s="130"/>
      <c r="P10" s="130"/>
      <c r="Q10" s="130"/>
      <c r="R10" s="130"/>
      <c r="S10" s="130"/>
    </row>
    <row r="11" spans="1:19">
      <c r="A11" s="150" t="s">
        <v>127</v>
      </c>
      <c r="B11" s="157"/>
      <c r="C11" s="137"/>
      <c r="D11" s="137"/>
      <c r="E11" s="85"/>
      <c r="F11" s="152" t="str">
        <f t="shared" si="0"/>
        <v/>
      </c>
      <c r="G11" s="152" t="str">
        <f t="shared" si="1"/>
        <v/>
      </c>
      <c r="H11" s="153"/>
      <c r="I11" s="126">
        <f>I10</f>
        <v>29928456.020000003</v>
      </c>
      <c r="J11" s="139"/>
      <c r="K11" s="126">
        <f>K10</f>
        <v>539065.40201870236</v>
      </c>
      <c r="L11" s="130"/>
      <c r="M11" s="130"/>
      <c r="N11" s="130"/>
      <c r="O11" s="130"/>
      <c r="P11" s="130"/>
      <c r="Q11" s="130"/>
      <c r="R11" s="130"/>
      <c r="S11" s="130"/>
    </row>
    <row r="12" spans="1:19">
      <c r="A12" s="155"/>
      <c r="B12" s="158"/>
      <c r="E12" s="85"/>
      <c r="F12" s="152" t="str">
        <f t="shared" si="0"/>
        <v/>
      </c>
      <c r="G12" s="152" t="str">
        <f t="shared" si="1"/>
        <v/>
      </c>
      <c r="H12" s="153"/>
      <c r="I12" s="44"/>
      <c r="J12" s="136"/>
      <c r="K12" s="159" t="s">
        <v>163</v>
      </c>
      <c r="L12" s="130"/>
      <c r="M12" s="130"/>
      <c r="N12" s="130"/>
      <c r="O12" s="130"/>
      <c r="P12" s="130"/>
      <c r="Q12" s="130"/>
      <c r="R12" s="130"/>
      <c r="S12" s="130"/>
    </row>
    <row r="13" spans="1:19">
      <c r="A13" s="134"/>
      <c r="C13"/>
      <c r="I13"/>
      <c r="J13" s="136"/>
      <c r="L13" s="130"/>
      <c r="M13" s="130"/>
      <c r="N13" s="130"/>
      <c r="O13" s="130"/>
      <c r="P13" s="130"/>
      <c r="Q13" s="130"/>
      <c r="R13" s="130"/>
      <c r="S13" s="130"/>
    </row>
    <row r="14" spans="1:19">
      <c r="A14" s="134"/>
      <c r="B14" s="80"/>
      <c r="E14" s="137"/>
      <c r="F14" s="137"/>
      <c r="G14" s="137"/>
      <c r="H14" s="84"/>
      <c r="I14" s="80"/>
      <c r="J14" s="136"/>
      <c r="K14" s="44"/>
      <c r="L14" s="130"/>
      <c r="M14" s="130"/>
      <c r="N14" s="130"/>
      <c r="O14" s="130"/>
      <c r="P14" s="130"/>
      <c r="Q14" s="130"/>
      <c r="R14" s="130"/>
      <c r="S14" s="130"/>
    </row>
    <row r="15" spans="1:19">
      <c r="A15" s="134" t="s">
        <v>128</v>
      </c>
      <c r="B15" s="80"/>
      <c r="E15" s="137"/>
      <c r="F15" s="137"/>
      <c r="G15" s="137"/>
      <c r="H15" s="84"/>
      <c r="I15" s="138"/>
      <c r="J15" s="139"/>
      <c r="K15" s="138"/>
      <c r="L15" s="130"/>
      <c r="M15" s="130"/>
      <c r="N15" s="130"/>
      <c r="O15" s="130"/>
      <c r="P15" s="130"/>
      <c r="Q15" s="130"/>
      <c r="R15" s="130"/>
      <c r="S15" s="130"/>
    </row>
    <row r="16" spans="1:19">
      <c r="A16" s="84"/>
      <c r="B16" s="80"/>
      <c r="C16" s="140" t="s">
        <v>115</v>
      </c>
      <c r="D16" s="140" t="s">
        <v>129</v>
      </c>
      <c r="E16" s="137"/>
      <c r="F16" s="137"/>
      <c r="G16" s="137"/>
      <c r="H16" s="140" t="s">
        <v>22</v>
      </c>
      <c r="I16" s="138" t="s">
        <v>116</v>
      </c>
      <c r="J16" s="139"/>
      <c r="K16" s="138" t="s">
        <v>130</v>
      </c>
      <c r="L16" s="130"/>
      <c r="M16" s="130"/>
      <c r="N16" s="130"/>
      <c r="O16" s="130"/>
      <c r="P16" s="130"/>
      <c r="Q16" s="130"/>
      <c r="R16" s="130"/>
      <c r="S16" s="130"/>
    </row>
    <row r="17" spans="1:19">
      <c r="A17" s="142" t="s">
        <v>118</v>
      </c>
      <c r="B17" s="143" t="s">
        <v>102</v>
      </c>
      <c r="C17" s="142" t="s">
        <v>103</v>
      </c>
      <c r="D17" s="142" t="s">
        <v>103</v>
      </c>
      <c r="E17" s="142" t="s">
        <v>104</v>
      </c>
      <c r="F17" s="144" t="s">
        <v>120</v>
      </c>
      <c r="G17" s="144" t="s">
        <v>131</v>
      </c>
      <c r="H17" s="142" t="s">
        <v>121</v>
      </c>
      <c r="I17" s="145" t="s">
        <v>122</v>
      </c>
      <c r="J17" s="139"/>
      <c r="K17" s="145" t="s">
        <v>132</v>
      </c>
      <c r="L17" s="130"/>
      <c r="M17" s="130"/>
      <c r="N17" s="130"/>
      <c r="O17" s="130"/>
      <c r="P17" s="130"/>
      <c r="Q17" s="130"/>
      <c r="R17" s="130"/>
      <c r="S17" s="130"/>
    </row>
    <row r="18" spans="1:19">
      <c r="A18" s="146"/>
      <c r="B18" s="147"/>
      <c r="C18" s="146"/>
      <c r="D18" s="146"/>
      <c r="E18" s="146"/>
      <c r="F18" s="147"/>
      <c r="G18" s="147"/>
      <c r="H18" s="148"/>
      <c r="I18" s="149"/>
      <c r="J18" s="139"/>
      <c r="K18" s="149"/>
      <c r="L18" s="130"/>
      <c r="M18" s="130"/>
      <c r="N18" s="130"/>
      <c r="O18" s="130"/>
      <c r="P18" s="130"/>
      <c r="Q18" s="130"/>
      <c r="R18" s="130"/>
      <c r="S18" s="130"/>
    </row>
    <row r="19" spans="1:19">
      <c r="A19" s="150" t="s">
        <v>124</v>
      </c>
      <c r="B19" s="151"/>
      <c r="C19" s="137"/>
      <c r="D19" s="137"/>
      <c r="E19" s="137"/>
      <c r="F19" s="144" t="str">
        <f t="shared" ref="F19:F21" si="2">D19&amp;E19</f>
        <v/>
      </c>
      <c r="G19" s="144"/>
      <c r="H19" s="153"/>
      <c r="I19" s="44"/>
      <c r="J19" s="99"/>
      <c r="K19" s="44"/>
      <c r="L19" s="130"/>
      <c r="M19" s="130"/>
      <c r="N19" s="130"/>
      <c r="O19" s="130"/>
      <c r="P19" s="130"/>
      <c r="Q19" s="130"/>
      <c r="R19" s="130"/>
      <c r="S19" s="130"/>
    </row>
    <row r="20" spans="1:19">
      <c r="A20" s="155" t="s">
        <v>125</v>
      </c>
      <c r="B20" s="151" t="s">
        <v>126</v>
      </c>
      <c r="C20" s="137">
        <v>312</v>
      </c>
      <c r="D20" s="137" t="s">
        <v>85</v>
      </c>
      <c r="E20" s="137" t="s">
        <v>81</v>
      </c>
      <c r="F20" s="144" t="str">
        <f t="shared" si="2"/>
        <v>108SPJBG</v>
      </c>
      <c r="G20" s="144" t="str">
        <f t="shared" ref="G20" si="3">B20&amp;E20</f>
        <v>STMPJBG</v>
      </c>
      <c r="H20" s="153">
        <v>2.8758236958570174E-2</v>
      </c>
      <c r="I20" s="44">
        <f>'10.4.1 - JB'!K8</f>
        <v>29928456.020000003</v>
      </c>
      <c r="J20" s="160"/>
      <c r="K20" s="44">
        <v>-539065.40201870236</v>
      </c>
      <c r="L20" s="130"/>
      <c r="M20" s="130"/>
      <c r="N20" s="130"/>
      <c r="O20" s="130"/>
      <c r="P20" s="130"/>
      <c r="Q20" s="130"/>
      <c r="R20" s="130"/>
      <c r="S20" s="130"/>
    </row>
    <row r="21" spans="1:19">
      <c r="A21" s="150" t="s">
        <v>127</v>
      </c>
      <c r="B21" s="161"/>
      <c r="C21" s="162"/>
      <c r="D21" s="137"/>
      <c r="E21" s="137"/>
      <c r="F21" s="144" t="str">
        <f t="shared" si="2"/>
        <v/>
      </c>
      <c r="G21" s="144"/>
      <c r="H21" s="153"/>
      <c r="I21" s="126">
        <f>I20</f>
        <v>29928456.020000003</v>
      </c>
      <c r="J21" s="139"/>
      <c r="K21" s="126">
        <f>K20</f>
        <v>-539065.40201870236</v>
      </c>
      <c r="L21" s="130"/>
      <c r="M21" s="130"/>
      <c r="N21" s="130"/>
      <c r="O21" s="130"/>
      <c r="P21" s="130"/>
      <c r="Q21" s="130"/>
      <c r="R21" s="130"/>
      <c r="S21" s="130"/>
    </row>
    <row r="22" spans="1:19">
      <c r="A22" s="155"/>
      <c r="B22" s="155"/>
      <c r="E22" s="137"/>
      <c r="F22" s="137"/>
      <c r="G22" s="137"/>
      <c r="H22" s="80"/>
      <c r="I22" s="44"/>
      <c r="J22" s="136"/>
      <c r="K22" s="159" t="s">
        <v>163</v>
      </c>
      <c r="L22" s="130"/>
      <c r="M22" s="130"/>
      <c r="N22" s="130"/>
      <c r="O22" s="130"/>
      <c r="P22" s="130"/>
      <c r="Q22" s="130"/>
      <c r="R22" s="130"/>
      <c r="S22" s="130"/>
    </row>
    <row r="23" spans="1:19">
      <c r="A23" s="155"/>
      <c r="B23" s="155"/>
      <c r="E23" s="137"/>
      <c r="F23" s="137"/>
      <c r="G23" s="137"/>
      <c r="H23" s="80"/>
      <c r="I23" s="44"/>
      <c r="J23" s="136"/>
      <c r="K23" s="44"/>
      <c r="L23" s="130"/>
      <c r="M23" s="130"/>
      <c r="N23" s="130"/>
      <c r="O23" s="130"/>
      <c r="P23" s="130"/>
      <c r="Q23" s="130"/>
      <c r="R23" s="130"/>
      <c r="S23" s="130"/>
    </row>
    <row r="24" spans="1:19">
      <c r="A24" s="155"/>
      <c r="B24" s="155"/>
      <c r="E24" s="137"/>
      <c r="F24" s="137"/>
      <c r="G24" s="137"/>
      <c r="H24" s="80"/>
      <c r="I24" s="44"/>
      <c r="J24" s="136"/>
      <c r="K24" s="44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155"/>
      <c r="B25" s="155"/>
      <c r="E25" s="137"/>
      <c r="F25" s="137"/>
      <c r="G25" s="137"/>
      <c r="H25" s="80"/>
      <c r="I25" s="44"/>
      <c r="J25" s="136"/>
      <c r="K25" s="44"/>
      <c r="L25" s="130"/>
      <c r="M25" s="130"/>
      <c r="N25" s="130"/>
      <c r="O25" s="130"/>
      <c r="P25" s="130"/>
      <c r="Q25" s="130"/>
      <c r="R25" s="130"/>
      <c r="S25" s="130"/>
    </row>
    <row r="26" spans="1:19">
      <c r="A26" s="155"/>
      <c r="B26" s="155"/>
      <c r="E26" s="137"/>
      <c r="F26" s="137"/>
      <c r="G26" s="137"/>
      <c r="H26" s="80"/>
      <c r="I26" s="44"/>
      <c r="J26" s="136"/>
      <c r="K26" s="44"/>
      <c r="L26" s="130"/>
      <c r="M26" s="130"/>
      <c r="N26" s="130"/>
      <c r="O26" s="130"/>
      <c r="P26" s="130"/>
      <c r="Q26" s="130"/>
      <c r="R26" s="130"/>
      <c r="S26" s="130"/>
    </row>
    <row r="27" spans="1:19">
      <c r="A27" s="155"/>
      <c r="B27" s="155"/>
      <c r="E27" s="137"/>
      <c r="F27" s="137"/>
      <c r="G27" s="137"/>
      <c r="H27" s="80"/>
      <c r="I27" s="44"/>
      <c r="J27" s="136"/>
      <c r="K27" s="44"/>
      <c r="L27" s="130"/>
      <c r="M27" s="130"/>
      <c r="N27" s="130"/>
      <c r="O27" s="130"/>
      <c r="P27" s="130"/>
      <c r="Q27" s="130"/>
      <c r="R27" s="130"/>
      <c r="S27" s="130"/>
    </row>
    <row r="28" spans="1:19">
      <c r="A28" s="155"/>
      <c r="B28" s="155"/>
      <c r="E28" s="137"/>
      <c r="F28" s="137"/>
      <c r="G28" s="137"/>
      <c r="H28" s="80"/>
      <c r="I28" s="44"/>
      <c r="J28" s="136"/>
      <c r="K28" s="44"/>
      <c r="L28" s="130"/>
      <c r="M28" s="130"/>
      <c r="N28" s="130"/>
      <c r="O28" s="130"/>
      <c r="P28" s="130"/>
      <c r="Q28" s="130"/>
      <c r="R28" s="130"/>
      <c r="S28" s="130"/>
    </row>
    <row r="29" spans="1:19">
      <c r="A29" s="155"/>
      <c r="B29" s="155"/>
      <c r="E29" s="137"/>
      <c r="F29" s="137"/>
      <c r="G29" s="137"/>
      <c r="H29" s="80"/>
      <c r="I29" s="44"/>
      <c r="J29" s="136"/>
      <c r="K29" s="44"/>
      <c r="L29" s="130"/>
      <c r="M29" s="130"/>
      <c r="N29" s="130"/>
      <c r="O29" s="130"/>
      <c r="P29" s="130"/>
      <c r="Q29" s="130"/>
      <c r="R29" s="130"/>
      <c r="S29" s="130"/>
    </row>
    <row r="30" spans="1:19">
      <c r="A30" s="155"/>
      <c r="B30" s="155"/>
      <c r="E30" s="137"/>
      <c r="F30" s="137"/>
      <c r="G30" s="137"/>
      <c r="H30" s="80"/>
      <c r="I30" s="44"/>
      <c r="J30" s="136"/>
      <c r="K30" s="44"/>
      <c r="L30" s="130"/>
      <c r="M30" s="130"/>
      <c r="N30" s="130"/>
      <c r="O30" s="130"/>
      <c r="P30" s="130"/>
      <c r="Q30" s="130"/>
      <c r="R30" s="130"/>
      <c r="S30" s="130"/>
    </row>
    <row r="31" spans="1:19">
      <c r="A31" s="155"/>
      <c r="B31" s="155"/>
      <c r="E31" s="137"/>
      <c r="F31" s="137"/>
      <c r="G31" s="137"/>
      <c r="H31" s="80"/>
      <c r="I31" s="44"/>
      <c r="J31" s="136"/>
      <c r="K31" s="44"/>
      <c r="L31" s="130"/>
      <c r="M31" s="130"/>
      <c r="N31" s="130"/>
      <c r="O31" s="130"/>
      <c r="P31" s="130"/>
      <c r="Q31" s="130"/>
      <c r="R31" s="130"/>
      <c r="S31" s="130"/>
    </row>
    <row r="32" spans="1:19">
      <c r="A32" s="155"/>
      <c r="B32" s="155"/>
      <c r="E32" s="137"/>
      <c r="F32" s="137"/>
      <c r="G32" s="137"/>
      <c r="H32" s="80"/>
      <c r="I32" s="44"/>
      <c r="J32" s="136"/>
      <c r="K32" s="44"/>
      <c r="L32" s="130"/>
      <c r="M32" s="130"/>
      <c r="N32" s="130"/>
      <c r="O32" s="130"/>
      <c r="P32" s="130"/>
      <c r="Q32" s="130"/>
      <c r="R32" s="130"/>
      <c r="S32" s="130"/>
    </row>
    <row r="33" spans="1:19">
      <c r="A33" s="155"/>
      <c r="B33" s="155"/>
      <c r="E33" s="137"/>
      <c r="F33" s="137"/>
      <c r="G33" s="137"/>
      <c r="H33" s="80"/>
      <c r="I33" s="44"/>
      <c r="J33" s="136"/>
      <c r="K33" s="44"/>
      <c r="L33" s="130"/>
      <c r="M33" s="130"/>
      <c r="N33" s="130"/>
      <c r="O33" s="130"/>
      <c r="P33" s="130"/>
      <c r="Q33" s="130"/>
      <c r="R33" s="130"/>
      <c r="S33" s="130"/>
    </row>
    <row r="34" spans="1:19">
      <c r="A34" s="80"/>
      <c r="B34" s="155"/>
      <c r="E34" s="137"/>
      <c r="F34" s="137"/>
      <c r="G34" s="137"/>
      <c r="H34" s="80"/>
      <c r="I34" s="44"/>
      <c r="J34" s="136"/>
      <c r="K34" s="44"/>
      <c r="L34" s="130"/>
      <c r="M34" s="130"/>
      <c r="N34" s="130"/>
      <c r="O34" s="130"/>
      <c r="P34" s="130"/>
      <c r="Q34" s="130"/>
      <c r="R34" s="130"/>
      <c r="S34" s="130"/>
    </row>
    <row r="35" spans="1:19">
      <c r="A35" s="80"/>
      <c r="B35" s="80"/>
      <c r="E35" s="137"/>
      <c r="F35" s="137"/>
      <c r="G35" s="137"/>
      <c r="H35" s="80"/>
      <c r="I35" s="44"/>
      <c r="J35" s="136"/>
      <c r="K35" s="44"/>
      <c r="L35" s="130"/>
      <c r="M35" s="130"/>
      <c r="N35" s="130"/>
      <c r="O35" s="130"/>
      <c r="P35" s="130"/>
      <c r="Q35" s="130"/>
      <c r="R35" s="130"/>
      <c r="S35" s="130"/>
    </row>
    <row r="36" spans="1:19">
      <c r="A36" s="80"/>
      <c r="B36" s="80"/>
      <c r="E36" s="137"/>
      <c r="F36" s="137"/>
      <c r="G36" s="137"/>
      <c r="H36" s="80"/>
      <c r="I36" s="44"/>
      <c r="J36" s="136"/>
      <c r="K36" s="44"/>
      <c r="L36" s="130"/>
      <c r="M36" s="130"/>
      <c r="N36" s="130"/>
      <c r="O36" s="130"/>
      <c r="P36" s="130"/>
      <c r="Q36" s="130"/>
      <c r="R36" s="130"/>
      <c r="S36" s="130"/>
    </row>
    <row r="37" spans="1:19">
      <c r="A37" s="80"/>
      <c r="B37" s="80"/>
      <c r="E37" s="137"/>
      <c r="F37" s="137"/>
      <c r="G37" s="137"/>
      <c r="H37" s="80"/>
      <c r="I37" s="44"/>
      <c r="J37" s="136"/>
      <c r="K37" s="44"/>
      <c r="L37" s="130"/>
      <c r="M37" s="130"/>
      <c r="N37" s="130"/>
      <c r="O37" s="130"/>
      <c r="P37" s="130"/>
      <c r="Q37" s="130"/>
      <c r="R37" s="130"/>
      <c r="S37" s="130"/>
    </row>
    <row r="38" spans="1:19">
      <c r="A38" s="111"/>
      <c r="B38" s="80"/>
      <c r="E38" s="137"/>
      <c r="F38" s="137"/>
      <c r="G38" s="137"/>
      <c r="H38" s="80"/>
      <c r="I38" s="44"/>
      <c r="J38" s="136"/>
      <c r="K38" s="44"/>
      <c r="L38" s="130"/>
      <c r="M38" s="130"/>
      <c r="N38" s="130"/>
      <c r="O38" s="130"/>
      <c r="P38" s="130"/>
      <c r="Q38" s="130"/>
      <c r="R38" s="130"/>
      <c r="S38" s="130"/>
    </row>
    <row r="39" spans="1:19">
      <c r="A39" s="80"/>
      <c r="B39" s="80"/>
      <c r="E39" s="137"/>
      <c r="F39" s="137"/>
      <c r="G39" s="137"/>
      <c r="H39" s="80"/>
      <c r="I39" s="44"/>
      <c r="J39" s="136"/>
      <c r="K39" s="44"/>
      <c r="L39" s="130"/>
      <c r="M39" s="130"/>
      <c r="N39" s="130"/>
      <c r="O39" s="130"/>
      <c r="P39" s="130"/>
      <c r="Q39" s="130"/>
      <c r="R39" s="130"/>
      <c r="S39" s="130"/>
    </row>
    <row r="40" spans="1:19">
      <c r="A40" s="111"/>
      <c r="B40" s="80"/>
      <c r="E40" s="137"/>
      <c r="F40" s="137"/>
      <c r="G40" s="137"/>
      <c r="H40" s="80"/>
      <c r="I40" s="44"/>
      <c r="J40" s="136"/>
      <c r="K40" s="44"/>
      <c r="L40" s="130"/>
      <c r="M40" s="130"/>
      <c r="N40" s="130"/>
      <c r="O40" s="130"/>
      <c r="P40" s="130"/>
      <c r="Q40" s="130"/>
      <c r="R40" s="130"/>
      <c r="S40" s="130"/>
    </row>
    <row r="41" spans="1:19">
      <c r="H41" s="130"/>
      <c r="I41" s="135"/>
      <c r="J41" s="136"/>
      <c r="K41" s="135"/>
      <c r="L41" s="130"/>
      <c r="M41" s="130"/>
      <c r="N41" s="130"/>
      <c r="O41" s="130"/>
      <c r="P41" s="130"/>
      <c r="Q41" s="130"/>
      <c r="R41" s="130"/>
      <c r="S41" s="130"/>
    </row>
    <row r="42" spans="1:19">
      <c r="H42" s="130"/>
      <c r="I42" s="135"/>
      <c r="J42" s="136"/>
      <c r="K42" s="135"/>
      <c r="L42" s="130"/>
      <c r="M42" s="130"/>
      <c r="N42" s="130"/>
      <c r="O42" s="130"/>
      <c r="P42" s="130"/>
      <c r="Q42" s="130"/>
      <c r="R42" s="130"/>
      <c r="S42" s="130"/>
    </row>
    <row r="43" spans="1:19">
      <c r="H43" s="130"/>
      <c r="I43" s="135"/>
      <c r="J43" s="136"/>
      <c r="K43" s="135"/>
      <c r="L43" s="130"/>
      <c r="M43" s="130"/>
      <c r="N43" s="130"/>
      <c r="O43" s="130"/>
      <c r="P43" s="130"/>
      <c r="Q43" s="130"/>
      <c r="R43" s="130"/>
      <c r="S43" s="130"/>
    </row>
    <row r="44" spans="1:19">
      <c r="H44" s="130"/>
      <c r="I44" s="135"/>
      <c r="J44" s="136"/>
      <c r="K44" s="135"/>
      <c r="L44" s="130"/>
      <c r="M44" s="130"/>
      <c r="N44" s="130"/>
      <c r="O44" s="130"/>
      <c r="P44" s="130"/>
      <c r="Q44" s="130"/>
      <c r="R44" s="130"/>
      <c r="S44" s="130"/>
    </row>
    <row r="45" spans="1:19">
      <c r="H45" s="130"/>
      <c r="I45" s="135"/>
      <c r="J45" s="136"/>
      <c r="K45" s="135"/>
      <c r="L45" s="130"/>
      <c r="M45" s="130"/>
      <c r="N45" s="130"/>
      <c r="O45" s="130"/>
      <c r="P45" s="130"/>
      <c r="Q45" s="130"/>
      <c r="R45" s="130"/>
      <c r="S45" s="130"/>
    </row>
    <row r="46" spans="1:19">
      <c r="H46" s="130"/>
      <c r="I46" s="135"/>
      <c r="J46" s="136"/>
      <c r="K46" s="135"/>
      <c r="L46" s="130"/>
      <c r="M46" s="130"/>
      <c r="N46" s="130"/>
      <c r="O46" s="130"/>
      <c r="P46" s="130"/>
      <c r="Q46" s="130"/>
      <c r="R46" s="130"/>
      <c r="S46" s="130"/>
    </row>
  </sheetData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6"/>
  <sheetViews>
    <sheetView view="pageBreakPreview" zoomScale="85" zoomScaleNormal="100" zoomScaleSheetLayoutView="85" workbookViewId="0">
      <selection activeCell="B9" sqref="B9"/>
    </sheetView>
  </sheetViews>
  <sheetFormatPr defaultColWidth="9.140625" defaultRowHeight="12.75"/>
  <cols>
    <col min="1" max="1" width="4.140625" style="65" customWidth="1"/>
    <col min="2" max="2" width="12" style="65" customWidth="1"/>
    <col min="3" max="3" width="30.7109375" style="65" customWidth="1"/>
    <col min="4" max="4" width="11.5703125" style="65" customWidth="1"/>
    <col min="5" max="5" width="7" style="65" customWidth="1"/>
    <col min="6" max="6" width="17.5703125" style="65" customWidth="1"/>
    <col min="7" max="7" width="10.7109375" style="65" customWidth="1"/>
    <col min="8" max="8" width="14.28515625" style="65" customWidth="1"/>
    <col min="9" max="9" width="16.140625" style="65" customWidth="1"/>
    <col min="10" max="10" width="8.85546875" style="65" customWidth="1"/>
    <col min="11" max="11" width="9.140625" style="65"/>
    <col min="12" max="13" width="10.85546875" style="65" bestFit="1" customWidth="1"/>
    <col min="14" max="16384" width="9.140625" style="65"/>
  </cols>
  <sheetData>
    <row r="1" spans="1:13" ht="12" customHeight="1">
      <c r="B1" s="66" t="s">
        <v>0</v>
      </c>
      <c r="D1" s="67"/>
      <c r="E1" s="67"/>
      <c r="F1" s="67"/>
      <c r="G1" s="67"/>
      <c r="H1" s="67"/>
      <c r="I1" s="68" t="s">
        <v>69</v>
      </c>
      <c r="J1" s="69">
        <v>10.5</v>
      </c>
    </row>
    <row r="2" spans="1:13" ht="12" customHeight="1">
      <c r="B2" s="70" t="s">
        <v>1</v>
      </c>
      <c r="D2" s="67"/>
      <c r="E2" s="67"/>
      <c r="F2" s="67"/>
      <c r="G2" s="67"/>
      <c r="H2" s="67"/>
      <c r="I2" s="67"/>
      <c r="J2" s="69"/>
    </row>
    <row r="3" spans="1:13" ht="12" customHeight="1">
      <c r="B3" s="111" t="s">
        <v>133</v>
      </c>
      <c r="D3" s="67"/>
      <c r="E3" s="67"/>
      <c r="F3" s="67"/>
      <c r="G3" s="67"/>
      <c r="H3" s="67"/>
      <c r="I3" s="67"/>
      <c r="J3" s="69"/>
    </row>
    <row r="4" spans="1:13" ht="12" customHeight="1">
      <c r="D4" s="67"/>
      <c r="E4" s="67"/>
      <c r="F4" s="67"/>
      <c r="G4" s="67"/>
      <c r="H4" s="67"/>
      <c r="I4" s="67"/>
      <c r="J4" s="69"/>
    </row>
    <row r="5" spans="1:13" ht="12" customHeight="1">
      <c r="D5" s="67"/>
      <c r="E5" s="67"/>
      <c r="F5" s="67"/>
      <c r="G5" s="67"/>
      <c r="H5" s="67"/>
      <c r="I5" s="67"/>
      <c r="J5" s="69"/>
    </row>
    <row r="6" spans="1:13" ht="12" customHeight="1">
      <c r="D6" s="67"/>
      <c r="E6" s="67"/>
      <c r="F6" s="67" t="s">
        <v>71</v>
      </c>
      <c r="G6" s="67" t="s">
        <v>72</v>
      </c>
      <c r="H6" s="67"/>
      <c r="I6" s="67"/>
      <c r="J6" s="69"/>
    </row>
    <row r="7" spans="1:13" ht="12" customHeight="1">
      <c r="D7" s="71" t="s">
        <v>73</v>
      </c>
      <c r="E7" s="71" t="s">
        <v>74</v>
      </c>
      <c r="F7" s="71" t="s">
        <v>75</v>
      </c>
      <c r="G7" s="71" t="s">
        <v>76</v>
      </c>
      <c r="H7" s="71" t="s">
        <v>77</v>
      </c>
      <c r="I7" s="71" t="s">
        <v>78</v>
      </c>
      <c r="J7" s="72" t="s">
        <v>79</v>
      </c>
    </row>
    <row r="8" spans="1:13" ht="12" customHeight="1">
      <c r="A8" s="73"/>
      <c r="B8" s="74"/>
      <c r="C8" s="73"/>
      <c r="D8" s="75"/>
      <c r="E8" s="75"/>
      <c r="F8" s="75"/>
      <c r="G8" s="75"/>
      <c r="H8" s="75"/>
      <c r="I8" s="76"/>
      <c r="J8" s="69"/>
    </row>
    <row r="9" spans="1:13" ht="12" customHeight="1">
      <c r="A9" s="73"/>
      <c r="B9" s="74" t="s">
        <v>80</v>
      </c>
      <c r="C9" s="73"/>
      <c r="D9" s="77"/>
      <c r="E9" s="78"/>
      <c r="F9" s="79"/>
      <c r="G9" s="80"/>
      <c r="H9" s="81"/>
      <c r="I9" s="82"/>
      <c r="J9" s="69"/>
      <c r="K9" s="83"/>
      <c r="L9" s="84"/>
    </row>
    <row r="10" spans="1:13" ht="12" customHeight="1">
      <c r="A10" s="73"/>
      <c r="B10" s="83" t="s">
        <v>13</v>
      </c>
      <c r="C10" s="73"/>
      <c r="D10" s="85">
        <v>332</v>
      </c>
      <c r="E10" s="78">
        <v>2</v>
      </c>
      <c r="F10" s="163">
        <f>'10.5.1 - Merwin'!K7</f>
        <v>49507164.332758844</v>
      </c>
      <c r="G10" s="86" t="s">
        <v>134</v>
      </c>
      <c r="H10" s="81">
        <v>0.2262649010137</v>
      </c>
      <c r="I10" s="82">
        <f>F10*H10</f>
        <v>11201733.637220658</v>
      </c>
      <c r="J10" s="87"/>
      <c r="K10" s="83"/>
      <c r="L10" s="88"/>
    </row>
    <row r="11" spans="1:13" ht="12" customHeight="1">
      <c r="A11" s="73"/>
      <c r="B11" s="89" t="s">
        <v>82</v>
      </c>
      <c r="C11" s="73"/>
      <c r="D11" s="85"/>
      <c r="E11" s="78"/>
      <c r="F11" s="86">
        <f>SUM(F10:F10)</f>
        <v>49507164.332758844</v>
      </c>
      <c r="G11" s="86"/>
      <c r="H11" s="81"/>
      <c r="I11" s="90">
        <f>SUM(I10:I10)</f>
        <v>11201733.637220658</v>
      </c>
      <c r="J11" s="69" t="s">
        <v>164</v>
      </c>
      <c r="K11" s="83"/>
      <c r="L11" s="88"/>
    </row>
    <row r="12" spans="1:13" ht="12" customHeight="1">
      <c r="A12" s="73"/>
      <c r="B12" s="83"/>
      <c r="C12" s="73"/>
      <c r="D12" s="85"/>
      <c r="E12" s="78"/>
      <c r="F12" s="86"/>
      <c r="G12" s="86"/>
      <c r="H12" s="81"/>
      <c r="I12" s="82"/>
      <c r="J12" s="87"/>
      <c r="K12" s="83"/>
      <c r="L12" s="88"/>
    </row>
    <row r="13" spans="1:13" ht="12" customHeight="1">
      <c r="A13" s="73"/>
      <c r="B13" s="73" t="s">
        <v>84</v>
      </c>
      <c r="C13" s="73"/>
      <c r="D13" s="67" t="s">
        <v>136</v>
      </c>
      <c r="E13" s="78">
        <v>2</v>
      </c>
      <c r="F13" s="164">
        <f>'10.5.2 - Merwin'!K20</f>
        <v>-709940.91898596275</v>
      </c>
      <c r="G13" s="86" t="s">
        <v>134</v>
      </c>
      <c r="H13" s="81">
        <v>0.2262649010137</v>
      </c>
      <c r="I13" s="82">
        <f>F13*H13</f>
        <v>-160634.71175993409</v>
      </c>
      <c r="J13" s="69"/>
      <c r="K13" s="83"/>
      <c r="L13" s="88"/>
      <c r="M13" s="92"/>
    </row>
    <row r="14" spans="1:13" ht="12" customHeight="1">
      <c r="A14" s="73"/>
      <c r="B14" s="93" t="s">
        <v>86</v>
      </c>
      <c r="C14" s="73"/>
      <c r="D14" s="67"/>
      <c r="E14" s="78"/>
      <c r="F14" s="92">
        <f>SUM(F13:F13)</f>
        <v>-709940.91898596275</v>
      </c>
      <c r="G14" s="86"/>
      <c r="H14" s="81"/>
      <c r="I14" s="94">
        <f>SUM(I13:I13)</f>
        <v>-160634.71175993409</v>
      </c>
      <c r="J14" s="69" t="s">
        <v>165</v>
      </c>
      <c r="K14" s="83"/>
      <c r="L14" s="88"/>
      <c r="M14" s="92"/>
    </row>
    <row r="15" spans="1:13" ht="12" customHeight="1">
      <c r="A15" s="73"/>
      <c r="B15" s="73"/>
      <c r="C15" s="73"/>
      <c r="D15" s="85"/>
      <c r="E15" s="95"/>
      <c r="F15" s="86"/>
      <c r="G15" s="86"/>
      <c r="H15" s="81"/>
      <c r="I15" s="82"/>
      <c r="J15" s="69"/>
      <c r="L15" s="88"/>
    </row>
    <row r="16" spans="1:13" ht="12" customHeight="1">
      <c r="A16" s="73"/>
      <c r="B16" s="93" t="s">
        <v>176</v>
      </c>
      <c r="C16" s="73"/>
      <c r="D16" s="85"/>
      <c r="E16" s="95"/>
      <c r="F16" s="86"/>
      <c r="G16" s="86"/>
      <c r="H16" s="81"/>
      <c r="I16" s="82"/>
      <c r="J16" s="69"/>
      <c r="L16" s="88"/>
    </row>
    <row r="17" spans="1:13" ht="12" customHeight="1">
      <c r="A17" s="73"/>
      <c r="B17" s="73" t="s">
        <v>87</v>
      </c>
      <c r="C17" s="73"/>
      <c r="D17" s="85" t="s">
        <v>138</v>
      </c>
      <c r="E17" s="78">
        <v>2</v>
      </c>
      <c r="F17" s="163">
        <f>'10.5.2 - Merwin'!K10</f>
        <v>1619050.7835697972</v>
      </c>
      <c r="G17" s="86" t="s">
        <v>134</v>
      </c>
      <c r="H17" s="81">
        <v>0.2262649010137</v>
      </c>
      <c r="I17" s="82">
        <f>F17*H17</f>
        <v>366334.36528057361</v>
      </c>
      <c r="J17" s="69"/>
      <c r="L17" s="88"/>
      <c r="M17" s="92"/>
    </row>
    <row r="18" spans="1:13" ht="12" customHeight="1">
      <c r="A18" s="73"/>
      <c r="B18" s="93" t="s">
        <v>89</v>
      </c>
      <c r="C18" s="73"/>
      <c r="D18" s="85"/>
      <c r="E18" s="78"/>
      <c r="F18" s="86">
        <f>SUM(F17:F17)</f>
        <v>1619050.7835697972</v>
      </c>
      <c r="G18" s="86"/>
      <c r="H18" s="81"/>
      <c r="I18" s="90">
        <f>SUM(I17:I17)</f>
        <v>366334.36528057361</v>
      </c>
      <c r="J18" s="69" t="s">
        <v>165</v>
      </c>
      <c r="L18" s="88"/>
      <c r="M18" s="92"/>
    </row>
    <row r="19" spans="1:13" ht="12" customHeight="1">
      <c r="A19" s="73"/>
      <c r="B19" s="73"/>
      <c r="C19" s="73"/>
      <c r="D19" s="85"/>
      <c r="E19" s="78"/>
      <c r="F19" s="86"/>
      <c r="G19" s="86"/>
      <c r="H19" s="81"/>
      <c r="I19" s="82"/>
      <c r="J19" s="69"/>
      <c r="L19" s="88"/>
    </row>
    <row r="20" spans="1:13" ht="12" customHeight="1">
      <c r="A20" s="73"/>
      <c r="B20" s="93" t="s">
        <v>139</v>
      </c>
      <c r="C20" s="73"/>
      <c r="D20" s="85"/>
      <c r="E20" s="95"/>
      <c r="F20" s="86"/>
      <c r="G20" s="86"/>
      <c r="H20" s="81"/>
      <c r="I20" s="82"/>
      <c r="J20" s="69"/>
      <c r="L20" s="88"/>
    </row>
    <row r="21" spans="1:13" ht="12" customHeight="1">
      <c r="A21" s="73"/>
      <c r="B21" s="73" t="s">
        <v>140</v>
      </c>
      <c r="C21" s="73"/>
      <c r="D21" s="85">
        <v>535</v>
      </c>
      <c r="E21" s="78">
        <v>2</v>
      </c>
      <c r="F21" s="86">
        <f>282000</f>
        <v>282000</v>
      </c>
      <c r="G21" s="86" t="s">
        <v>134</v>
      </c>
      <c r="H21" s="81">
        <v>0.2262649010137</v>
      </c>
      <c r="I21" s="82">
        <f>F21*H21</f>
        <v>63806.702085863399</v>
      </c>
      <c r="J21" s="69"/>
      <c r="L21" s="88"/>
    </row>
    <row r="22" spans="1:13" ht="12" customHeight="1">
      <c r="A22" s="73"/>
      <c r="B22" s="73"/>
      <c r="C22" s="73"/>
      <c r="D22" s="85"/>
      <c r="E22" s="78"/>
      <c r="F22" s="86"/>
      <c r="G22" s="86"/>
      <c r="H22" s="81"/>
      <c r="I22" s="82"/>
      <c r="J22" s="69"/>
    </row>
    <row r="23" spans="1:13" ht="12" customHeight="1">
      <c r="A23" s="73"/>
      <c r="C23" s="96"/>
      <c r="D23" s="85"/>
      <c r="E23" s="95"/>
      <c r="F23" s="86"/>
      <c r="G23" s="86"/>
      <c r="H23" s="97"/>
      <c r="I23" s="79"/>
      <c r="J23" s="69"/>
    </row>
    <row r="24" spans="1:13" ht="12" customHeight="1">
      <c r="A24" s="73"/>
      <c r="B24" s="98" t="s">
        <v>91</v>
      </c>
      <c r="C24" s="96"/>
      <c r="D24" s="85"/>
      <c r="E24" s="85"/>
      <c r="F24" s="86"/>
      <c r="G24" s="99"/>
      <c r="H24" s="97"/>
      <c r="I24" s="79"/>
      <c r="J24" s="69"/>
    </row>
    <row r="25" spans="1:13" ht="12" customHeight="1">
      <c r="A25" s="73"/>
      <c r="B25" s="96"/>
      <c r="C25" s="96"/>
      <c r="D25" s="85"/>
      <c r="E25" s="78"/>
      <c r="F25" s="86"/>
      <c r="G25" s="86"/>
      <c r="H25" s="102"/>
      <c r="I25" s="79"/>
      <c r="J25" s="69"/>
      <c r="L25" s="103"/>
      <c r="M25" s="103"/>
    </row>
    <row r="26" spans="1:13" ht="12" customHeight="1">
      <c r="A26" s="73"/>
      <c r="B26" s="96" t="s">
        <v>141</v>
      </c>
      <c r="C26" s="96"/>
      <c r="D26" s="85" t="s">
        <v>93</v>
      </c>
      <c r="E26" s="78">
        <v>2</v>
      </c>
      <c r="F26" s="86">
        <v>1619051</v>
      </c>
      <c r="G26" s="86" t="s">
        <v>134</v>
      </c>
      <c r="H26" s="81">
        <v>0.2262649010137</v>
      </c>
      <c r="I26" s="82">
        <f t="shared" ref="I26:I29" si="0">F26*H26</f>
        <v>366334.414251132</v>
      </c>
      <c r="J26" s="69"/>
      <c r="L26" s="103"/>
      <c r="M26" s="103"/>
    </row>
    <row r="27" spans="1:13" ht="12" customHeight="1">
      <c r="A27" s="73"/>
      <c r="B27" s="96" t="s">
        <v>141</v>
      </c>
      <c r="C27" s="96"/>
      <c r="D27" s="85" t="s">
        <v>94</v>
      </c>
      <c r="E27" s="78">
        <v>2</v>
      </c>
      <c r="F27" s="86">
        <v>29295091</v>
      </c>
      <c r="G27" s="86" t="s">
        <v>134</v>
      </c>
      <c r="H27" s="81">
        <v>0.2262649010137</v>
      </c>
      <c r="I27" s="82">
        <f t="shared" si="0"/>
        <v>6628450.8653023336</v>
      </c>
      <c r="J27" s="69"/>
      <c r="L27" s="103"/>
      <c r="M27" s="103"/>
    </row>
    <row r="28" spans="1:13" ht="12" customHeight="1">
      <c r="A28" s="73"/>
      <c r="B28" s="96" t="s">
        <v>142</v>
      </c>
      <c r="C28" s="96"/>
      <c r="D28" s="85">
        <v>41010</v>
      </c>
      <c r="E28" s="78">
        <v>2</v>
      </c>
      <c r="F28" s="86">
        <v>10503334</v>
      </c>
      <c r="G28" s="86" t="s">
        <v>134</v>
      </c>
      <c r="H28" s="81">
        <v>0.2262649010137</v>
      </c>
      <c r="I28" s="82">
        <f t="shared" si="0"/>
        <v>2376535.8278238298</v>
      </c>
      <c r="J28" s="69"/>
      <c r="L28" s="103"/>
      <c r="M28" s="103"/>
    </row>
    <row r="29" spans="1:13" ht="12" customHeight="1">
      <c r="A29" s="73"/>
      <c r="B29" s="96" t="s">
        <v>143</v>
      </c>
      <c r="C29" s="96"/>
      <c r="D29" s="85">
        <v>282</v>
      </c>
      <c r="E29" s="78">
        <v>2</v>
      </c>
      <c r="F29" s="86">
        <v>-4369113</v>
      </c>
      <c r="G29" s="86" t="s">
        <v>134</v>
      </c>
      <c r="H29" s="81">
        <v>0.2262649010137</v>
      </c>
      <c r="I29" s="82">
        <f t="shared" si="0"/>
        <v>-988576.92046266992</v>
      </c>
      <c r="J29" s="69"/>
      <c r="L29" s="103"/>
      <c r="M29" s="103"/>
    </row>
    <row r="30" spans="1:13" ht="12" customHeight="1">
      <c r="A30" s="73"/>
      <c r="B30" s="80"/>
      <c r="C30" s="80"/>
      <c r="D30" s="80"/>
      <c r="E30" s="80"/>
      <c r="F30" s="80"/>
      <c r="G30" s="100"/>
      <c r="H30" s="81"/>
      <c r="I30" s="82"/>
      <c r="J30" s="69"/>
    </row>
    <row r="31" spans="1:13" ht="12" customHeight="1">
      <c r="A31" s="73"/>
      <c r="B31" s="80"/>
      <c r="C31" s="80"/>
      <c r="D31" s="100"/>
      <c r="E31" s="100"/>
      <c r="F31" s="101"/>
      <c r="G31" s="100"/>
      <c r="H31" s="81"/>
      <c r="I31" s="82"/>
      <c r="J31" s="69"/>
    </row>
    <row r="32" spans="1:13" ht="12" customHeight="1">
      <c r="A32" s="73"/>
      <c r="B32" s="96"/>
      <c r="C32" s="96"/>
      <c r="D32" s="85"/>
      <c r="E32" s="85"/>
      <c r="F32" s="86"/>
      <c r="G32" s="86"/>
      <c r="H32" s="81"/>
      <c r="I32" s="82"/>
      <c r="J32" s="69"/>
    </row>
    <row r="33" spans="1:10" ht="12" customHeight="1">
      <c r="A33" s="73"/>
      <c r="B33" s="96"/>
      <c r="C33" s="96"/>
      <c r="D33" s="85"/>
      <c r="E33" s="85"/>
      <c r="F33" s="86"/>
      <c r="G33" s="86"/>
      <c r="H33" s="81"/>
      <c r="I33" s="82"/>
      <c r="J33" s="69"/>
    </row>
    <row r="34" spans="1:10" ht="12" customHeight="1">
      <c r="A34" s="73"/>
      <c r="B34" s="104"/>
      <c r="C34" s="96"/>
      <c r="D34" s="85"/>
      <c r="E34" s="85"/>
      <c r="F34" s="86"/>
      <c r="G34" s="99"/>
      <c r="H34" s="97"/>
      <c r="I34" s="79"/>
      <c r="J34" s="69"/>
    </row>
    <row r="35" spans="1:10" ht="12" customHeight="1">
      <c r="A35" s="73"/>
      <c r="B35" s="104"/>
      <c r="C35" s="96"/>
      <c r="D35" s="85"/>
      <c r="E35" s="85"/>
      <c r="F35" s="86"/>
      <c r="G35" s="99"/>
      <c r="H35" s="97"/>
      <c r="I35" s="79"/>
      <c r="J35" s="69"/>
    </row>
    <row r="36" spans="1:10" ht="12" customHeight="1">
      <c r="A36" s="73"/>
      <c r="B36" s="104"/>
      <c r="C36" s="96"/>
      <c r="D36" s="85"/>
      <c r="E36" s="85"/>
      <c r="F36" s="86"/>
      <c r="G36" s="99"/>
      <c r="H36" s="97"/>
      <c r="I36" s="79"/>
      <c r="J36" s="69"/>
    </row>
    <row r="37" spans="1:10" ht="12" customHeight="1">
      <c r="A37" s="73"/>
      <c r="B37" s="104"/>
      <c r="C37" s="96"/>
      <c r="D37" s="85"/>
      <c r="E37" s="85"/>
      <c r="F37" s="86"/>
      <c r="G37" s="99"/>
      <c r="H37" s="97"/>
      <c r="I37" s="79"/>
      <c r="J37" s="69"/>
    </row>
    <row r="38" spans="1:10" ht="12" customHeight="1">
      <c r="A38" s="73"/>
      <c r="B38" s="96"/>
      <c r="C38" s="96"/>
      <c r="D38" s="85"/>
      <c r="E38" s="78"/>
      <c r="F38" s="86"/>
      <c r="G38" s="78"/>
      <c r="H38" s="75"/>
      <c r="I38" s="75"/>
      <c r="J38" s="69"/>
    </row>
    <row r="39" spans="1:10" s="73" customFormat="1" ht="12" customHeight="1">
      <c r="B39" s="96"/>
      <c r="C39" s="96"/>
      <c r="D39" s="85"/>
      <c r="E39" s="78"/>
      <c r="F39" s="86"/>
      <c r="G39" s="78"/>
      <c r="H39" s="75"/>
      <c r="I39" s="75"/>
      <c r="J39" s="75"/>
    </row>
    <row r="40" spans="1:10" s="73" customFormat="1" ht="12" customHeight="1" thickBot="1">
      <c r="D40" s="105"/>
      <c r="E40" s="75"/>
      <c r="F40" s="75"/>
      <c r="G40" s="75"/>
      <c r="H40" s="75"/>
      <c r="I40" s="75"/>
      <c r="J40" s="75"/>
    </row>
    <row r="41" spans="1:10" ht="12" customHeight="1">
      <c r="A41" s="181" t="s">
        <v>144</v>
      </c>
      <c r="B41" s="182"/>
      <c r="C41" s="182"/>
      <c r="D41" s="182"/>
      <c r="E41" s="182"/>
      <c r="F41" s="182"/>
      <c r="G41" s="182"/>
      <c r="H41" s="182"/>
      <c r="I41" s="182"/>
      <c r="J41" s="183"/>
    </row>
    <row r="42" spans="1:10" ht="12" customHeight="1">
      <c r="A42" s="184"/>
      <c r="B42" s="185"/>
      <c r="C42" s="185"/>
      <c r="D42" s="185"/>
      <c r="E42" s="185"/>
      <c r="F42" s="185"/>
      <c r="G42" s="185"/>
      <c r="H42" s="185"/>
      <c r="I42" s="185"/>
      <c r="J42" s="186"/>
    </row>
    <row r="43" spans="1:10" ht="12" customHeight="1">
      <c r="A43" s="184"/>
      <c r="B43" s="185"/>
      <c r="C43" s="185"/>
      <c r="D43" s="185"/>
      <c r="E43" s="185"/>
      <c r="F43" s="185"/>
      <c r="G43" s="185"/>
      <c r="H43" s="185"/>
      <c r="I43" s="185"/>
      <c r="J43" s="186"/>
    </row>
    <row r="44" spans="1:10" ht="12" customHeight="1">
      <c r="A44" s="184"/>
      <c r="B44" s="185"/>
      <c r="C44" s="185"/>
      <c r="D44" s="185"/>
      <c r="E44" s="185"/>
      <c r="F44" s="185"/>
      <c r="G44" s="185"/>
      <c r="H44" s="185"/>
      <c r="I44" s="185"/>
      <c r="J44" s="186"/>
    </row>
    <row r="45" spans="1:10" ht="12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6"/>
    </row>
    <row r="46" spans="1:10" ht="12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6"/>
    </row>
    <row r="47" spans="1:10" ht="12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186"/>
    </row>
    <row r="48" spans="1:10" ht="12" customHeight="1" thickBot="1">
      <c r="A48" s="187"/>
      <c r="B48" s="188"/>
      <c r="C48" s="188"/>
      <c r="D48" s="188"/>
      <c r="E48" s="188"/>
      <c r="F48" s="188"/>
      <c r="G48" s="188"/>
      <c r="H48" s="188"/>
      <c r="I48" s="188"/>
      <c r="J48" s="189"/>
    </row>
    <row r="49" spans="4:7" ht="12" customHeight="1">
      <c r="D49" s="105"/>
      <c r="E49" s="75" t="s">
        <v>98</v>
      </c>
    </row>
    <row r="50" spans="4:7">
      <c r="D50" s="106"/>
      <c r="E50" s="78"/>
      <c r="F50" s="96"/>
    </row>
    <row r="51" spans="4:7">
      <c r="D51" s="86"/>
      <c r="E51" s="78"/>
      <c r="F51" s="79"/>
      <c r="G51" s="107"/>
    </row>
    <row r="52" spans="4:7">
      <c r="D52" s="85"/>
      <c r="E52" s="78"/>
      <c r="F52" s="79"/>
    </row>
    <row r="53" spans="4:7">
      <c r="D53" s="108"/>
      <c r="E53" s="78"/>
      <c r="F53" s="79"/>
    </row>
    <row r="54" spans="4:7">
      <c r="D54" s="85"/>
      <c r="E54" s="78"/>
      <c r="F54" s="79"/>
    </row>
    <row r="55" spans="4:7">
      <c r="D55" s="85"/>
      <c r="E55" s="78"/>
      <c r="F55" s="79"/>
    </row>
    <row r="56" spans="4:7">
      <c r="D56" s="86"/>
      <c r="E56" s="78"/>
      <c r="F56" s="79"/>
    </row>
    <row r="57" spans="4:7">
      <c r="D57" s="85"/>
      <c r="E57" s="78"/>
      <c r="F57" s="79"/>
    </row>
    <row r="58" spans="4:7">
      <c r="D58" s="108"/>
      <c r="E58" s="78"/>
      <c r="F58" s="79"/>
    </row>
    <row r="59" spans="4:7">
      <c r="D59" s="68"/>
    </row>
    <row r="60" spans="4:7">
      <c r="D60" s="68"/>
    </row>
    <row r="61" spans="4:7">
      <c r="D61" s="68"/>
    </row>
    <row r="62" spans="4:7">
      <c r="D62" s="68"/>
    </row>
    <row r="63" spans="4:7">
      <c r="D63" s="68"/>
    </row>
    <row r="64" spans="4:7">
      <c r="D64" s="68"/>
    </row>
    <row r="65" spans="4:4">
      <c r="D65" s="68"/>
    </row>
    <row r="66" spans="4:4">
      <c r="D66" s="68"/>
    </row>
    <row r="67" spans="4:4">
      <c r="D67" s="68"/>
    </row>
    <row r="68" spans="4:4">
      <c r="D68" s="68"/>
    </row>
    <row r="69" spans="4:4">
      <c r="D69" s="68"/>
    </row>
    <row r="70" spans="4:4">
      <c r="D70" s="68"/>
    </row>
    <row r="71" spans="4:4">
      <c r="D71" s="68"/>
    </row>
    <row r="72" spans="4:4">
      <c r="D72" s="68"/>
    </row>
    <row r="73" spans="4:4">
      <c r="D73" s="68"/>
    </row>
    <row r="74" spans="4:4">
      <c r="D74" s="68"/>
    </row>
    <row r="75" spans="4:4">
      <c r="D75" s="68"/>
    </row>
    <row r="76" spans="4:4">
      <c r="D76" s="68"/>
    </row>
    <row r="77" spans="4:4">
      <c r="D77" s="68"/>
    </row>
    <row r="78" spans="4:4">
      <c r="D78" s="68"/>
    </row>
    <row r="79" spans="4:4">
      <c r="D79" s="68"/>
    </row>
    <row r="80" spans="4:4">
      <c r="D80" s="68"/>
    </row>
    <row r="81" spans="4:4">
      <c r="D81" s="68"/>
    </row>
    <row r="82" spans="4:4">
      <c r="D82" s="68"/>
    </row>
    <row r="83" spans="4:4">
      <c r="D83" s="68"/>
    </row>
    <row r="84" spans="4:4">
      <c r="D84" s="68"/>
    </row>
    <row r="85" spans="4:4">
      <c r="D85" s="68"/>
    </row>
    <row r="86" spans="4:4">
      <c r="D86" s="68"/>
    </row>
    <row r="87" spans="4:4">
      <c r="D87" s="68"/>
    </row>
    <row r="88" spans="4:4">
      <c r="D88" s="68"/>
    </row>
    <row r="89" spans="4:4">
      <c r="D89" s="68"/>
    </row>
    <row r="90" spans="4:4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  <row r="106" spans="4:4">
      <c r="D106" s="68"/>
    </row>
    <row r="107" spans="4:4">
      <c r="D107" s="68"/>
    </row>
    <row r="108" spans="4:4">
      <c r="D108" s="68"/>
    </row>
    <row r="109" spans="4:4">
      <c r="D109" s="68"/>
    </row>
    <row r="110" spans="4:4">
      <c r="D110" s="68"/>
    </row>
    <row r="111" spans="4:4">
      <c r="D111" s="68"/>
    </row>
    <row r="112" spans="4:4">
      <c r="D112" s="68"/>
    </row>
    <row r="113" spans="4:4">
      <c r="D113" s="68"/>
    </row>
    <row r="114" spans="4:4">
      <c r="D114" s="68"/>
    </row>
    <row r="115" spans="4:4">
      <c r="D115" s="68"/>
    </row>
    <row r="116" spans="4:4">
      <c r="D116" s="68"/>
    </row>
    <row r="117" spans="4:4">
      <c r="D117" s="68"/>
    </row>
    <row r="118" spans="4:4">
      <c r="D118" s="68"/>
    </row>
    <row r="119" spans="4:4">
      <c r="D119" s="68"/>
    </row>
    <row r="120" spans="4:4">
      <c r="D120" s="68"/>
    </row>
    <row r="121" spans="4:4">
      <c r="D121" s="68"/>
    </row>
    <row r="122" spans="4:4">
      <c r="D122" s="68"/>
    </row>
    <row r="123" spans="4:4">
      <c r="D123" s="68"/>
    </row>
    <row r="124" spans="4:4">
      <c r="D124" s="68"/>
    </row>
    <row r="125" spans="4:4">
      <c r="D125" s="68"/>
    </row>
    <row r="126" spans="4:4">
      <c r="D126" s="68"/>
    </row>
    <row r="127" spans="4:4">
      <c r="D127" s="68"/>
    </row>
    <row r="128" spans="4:4">
      <c r="D128" s="68"/>
    </row>
    <row r="129" spans="4:4">
      <c r="D129" s="68"/>
    </row>
    <row r="130" spans="4:4">
      <c r="D130" s="68"/>
    </row>
    <row r="131" spans="4:4">
      <c r="D131" s="68"/>
    </row>
    <row r="132" spans="4:4">
      <c r="D132" s="68"/>
    </row>
    <row r="133" spans="4:4">
      <c r="D133" s="68"/>
    </row>
    <row r="134" spans="4:4">
      <c r="D134" s="68"/>
    </row>
    <row r="135" spans="4:4">
      <c r="D135" s="68"/>
    </row>
    <row r="136" spans="4:4">
      <c r="D136" s="68"/>
    </row>
    <row r="137" spans="4:4">
      <c r="D137" s="68"/>
    </row>
    <row r="138" spans="4:4">
      <c r="D138" s="68"/>
    </row>
    <row r="139" spans="4:4">
      <c r="D139" s="68"/>
    </row>
    <row r="140" spans="4:4">
      <c r="D140" s="68"/>
    </row>
    <row r="141" spans="4:4">
      <c r="D141" s="68"/>
    </row>
    <row r="142" spans="4:4">
      <c r="D142" s="68"/>
    </row>
    <row r="143" spans="4:4">
      <c r="D143" s="68"/>
    </row>
    <row r="144" spans="4:4">
      <c r="D144" s="68"/>
    </row>
    <row r="145" spans="4:4">
      <c r="D145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  <row r="383" spans="4:4">
      <c r="D383" s="68"/>
    </row>
    <row r="384" spans="4:4">
      <c r="D384" s="68"/>
    </row>
    <row r="385" spans="4:4">
      <c r="D385" s="68"/>
    </row>
    <row r="386" spans="4:4">
      <c r="D386" s="68"/>
    </row>
  </sheetData>
  <mergeCells count="1">
    <mergeCell ref="A41:J48"/>
  </mergeCells>
  <conditionalFormatting sqref="B34:B35">
    <cfRule type="cellIs" dxfId="2" priority="1" stopIfTrue="1" operator="equal">
      <formula>"Title"</formula>
    </cfRule>
  </conditionalFormatting>
  <conditionalFormatting sqref="B8:B9">
    <cfRule type="cellIs" dxfId="1" priority="2" stopIfTrue="1" operator="equal">
      <formula>"Adjustment to Income/Expense/Rate Base:"</formula>
    </cfRule>
  </conditionalFormatting>
  <conditionalFormatting sqref="J1">
    <cfRule type="cellIs" dxfId="0" priority="3" stopIfTrue="1" operator="equal">
      <formula>"x.x"</formula>
    </cfRule>
  </conditionalFormatting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opLeftCell="C1" workbookViewId="0">
      <selection activeCell="B9" sqref="B9"/>
    </sheetView>
  </sheetViews>
  <sheetFormatPr defaultRowHeight="12.75"/>
  <cols>
    <col min="1" max="1" width="15.7109375" style="109" hidden="1" customWidth="1"/>
    <col min="2" max="2" width="20.28515625" style="109" hidden="1" customWidth="1"/>
    <col min="3" max="3" width="48.42578125" style="80" bestFit="1" customWidth="1"/>
    <col min="4" max="4" width="16.140625" style="110" hidden="1" customWidth="1"/>
    <col min="5" max="5" width="8.85546875" style="100" customWidth="1"/>
    <col min="6" max="6" width="6.85546875" style="100" customWidth="1"/>
    <col min="7" max="7" width="18.5703125" style="80" bestFit="1" customWidth="1"/>
    <col min="8" max="8" width="22.85546875" style="110" hidden="1" customWidth="1"/>
    <col min="9" max="9" width="18.42578125" style="80" customWidth="1"/>
    <col min="10" max="10" width="2.5703125" style="84" customWidth="1"/>
    <col min="11" max="11" width="14.140625" style="84" bestFit="1" customWidth="1"/>
    <col min="12" max="12" width="15.85546875" style="84" customWidth="1"/>
    <col min="13" max="13" width="10.5703125" style="84" bestFit="1" customWidth="1"/>
    <col min="14" max="14" width="13.140625" style="84" bestFit="1" customWidth="1"/>
    <col min="15" max="15" width="9.140625" style="84"/>
    <col min="16" max="16" width="15.28515625" style="84" bestFit="1" customWidth="1"/>
    <col min="17" max="16384" width="9.140625" style="84"/>
  </cols>
  <sheetData>
    <row r="1" spans="1:12">
      <c r="C1" s="66" t="s">
        <v>0</v>
      </c>
    </row>
    <row r="2" spans="1:12">
      <c r="C2" s="70" t="s">
        <v>1</v>
      </c>
    </row>
    <row r="3" spans="1:12">
      <c r="C3" s="111" t="str">
        <f>'10.5 - Merwin'!B3</f>
        <v>Major Plant Additions - REVISED, Merwin Upstream Collect &amp; Transporter</v>
      </c>
    </row>
    <row r="4" spans="1:12">
      <c r="C4" s="111"/>
    </row>
    <row r="5" spans="1:12" ht="25.5">
      <c r="A5" s="112" t="s">
        <v>99</v>
      </c>
      <c r="B5" s="112" t="s">
        <v>100</v>
      </c>
      <c r="C5" s="113" t="s">
        <v>101</v>
      </c>
      <c r="D5" s="114" t="s">
        <v>102</v>
      </c>
      <c r="E5" s="115" t="s">
        <v>103</v>
      </c>
      <c r="F5" s="115" t="s">
        <v>104</v>
      </c>
      <c r="G5" s="115" t="s">
        <v>105</v>
      </c>
      <c r="H5" s="114" t="s">
        <v>106</v>
      </c>
      <c r="I5" s="116" t="s">
        <v>107</v>
      </c>
      <c r="K5" s="117" t="s">
        <v>108</v>
      </c>
      <c r="L5" s="118"/>
    </row>
    <row r="6" spans="1:12">
      <c r="B6" s="109" t="s">
        <v>98</v>
      </c>
      <c r="C6" s="165" t="s">
        <v>13</v>
      </c>
      <c r="D6" s="120"/>
      <c r="F6" s="121"/>
      <c r="G6" s="122"/>
      <c r="I6" s="44"/>
    </row>
    <row r="7" spans="1:12">
      <c r="A7" s="109" t="s">
        <v>109</v>
      </c>
      <c r="B7" s="109" t="s">
        <v>145</v>
      </c>
      <c r="C7" s="166" t="s">
        <v>146</v>
      </c>
      <c r="D7" s="120"/>
      <c r="F7" s="121"/>
      <c r="G7" s="122">
        <v>41698</v>
      </c>
      <c r="I7" s="44">
        <v>56579616.380295835</v>
      </c>
      <c r="K7" s="44">
        <v>49507164.332758844</v>
      </c>
    </row>
    <row r="8" spans="1:12">
      <c r="B8" s="109" t="s">
        <v>98</v>
      </c>
      <c r="C8" s="165" t="s">
        <v>147</v>
      </c>
      <c r="D8" s="120"/>
      <c r="F8" s="121"/>
      <c r="G8" s="122"/>
      <c r="I8" s="126">
        <f>SUBTOTAL(9,I7:I7)</f>
        <v>56579616.380295835</v>
      </c>
      <c r="K8" s="126">
        <f>SUBTOTAL(9,K7:K7)</f>
        <v>49507164.332758844</v>
      </c>
    </row>
    <row r="9" spans="1:12">
      <c r="C9" s="127"/>
      <c r="D9" s="120"/>
      <c r="F9" s="121"/>
    </row>
    <row r="10" spans="1:12" ht="13.5" thickBot="1">
      <c r="C10" s="111" t="s">
        <v>113</v>
      </c>
      <c r="D10" s="124"/>
      <c r="F10" s="125"/>
      <c r="G10" s="88"/>
      <c r="I10" s="128">
        <f>I8</f>
        <v>56579616.380295835</v>
      </c>
      <c r="K10" s="128">
        <f>K8</f>
        <v>49507164.332758844</v>
      </c>
    </row>
    <row r="11" spans="1:12" ht="13.5" thickTop="1">
      <c r="K11" s="129" t="s">
        <v>168</v>
      </c>
    </row>
  </sheetData>
  <printOptions horizontalCentered="1"/>
  <pageMargins left="0.7" right="0.7" top="0.75" bottom="0.75" header="0.3" footer="0.3"/>
  <pageSetup scale="78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9" sqref="B9"/>
    </sheetView>
  </sheetViews>
  <sheetFormatPr defaultRowHeight="12.75"/>
  <cols>
    <col min="1" max="1" width="45.28515625" customWidth="1"/>
    <col min="2" max="2" width="16" style="130" hidden="1" customWidth="1"/>
    <col min="3" max="3" width="9.85546875" style="84" bestFit="1" customWidth="1"/>
    <col min="4" max="4" width="14.28515625" style="84" bestFit="1" customWidth="1"/>
    <col min="5" max="5" width="7.5703125" style="131" bestFit="1" customWidth="1"/>
    <col min="6" max="7" width="14.5703125" style="131" hidden="1" customWidth="1"/>
    <col min="8" max="8" width="14.28515625" bestFit="1" customWidth="1"/>
    <col min="9" max="9" width="18.7109375" style="132" customWidth="1"/>
    <col min="10" max="10" width="2.7109375" style="133" customWidth="1"/>
    <col min="11" max="11" width="21.140625" style="132" bestFit="1" customWidth="1"/>
  </cols>
  <sheetData>
    <row r="1" spans="1:19">
      <c r="A1" s="66" t="str">
        <f>'10.4 - JB'!B1</f>
        <v>PacifiCorp</v>
      </c>
    </row>
    <row r="2" spans="1:19">
      <c r="A2" s="70" t="s">
        <v>1</v>
      </c>
    </row>
    <row r="3" spans="1:19">
      <c r="A3" s="134" t="str">
        <f>'10.5 - Merwin'!B3</f>
        <v>Major Plant Additions - REVISED, Merwin Upstream Collect &amp; Transporter</v>
      </c>
      <c r="I3" s="135"/>
      <c r="J3" s="136"/>
      <c r="K3" s="135"/>
    </row>
    <row r="4" spans="1:19">
      <c r="A4" s="134"/>
      <c r="B4" s="80"/>
      <c r="E4" s="137"/>
      <c r="F4" s="137"/>
      <c r="G4" s="137"/>
      <c r="H4" s="84"/>
      <c r="I4" s="44"/>
      <c r="J4" s="136"/>
      <c r="K4" s="44"/>
    </row>
    <row r="5" spans="1:19">
      <c r="A5" s="134" t="s">
        <v>87</v>
      </c>
      <c r="B5" s="80"/>
      <c r="E5" s="137"/>
      <c r="F5" s="137"/>
      <c r="G5" s="137"/>
      <c r="H5" s="84"/>
      <c r="I5" s="138"/>
      <c r="J5" s="139"/>
      <c r="K5" s="138"/>
    </row>
    <row r="6" spans="1:19">
      <c r="A6" s="134"/>
      <c r="B6" s="80"/>
      <c r="C6" s="140" t="s">
        <v>115</v>
      </c>
      <c r="D6" s="140" t="s">
        <v>22</v>
      </c>
      <c r="E6" s="137"/>
      <c r="H6" s="140" t="s">
        <v>22</v>
      </c>
      <c r="I6" s="138" t="s">
        <v>116</v>
      </c>
      <c r="J6" s="139"/>
      <c r="K6" s="141" t="s">
        <v>117</v>
      </c>
    </row>
    <row r="7" spans="1:19">
      <c r="A7" s="142" t="s">
        <v>118</v>
      </c>
      <c r="B7" s="143" t="s">
        <v>102</v>
      </c>
      <c r="C7" s="142" t="s">
        <v>103</v>
      </c>
      <c r="D7" s="142" t="s">
        <v>103</v>
      </c>
      <c r="E7" s="142" t="s">
        <v>104</v>
      </c>
      <c r="F7" s="144" t="s">
        <v>119</v>
      </c>
      <c r="G7" s="144" t="s">
        <v>120</v>
      </c>
      <c r="H7" s="142" t="s">
        <v>121</v>
      </c>
      <c r="I7" s="145" t="s">
        <v>122</v>
      </c>
      <c r="J7" s="139"/>
      <c r="K7" s="115" t="s">
        <v>123</v>
      </c>
    </row>
    <row r="8" spans="1:19">
      <c r="A8" s="146"/>
      <c r="B8" s="147"/>
      <c r="C8" s="146"/>
      <c r="D8" s="146"/>
      <c r="E8" s="146"/>
      <c r="F8" s="147"/>
      <c r="G8" s="147"/>
      <c r="H8" s="148"/>
      <c r="I8" s="149"/>
      <c r="J8" s="139"/>
      <c r="K8" s="86"/>
      <c r="L8" s="130"/>
      <c r="M8" s="130"/>
      <c r="N8" s="130"/>
      <c r="O8" s="130"/>
      <c r="P8" s="130"/>
      <c r="Q8" s="130"/>
      <c r="R8" s="130"/>
      <c r="S8" s="130"/>
    </row>
    <row r="9" spans="1:19">
      <c r="A9" s="150" t="s">
        <v>124</v>
      </c>
      <c r="B9" s="151"/>
      <c r="C9" s="137"/>
      <c r="D9" s="137"/>
      <c r="E9" s="85"/>
      <c r="F9" s="152" t="str">
        <f t="shared" ref="F9:F12" si="0">B9&amp;E9</f>
        <v/>
      </c>
      <c r="G9" s="152" t="str">
        <f t="shared" ref="G9:G12" si="1">D9&amp;E9</f>
        <v/>
      </c>
      <c r="H9" s="153"/>
      <c r="I9" s="44"/>
      <c r="J9" s="154"/>
      <c r="K9" s="44"/>
      <c r="L9" s="130"/>
      <c r="M9" s="130"/>
      <c r="N9" s="130"/>
      <c r="O9" s="130"/>
      <c r="P9" s="130"/>
      <c r="Q9" s="130"/>
      <c r="R9" s="130"/>
      <c r="S9" s="130"/>
    </row>
    <row r="10" spans="1:19">
      <c r="A10" s="166" t="s">
        <v>146</v>
      </c>
      <c r="B10" s="151" t="s">
        <v>149</v>
      </c>
      <c r="C10" s="137">
        <v>332</v>
      </c>
      <c r="D10" s="137" t="s">
        <v>138</v>
      </c>
      <c r="E10" s="85" t="s">
        <v>134</v>
      </c>
      <c r="F10" s="152"/>
      <c r="G10" s="152"/>
      <c r="H10" s="153">
        <v>3.2703363349341999E-2</v>
      </c>
      <c r="I10" s="44">
        <v>49507164.332758844</v>
      </c>
      <c r="J10" s="154"/>
      <c r="K10" s="44">
        <v>1619050.7835697972</v>
      </c>
      <c r="L10" s="130"/>
      <c r="M10" s="130"/>
      <c r="N10" s="130"/>
      <c r="O10" s="130"/>
      <c r="P10" s="130"/>
      <c r="Q10" s="130"/>
      <c r="R10" s="130"/>
      <c r="S10" s="130"/>
    </row>
    <row r="11" spans="1:19">
      <c r="A11" s="150" t="s">
        <v>127</v>
      </c>
      <c r="B11" s="157"/>
      <c r="C11" s="137"/>
      <c r="D11" s="137"/>
      <c r="E11" s="85"/>
      <c r="F11" s="152" t="str">
        <f t="shared" si="0"/>
        <v/>
      </c>
      <c r="G11" s="152" t="str">
        <f t="shared" si="1"/>
        <v/>
      </c>
      <c r="H11" s="153"/>
      <c r="I11" s="126">
        <f>I10</f>
        <v>49507164.332758844</v>
      </c>
      <c r="J11" s="139"/>
      <c r="K11" s="126">
        <f>K10</f>
        <v>1619050.7835697972</v>
      </c>
      <c r="L11" s="130"/>
      <c r="M11" s="130"/>
      <c r="N11" s="130"/>
      <c r="O11" s="130"/>
      <c r="P11" s="130"/>
      <c r="Q11" s="130"/>
      <c r="R11" s="130"/>
      <c r="S11" s="130"/>
    </row>
    <row r="12" spans="1:19">
      <c r="A12" s="155"/>
      <c r="B12" s="158"/>
      <c r="E12" s="85"/>
      <c r="F12" s="152" t="str">
        <f t="shared" si="0"/>
        <v/>
      </c>
      <c r="G12" s="152" t="str">
        <f t="shared" si="1"/>
        <v/>
      </c>
      <c r="H12" s="153"/>
      <c r="I12" s="44"/>
      <c r="J12" s="136"/>
      <c r="K12" s="159" t="s">
        <v>168</v>
      </c>
      <c r="L12" s="130"/>
      <c r="M12" s="130"/>
      <c r="N12" s="130"/>
      <c r="O12" s="130"/>
      <c r="P12" s="130"/>
      <c r="Q12" s="130"/>
      <c r="R12" s="130"/>
      <c r="S12" s="130"/>
    </row>
    <row r="13" spans="1:19">
      <c r="A13" s="134"/>
      <c r="C13"/>
      <c r="I13"/>
      <c r="J13" s="136"/>
      <c r="L13" s="130"/>
      <c r="M13" s="130"/>
      <c r="N13" s="130"/>
      <c r="O13" s="130"/>
      <c r="P13" s="130"/>
      <c r="Q13" s="130"/>
      <c r="R13" s="130"/>
      <c r="S13" s="130"/>
    </row>
    <row r="14" spans="1:19">
      <c r="A14" s="134"/>
      <c r="B14" s="80"/>
      <c r="E14" s="137"/>
      <c r="F14" s="137"/>
      <c r="G14" s="137"/>
      <c r="H14" s="84"/>
      <c r="I14" s="80"/>
      <c r="J14" s="136"/>
      <c r="K14" s="44"/>
      <c r="L14" s="130"/>
      <c r="M14" s="130"/>
      <c r="N14" s="130"/>
      <c r="O14" s="130"/>
      <c r="P14" s="130"/>
      <c r="Q14" s="130"/>
      <c r="R14" s="130"/>
      <c r="S14" s="130"/>
    </row>
    <row r="15" spans="1:19">
      <c r="A15" s="134" t="s">
        <v>128</v>
      </c>
      <c r="B15" s="80"/>
      <c r="E15" s="137"/>
      <c r="F15" s="137"/>
      <c r="G15" s="137"/>
      <c r="H15" s="84"/>
      <c r="I15" s="138"/>
      <c r="J15" s="139"/>
      <c r="K15" s="138"/>
      <c r="L15" s="130"/>
      <c r="M15" s="130"/>
      <c r="N15" s="130"/>
      <c r="O15" s="130"/>
      <c r="P15" s="130"/>
      <c r="Q15" s="130"/>
      <c r="R15" s="130"/>
      <c r="S15" s="130"/>
    </row>
    <row r="16" spans="1:19">
      <c r="A16" s="84"/>
      <c r="B16" s="80"/>
      <c r="C16" s="140" t="s">
        <v>115</v>
      </c>
      <c r="D16" s="140" t="s">
        <v>129</v>
      </c>
      <c r="E16" s="137"/>
      <c r="F16" s="137"/>
      <c r="G16" s="137"/>
      <c r="H16" s="140" t="s">
        <v>22</v>
      </c>
      <c r="I16" s="138" t="s">
        <v>116</v>
      </c>
      <c r="J16" s="139"/>
      <c r="K16" s="138" t="s">
        <v>130</v>
      </c>
      <c r="L16" s="130"/>
      <c r="M16" s="130"/>
      <c r="N16" s="130"/>
      <c r="O16" s="130"/>
      <c r="P16" s="130"/>
      <c r="Q16" s="130"/>
      <c r="R16" s="130"/>
      <c r="S16" s="130"/>
    </row>
    <row r="17" spans="1:19">
      <c r="A17" s="142" t="s">
        <v>118</v>
      </c>
      <c r="B17" s="143" t="s">
        <v>102</v>
      </c>
      <c r="C17" s="142" t="s">
        <v>103</v>
      </c>
      <c r="D17" s="142" t="s">
        <v>103</v>
      </c>
      <c r="E17" s="142" t="s">
        <v>104</v>
      </c>
      <c r="F17" s="144" t="s">
        <v>120</v>
      </c>
      <c r="G17" s="144" t="s">
        <v>131</v>
      </c>
      <c r="H17" s="142" t="s">
        <v>121</v>
      </c>
      <c r="I17" s="145" t="s">
        <v>122</v>
      </c>
      <c r="J17" s="139"/>
      <c r="K17" s="145" t="s">
        <v>132</v>
      </c>
      <c r="L17" s="130"/>
      <c r="M17" s="130"/>
      <c r="N17" s="130"/>
      <c r="O17" s="130"/>
      <c r="P17" s="130"/>
      <c r="Q17" s="130"/>
      <c r="R17" s="130"/>
      <c r="S17" s="130"/>
    </row>
    <row r="18" spans="1:19">
      <c r="A18" s="146"/>
      <c r="B18" s="147"/>
      <c r="C18" s="146"/>
      <c r="D18" s="146"/>
      <c r="E18" s="146"/>
      <c r="F18" s="147"/>
      <c r="G18" s="147"/>
      <c r="H18" s="148"/>
      <c r="I18" s="149"/>
      <c r="J18" s="139"/>
      <c r="K18" s="149"/>
      <c r="L18" s="130"/>
      <c r="M18" s="130"/>
      <c r="N18" s="130"/>
      <c r="O18" s="130"/>
      <c r="P18" s="130"/>
      <c r="Q18" s="130"/>
      <c r="R18" s="130"/>
      <c r="S18" s="130"/>
    </row>
    <row r="19" spans="1:19">
      <c r="A19" s="150" t="s">
        <v>124</v>
      </c>
      <c r="B19" s="151"/>
      <c r="C19" s="137"/>
      <c r="D19" s="137"/>
      <c r="E19" s="137"/>
      <c r="F19" s="144" t="str">
        <f t="shared" ref="F19:F21" si="2">D19&amp;E19</f>
        <v/>
      </c>
      <c r="G19" s="144"/>
      <c r="H19" s="153"/>
      <c r="I19" s="44"/>
      <c r="J19" s="99"/>
      <c r="K19" s="44"/>
      <c r="L19" s="130"/>
      <c r="M19" s="130"/>
      <c r="N19" s="130"/>
      <c r="O19" s="130"/>
      <c r="P19" s="130"/>
      <c r="Q19" s="130"/>
      <c r="R19" s="130"/>
      <c r="S19" s="130"/>
    </row>
    <row r="20" spans="1:19">
      <c r="A20" s="166" t="s">
        <v>146</v>
      </c>
      <c r="B20" s="151" t="s">
        <v>149</v>
      </c>
      <c r="C20" s="137">
        <v>332</v>
      </c>
      <c r="D20" s="137" t="s">
        <v>136</v>
      </c>
      <c r="E20" s="137" t="s">
        <v>134</v>
      </c>
      <c r="F20" s="144" t="str">
        <f t="shared" si="2"/>
        <v>108HPCAGW</v>
      </c>
      <c r="G20" s="144" t="str">
        <f t="shared" ref="G20" si="3">B20&amp;E20</f>
        <v>HYDPCAGW</v>
      </c>
      <c r="H20" s="153">
        <v>3.2703363349341999E-2</v>
      </c>
      <c r="I20" s="44">
        <v>49507164.332758844</v>
      </c>
      <c r="J20" s="99"/>
      <c r="K20" s="44">
        <v>-709940.91898596275</v>
      </c>
      <c r="L20" s="130"/>
      <c r="M20" s="130"/>
      <c r="N20" s="130"/>
      <c r="O20" s="130"/>
      <c r="P20" s="130"/>
      <c r="Q20" s="130"/>
      <c r="R20" s="130"/>
      <c r="S20" s="130"/>
    </row>
    <row r="21" spans="1:19">
      <c r="A21" s="150" t="s">
        <v>127</v>
      </c>
      <c r="B21" s="161"/>
      <c r="C21" s="162"/>
      <c r="D21" s="137"/>
      <c r="E21" s="137"/>
      <c r="F21" s="144" t="str">
        <f t="shared" si="2"/>
        <v/>
      </c>
      <c r="G21" s="144"/>
      <c r="H21" s="153"/>
      <c r="I21" s="126">
        <f>I20</f>
        <v>49507164.332758844</v>
      </c>
      <c r="J21" s="139"/>
      <c r="K21" s="126">
        <f>K20</f>
        <v>-709940.91898596275</v>
      </c>
      <c r="L21" s="130"/>
      <c r="M21" s="130"/>
      <c r="N21" s="130"/>
      <c r="O21" s="130"/>
      <c r="P21" s="130"/>
      <c r="Q21" s="130"/>
      <c r="R21" s="130"/>
      <c r="S21" s="130"/>
    </row>
    <row r="22" spans="1:19">
      <c r="A22" s="155"/>
      <c r="B22" s="155"/>
      <c r="E22" s="137"/>
      <c r="F22" s="137"/>
      <c r="G22" s="137"/>
      <c r="H22" s="80"/>
      <c r="I22" s="44"/>
      <c r="J22" s="136"/>
      <c r="K22" s="159" t="s">
        <v>168</v>
      </c>
      <c r="L22" s="130"/>
      <c r="M22" s="130"/>
      <c r="N22" s="130"/>
      <c r="O22" s="130"/>
      <c r="P22" s="130"/>
      <c r="Q22" s="130"/>
      <c r="R22" s="130"/>
      <c r="S22" s="130"/>
    </row>
    <row r="23" spans="1:19">
      <c r="A23" s="155"/>
      <c r="B23" s="155"/>
      <c r="E23" s="137"/>
      <c r="F23" s="137"/>
      <c r="G23" s="137"/>
      <c r="H23" s="80"/>
      <c r="I23" s="44"/>
      <c r="J23" s="136"/>
      <c r="K23" s="44"/>
      <c r="L23" s="130"/>
      <c r="M23" s="130"/>
      <c r="N23" s="130"/>
      <c r="O23" s="130"/>
      <c r="P23" s="130"/>
      <c r="Q23" s="130"/>
      <c r="R23" s="130"/>
      <c r="S23" s="130"/>
    </row>
    <row r="24" spans="1:19">
      <c r="A24" s="155"/>
      <c r="B24" s="155"/>
      <c r="E24" s="137"/>
      <c r="F24" s="137"/>
      <c r="G24" s="137"/>
      <c r="H24" s="80"/>
      <c r="I24" s="44"/>
      <c r="J24" s="136"/>
      <c r="K24" s="44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155"/>
      <c r="B25" s="155"/>
      <c r="E25" s="137"/>
      <c r="F25" s="137"/>
      <c r="G25" s="137"/>
      <c r="H25" s="80"/>
      <c r="I25" s="44"/>
      <c r="J25" s="136"/>
      <c r="K25" s="44"/>
      <c r="L25" s="130"/>
      <c r="M25" s="130"/>
      <c r="N25" s="130"/>
      <c r="O25" s="130"/>
      <c r="P25" s="130"/>
      <c r="Q25" s="130"/>
      <c r="R25" s="130"/>
      <c r="S25" s="130"/>
    </row>
    <row r="26" spans="1:19">
      <c r="A26" s="155"/>
      <c r="B26" s="155"/>
      <c r="E26" s="137"/>
      <c r="F26" s="137"/>
      <c r="G26" s="137"/>
      <c r="H26" s="80"/>
      <c r="I26" s="44"/>
      <c r="J26" s="136"/>
      <c r="K26" s="44"/>
      <c r="L26" s="130"/>
      <c r="M26" s="130"/>
      <c r="N26" s="130"/>
      <c r="O26" s="130"/>
      <c r="P26" s="130"/>
      <c r="Q26" s="130"/>
      <c r="R26" s="130"/>
      <c r="S26" s="130"/>
    </row>
    <row r="27" spans="1:19">
      <c r="A27" s="155"/>
      <c r="B27" s="155"/>
      <c r="E27" s="137"/>
      <c r="F27" s="137"/>
      <c r="G27" s="137"/>
      <c r="H27" s="80"/>
      <c r="I27" s="44"/>
      <c r="J27" s="136"/>
      <c r="K27" s="44"/>
      <c r="L27" s="130"/>
      <c r="M27" s="130"/>
      <c r="N27" s="130"/>
      <c r="O27" s="130"/>
      <c r="P27" s="130"/>
      <c r="Q27" s="130"/>
      <c r="R27" s="130"/>
      <c r="S27" s="130"/>
    </row>
    <row r="28" spans="1:19">
      <c r="A28" s="155"/>
      <c r="B28" s="155"/>
      <c r="E28" s="137"/>
      <c r="F28" s="137"/>
      <c r="G28" s="137"/>
      <c r="H28" s="80"/>
      <c r="I28" s="44"/>
      <c r="J28" s="136"/>
      <c r="K28" s="44"/>
      <c r="L28" s="130"/>
      <c r="M28" s="130"/>
      <c r="N28" s="130"/>
      <c r="O28" s="130"/>
      <c r="P28" s="130"/>
      <c r="Q28" s="130"/>
      <c r="R28" s="130"/>
      <c r="S28" s="130"/>
    </row>
    <row r="29" spans="1:19">
      <c r="A29" s="155"/>
      <c r="B29" s="155"/>
      <c r="E29" s="137"/>
      <c r="F29" s="137"/>
      <c r="G29" s="137"/>
      <c r="H29" s="80"/>
      <c r="I29" s="44"/>
      <c r="J29" s="136"/>
      <c r="K29" s="44"/>
      <c r="L29" s="130"/>
      <c r="M29" s="130"/>
      <c r="N29" s="130"/>
      <c r="O29" s="130"/>
      <c r="P29" s="130"/>
      <c r="Q29" s="130"/>
      <c r="R29" s="130"/>
      <c r="S29" s="130"/>
    </row>
    <row r="30" spans="1:19">
      <c r="A30" s="155"/>
      <c r="B30" s="155"/>
      <c r="E30" s="137"/>
      <c r="F30" s="137"/>
      <c r="G30" s="137"/>
      <c r="H30" s="80"/>
      <c r="I30" s="44"/>
      <c r="J30" s="136"/>
      <c r="K30" s="44"/>
      <c r="L30" s="130"/>
      <c r="M30" s="130"/>
      <c r="N30" s="130"/>
      <c r="O30" s="130"/>
      <c r="P30" s="130"/>
      <c r="Q30" s="130"/>
      <c r="R30" s="130"/>
      <c r="S30" s="130"/>
    </row>
    <row r="31" spans="1:19">
      <c r="A31" s="155"/>
      <c r="B31" s="155"/>
      <c r="E31" s="137"/>
      <c r="F31" s="137"/>
      <c r="G31" s="137"/>
      <c r="H31" s="80"/>
      <c r="I31" s="44"/>
      <c r="J31" s="136"/>
      <c r="K31" s="44"/>
      <c r="L31" s="130"/>
      <c r="M31" s="130"/>
      <c r="N31" s="130"/>
      <c r="O31" s="130"/>
      <c r="P31" s="130"/>
      <c r="Q31" s="130"/>
      <c r="R31" s="130"/>
      <c r="S31" s="130"/>
    </row>
    <row r="32" spans="1:19">
      <c r="A32" s="155"/>
      <c r="B32" s="155"/>
      <c r="E32" s="137"/>
      <c r="F32" s="137"/>
      <c r="G32" s="137"/>
      <c r="H32" s="80"/>
      <c r="I32" s="44"/>
      <c r="J32" s="136"/>
      <c r="K32" s="44"/>
      <c r="L32" s="130"/>
      <c r="M32" s="130"/>
      <c r="N32" s="130"/>
      <c r="O32" s="130"/>
      <c r="P32" s="130"/>
      <c r="Q32" s="130"/>
      <c r="R32" s="130"/>
      <c r="S32" s="130"/>
    </row>
    <row r="33" spans="1:19">
      <c r="A33" s="155"/>
      <c r="B33" s="155"/>
      <c r="E33" s="137"/>
      <c r="F33" s="137"/>
      <c r="G33" s="137"/>
      <c r="H33" s="80"/>
      <c r="I33" s="44"/>
      <c r="J33" s="136"/>
      <c r="K33" s="44"/>
      <c r="L33" s="130"/>
      <c r="M33" s="130"/>
      <c r="N33" s="130"/>
      <c r="O33" s="130"/>
      <c r="P33" s="130"/>
      <c r="Q33" s="130"/>
      <c r="R33" s="130"/>
      <c r="S33" s="130"/>
    </row>
    <row r="34" spans="1:19">
      <c r="A34" s="80"/>
      <c r="B34" s="155"/>
      <c r="E34" s="137"/>
      <c r="F34" s="137"/>
      <c r="G34" s="137"/>
      <c r="H34" s="80"/>
      <c r="I34" s="44"/>
      <c r="J34" s="136"/>
      <c r="K34" s="44"/>
      <c r="L34" s="130"/>
      <c r="M34" s="130"/>
      <c r="N34" s="130"/>
      <c r="O34" s="130"/>
      <c r="P34" s="130"/>
      <c r="Q34" s="130"/>
      <c r="R34" s="130"/>
      <c r="S34" s="130"/>
    </row>
    <row r="35" spans="1:19">
      <c r="A35" s="80"/>
      <c r="B35" s="80"/>
      <c r="E35" s="137"/>
      <c r="F35" s="137"/>
      <c r="G35" s="137"/>
      <c r="H35" s="80"/>
      <c r="I35" s="44"/>
      <c r="J35" s="136"/>
      <c r="K35" s="44"/>
      <c r="L35" s="130"/>
      <c r="M35" s="130"/>
      <c r="N35" s="130"/>
      <c r="O35" s="130"/>
      <c r="P35" s="130"/>
      <c r="Q35" s="130"/>
      <c r="R35" s="130"/>
      <c r="S35" s="130"/>
    </row>
    <row r="36" spans="1:19">
      <c r="A36" s="80"/>
      <c r="B36" s="80"/>
      <c r="E36" s="137"/>
      <c r="F36" s="137"/>
      <c r="G36" s="137"/>
      <c r="H36" s="80"/>
      <c r="I36" s="44"/>
      <c r="J36" s="136"/>
      <c r="K36" s="44"/>
      <c r="L36" s="130"/>
      <c r="M36" s="130"/>
      <c r="N36" s="130"/>
      <c r="O36" s="130"/>
      <c r="P36" s="130"/>
      <c r="Q36" s="130"/>
      <c r="R36" s="130"/>
      <c r="S36" s="130"/>
    </row>
    <row r="37" spans="1:19">
      <c r="A37" s="80"/>
      <c r="B37" s="80"/>
      <c r="E37" s="137"/>
      <c r="F37" s="137"/>
      <c r="G37" s="137"/>
      <c r="H37" s="80"/>
      <c r="I37" s="44"/>
      <c r="J37" s="136"/>
      <c r="K37" s="44"/>
      <c r="L37" s="130"/>
      <c r="M37" s="130"/>
      <c r="N37" s="130"/>
      <c r="O37" s="130"/>
      <c r="P37" s="130"/>
      <c r="Q37" s="130"/>
      <c r="R37" s="130"/>
      <c r="S37" s="130"/>
    </row>
    <row r="38" spans="1:19">
      <c r="A38" s="111"/>
      <c r="B38" s="80"/>
      <c r="E38" s="137"/>
      <c r="F38" s="137"/>
      <c r="G38" s="137"/>
      <c r="H38" s="80"/>
      <c r="I38" s="44"/>
      <c r="J38" s="136"/>
      <c r="K38" s="44"/>
      <c r="L38" s="130"/>
      <c r="M38" s="130"/>
      <c r="N38" s="130"/>
      <c r="O38" s="130"/>
      <c r="P38" s="130"/>
      <c r="Q38" s="130"/>
      <c r="R38" s="130"/>
      <c r="S38" s="130"/>
    </row>
    <row r="39" spans="1:19">
      <c r="A39" s="80"/>
      <c r="B39" s="80"/>
      <c r="E39" s="137"/>
      <c r="F39" s="137"/>
      <c r="G39" s="137"/>
      <c r="H39" s="80"/>
      <c r="I39" s="44"/>
      <c r="J39" s="136"/>
      <c r="K39" s="44"/>
      <c r="L39" s="130"/>
      <c r="M39" s="130"/>
      <c r="N39" s="130"/>
      <c r="O39" s="130"/>
      <c r="P39" s="130"/>
      <c r="Q39" s="130"/>
      <c r="R39" s="130"/>
      <c r="S39" s="130"/>
    </row>
    <row r="40" spans="1:19">
      <c r="A40" s="111"/>
      <c r="B40" s="80"/>
      <c r="E40" s="137"/>
      <c r="F40" s="137"/>
      <c r="G40" s="137"/>
      <c r="H40" s="80"/>
      <c r="I40" s="44"/>
      <c r="J40" s="136"/>
      <c r="K40" s="44"/>
      <c r="L40" s="130"/>
      <c r="M40" s="130"/>
      <c r="N40" s="130"/>
      <c r="O40" s="130"/>
      <c r="P40" s="130"/>
      <c r="Q40" s="130"/>
      <c r="R40" s="130"/>
      <c r="S40" s="130"/>
    </row>
    <row r="41" spans="1:19">
      <c r="H41" s="130"/>
      <c r="I41" s="135"/>
      <c r="J41" s="136"/>
      <c r="K41" s="135"/>
      <c r="L41" s="130"/>
      <c r="M41" s="130"/>
      <c r="N41" s="130"/>
      <c r="O41" s="130"/>
      <c r="P41" s="130"/>
      <c r="Q41" s="130"/>
      <c r="R41" s="130"/>
      <c r="S41" s="130"/>
    </row>
    <row r="42" spans="1:19">
      <c r="H42" s="130"/>
      <c r="I42" s="135"/>
      <c r="J42" s="136"/>
      <c r="K42" s="135"/>
      <c r="L42" s="130"/>
      <c r="M42" s="130"/>
      <c r="N42" s="130"/>
      <c r="O42" s="130"/>
      <c r="P42" s="130"/>
      <c r="Q42" s="130"/>
      <c r="R42" s="130"/>
      <c r="S42" s="130"/>
    </row>
    <row r="43" spans="1:19">
      <c r="H43" s="130"/>
      <c r="I43" s="135"/>
      <c r="J43" s="136"/>
      <c r="K43" s="135"/>
      <c r="L43" s="130"/>
      <c r="M43" s="130"/>
      <c r="N43" s="130"/>
      <c r="O43" s="130"/>
      <c r="P43" s="130"/>
      <c r="Q43" s="130"/>
      <c r="R43" s="130"/>
      <c r="S43" s="130"/>
    </row>
    <row r="44" spans="1:19">
      <c r="H44" s="130"/>
      <c r="I44" s="135"/>
      <c r="J44" s="136"/>
      <c r="K44" s="135"/>
      <c r="L44" s="130"/>
      <c r="M44" s="130"/>
      <c r="N44" s="130"/>
      <c r="O44" s="130"/>
      <c r="P44" s="130"/>
      <c r="Q44" s="130"/>
      <c r="R44" s="130"/>
      <c r="S44" s="130"/>
    </row>
    <row r="45" spans="1:19">
      <c r="H45" s="130"/>
      <c r="I45" s="135"/>
      <c r="J45" s="136"/>
      <c r="K45" s="135"/>
      <c r="L45" s="130"/>
      <c r="M45" s="130"/>
      <c r="N45" s="130"/>
      <c r="O45" s="130"/>
      <c r="P45" s="130"/>
      <c r="Q45" s="130"/>
      <c r="R45" s="130"/>
      <c r="S45" s="130"/>
    </row>
    <row r="46" spans="1:19">
      <c r="H46" s="130"/>
      <c r="I46" s="135"/>
      <c r="J46" s="136"/>
      <c r="K46" s="135"/>
      <c r="L46" s="130"/>
      <c r="M46" s="130"/>
      <c r="N46" s="130"/>
      <c r="O46" s="130"/>
      <c r="P46" s="130"/>
      <c r="Q46" s="130"/>
      <c r="R46" s="130"/>
      <c r="S46" s="130"/>
    </row>
  </sheetData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0"/>
  <sheetViews>
    <sheetView view="pageBreakPreview" zoomScale="85" zoomScaleNormal="100" zoomScaleSheetLayoutView="85" workbookViewId="0">
      <selection activeCell="B9" sqref="B9"/>
    </sheetView>
  </sheetViews>
  <sheetFormatPr defaultColWidth="9.140625" defaultRowHeight="12.75"/>
  <cols>
    <col min="1" max="1" width="4.140625" style="65" customWidth="1"/>
    <col min="2" max="2" width="12" style="65" customWidth="1"/>
    <col min="3" max="3" width="30.7109375" style="65" customWidth="1"/>
    <col min="4" max="4" width="11.5703125" style="65" customWidth="1"/>
    <col min="5" max="5" width="7" style="65" customWidth="1"/>
    <col min="6" max="6" width="17.5703125" style="65" customWidth="1"/>
    <col min="7" max="7" width="10.7109375" style="65" customWidth="1"/>
    <col min="8" max="8" width="14.28515625" style="65" customWidth="1"/>
    <col min="9" max="9" width="16.140625" style="65" customWidth="1"/>
    <col min="10" max="10" width="8.85546875" style="65" customWidth="1"/>
    <col min="11" max="11" width="9.140625" style="65"/>
    <col min="12" max="13" width="10.85546875" style="65" bestFit="1" customWidth="1"/>
    <col min="14" max="16384" width="9.140625" style="65"/>
  </cols>
  <sheetData>
    <row r="1" spans="1:13" ht="12" customHeight="1">
      <c r="B1" s="66" t="s">
        <v>0</v>
      </c>
      <c r="D1" s="67"/>
      <c r="E1" s="67"/>
      <c r="F1" s="67"/>
      <c r="G1" s="67"/>
      <c r="H1" s="67"/>
      <c r="I1" s="68" t="s">
        <v>69</v>
      </c>
      <c r="J1" s="69">
        <v>10.1</v>
      </c>
    </row>
    <row r="2" spans="1:13" ht="12" customHeight="1">
      <c r="B2" s="70" t="s">
        <v>1</v>
      </c>
      <c r="D2" s="67"/>
      <c r="E2" s="67"/>
      <c r="F2" s="67"/>
      <c r="G2" s="67"/>
      <c r="H2" s="67"/>
      <c r="I2" s="67"/>
      <c r="J2" s="69"/>
    </row>
    <row r="3" spans="1:13" ht="12" customHeight="1">
      <c r="B3" s="66" t="s">
        <v>157</v>
      </c>
      <c r="D3" s="67"/>
      <c r="E3" s="67"/>
      <c r="F3" s="67"/>
      <c r="G3" s="67"/>
      <c r="H3" s="67"/>
      <c r="I3" s="67"/>
      <c r="J3" s="69"/>
    </row>
    <row r="4" spans="1:13" ht="12" customHeight="1">
      <c r="D4" s="67"/>
      <c r="E4" s="67"/>
      <c r="F4" s="67"/>
      <c r="G4" s="67"/>
      <c r="H4" s="67"/>
      <c r="I4" s="67"/>
      <c r="J4" s="69"/>
    </row>
    <row r="5" spans="1:13" ht="12" customHeight="1">
      <c r="D5" s="67"/>
      <c r="E5" s="67"/>
      <c r="F5" s="67"/>
      <c r="G5" s="67"/>
      <c r="H5" s="67"/>
      <c r="I5" s="67"/>
      <c r="J5" s="69"/>
    </row>
    <row r="6" spans="1:13" ht="12" customHeight="1">
      <c r="D6" s="67"/>
      <c r="E6" s="67"/>
      <c r="F6" s="67" t="s">
        <v>71</v>
      </c>
      <c r="G6" s="67"/>
      <c r="H6" s="67"/>
      <c r="I6" s="67"/>
      <c r="J6" s="69"/>
    </row>
    <row r="7" spans="1:13" ht="12" customHeight="1">
      <c r="D7" s="71" t="s">
        <v>73</v>
      </c>
      <c r="E7" s="71" t="s">
        <v>74</v>
      </c>
      <c r="F7" s="71" t="s">
        <v>75</v>
      </c>
      <c r="G7" s="71" t="s">
        <v>76</v>
      </c>
      <c r="H7" s="71" t="s">
        <v>77</v>
      </c>
      <c r="I7" s="71" t="s">
        <v>78</v>
      </c>
      <c r="J7" s="72" t="s">
        <v>79</v>
      </c>
    </row>
    <row r="8" spans="1:13" ht="12" customHeight="1">
      <c r="A8" s="73"/>
      <c r="B8" s="74"/>
      <c r="C8" s="73"/>
      <c r="D8" s="75"/>
      <c r="E8" s="75"/>
      <c r="F8" s="75"/>
      <c r="G8" s="75"/>
      <c r="H8" s="75"/>
      <c r="I8" s="76"/>
      <c r="J8" s="69"/>
    </row>
    <row r="9" spans="1:13" ht="12" customHeight="1">
      <c r="A9" s="73"/>
      <c r="B9" s="74" t="s">
        <v>80</v>
      </c>
      <c r="C9" s="73"/>
      <c r="D9" s="77"/>
      <c r="E9" s="78"/>
      <c r="F9" s="79"/>
      <c r="G9" s="80"/>
      <c r="H9" s="81"/>
      <c r="I9" s="82"/>
      <c r="J9" s="69"/>
      <c r="K9" s="83"/>
      <c r="L9" s="84"/>
    </row>
    <row r="10" spans="1:13" ht="12" customHeight="1">
      <c r="A10" s="73"/>
      <c r="B10" s="83" t="s">
        <v>13</v>
      </c>
      <c r="C10" s="73"/>
      <c r="D10" s="85">
        <v>332</v>
      </c>
      <c r="E10" s="78">
        <v>2</v>
      </c>
      <c r="F10" s="163">
        <f>'10.1.1 - Soda'!K7</f>
        <v>73257863.409999996</v>
      </c>
      <c r="G10" s="86" t="s">
        <v>134</v>
      </c>
      <c r="H10" s="81">
        <v>0.2262649010137</v>
      </c>
      <c r="I10" s="82">
        <f>F10*H10</f>
        <v>16575683.212938804</v>
      </c>
      <c r="J10" s="87"/>
      <c r="K10" s="83"/>
      <c r="L10" s="88"/>
    </row>
    <row r="11" spans="1:13" ht="12" customHeight="1">
      <c r="A11" s="73"/>
      <c r="B11" s="89" t="s">
        <v>82</v>
      </c>
      <c r="C11" s="73"/>
      <c r="D11" s="85"/>
      <c r="E11" s="78"/>
      <c r="F11" s="86">
        <f>SUM(F10:F10)</f>
        <v>73257863.409999996</v>
      </c>
      <c r="G11" s="86"/>
      <c r="H11" s="81"/>
      <c r="I11" s="90">
        <f>SUM(I10:I10)</f>
        <v>16575683.212938804</v>
      </c>
      <c r="J11" s="69" t="s">
        <v>83</v>
      </c>
      <c r="K11" s="83"/>
      <c r="L11" s="88"/>
    </row>
    <row r="12" spans="1:13" ht="12" customHeight="1">
      <c r="A12" s="73"/>
      <c r="B12" s="83"/>
      <c r="C12" s="73"/>
      <c r="D12" s="85"/>
      <c r="E12" s="78"/>
      <c r="F12" s="86"/>
      <c r="G12" s="86"/>
      <c r="H12" s="81"/>
      <c r="I12" s="82"/>
      <c r="J12" s="87"/>
      <c r="K12" s="83"/>
      <c r="L12" s="88"/>
    </row>
    <row r="13" spans="1:13" ht="12" customHeight="1">
      <c r="A13" s="73"/>
      <c r="B13" s="73" t="s">
        <v>84</v>
      </c>
      <c r="C13" s="73"/>
      <c r="D13" s="67" t="s">
        <v>136</v>
      </c>
      <c r="E13" s="78">
        <v>2</v>
      </c>
      <c r="F13" s="164">
        <f>'10.1.2 - Soda'!K20</f>
        <v>-2897676.4568034257</v>
      </c>
      <c r="G13" s="86" t="s">
        <v>134</v>
      </c>
      <c r="H13" s="81">
        <v>0.2262649010137</v>
      </c>
      <c r="I13" s="82">
        <f>F13*H13</f>
        <v>-655642.4766683561</v>
      </c>
      <c r="J13" s="69"/>
      <c r="K13" s="83"/>
      <c r="L13" s="88"/>
      <c r="M13" s="92"/>
    </row>
    <row r="14" spans="1:13" ht="12" customHeight="1">
      <c r="A14" s="73"/>
      <c r="B14" s="93" t="s">
        <v>86</v>
      </c>
      <c r="C14" s="73"/>
      <c r="D14" s="67"/>
      <c r="E14" s="78"/>
      <c r="F14" s="92">
        <f>SUM(F13:F13)</f>
        <v>-2897676.4568034257</v>
      </c>
      <c r="G14" s="86"/>
      <c r="H14" s="81"/>
      <c r="I14" s="94">
        <f>SUM(I13:I13)</f>
        <v>-655642.4766683561</v>
      </c>
      <c r="J14" s="69" t="s">
        <v>90</v>
      </c>
      <c r="K14" s="83"/>
      <c r="L14" s="88"/>
      <c r="M14" s="92"/>
    </row>
    <row r="15" spans="1:13" ht="12" customHeight="1">
      <c r="A15" s="73"/>
      <c r="B15" s="73"/>
      <c r="C15" s="73"/>
      <c r="D15" s="85"/>
      <c r="E15" s="95"/>
      <c r="F15" s="86"/>
      <c r="G15" s="86"/>
      <c r="H15" s="81"/>
      <c r="I15" s="82"/>
      <c r="J15" s="69"/>
      <c r="L15" s="88"/>
    </row>
    <row r="16" spans="1:13" ht="12" customHeight="1">
      <c r="A16" s="73"/>
      <c r="B16" s="93" t="s">
        <v>176</v>
      </c>
      <c r="C16" s="73"/>
      <c r="D16" s="85"/>
      <c r="E16" s="95"/>
      <c r="F16" s="86"/>
      <c r="G16" s="86"/>
      <c r="H16" s="81"/>
      <c r="I16" s="82"/>
      <c r="J16" s="69"/>
      <c r="L16" s="88"/>
    </row>
    <row r="17" spans="1:13" ht="12" customHeight="1">
      <c r="A17" s="73"/>
      <c r="B17" s="73" t="s">
        <v>87</v>
      </c>
      <c r="C17" s="73"/>
      <c r="D17" s="85" t="s">
        <v>138</v>
      </c>
      <c r="E17" s="78">
        <v>2</v>
      </c>
      <c r="F17" s="163">
        <f>'10.1.2 - Soda'!K10</f>
        <v>2398009.9195839022</v>
      </c>
      <c r="G17" s="86" t="s">
        <v>134</v>
      </c>
      <c r="H17" s="81">
        <v>0.2262649010137</v>
      </c>
      <c r="I17" s="82">
        <f>F17*H17</f>
        <v>542585.47708452237</v>
      </c>
      <c r="J17" s="69"/>
      <c r="L17" s="88"/>
      <c r="M17" s="92"/>
    </row>
    <row r="18" spans="1:13" ht="12" customHeight="1">
      <c r="A18" s="73"/>
      <c r="B18" s="93" t="s">
        <v>89</v>
      </c>
      <c r="C18" s="73"/>
      <c r="D18" s="85"/>
      <c r="E18" s="78"/>
      <c r="F18" s="86">
        <f>SUM(F17:F17)</f>
        <v>2398009.9195839022</v>
      </c>
      <c r="G18" s="86"/>
      <c r="H18" s="81"/>
      <c r="I18" s="90">
        <f>SUM(I17:I17)</f>
        <v>542585.47708452237</v>
      </c>
      <c r="J18" s="69" t="s">
        <v>90</v>
      </c>
      <c r="L18" s="88"/>
      <c r="M18" s="92"/>
    </row>
    <row r="19" spans="1:13" ht="12" customHeight="1">
      <c r="A19" s="73"/>
      <c r="B19" s="73"/>
      <c r="C19" s="73"/>
      <c r="D19" s="85"/>
      <c r="E19" s="78"/>
      <c r="F19" s="86"/>
      <c r="G19" s="86"/>
      <c r="H19" s="81"/>
      <c r="I19" s="82"/>
      <c r="J19" s="69"/>
      <c r="L19" s="88"/>
    </row>
    <row r="20" spans="1:13" ht="12" customHeight="1">
      <c r="A20" s="73"/>
      <c r="C20" s="96"/>
      <c r="D20" s="85"/>
      <c r="E20" s="95"/>
      <c r="F20" s="86"/>
      <c r="G20" s="86"/>
      <c r="H20" s="97"/>
      <c r="I20" s="79"/>
      <c r="J20" s="69"/>
    </row>
    <row r="21" spans="1:13" ht="12" customHeight="1">
      <c r="A21" s="73"/>
      <c r="B21" s="98" t="s">
        <v>91</v>
      </c>
      <c r="C21" s="96"/>
      <c r="D21" s="85"/>
      <c r="E21" s="85"/>
      <c r="F21" s="86"/>
      <c r="G21" s="99"/>
      <c r="H21" s="97"/>
      <c r="I21" s="79"/>
      <c r="J21" s="69"/>
    </row>
    <row r="22" spans="1:13" ht="12" customHeight="1">
      <c r="A22" s="73"/>
      <c r="B22" s="96"/>
      <c r="C22" s="96"/>
      <c r="D22" s="85"/>
      <c r="E22" s="78"/>
      <c r="F22" s="86"/>
      <c r="G22" s="86"/>
      <c r="H22" s="102"/>
      <c r="I22" s="79"/>
      <c r="J22" s="69"/>
      <c r="L22" s="103"/>
      <c r="M22" s="103"/>
    </row>
    <row r="23" spans="1:13" ht="12" customHeight="1">
      <c r="A23" s="73"/>
      <c r="B23" s="96" t="s">
        <v>141</v>
      </c>
      <c r="C23" s="96"/>
      <c r="D23" s="85" t="s">
        <v>93</v>
      </c>
      <c r="E23" s="78">
        <v>2</v>
      </c>
      <c r="F23" s="86">
        <v>2195980</v>
      </c>
      <c r="G23" s="86" t="s">
        <v>134</v>
      </c>
      <c r="H23" s="81">
        <v>0.2262649010137</v>
      </c>
      <c r="I23" s="82">
        <f t="shared" ref="I23:I26" si="0">F23*H23</f>
        <v>496873.19732806494</v>
      </c>
      <c r="J23" s="69"/>
      <c r="L23" s="103"/>
      <c r="M23" s="103"/>
    </row>
    <row r="24" spans="1:13" ht="12" customHeight="1">
      <c r="A24" s="73"/>
      <c r="B24" s="96" t="s">
        <v>141</v>
      </c>
      <c r="C24" s="96"/>
      <c r="D24" s="85" t="s">
        <v>94</v>
      </c>
      <c r="E24" s="78">
        <v>2</v>
      </c>
      <c r="F24" s="86">
        <v>-19503996</v>
      </c>
      <c r="G24" s="86" t="s">
        <v>134</v>
      </c>
      <c r="H24" s="81">
        <v>0.2262649010137</v>
      </c>
      <c r="I24" s="82">
        <f t="shared" si="0"/>
        <v>-4413069.7243116004</v>
      </c>
      <c r="J24" s="69"/>
      <c r="L24" s="103"/>
      <c r="M24" s="103"/>
    </row>
    <row r="25" spans="1:13" ht="12" customHeight="1">
      <c r="A25" s="73"/>
      <c r="B25" s="96" t="s">
        <v>142</v>
      </c>
      <c r="C25" s="96"/>
      <c r="D25" s="85">
        <v>41010</v>
      </c>
      <c r="E25" s="78">
        <v>2</v>
      </c>
      <c r="F25" s="86">
        <v>-8235358</v>
      </c>
      <c r="G25" s="86" t="s">
        <v>134</v>
      </c>
      <c r="H25" s="81">
        <v>0.2262649010137</v>
      </c>
      <c r="I25" s="82">
        <f t="shared" si="0"/>
        <v>-1863372.4626823824</v>
      </c>
      <c r="J25" s="69"/>
      <c r="L25" s="103"/>
      <c r="M25" s="103"/>
    </row>
    <row r="26" spans="1:13" ht="12" customHeight="1">
      <c r="A26" s="73"/>
      <c r="B26" s="96" t="s">
        <v>143</v>
      </c>
      <c r="C26" s="96"/>
      <c r="D26" s="85">
        <v>282</v>
      </c>
      <c r="E26" s="78">
        <v>2</v>
      </c>
      <c r="F26" s="86">
        <v>-15217930.217664</v>
      </c>
      <c r="G26" s="86" t="s">
        <v>134</v>
      </c>
      <c r="H26" s="81">
        <v>0.2262649010137</v>
      </c>
      <c r="I26" s="82">
        <f t="shared" si="0"/>
        <v>-3443283.4743331391</v>
      </c>
      <c r="J26" s="69"/>
      <c r="L26" s="103"/>
      <c r="M26" s="103"/>
    </row>
    <row r="27" spans="1:13" ht="12" customHeight="1">
      <c r="A27" s="73"/>
      <c r="B27" s="80"/>
      <c r="C27" s="80"/>
      <c r="D27" s="80"/>
      <c r="E27" s="80"/>
      <c r="F27" s="80"/>
      <c r="G27" s="100"/>
      <c r="H27" s="81"/>
      <c r="I27" s="82"/>
      <c r="J27" s="69"/>
    </row>
    <row r="28" spans="1:13" ht="12" customHeight="1">
      <c r="A28" s="73"/>
      <c r="B28" s="104"/>
      <c r="C28" s="96"/>
      <c r="D28" s="85"/>
      <c r="E28" s="85"/>
      <c r="F28" s="86"/>
      <c r="G28" s="99"/>
      <c r="H28" s="97"/>
      <c r="I28" s="79"/>
      <c r="J28" s="69"/>
    </row>
    <row r="29" spans="1:13" ht="12" customHeight="1">
      <c r="A29" s="73"/>
      <c r="B29" s="104"/>
      <c r="C29" s="96"/>
      <c r="D29" s="85"/>
      <c r="E29" s="85"/>
      <c r="F29" s="86"/>
      <c r="G29" s="99"/>
      <c r="H29" s="97"/>
      <c r="I29" s="79"/>
      <c r="J29" s="69"/>
    </row>
    <row r="30" spans="1:13" ht="12" customHeight="1">
      <c r="A30" s="73"/>
      <c r="B30" s="104"/>
      <c r="C30" s="96"/>
      <c r="D30" s="85"/>
      <c r="E30" s="85"/>
      <c r="F30" s="86"/>
      <c r="G30" s="99"/>
      <c r="H30" s="97"/>
      <c r="I30" s="79"/>
      <c r="J30" s="69"/>
    </row>
    <row r="31" spans="1:13" ht="12" customHeight="1">
      <c r="A31" s="73"/>
      <c r="B31" s="104"/>
      <c r="C31" s="96"/>
      <c r="D31" s="85"/>
      <c r="E31" s="85"/>
      <c r="F31" s="86"/>
      <c r="G31" s="99"/>
      <c r="H31" s="97"/>
      <c r="I31" s="79"/>
      <c r="J31" s="69"/>
    </row>
    <row r="32" spans="1:13" ht="12" customHeight="1">
      <c r="A32" s="73"/>
      <c r="B32" s="96"/>
      <c r="C32" s="96"/>
      <c r="D32" s="85"/>
      <c r="E32" s="78"/>
      <c r="F32" s="86"/>
      <c r="G32" s="78"/>
      <c r="H32" s="75"/>
      <c r="I32" s="75"/>
      <c r="J32" s="69"/>
    </row>
    <row r="33" spans="1:10" s="73" customFormat="1" ht="12" customHeight="1">
      <c r="B33" s="96"/>
      <c r="C33" s="96"/>
      <c r="D33" s="85"/>
      <c r="E33" s="78"/>
      <c r="F33" s="86"/>
      <c r="G33" s="78"/>
      <c r="H33" s="75"/>
      <c r="I33" s="75"/>
      <c r="J33" s="75"/>
    </row>
    <row r="34" spans="1:10" s="73" customFormat="1" ht="12" customHeight="1" thickBot="1">
      <c r="D34" s="105"/>
      <c r="E34" s="75"/>
      <c r="F34" s="75"/>
      <c r="G34" s="75"/>
      <c r="H34" s="75"/>
      <c r="I34" s="75"/>
      <c r="J34" s="75"/>
    </row>
    <row r="35" spans="1:10" ht="12" customHeight="1">
      <c r="A35" s="181" t="s">
        <v>160</v>
      </c>
      <c r="B35" s="182"/>
      <c r="C35" s="182"/>
      <c r="D35" s="182"/>
      <c r="E35" s="182"/>
      <c r="F35" s="182"/>
      <c r="G35" s="182"/>
      <c r="H35" s="182"/>
      <c r="I35" s="182"/>
      <c r="J35" s="183"/>
    </row>
    <row r="36" spans="1:10" ht="12" customHeight="1">
      <c r="A36" s="184"/>
      <c r="B36" s="185"/>
      <c r="C36" s="185"/>
      <c r="D36" s="185"/>
      <c r="E36" s="185"/>
      <c r="F36" s="185"/>
      <c r="G36" s="185"/>
      <c r="H36" s="185"/>
      <c r="I36" s="185"/>
      <c r="J36" s="186"/>
    </row>
    <row r="37" spans="1:10" ht="12" customHeight="1">
      <c r="A37" s="184"/>
      <c r="B37" s="185"/>
      <c r="C37" s="185"/>
      <c r="D37" s="185"/>
      <c r="E37" s="185"/>
      <c r="F37" s="185"/>
      <c r="G37" s="185"/>
      <c r="H37" s="185"/>
      <c r="I37" s="185"/>
      <c r="J37" s="186"/>
    </row>
    <row r="38" spans="1:10" ht="12" customHeight="1">
      <c r="A38" s="184"/>
      <c r="B38" s="185"/>
      <c r="C38" s="185"/>
      <c r="D38" s="185"/>
      <c r="E38" s="185"/>
      <c r="F38" s="185"/>
      <c r="G38" s="185"/>
      <c r="H38" s="185"/>
      <c r="I38" s="185"/>
      <c r="J38" s="186"/>
    </row>
    <row r="39" spans="1:10" ht="12" customHeight="1">
      <c r="A39" s="184"/>
      <c r="B39" s="185"/>
      <c r="C39" s="185"/>
      <c r="D39" s="185"/>
      <c r="E39" s="185"/>
      <c r="F39" s="185"/>
      <c r="G39" s="185"/>
      <c r="H39" s="185"/>
      <c r="I39" s="185"/>
      <c r="J39" s="186"/>
    </row>
    <row r="40" spans="1:10" ht="12" customHeight="1">
      <c r="A40" s="184"/>
      <c r="B40" s="185"/>
      <c r="C40" s="185"/>
      <c r="D40" s="185"/>
      <c r="E40" s="185"/>
      <c r="F40" s="185"/>
      <c r="G40" s="185"/>
      <c r="H40" s="185"/>
      <c r="I40" s="185"/>
      <c r="J40" s="186"/>
    </row>
    <row r="41" spans="1:10" ht="12" customHeight="1">
      <c r="A41" s="184"/>
      <c r="B41" s="185"/>
      <c r="C41" s="185"/>
      <c r="D41" s="185"/>
      <c r="E41" s="185"/>
      <c r="F41" s="185"/>
      <c r="G41" s="185"/>
      <c r="H41" s="185"/>
      <c r="I41" s="185"/>
      <c r="J41" s="186"/>
    </row>
    <row r="42" spans="1:10" ht="12" customHeight="1" thickBot="1">
      <c r="A42" s="187"/>
      <c r="B42" s="188"/>
      <c r="C42" s="188"/>
      <c r="D42" s="188"/>
      <c r="E42" s="188"/>
      <c r="F42" s="188"/>
      <c r="G42" s="188"/>
      <c r="H42" s="188"/>
      <c r="I42" s="188"/>
      <c r="J42" s="189"/>
    </row>
    <row r="43" spans="1:10" ht="12" customHeight="1">
      <c r="D43" s="105"/>
      <c r="E43" s="75" t="s">
        <v>98</v>
      </c>
    </row>
    <row r="44" spans="1:10">
      <c r="D44" s="106"/>
      <c r="E44" s="78"/>
      <c r="F44" s="96"/>
    </row>
    <row r="45" spans="1:10">
      <c r="D45" s="86"/>
      <c r="E45" s="78"/>
      <c r="F45" s="79"/>
      <c r="G45" s="107"/>
    </row>
    <row r="46" spans="1:10">
      <c r="D46" s="85"/>
      <c r="E46" s="78"/>
      <c r="F46" s="79"/>
    </row>
    <row r="47" spans="1:10">
      <c r="D47" s="108"/>
      <c r="E47" s="78"/>
      <c r="F47" s="79"/>
    </row>
    <row r="48" spans="1:10">
      <c r="D48" s="85"/>
      <c r="E48" s="78"/>
      <c r="F48" s="79"/>
    </row>
    <row r="49" spans="4:6">
      <c r="D49" s="85"/>
      <c r="E49" s="78"/>
      <c r="F49" s="79"/>
    </row>
    <row r="50" spans="4:6">
      <c r="D50" s="86"/>
      <c r="E50" s="78"/>
      <c r="F50" s="79"/>
    </row>
    <row r="51" spans="4:6">
      <c r="D51" s="85"/>
      <c r="E51" s="78"/>
      <c r="F51" s="79"/>
    </row>
    <row r="52" spans="4:6">
      <c r="D52" s="108"/>
      <c r="E52" s="78"/>
      <c r="F52" s="79"/>
    </row>
    <row r="53" spans="4:6">
      <c r="D53" s="68"/>
    </row>
    <row r="54" spans="4:6">
      <c r="D54" s="68"/>
    </row>
    <row r="55" spans="4:6">
      <c r="D55" s="68"/>
    </row>
    <row r="56" spans="4:6">
      <c r="D56" s="68"/>
    </row>
    <row r="57" spans="4:6">
      <c r="D57" s="68"/>
    </row>
    <row r="58" spans="4:6">
      <c r="D58" s="68"/>
    </row>
    <row r="59" spans="4:6">
      <c r="D59" s="68"/>
    </row>
    <row r="60" spans="4:6">
      <c r="D60" s="68"/>
    </row>
    <row r="61" spans="4:6">
      <c r="D61" s="68"/>
    </row>
    <row r="62" spans="4:6">
      <c r="D62" s="68"/>
    </row>
    <row r="63" spans="4:6">
      <c r="D63" s="68"/>
    </row>
    <row r="64" spans="4:6">
      <c r="D64" s="68"/>
    </row>
    <row r="65" spans="4:4">
      <c r="D65" s="68"/>
    </row>
    <row r="66" spans="4:4">
      <c r="D66" s="68"/>
    </row>
    <row r="67" spans="4:4">
      <c r="D67" s="68"/>
    </row>
    <row r="68" spans="4:4">
      <c r="D68" s="68"/>
    </row>
    <row r="69" spans="4:4">
      <c r="D69" s="68"/>
    </row>
    <row r="70" spans="4:4">
      <c r="D70" s="68"/>
    </row>
    <row r="71" spans="4:4">
      <c r="D71" s="68"/>
    </row>
    <row r="72" spans="4:4">
      <c r="D72" s="68"/>
    </row>
    <row r="73" spans="4:4">
      <c r="D73" s="68"/>
    </row>
    <row r="74" spans="4:4">
      <c r="D74" s="68"/>
    </row>
    <row r="75" spans="4:4">
      <c r="D75" s="68"/>
    </row>
    <row r="76" spans="4:4">
      <c r="D76" s="68"/>
    </row>
    <row r="77" spans="4:4">
      <c r="D77" s="68"/>
    </row>
    <row r="78" spans="4:4">
      <c r="D78" s="68"/>
    </row>
    <row r="79" spans="4:4">
      <c r="D79" s="68"/>
    </row>
    <row r="80" spans="4:4">
      <c r="D80" s="68"/>
    </row>
    <row r="81" spans="4:4">
      <c r="D81" s="68"/>
    </row>
    <row r="82" spans="4:4">
      <c r="D82" s="68"/>
    </row>
    <row r="83" spans="4:4">
      <c r="D83" s="68"/>
    </row>
    <row r="84" spans="4:4">
      <c r="D84" s="68"/>
    </row>
    <row r="85" spans="4:4">
      <c r="D85" s="68"/>
    </row>
    <row r="86" spans="4:4">
      <c r="D86" s="68"/>
    </row>
    <row r="87" spans="4:4">
      <c r="D87" s="68"/>
    </row>
    <row r="88" spans="4:4">
      <c r="D88" s="68"/>
    </row>
    <row r="89" spans="4:4">
      <c r="D89" s="68"/>
    </row>
    <row r="90" spans="4:4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  <row r="106" spans="4:4">
      <c r="D106" s="68"/>
    </row>
    <row r="107" spans="4:4">
      <c r="D107" s="68"/>
    </row>
    <row r="108" spans="4:4">
      <c r="D108" s="68"/>
    </row>
    <row r="109" spans="4:4">
      <c r="D109" s="68"/>
    </row>
    <row r="110" spans="4:4">
      <c r="D110" s="68"/>
    </row>
    <row r="111" spans="4:4">
      <c r="D111" s="68"/>
    </row>
    <row r="112" spans="4:4">
      <c r="D112" s="68"/>
    </row>
    <row r="113" spans="4:4">
      <c r="D113" s="68"/>
    </row>
    <row r="114" spans="4:4">
      <c r="D114" s="68"/>
    </row>
    <row r="115" spans="4:4">
      <c r="D115" s="68"/>
    </row>
    <row r="116" spans="4:4">
      <c r="D116" s="68"/>
    </row>
    <row r="117" spans="4:4">
      <c r="D117" s="68"/>
    </row>
    <row r="118" spans="4:4">
      <c r="D118" s="68"/>
    </row>
    <row r="119" spans="4:4">
      <c r="D119" s="68"/>
    </row>
    <row r="120" spans="4:4">
      <c r="D120" s="68"/>
    </row>
    <row r="121" spans="4:4">
      <c r="D121" s="68"/>
    </row>
    <row r="122" spans="4:4">
      <c r="D122" s="68"/>
    </row>
    <row r="123" spans="4:4">
      <c r="D123" s="68"/>
    </row>
    <row r="124" spans="4:4">
      <c r="D124" s="68"/>
    </row>
    <row r="125" spans="4:4">
      <c r="D125" s="68"/>
    </row>
    <row r="126" spans="4:4">
      <c r="D126" s="68"/>
    </row>
    <row r="127" spans="4:4">
      <c r="D127" s="68"/>
    </row>
    <row r="128" spans="4:4">
      <c r="D128" s="68"/>
    </row>
    <row r="129" spans="4:4">
      <c r="D129" s="68"/>
    </row>
    <row r="130" spans="4:4">
      <c r="D130" s="68"/>
    </row>
    <row r="131" spans="4:4">
      <c r="D131" s="68"/>
    </row>
    <row r="132" spans="4:4">
      <c r="D132" s="68"/>
    </row>
    <row r="133" spans="4:4">
      <c r="D133" s="68"/>
    </row>
    <row r="134" spans="4:4">
      <c r="D134" s="68"/>
    </row>
    <row r="135" spans="4:4">
      <c r="D135" s="68"/>
    </row>
    <row r="136" spans="4:4">
      <c r="D136" s="68"/>
    </row>
    <row r="137" spans="4:4">
      <c r="D137" s="68"/>
    </row>
    <row r="138" spans="4:4">
      <c r="D138" s="68"/>
    </row>
    <row r="139" spans="4:4">
      <c r="D139" s="68"/>
    </row>
    <row r="140" spans="4:4">
      <c r="D140" s="68"/>
    </row>
    <row r="141" spans="4:4">
      <c r="D141" s="68"/>
    </row>
    <row r="142" spans="4:4">
      <c r="D142" s="68"/>
    </row>
    <row r="143" spans="4:4">
      <c r="D143" s="68"/>
    </row>
    <row r="144" spans="4:4">
      <c r="D144" s="68"/>
    </row>
    <row r="145" spans="4:4">
      <c r="D145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</sheetData>
  <mergeCells count="1">
    <mergeCell ref="A35:J42"/>
  </mergeCells>
  <conditionalFormatting sqref="B28:B29">
    <cfRule type="cellIs" dxfId="14" priority="1" stopIfTrue="1" operator="equal">
      <formula>"Title"</formula>
    </cfRule>
  </conditionalFormatting>
  <conditionalFormatting sqref="B8:B9">
    <cfRule type="cellIs" dxfId="13" priority="2" stopIfTrue="1" operator="equal">
      <formula>"Adjustment to Income/Expense/Rate Base:"</formula>
    </cfRule>
  </conditionalFormatting>
  <conditionalFormatting sqref="J1">
    <cfRule type="cellIs" dxfId="12" priority="3" stopIfTrue="1" operator="equal">
      <formula>"x.x"</formula>
    </cfRule>
  </conditionalFormatting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view="pageBreakPreview" topLeftCell="C1" zoomScale="60" zoomScaleNormal="100" workbookViewId="0">
      <selection activeCell="B9" sqref="B9"/>
    </sheetView>
  </sheetViews>
  <sheetFormatPr defaultRowHeight="12.75"/>
  <cols>
    <col min="1" max="1" width="15.7109375" style="109" hidden="1" customWidth="1"/>
    <col min="2" max="2" width="20.28515625" style="109" hidden="1" customWidth="1"/>
    <col min="3" max="3" width="48.42578125" style="80" bestFit="1" customWidth="1"/>
    <col min="4" max="4" width="16.140625" style="110" hidden="1" customWidth="1"/>
    <col min="5" max="5" width="8.85546875" style="100" customWidth="1"/>
    <col min="6" max="6" width="6.85546875" style="100" customWidth="1"/>
    <col min="7" max="7" width="18.5703125" style="80" bestFit="1" customWidth="1"/>
    <col min="8" max="8" width="22.85546875" style="110" hidden="1" customWidth="1"/>
    <col min="9" max="9" width="18.42578125" style="80" customWidth="1"/>
    <col min="10" max="10" width="2.5703125" style="84" customWidth="1"/>
    <col min="11" max="11" width="14.140625" style="84" bestFit="1" customWidth="1"/>
    <col min="12" max="12" width="15.85546875" style="84" customWidth="1"/>
    <col min="13" max="13" width="10.5703125" style="84" bestFit="1" customWidth="1"/>
    <col min="14" max="14" width="13.140625" style="84" bestFit="1" customWidth="1"/>
    <col min="15" max="15" width="9.140625" style="84"/>
    <col min="16" max="16" width="15.28515625" style="84" bestFit="1" customWidth="1"/>
    <col min="17" max="16384" width="9.140625" style="84"/>
  </cols>
  <sheetData>
    <row r="1" spans="1:12">
      <c r="C1" s="66" t="s">
        <v>0</v>
      </c>
    </row>
    <row r="2" spans="1:12">
      <c r="C2" s="70" t="s">
        <v>1</v>
      </c>
    </row>
    <row r="3" spans="1:12">
      <c r="C3" s="111" t="str">
        <f>'10.1 - Soda'!B3</f>
        <v>Major Plant Additions - REVISED, Soda Springs Fish Passage</v>
      </c>
    </row>
    <row r="4" spans="1:12">
      <c r="C4" s="111"/>
    </row>
    <row r="5" spans="1:12" ht="25.5">
      <c r="A5" s="112" t="s">
        <v>99</v>
      </c>
      <c r="B5" s="112" t="s">
        <v>100</v>
      </c>
      <c r="C5" s="113" t="s">
        <v>101</v>
      </c>
      <c r="D5" s="114" t="s">
        <v>102</v>
      </c>
      <c r="E5" s="115" t="s">
        <v>103</v>
      </c>
      <c r="F5" s="115" t="s">
        <v>104</v>
      </c>
      <c r="G5" s="115" t="s">
        <v>105</v>
      </c>
      <c r="H5" s="114" t="s">
        <v>106</v>
      </c>
      <c r="I5" s="116" t="s">
        <v>107</v>
      </c>
      <c r="K5" s="117" t="s">
        <v>108</v>
      </c>
      <c r="L5" s="118"/>
    </row>
    <row r="6" spans="1:12">
      <c r="B6" s="109" t="s">
        <v>98</v>
      </c>
      <c r="C6" s="165" t="s">
        <v>13</v>
      </c>
      <c r="D6" s="120"/>
      <c r="F6" s="121"/>
      <c r="G6" s="122"/>
      <c r="I6" s="44"/>
    </row>
    <row r="7" spans="1:12">
      <c r="A7" s="109" t="s">
        <v>109</v>
      </c>
      <c r="B7" s="109" t="s">
        <v>161</v>
      </c>
      <c r="C7" s="80" t="s">
        <v>162</v>
      </c>
      <c r="D7" s="120" t="s">
        <v>13</v>
      </c>
      <c r="E7" s="100">
        <v>332</v>
      </c>
      <c r="F7" s="100" t="s">
        <v>134</v>
      </c>
      <c r="G7" s="122">
        <v>41212</v>
      </c>
      <c r="H7" s="123" t="str">
        <f t="shared" ref="H7" si="0">D7&amp;F7</f>
        <v>Hydro ProductionCAGW</v>
      </c>
      <c r="I7" s="44">
        <v>73257863.409999996</v>
      </c>
      <c r="J7" s="44"/>
      <c r="K7" s="88">
        <v>73257863.409999996</v>
      </c>
      <c r="L7" s="88"/>
    </row>
    <row r="8" spans="1:12">
      <c r="B8" s="109" t="s">
        <v>98</v>
      </c>
      <c r="C8" s="165" t="s">
        <v>147</v>
      </c>
      <c r="D8" s="120"/>
      <c r="F8" s="121"/>
      <c r="G8" s="122"/>
      <c r="I8" s="126">
        <f>SUBTOTAL(9,I7:I7)</f>
        <v>73257863.409999996</v>
      </c>
      <c r="K8" s="126">
        <f>SUBTOTAL(9,K7:K7)</f>
        <v>73257863.409999996</v>
      </c>
    </row>
    <row r="9" spans="1:12">
      <c r="C9" s="127"/>
      <c r="D9" s="120"/>
      <c r="F9" s="121"/>
    </row>
    <row r="10" spans="1:12" ht="13.5" thickBot="1">
      <c r="C10" s="111" t="s">
        <v>113</v>
      </c>
      <c r="D10" s="124"/>
      <c r="F10" s="125"/>
      <c r="G10" s="88"/>
      <c r="I10" s="128">
        <f>I8</f>
        <v>73257863.409999996</v>
      </c>
      <c r="K10" s="128">
        <f>K8</f>
        <v>73257863.409999996</v>
      </c>
    </row>
    <row r="11" spans="1:12" ht="13.5" thickTop="1">
      <c r="K11" s="129" t="s">
        <v>114</v>
      </c>
    </row>
  </sheetData>
  <printOptions horizontalCentered="1"/>
  <pageMargins left="0.7" right="0.7" top="0.75" bottom="0.75" header="0.3" footer="0.3"/>
  <pageSetup scale="78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view="pageBreakPreview" zoomScale="60" zoomScaleNormal="100" workbookViewId="0">
      <selection activeCell="B9" sqref="B9"/>
    </sheetView>
  </sheetViews>
  <sheetFormatPr defaultRowHeight="12.75"/>
  <cols>
    <col min="1" max="1" width="45.28515625" customWidth="1"/>
    <col min="2" max="2" width="16" style="130" hidden="1" customWidth="1"/>
    <col min="3" max="3" width="9.85546875" style="84" bestFit="1" customWidth="1"/>
    <col min="4" max="4" width="14.28515625" style="84" bestFit="1" customWidth="1"/>
    <col min="5" max="5" width="7.5703125" style="131" bestFit="1" customWidth="1"/>
    <col min="6" max="7" width="14.5703125" style="131" hidden="1" customWidth="1"/>
    <col min="8" max="8" width="14.28515625" bestFit="1" customWidth="1"/>
    <col min="9" max="9" width="18.7109375" style="132" customWidth="1"/>
    <col min="10" max="10" width="2.7109375" style="133" customWidth="1"/>
    <col min="11" max="11" width="21.140625" style="132" bestFit="1" customWidth="1"/>
  </cols>
  <sheetData>
    <row r="1" spans="1:19">
      <c r="A1" s="66" t="str">
        <f>'10.4 - JB'!B1</f>
        <v>PacifiCorp</v>
      </c>
    </row>
    <row r="2" spans="1:19">
      <c r="A2" s="70" t="s">
        <v>1</v>
      </c>
    </row>
    <row r="3" spans="1:19">
      <c r="A3" s="134" t="str">
        <f>'10.1 - Soda'!B3</f>
        <v>Major Plant Additions - REVISED, Soda Springs Fish Passage</v>
      </c>
      <c r="I3" s="135"/>
      <c r="J3" s="136"/>
      <c r="K3" s="135"/>
    </row>
    <row r="4" spans="1:19">
      <c r="A4" s="134"/>
      <c r="B4" s="80"/>
      <c r="E4" s="137"/>
      <c r="F4" s="137"/>
      <c r="G4" s="137"/>
      <c r="H4" s="84"/>
      <c r="I4" s="44"/>
      <c r="J4" s="136"/>
      <c r="K4" s="44"/>
    </row>
    <row r="5" spans="1:19">
      <c r="A5" s="134" t="s">
        <v>87</v>
      </c>
      <c r="B5" s="80"/>
      <c r="E5" s="137"/>
      <c r="F5" s="137"/>
      <c r="G5" s="137"/>
      <c r="H5" s="84"/>
      <c r="I5" s="138"/>
      <c r="J5" s="139"/>
      <c r="K5" s="138"/>
    </row>
    <row r="6" spans="1:19">
      <c r="A6" s="134"/>
      <c r="B6" s="80"/>
      <c r="C6" s="140" t="s">
        <v>115</v>
      </c>
      <c r="D6" s="140" t="s">
        <v>22</v>
      </c>
      <c r="E6" s="137"/>
      <c r="H6" s="140" t="s">
        <v>22</v>
      </c>
      <c r="I6" s="138" t="s">
        <v>116</v>
      </c>
      <c r="J6" s="139"/>
      <c r="K6" s="141" t="s">
        <v>117</v>
      </c>
    </row>
    <row r="7" spans="1:19">
      <c r="A7" s="142" t="s">
        <v>118</v>
      </c>
      <c r="B7" s="143" t="s">
        <v>102</v>
      </c>
      <c r="C7" s="142" t="s">
        <v>103</v>
      </c>
      <c r="D7" s="142" t="s">
        <v>103</v>
      </c>
      <c r="E7" s="142" t="s">
        <v>104</v>
      </c>
      <c r="F7" s="144" t="s">
        <v>119</v>
      </c>
      <c r="G7" s="144" t="s">
        <v>120</v>
      </c>
      <c r="H7" s="142" t="s">
        <v>121</v>
      </c>
      <c r="I7" s="145" t="s">
        <v>122</v>
      </c>
      <c r="J7" s="139"/>
      <c r="K7" s="115" t="s">
        <v>123</v>
      </c>
    </row>
    <row r="8" spans="1:19">
      <c r="A8" s="146"/>
      <c r="B8" s="147"/>
      <c r="C8" s="146"/>
      <c r="D8" s="146"/>
      <c r="E8" s="146"/>
      <c r="F8" s="147"/>
      <c r="G8" s="147"/>
      <c r="H8" s="148"/>
      <c r="I8" s="149"/>
      <c r="J8" s="139"/>
      <c r="K8" s="86"/>
      <c r="L8" s="130"/>
      <c r="M8" s="130"/>
      <c r="N8" s="130"/>
      <c r="O8" s="130"/>
      <c r="P8" s="130"/>
      <c r="Q8" s="130"/>
      <c r="R8" s="130"/>
      <c r="S8" s="130"/>
    </row>
    <row r="9" spans="1:19">
      <c r="A9" s="150" t="s">
        <v>124</v>
      </c>
      <c r="B9" s="151"/>
      <c r="C9" s="137"/>
      <c r="D9" s="137"/>
      <c r="E9" s="85"/>
      <c r="F9" s="152" t="str">
        <f t="shared" ref="F9:F12" si="0">B9&amp;E9</f>
        <v/>
      </c>
      <c r="G9" s="152" t="str">
        <f t="shared" ref="G9:G12" si="1">D9&amp;E9</f>
        <v/>
      </c>
      <c r="H9" s="153"/>
      <c r="I9" s="44"/>
      <c r="J9" s="154"/>
      <c r="K9" s="44"/>
      <c r="L9" s="130"/>
      <c r="M9" s="130"/>
      <c r="N9" s="130"/>
      <c r="O9" s="130"/>
      <c r="P9" s="130"/>
      <c r="Q9" s="130"/>
      <c r="R9" s="130"/>
      <c r="S9" s="130"/>
    </row>
    <row r="10" spans="1:19">
      <c r="A10" s="80" t="s">
        <v>162</v>
      </c>
      <c r="B10" s="151" t="s">
        <v>149</v>
      </c>
      <c r="C10" s="137">
        <v>332</v>
      </c>
      <c r="D10" s="137" t="s">
        <v>138</v>
      </c>
      <c r="E10" s="85" t="s">
        <v>134</v>
      </c>
      <c r="F10" s="152"/>
      <c r="G10" s="152"/>
      <c r="H10" s="153">
        <v>3.2703363349341999E-2</v>
      </c>
      <c r="I10" s="44">
        <v>73257863.409999996</v>
      </c>
      <c r="J10" s="154"/>
      <c r="K10" s="44">
        <v>2398009.9195839022</v>
      </c>
      <c r="L10" s="130"/>
      <c r="M10" s="130"/>
      <c r="N10" s="130"/>
      <c r="O10" s="130"/>
      <c r="P10" s="130"/>
      <c r="Q10" s="130"/>
      <c r="R10" s="130"/>
      <c r="S10" s="130"/>
    </row>
    <row r="11" spans="1:19">
      <c r="A11" s="150" t="s">
        <v>127</v>
      </c>
      <c r="B11" s="157"/>
      <c r="C11" s="137"/>
      <c r="D11" s="137"/>
      <c r="E11" s="85"/>
      <c r="F11" s="152" t="str">
        <f t="shared" si="0"/>
        <v/>
      </c>
      <c r="G11" s="152" t="str">
        <f t="shared" si="1"/>
        <v/>
      </c>
      <c r="H11" s="153"/>
      <c r="I11" s="126">
        <f>I10</f>
        <v>73257863.409999996</v>
      </c>
      <c r="J11" s="139"/>
      <c r="K11" s="126">
        <f>K10</f>
        <v>2398009.9195839022</v>
      </c>
      <c r="L11" s="130"/>
      <c r="M11" s="130"/>
      <c r="N11" s="130"/>
      <c r="O11" s="130"/>
      <c r="P11" s="130"/>
      <c r="Q11" s="130"/>
      <c r="R11" s="130"/>
      <c r="S11" s="130"/>
    </row>
    <row r="12" spans="1:19">
      <c r="A12" s="155"/>
      <c r="B12" s="158"/>
      <c r="E12" s="85"/>
      <c r="F12" s="152" t="str">
        <f t="shared" si="0"/>
        <v/>
      </c>
      <c r="G12" s="152" t="str">
        <f t="shared" si="1"/>
        <v/>
      </c>
      <c r="H12" s="153"/>
      <c r="I12" s="44"/>
      <c r="J12" s="136"/>
      <c r="K12" s="159" t="s">
        <v>114</v>
      </c>
      <c r="L12" s="130"/>
      <c r="M12" s="130"/>
      <c r="N12" s="130"/>
      <c r="O12" s="130"/>
      <c r="P12" s="130"/>
      <c r="Q12" s="130"/>
      <c r="R12" s="130"/>
      <c r="S12" s="130"/>
    </row>
    <row r="13" spans="1:19">
      <c r="A13" s="134"/>
      <c r="C13"/>
      <c r="I13"/>
      <c r="J13" s="136"/>
      <c r="L13" s="130"/>
      <c r="M13" s="130"/>
      <c r="N13" s="130"/>
      <c r="O13" s="130"/>
      <c r="P13" s="130"/>
      <c r="Q13" s="130"/>
      <c r="R13" s="130"/>
      <c r="S13" s="130"/>
    </row>
    <row r="14" spans="1:19">
      <c r="A14" s="134"/>
      <c r="B14" s="80"/>
      <c r="E14" s="137"/>
      <c r="F14" s="137"/>
      <c r="G14" s="137"/>
      <c r="H14" s="84"/>
      <c r="I14" s="80"/>
      <c r="J14" s="136"/>
      <c r="K14" s="44"/>
      <c r="L14" s="130"/>
      <c r="M14" s="130"/>
      <c r="N14" s="130"/>
      <c r="O14" s="130"/>
      <c r="P14" s="130"/>
      <c r="Q14" s="130"/>
      <c r="R14" s="130"/>
      <c r="S14" s="130"/>
    </row>
    <row r="15" spans="1:19">
      <c r="A15" s="134" t="s">
        <v>128</v>
      </c>
      <c r="B15" s="80"/>
      <c r="E15" s="137"/>
      <c r="F15" s="137"/>
      <c r="G15" s="137"/>
      <c r="H15" s="84"/>
      <c r="I15" s="138"/>
      <c r="J15" s="139"/>
      <c r="K15" s="138"/>
      <c r="L15" s="130"/>
      <c r="M15" s="130"/>
      <c r="N15" s="130"/>
      <c r="O15" s="130"/>
      <c r="P15" s="130"/>
      <c r="Q15" s="130"/>
      <c r="R15" s="130"/>
      <c r="S15" s="130"/>
    </row>
    <row r="16" spans="1:19">
      <c r="A16" s="84"/>
      <c r="B16" s="80"/>
      <c r="C16" s="140" t="s">
        <v>115</v>
      </c>
      <c r="D16" s="140" t="s">
        <v>129</v>
      </c>
      <c r="E16" s="137"/>
      <c r="F16" s="137"/>
      <c r="G16" s="137"/>
      <c r="H16" s="140" t="s">
        <v>22</v>
      </c>
      <c r="I16" s="138" t="s">
        <v>116</v>
      </c>
      <c r="J16" s="139"/>
      <c r="K16" s="138" t="s">
        <v>130</v>
      </c>
      <c r="L16" s="130"/>
      <c r="M16" s="130"/>
      <c r="N16" s="130"/>
      <c r="O16" s="130"/>
      <c r="P16" s="130"/>
      <c r="Q16" s="130"/>
      <c r="R16" s="130"/>
      <c r="S16" s="130"/>
    </row>
    <row r="17" spans="1:19">
      <c r="A17" s="142" t="s">
        <v>118</v>
      </c>
      <c r="B17" s="143" t="s">
        <v>102</v>
      </c>
      <c r="C17" s="142" t="s">
        <v>103</v>
      </c>
      <c r="D17" s="142" t="s">
        <v>103</v>
      </c>
      <c r="E17" s="142" t="s">
        <v>104</v>
      </c>
      <c r="F17" s="144" t="s">
        <v>120</v>
      </c>
      <c r="G17" s="144" t="s">
        <v>131</v>
      </c>
      <c r="H17" s="142" t="s">
        <v>121</v>
      </c>
      <c r="I17" s="145" t="s">
        <v>122</v>
      </c>
      <c r="J17" s="139"/>
      <c r="K17" s="145" t="s">
        <v>132</v>
      </c>
      <c r="L17" s="130"/>
      <c r="M17" s="130"/>
      <c r="N17" s="130"/>
      <c r="O17" s="130"/>
      <c r="P17" s="130"/>
      <c r="Q17" s="130"/>
      <c r="R17" s="130"/>
      <c r="S17" s="130"/>
    </row>
    <row r="18" spans="1:19">
      <c r="A18" s="146"/>
      <c r="B18" s="147"/>
      <c r="C18" s="146"/>
      <c r="D18" s="146"/>
      <c r="E18" s="146"/>
      <c r="F18" s="147"/>
      <c r="G18" s="147"/>
      <c r="H18" s="148"/>
      <c r="I18" s="149"/>
      <c r="J18" s="139"/>
      <c r="K18" s="149"/>
      <c r="L18" s="130"/>
      <c r="M18" s="130"/>
      <c r="N18" s="130"/>
      <c r="O18" s="130"/>
      <c r="P18" s="130"/>
      <c r="Q18" s="130"/>
      <c r="R18" s="130"/>
      <c r="S18" s="130"/>
    </row>
    <row r="19" spans="1:19">
      <c r="A19" s="150" t="s">
        <v>124</v>
      </c>
      <c r="B19" s="151"/>
      <c r="C19" s="137"/>
      <c r="D19" s="137"/>
      <c r="E19" s="137"/>
      <c r="F19" s="144" t="str">
        <f t="shared" ref="F19:F21" si="2">D19&amp;E19</f>
        <v/>
      </c>
      <c r="G19" s="144"/>
      <c r="H19" s="153"/>
      <c r="I19" s="44"/>
      <c r="J19" s="99"/>
      <c r="K19" s="44"/>
      <c r="L19" s="130"/>
      <c r="M19" s="130"/>
      <c r="N19" s="130"/>
      <c r="O19" s="130"/>
      <c r="P19" s="130"/>
      <c r="Q19" s="130"/>
      <c r="R19" s="130"/>
      <c r="S19" s="130"/>
    </row>
    <row r="20" spans="1:19">
      <c r="A20" s="80" t="s">
        <v>162</v>
      </c>
      <c r="B20" s="151" t="s">
        <v>149</v>
      </c>
      <c r="C20" s="137">
        <v>332</v>
      </c>
      <c r="D20" s="137" t="s">
        <v>136</v>
      </c>
      <c r="E20" s="137" t="s">
        <v>134</v>
      </c>
      <c r="F20" s="144" t="str">
        <f t="shared" si="2"/>
        <v>108HPCAGW</v>
      </c>
      <c r="G20" s="144" t="str">
        <f t="shared" ref="G20" si="3">B20&amp;E20</f>
        <v>HYDPCAGW</v>
      </c>
      <c r="H20" s="153">
        <v>3.2703363349341999E-2</v>
      </c>
      <c r="I20" s="44">
        <v>73257863.409999996</v>
      </c>
      <c r="J20" s="99"/>
      <c r="K20" s="44">
        <v>-2897676.4568034257</v>
      </c>
      <c r="L20" s="130"/>
      <c r="M20" s="130"/>
      <c r="N20" s="130"/>
      <c r="O20" s="130"/>
      <c r="P20" s="130"/>
      <c r="Q20" s="130"/>
      <c r="R20" s="130"/>
      <c r="S20" s="130"/>
    </row>
    <row r="21" spans="1:19">
      <c r="A21" s="150" t="s">
        <v>127</v>
      </c>
      <c r="B21" s="161"/>
      <c r="C21" s="162"/>
      <c r="D21" s="137"/>
      <c r="E21" s="137"/>
      <c r="F21" s="144" t="str">
        <f t="shared" si="2"/>
        <v/>
      </c>
      <c r="G21" s="144"/>
      <c r="H21" s="153"/>
      <c r="I21" s="126">
        <f>I20</f>
        <v>73257863.409999996</v>
      </c>
      <c r="J21" s="139"/>
      <c r="K21" s="126">
        <f>K20</f>
        <v>-2897676.4568034257</v>
      </c>
      <c r="L21" s="130"/>
      <c r="M21" s="130"/>
      <c r="N21" s="130"/>
      <c r="O21" s="130"/>
      <c r="P21" s="130"/>
      <c r="Q21" s="130"/>
      <c r="R21" s="130"/>
      <c r="S21" s="130"/>
    </row>
    <row r="22" spans="1:19">
      <c r="A22" s="155"/>
      <c r="B22" s="155"/>
      <c r="E22" s="137"/>
      <c r="F22" s="137"/>
      <c r="G22" s="137"/>
      <c r="H22" s="80"/>
      <c r="I22" s="44"/>
      <c r="J22" s="136"/>
      <c r="K22" s="159" t="s">
        <v>114</v>
      </c>
      <c r="L22" s="130"/>
      <c r="M22" s="130"/>
      <c r="N22" s="130"/>
      <c r="O22" s="130"/>
      <c r="P22" s="130"/>
      <c r="Q22" s="130"/>
      <c r="R22" s="130"/>
      <c r="S22" s="130"/>
    </row>
    <row r="23" spans="1:19">
      <c r="A23" s="155"/>
      <c r="B23" s="155"/>
      <c r="E23" s="137"/>
      <c r="F23" s="137"/>
      <c r="G23" s="137"/>
      <c r="H23" s="80"/>
      <c r="I23" s="44"/>
      <c r="J23" s="136"/>
      <c r="K23" s="44"/>
      <c r="L23" s="130"/>
      <c r="M23" s="130"/>
      <c r="N23" s="130"/>
      <c r="O23" s="130"/>
      <c r="P23" s="130"/>
      <c r="Q23" s="130"/>
      <c r="R23" s="130"/>
      <c r="S23" s="130"/>
    </row>
    <row r="24" spans="1:19">
      <c r="A24" s="155"/>
      <c r="B24" s="155"/>
      <c r="E24" s="137"/>
      <c r="F24" s="137"/>
      <c r="G24" s="137"/>
      <c r="H24" s="80"/>
      <c r="I24" s="44"/>
      <c r="J24" s="136"/>
      <c r="K24" s="44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155"/>
      <c r="B25" s="155"/>
      <c r="E25" s="137"/>
      <c r="F25" s="137"/>
      <c r="G25" s="137"/>
      <c r="H25" s="80"/>
      <c r="I25" s="44"/>
      <c r="J25" s="136"/>
      <c r="K25" s="44"/>
      <c r="L25" s="130"/>
      <c r="M25" s="130"/>
      <c r="N25" s="130"/>
      <c r="O25" s="130"/>
      <c r="P25" s="130"/>
      <c r="Q25" s="130"/>
      <c r="R25" s="130"/>
      <c r="S25" s="130"/>
    </row>
    <row r="26" spans="1:19">
      <c r="A26" s="155"/>
      <c r="B26" s="155"/>
      <c r="E26" s="137"/>
      <c r="F26" s="137"/>
      <c r="G26" s="137"/>
      <c r="H26" s="80"/>
      <c r="I26" s="44"/>
      <c r="J26" s="136"/>
      <c r="K26" s="44"/>
      <c r="L26" s="130"/>
      <c r="M26" s="130"/>
      <c r="N26" s="130"/>
      <c r="O26" s="130"/>
      <c r="P26" s="130"/>
      <c r="Q26" s="130"/>
      <c r="R26" s="130"/>
      <c r="S26" s="130"/>
    </row>
    <row r="27" spans="1:19">
      <c r="A27" s="155"/>
      <c r="B27" s="155"/>
      <c r="E27" s="137"/>
      <c r="F27" s="137"/>
      <c r="G27" s="137"/>
      <c r="H27" s="80"/>
      <c r="I27" s="44"/>
      <c r="J27" s="136"/>
      <c r="K27" s="44"/>
      <c r="L27" s="130"/>
      <c r="M27" s="130"/>
      <c r="N27" s="130"/>
      <c r="O27" s="130"/>
      <c r="P27" s="130"/>
      <c r="Q27" s="130"/>
      <c r="R27" s="130"/>
      <c r="S27" s="130"/>
    </row>
    <row r="28" spans="1:19">
      <c r="A28" s="155"/>
      <c r="B28" s="155"/>
      <c r="E28" s="137"/>
      <c r="F28" s="137"/>
      <c r="G28" s="137"/>
      <c r="H28" s="80"/>
      <c r="I28" s="44"/>
      <c r="J28" s="136"/>
      <c r="K28" s="44"/>
      <c r="L28" s="130"/>
      <c r="M28" s="130"/>
      <c r="N28" s="130"/>
      <c r="O28" s="130"/>
      <c r="P28" s="130"/>
      <c r="Q28" s="130"/>
      <c r="R28" s="130"/>
      <c r="S28" s="130"/>
    </row>
    <row r="29" spans="1:19">
      <c r="A29" s="155"/>
      <c r="B29" s="155"/>
      <c r="E29" s="137"/>
      <c r="F29" s="137"/>
      <c r="G29" s="137"/>
      <c r="H29" s="80"/>
      <c r="I29" s="44"/>
      <c r="J29" s="136"/>
      <c r="K29" s="44"/>
      <c r="L29" s="130"/>
      <c r="M29" s="130"/>
      <c r="N29" s="130"/>
      <c r="O29" s="130"/>
      <c r="P29" s="130"/>
      <c r="Q29" s="130"/>
      <c r="R29" s="130"/>
      <c r="S29" s="130"/>
    </row>
    <row r="30" spans="1:19">
      <c r="A30" s="155"/>
      <c r="B30" s="155"/>
      <c r="E30" s="137"/>
      <c r="F30" s="137"/>
      <c r="G30" s="137"/>
      <c r="H30" s="80"/>
      <c r="I30" s="44"/>
      <c r="J30" s="136"/>
      <c r="K30" s="44"/>
      <c r="L30" s="130"/>
      <c r="M30" s="130"/>
      <c r="N30" s="130"/>
      <c r="O30" s="130"/>
      <c r="P30" s="130"/>
      <c r="Q30" s="130"/>
      <c r="R30" s="130"/>
      <c r="S30" s="130"/>
    </row>
    <row r="31" spans="1:19">
      <c r="A31" s="155"/>
      <c r="B31" s="155"/>
      <c r="E31" s="137"/>
      <c r="F31" s="137"/>
      <c r="G31" s="137"/>
      <c r="H31" s="80"/>
      <c r="I31" s="44"/>
      <c r="J31" s="136"/>
      <c r="K31" s="44"/>
      <c r="L31" s="130"/>
      <c r="M31" s="130"/>
      <c r="N31" s="130"/>
      <c r="O31" s="130"/>
      <c r="P31" s="130"/>
      <c r="Q31" s="130"/>
      <c r="R31" s="130"/>
      <c r="S31" s="130"/>
    </row>
    <row r="32" spans="1:19">
      <c r="A32" s="155"/>
      <c r="B32" s="155"/>
      <c r="E32" s="137"/>
      <c r="F32" s="137"/>
      <c r="G32" s="137"/>
      <c r="H32" s="80"/>
      <c r="I32" s="44"/>
      <c r="J32" s="136"/>
      <c r="K32" s="44"/>
      <c r="L32" s="130"/>
      <c r="M32" s="130"/>
      <c r="N32" s="130"/>
      <c r="O32" s="130"/>
      <c r="P32" s="130"/>
      <c r="Q32" s="130"/>
      <c r="R32" s="130"/>
      <c r="S32" s="130"/>
    </row>
    <row r="33" spans="1:19">
      <c r="A33" s="155"/>
      <c r="B33" s="155"/>
      <c r="E33" s="137"/>
      <c r="F33" s="137"/>
      <c r="G33" s="137"/>
      <c r="H33" s="80"/>
      <c r="I33" s="44"/>
      <c r="J33" s="136"/>
      <c r="K33" s="44"/>
      <c r="L33" s="130"/>
      <c r="M33" s="130"/>
      <c r="N33" s="130"/>
      <c r="O33" s="130"/>
      <c r="P33" s="130"/>
      <c r="Q33" s="130"/>
      <c r="R33" s="130"/>
      <c r="S33" s="130"/>
    </row>
    <row r="34" spans="1:19">
      <c r="A34" s="80"/>
      <c r="B34" s="155"/>
      <c r="E34" s="137"/>
      <c r="F34" s="137"/>
      <c r="G34" s="137"/>
      <c r="H34" s="80"/>
      <c r="I34" s="44"/>
      <c r="J34" s="136"/>
      <c r="K34" s="44"/>
      <c r="L34" s="130"/>
      <c r="M34" s="130"/>
      <c r="N34" s="130"/>
      <c r="O34" s="130"/>
      <c r="P34" s="130"/>
      <c r="Q34" s="130"/>
      <c r="R34" s="130"/>
      <c r="S34" s="130"/>
    </row>
    <row r="35" spans="1:19">
      <c r="A35" s="80"/>
      <c r="B35" s="80"/>
      <c r="E35" s="137"/>
      <c r="F35" s="137"/>
      <c r="G35" s="137"/>
      <c r="H35" s="80"/>
      <c r="I35" s="44"/>
      <c r="J35" s="136"/>
      <c r="K35" s="44"/>
      <c r="L35" s="130"/>
      <c r="M35" s="130"/>
      <c r="N35" s="130"/>
      <c r="O35" s="130"/>
      <c r="P35" s="130"/>
      <c r="Q35" s="130"/>
      <c r="R35" s="130"/>
      <c r="S35" s="130"/>
    </row>
    <row r="36" spans="1:19">
      <c r="A36" s="80"/>
      <c r="B36" s="80"/>
      <c r="E36" s="137"/>
      <c r="F36" s="137"/>
      <c r="G36" s="137"/>
      <c r="H36" s="80"/>
      <c r="I36" s="44"/>
      <c r="J36" s="136"/>
      <c r="K36" s="44"/>
      <c r="L36" s="130"/>
      <c r="M36" s="130"/>
      <c r="N36" s="130"/>
      <c r="O36" s="130"/>
      <c r="P36" s="130"/>
      <c r="Q36" s="130"/>
      <c r="R36" s="130"/>
      <c r="S36" s="130"/>
    </row>
    <row r="37" spans="1:19">
      <c r="A37" s="80"/>
      <c r="B37" s="80"/>
      <c r="E37" s="137"/>
      <c r="F37" s="137"/>
      <c r="G37" s="137"/>
      <c r="H37" s="80"/>
      <c r="I37" s="44"/>
      <c r="J37" s="136"/>
      <c r="K37" s="44"/>
      <c r="L37" s="130"/>
      <c r="M37" s="130"/>
      <c r="N37" s="130"/>
      <c r="O37" s="130"/>
      <c r="P37" s="130"/>
      <c r="Q37" s="130"/>
      <c r="R37" s="130"/>
      <c r="S37" s="130"/>
    </row>
    <row r="38" spans="1:19">
      <c r="A38" s="111"/>
      <c r="B38" s="80"/>
      <c r="E38" s="137"/>
      <c r="F38" s="137"/>
      <c r="G38" s="137"/>
      <c r="H38" s="80"/>
      <c r="I38" s="44"/>
      <c r="J38" s="136"/>
      <c r="K38" s="44"/>
      <c r="L38" s="130"/>
      <c r="M38" s="130"/>
      <c r="N38" s="130"/>
      <c r="O38" s="130"/>
      <c r="P38" s="130"/>
      <c r="Q38" s="130"/>
      <c r="R38" s="130"/>
      <c r="S38" s="130"/>
    </row>
    <row r="39" spans="1:19">
      <c r="A39" s="80"/>
      <c r="B39" s="80"/>
      <c r="E39" s="137"/>
      <c r="F39" s="137"/>
      <c r="G39" s="137"/>
      <c r="H39" s="80"/>
      <c r="I39" s="44"/>
      <c r="J39" s="136"/>
      <c r="K39" s="44"/>
      <c r="L39" s="130"/>
      <c r="M39" s="130"/>
      <c r="N39" s="130"/>
      <c r="O39" s="130"/>
      <c r="P39" s="130"/>
      <c r="Q39" s="130"/>
      <c r="R39" s="130"/>
      <c r="S39" s="130"/>
    </row>
    <row r="40" spans="1:19">
      <c r="A40" s="111"/>
      <c r="B40" s="80"/>
      <c r="E40" s="137"/>
      <c r="F40" s="137"/>
      <c r="G40" s="137"/>
      <c r="H40" s="80"/>
      <c r="I40" s="44"/>
      <c r="J40" s="136"/>
      <c r="K40" s="44"/>
      <c r="L40" s="130"/>
      <c r="M40" s="130"/>
      <c r="N40" s="130"/>
      <c r="O40" s="130"/>
      <c r="P40" s="130"/>
      <c r="Q40" s="130"/>
      <c r="R40" s="130"/>
      <c r="S40" s="130"/>
    </row>
    <row r="41" spans="1:19">
      <c r="H41" s="130"/>
      <c r="I41" s="135"/>
      <c r="J41" s="136"/>
      <c r="K41" s="135"/>
      <c r="L41" s="130"/>
      <c r="M41" s="130"/>
      <c r="N41" s="130"/>
      <c r="O41" s="130"/>
      <c r="P41" s="130"/>
      <c r="Q41" s="130"/>
      <c r="R41" s="130"/>
      <c r="S41" s="130"/>
    </row>
    <row r="42" spans="1:19">
      <c r="H42" s="130"/>
      <c r="I42" s="135"/>
      <c r="J42" s="136"/>
      <c r="K42" s="135"/>
      <c r="L42" s="130"/>
      <c r="M42" s="130"/>
      <c r="N42" s="130"/>
      <c r="O42" s="130"/>
      <c r="P42" s="130"/>
      <c r="Q42" s="130"/>
      <c r="R42" s="130"/>
      <c r="S42" s="130"/>
    </row>
    <row r="43" spans="1:19">
      <c r="H43" s="130"/>
      <c r="I43" s="135"/>
      <c r="J43" s="136"/>
      <c r="K43" s="135"/>
      <c r="L43" s="130"/>
      <c r="M43" s="130"/>
      <c r="N43" s="130"/>
      <c r="O43" s="130"/>
      <c r="P43" s="130"/>
      <c r="Q43" s="130"/>
      <c r="R43" s="130"/>
      <c r="S43" s="130"/>
    </row>
    <row r="44" spans="1:19">
      <c r="H44" s="130"/>
      <c r="I44" s="135"/>
      <c r="J44" s="136"/>
      <c r="K44" s="135"/>
      <c r="L44" s="130"/>
      <c r="M44" s="130"/>
      <c r="N44" s="130"/>
      <c r="O44" s="130"/>
      <c r="P44" s="130"/>
      <c r="Q44" s="130"/>
      <c r="R44" s="130"/>
      <c r="S44" s="130"/>
    </row>
    <row r="45" spans="1:19">
      <c r="H45" s="130"/>
      <c r="I45" s="135"/>
      <c r="J45" s="136"/>
      <c r="K45" s="135"/>
      <c r="L45" s="130"/>
      <c r="M45" s="130"/>
      <c r="N45" s="130"/>
      <c r="O45" s="130"/>
      <c r="P45" s="130"/>
      <c r="Q45" s="130"/>
      <c r="R45" s="130"/>
      <c r="S45" s="130"/>
    </row>
    <row r="46" spans="1:19">
      <c r="H46" s="130"/>
      <c r="I46" s="135"/>
      <c r="J46" s="136"/>
      <c r="K46" s="135"/>
      <c r="L46" s="130"/>
      <c r="M46" s="130"/>
      <c r="N46" s="130"/>
      <c r="O46" s="130"/>
      <c r="P46" s="130"/>
      <c r="Q46" s="130"/>
      <c r="R46" s="130"/>
      <c r="S46" s="130"/>
    </row>
  </sheetData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8"/>
  <sheetViews>
    <sheetView view="pageBreakPreview" zoomScale="85" zoomScaleNormal="100" zoomScaleSheetLayoutView="85" workbookViewId="0">
      <selection activeCell="B9" sqref="B9"/>
    </sheetView>
  </sheetViews>
  <sheetFormatPr defaultColWidth="9.140625" defaultRowHeight="12.75"/>
  <cols>
    <col min="1" max="1" width="4.140625" style="65" customWidth="1"/>
    <col min="2" max="2" width="12" style="65" customWidth="1"/>
    <col min="3" max="3" width="30.7109375" style="65" customWidth="1"/>
    <col min="4" max="4" width="11.5703125" style="65" customWidth="1"/>
    <col min="5" max="5" width="7" style="65" customWidth="1"/>
    <col min="6" max="6" width="17.5703125" style="65" customWidth="1"/>
    <col min="7" max="7" width="10.7109375" style="65" customWidth="1"/>
    <col min="8" max="8" width="14.28515625" style="65" customWidth="1"/>
    <col min="9" max="9" width="16.140625" style="65" customWidth="1"/>
    <col min="10" max="10" width="8.85546875" style="65" customWidth="1"/>
    <col min="11" max="11" width="9.140625" style="65"/>
    <col min="12" max="13" width="10.85546875" style="65" bestFit="1" customWidth="1"/>
    <col min="14" max="16384" width="9.140625" style="65"/>
  </cols>
  <sheetData>
    <row r="1" spans="1:13" ht="12" customHeight="1">
      <c r="B1" s="66" t="s">
        <v>0</v>
      </c>
      <c r="D1" s="67"/>
      <c r="E1" s="67"/>
      <c r="F1" s="67"/>
      <c r="G1" s="67"/>
      <c r="H1" s="67"/>
      <c r="I1" s="68" t="s">
        <v>69</v>
      </c>
      <c r="J1" s="69">
        <v>10.199999999999999</v>
      </c>
    </row>
    <row r="2" spans="1:13" ht="12" customHeight="1">
      <c r="B2" s="70" t="s">
        <v>1</v>
      </c>
      <c r="D2" s="67"/>
      <c r="E2" s="67"/>
      <c r="F2" s="67"/>
      <c r="G2" s="67"/>
      <c r="H2" s="67"/>
      <c r="I2" s="67"/>
      <c r="J2" s="69"/>
    </row>
    <row r="3" spans="1:13" ht="12" customHeight="1">
      <c r="B3" s="66" t="s">
        <v>150</v>
      </c>
      <c r="D3" s="67"/>
      <c r="E3" s="67"/>
      <c r="F3" s="67"/>
      <c r="G3" s="67"/>
      <c r="H3" s="67"/>
      <c r="I3" s="67"/>
      <c r="J3" s="69"/>
    </row>
    <row r="4" spans="1:13" ht="12" customHeight="1">
      <c r="D4" s="67"/>
      <c r="E4" s="67"/>
      <c r="F4" s="67"/>
      <c r="G4" s="67"/>
      <c r="H4" s="67"/>
      <c r="I4" s="67"/>
      <c r="J4" s="69"/>
    </row>
    <row r="5" spans="1:13" ht="12" customHeight="1">
      <c r="D5" s="67"/>
      <c r="E5" s="67"/>
      <c r="F5" s="67"/>
      <c r="G5" s="67"/>
      <c r="H5" s="67"/>
      <c r="I5" s="67"/>
      <c r="J5" s="69"/>
    </row>
    <row r="6" spans="1:13" ht="12" customHeight="1">
      <c r="D6" s="67"/>
      <c r="E6" s="67"/>
      <c r="F6" s="67" t="s">
        <v>71</v>
      </c>
      <c r="G6" s="67" t="s">
        <v>72</v>
      </c>
      <c r="H6" s="67"/>
      <c r="I6" s="67"/>
      <c r="J6" s="69"/>
    </row>
    <row r="7" spans="1:13" ht="12" customHeight="1">
      <c r="D7" s="71" t="s">
        <v>73</v>
      </c>
      <c r="E7" s="71" t="s">
        <v>74</v>
      </c>
      <c r="F7" s="71" t="s">
        <v>75</v>
      </c>
      <c r="G7" s="71" t="s">
        <v>76</v>
      </c>
      <c r="H7" s="71" t="s">
        <v>77</v>
      </c>
      <c r="I7" s="71" t="s">
        <v>78</v>
      </c>
      <c r="J7" s="72" t="s">
        <v>79</v>
      </c>
    </row>
    <row r="8" spans="1:13" ht="12" customHeight="1">
      <c r="A8" s="73"/>
      <c r="B8" s="74"/>
      <c r="C8" s="73"/>
      <c r="D8" s="75"/>
      <c r="E8" s="75"/>
      <c r="F8" s="75"/>
      <c r="G8" s="75"/>
      <c r="H8" s="75"/>
      <c r="I8" s="76"/>
      <c r="J8" s="69"/>
    </row>
    <row r="9" spans="1:13" ht="12" customHeight="1">
      <c r="A9" s="73"/>
      <c r="B9" s="74" t="s">
        <v>80</v>
      </c>
      <c r="C9" s="73"/>
      <c r="D9" s="77"/>
      <c r="E9" s="78"/>
      <c r="F9" s="79"/>
      <c r="G9" s="80"/>
      <c r="H9" s="81"/>
      <c r="I9" s="82"/>
      <c r="J9" s="69"/>
      <c r="K9" s="83"/>
      <c r="L9" s="84"/>
    </row>
    <row r="10" spans="1:13" ht="12" customHeight="1">
      <c r="A10" s="73"/>
      <c r="B10" s="83" t="s">
        <v>13</v>
      </c>
      <c r="C10" s="73"/>
      <c r="D10" s="85">
        <v>332</v>
      </c>
      <c r="E10" s="78">
        <v>2</v>
      </c>
      <c r="F10" s="163">
        <f>'10.2.1 - Swift'!K7</f>
        <v>39394153.440000005</v>
      </c>
      <c r="G10" s="86" t="s">
        <v>134</v>
      </c>
      <c r="H10" s="81">
        <v>0.2262649010137</v>
      </c>
      <c r="I10" s="82">
        <f>F10*H10</f>
        <v>8913514.2286201101</v>
      </c>
      <c r="J10" s="87"/>
      <c r="K10" s="83"/>
      <c r="L10" s="88"/>
    </row>
    <row r="11" spans="1:13" ht="12" customHeight="1">
      <c r="A11" s="73"/>
      <c r="B11" s="89" t="s">
        <v>82</v>
      </c>
      <c r="C11" s="73"/>
      <c r="D11" s="85"/>
      <c r="E11" s="78"/>
      <c r="F11" s="86">
        <f>SUM(F10:F10)</f>
        <v>39394153.440000005</v>
      </c>
      <c r="G11" s="86"/>
      <c r="H11" s="81"/>
      <c r="I11" s="90">
        <f>SUM(I10:I10)</f>
        <v>8913514.2286201101</v>
      </c>
      <c r="J11" s="69" t="s">
        <v>135</v>
      </c>
      <c r="K11" s="83"/>
      <c r="L11" s="88"/>
    </row>
    <row r="12" spans="1:13" ht="12" customHeight="1">
      <c r="A12" s="73"/>
      <c r="B12" s="83"/>
      <c r="C12" s="73"/>
      <c r="D12" s="85"/>
      <c r="E12" s="78"/>
      <c r="F12" s="86"/>
      <c r="G12" s="86"/>
      <c r="H12" s="81"/>
      <c r="I12" s="82"/>
      <c r="J12" s="87"/>
      <c r="K12" s="83"/>
      <c r="L12" s="88"/>
    </row>
    <row r="13" spans="1:13" ht="12" customHeight="1">
      <c r="A13" s="73"/>
      <c r="B13" s="73" t="s">
        <v>84</v>
      </c>
      <c r="C13" s="73"/>
      <c r="D13" s="67" t="s">
        <v>136</v>
      </c>
      <c r="E13" s="78">
        <v>2</v>
      </c>
      <c r="F13" s="164">
        <f>'10.2.2 - Swift'!K20</f>
        <v>-1547044.5966268233</v>
      </c>
      <c r="G13" s="86" t="s">
        <v>134</v>
      </c>
      <c r="H13" s="81">
        <v>0.2262649010137</v>
      </c>
      <c r="I13" s="82">
        <f>F13*H13</f>
        <v>-350041.8925195476</v>
      </c>
      <c r="J13" s="69"/>
      <c r="K13" s="83"/>
      <c r="L13" s="88"/>
      <c r="M13" s="92"/>
    </row>
    <row r="14" spans="1:13" ht="12" customHeight="1">
      <c r="A14" s="73"/>
      <c r="B14" s="93" t="s">
        <v>86</v>
      </c>
      <c r="C14" s="73"/>
      <c r="D14" s="67"/>
      <c r="E14" s="78"/>
      <c r="F14" s="92">
        <f>SUM(F13:F13)</f>
        <v>-1547044.5966268233</v>
      </c>
      <c r="G14" s="86"/>
      <c r="H14" s="81"/>
      <c r="I14" s="94">
        <f>SUM(I13:I13)</f>
        <v>-350041.8925195476</v>
      </c>
      <c r="J14" s="69" t="s">
        <v>137</v>
      </c>
      <c r="K14" s="83"/>
      <c r="L14" s="88"/>
      <c r="M14" s="92"/>
    </row>
    <row r="15" spans="1:13" ht="12" customHeight="1">
      <c r="A15" s="73"/>
      <c r="B15" s="73"/>
      <c r="C15" s="73"/>
      <c r="D15" s="85"/>
      <c r="E15" s="95"/>
      <c r="F15" s="86"/>
      <c r="G15" s="86"/>
      <c r="H15" s="81"/>
      <c r="I15" s="82"/>
      <c r="J15" s="69"/>
      <c r="L15" s="88"/>
    </row>
    <row r="16" spans="1:13" ht="12" customHeight="1">
      <c r="A16" s="73"/>
      <c r="B16" s="93" t="s">
        <v>176</v>
      </c>
      <c r="C16" s="73"/>
      <c r="D16" s="85"/>
      <c r="E16" s="95"/>
      <c r="F16" s="86"/>
      <c r="G16" s="86"/>
      <c r="H16" s="81"/>
      <c r="I16" s="82"/>
      <c r="J16" s="69"/>
      <c r="L16" s="88"/>
    </row>
    <row r="17" spans="1:13" ht="12" customHeight="1">
      <c r="A17" s="73"/>
      <c r="B17" s="73" t="s">
        <v>87</v>
      </c>
      <c r="C17" s="73"/>
      <c r="D17" s="85" t="s">
        <v>138</v>
      </c>
      <c r="E17" s="78">
        <v>2</v>
      </c>
      <c r="F17" s="163">
        <f>'10.2.2 - Swift'!K10</f>
        <v>1286595.7082165019</v>
      </c>
      <c r="G17" s="86" t="s">
        <v>134</v>
      </c>
      <c r="H17" s="81">
        <v>0.2262649010137</v>
      </c>
      <c r="I17" s="82">
        <f>F17*H17</f>
        <v>291111.45056425803</v>
      </c>
      <c r="J17" s="69"/>
      <c r="L17" s="88"/>
      <c r="M17" s="92"/>
    </row>
    <row r="18" spans="1:13" ht="12" customHeight="1">
      <c r="A18" s="73"/>
      <c r="B18" s="93" t="s">
        <v>89</v>
      </c>
      <c r="C18" s="73"/>
      <c r="D18" s="85"/>
      <c r="E18" s="78"/>
      <c r="F18" s="86">
        <f>SUM(F17:F17)</f>
        <v>1286595.7082165019</v>
      </c>
      <c r="G18" s="86"/>
      <c r="H18" s="81"/>
      <c r="I18" s="90">
        <f>SUM(I17:I17)</f>
        <v>291111.45056425803</v>
      </c>
      <c r="J18" s="69" t="s">
        <v>137</v>
      </c>
      <c r="L18" s="88"/>
      <c r="M18" s="92"/>
    </row>
    <row r="19" spans="1:13" ht="12" customHeight="1">
      <c r="A19" s="73"/>
      <c r="B19" s="73"/>
      <c r="C19" s="73"/>
      <c r="D19" s="85"/>
      <c r="E19" s="78"/>
      <c r="F19" s="86"/>
      <c r="G19" s="86"/>
      <c r="H19" s="81"/>
      <c r="I19" s="82"/>
      <c r="J19" s="69"/>
      <c r="L19" s="88"/>
    </row>
    <row r="20" spans="1:13" ht="12" customHeight="1">
      <c r="A20" s="73"/>
      <c r="B20" s="93" t="s">
        <v>139</v>
      </c>
      <c r="C20" s="73"/>
      <c r="D20" s="85"/>
      <c r="E20" s="95"/>
      <c r="F20" s="86"/>
      <c r="G20" s="86"/>
      <c r="H20" s="81"/>
      <c r="I20" s="82"/>
      <c r="J20" s="69"/>
      <c r="L20" s="88"/>
    </row>
    <row r="21" spans="1:13" ht="12" customHeight="1">
      <c r="A21" s="73"/>
      <c r="B21" s="73" t="s">
        <v>140</v>
      </c>
      <c r="C21" s="73"/>
      <c r="D21" s="85">
        <v>535</v>
      </c>
      <c r="E21" s="78">
        <v>2</v>
      </c>
      <c r="F21" s="86">
        <v>344548.51</v>
      </c>
      <c r="G21" s="86" t="s">
        <v>134</v>
      </c>
      <c r="H21" s="81">
        <v>0.2262649010137</v>
      </c>
      <c r="I21" s="82">
        <f>F21*H21</f>
        <v>77959.234509567832</v>
      </c>
      <c r="J21" s="69"/>
      <c r="L21" s="88"/>
    </row>
    <row r="22" spans="1:13" ht="12" customHeight="1">
      <c r="A22" s="73"/>
      <c r="B22" s="73"/>
      <c r="C22" s="73"/>
      <c r="D22" s="85"/>
      <c r="E22" s="78"/>
      <c r="F22" s="86"/>
      <c r="G22" s="86"/>
      <c r="H22" s="81"/>
      <c r="I22" s="82"/>
      <c r="J22" s="69"/>
    </row>
    <row r="23" spans="1:13" ht="12" customHeight="1">
      <c r="A23" s="73"/>
      <c r="B23" s="73"/>
      <c r="C23" s="73"/>
      <c r="D23" s="85"/>
      <c r="E23" s="95"/>
      <c r="F23" s="86"/>
      <c r="G23" s="86"/>
      <c r="H23" s="81"/>
      <c r="I23" s="82"/>
      <c r="J23" s="69"/>
    </row>
    <row r="24" spans="1:13" ht="12" customHeight="1">
      <c r="A24" s="73"/>
      <c r="B24" s="73"/>
      <c r="C24" s="73"/>
      <c r="D24" s="85"/>
      <c r="E24" s="95"/>
      <c r="F24" s="86"/>
      <c r="G24" s="86"/>
      <c r="H24" s="81"/>
      <c r="I24" s="82"/>
      <c r="J24" s="69"/>
    </row>
    <row r="25" spans="1:13" ht="12" customHeight="1">
      <c r="A25" s="73"/>
      <c r="C25" s="96"/>
      <c r="D25" s="85"/>
      <c r="E25" s="95"/>
      <c r="F25" s="86"/>
      <c r="G25" s="86"/>
      <c r="H25" s="97"/>
      <c r="I25" s="79"/>
      <c r="J25" s="69"/>
    </row>
    <row r="26" spans="1:13" ht="12" customHeight="1">
      <c r="A26" s="73"/>
      <c r="B26" s="98" t="s">
        <v>91</v>
      </c>
      <c r="C26" s="96"/>
      <c r="D26" s="85"/>
      <c r="E26" s="85"/>
      <c r="F26" s="86"/>
      <c r="G26" s="99"/>
      <c r="H26" s="97"/>
      <c r="I26" s="79"/>
      <c r="J26" s="69"/>
    </row>
    <row r="27" spans="1:13" ht="12" customHeight="1">
      <c r="A27" s="73"/>
      <c r="B27" s="96"/>
      <c r="C27" s="96"/>
      <c r="D27" s="85"/>
      <c r="E27" s="78"/>
      <c r="F27" s="86"/>
      <c r="G27" s="86"/>
      <c r="H27" s="102"/>
      <c r="I27" s="79"/>
      <c r="J27" s="69"/>
      <c r="L27" s="103"/>
      <c r="M27" s="103"/>
    </row>
    <row r="28" spans="1:13" ht="12" customHeight="1">
      <c r="A28" s="73"/>
      <c r="B28" s="96" t="s">
        <v>141</v>
      </c>
      <c r="C28" s="96"/>
      <c r="D28" s="85" t="s">
        <v>93</v>
      </c>
      <c r="E28" s="78">
        <v>2</v>
      </c>
      <c r="F28" s="86">
        <v>1181275</v>
      </c>
      <c r="G28" s="86" t="s">
        <v>134</v>
      </c>
      <c r="H28" s="81">
        <v>0.2262649010137</v>
      </c>
      <c r="I28" s="82">
        <f t="shared" ref="I28:I31" si="0">F28*H28</f>
        <v>267281.07094495848</v>
      </c>
      <c r="J28" s="69"/>
      <c r="L28" s="103"/>
      <c r="M28" s="103"/>
    </row>
    <row r="29" spans="1:13" ht="12" customHeight="1">
      <c r="A29" s="73"/>
      <c r="B29" s="96" t="s">
        <v>141</v>
      </c>
      <c r="C29" s="96"/>
      <c r="D29" s="85" t="s">
        <v>94</v>
      </c>
      <c r="E29" s="78">
        <v>2</v>
      </c>
      <c r="F29" s="86">
        <v>-10646849</v>
      </c>
      <c r="G29" s="86" t="s">
        <v>134</v>
      </c>
      <c r="H29" s="81">
        <v>0.2262649010137</v>
      </c>
      <c r="I29" s="82">
        <f t="shared" si="0"/>
        <v>-2409008.2350928108</v>
      </c>
      <c r="J29" s="69"/>
      <c r="L29" s="103"/>
      <c r="M29" s="103"/>
    </row>
    <row r="30" spans="1:13" ht="12" customHeight="1">
      <c r="A30" s="73"/>
      <c r="B30" s="96" t="s">
        <v>142</v>
      </c>
      <c r="C30" s="96"/>
      <c r="D30" s="85">
        <v>41010</v>
      </c>
      <c r="E30" s="78">
        <v>2</v>
      </c>
      <c r="F30" s="86">
        <v>-4488891</v>
      </c>
      <c r="G30" s="86" t="s">
        <v>134</v>
      </c>
      <c r="H30" s="81">
        <v>0.2262649010137</v>
      </c>
      <c r="I30" s="82">
        <f t="shared" si="0"/>
        <v>-1015678.4777762889</v>
      </c>
      <c r="J30" s="69"/>
      <c r="L30" s="103"/>
      <c r="M30" s="103"/>
    </row>
    <row r="31" spans="1:13" ht="12" customHeight="1">
      <c r="A31" s="73"/>
      <c r="B31" s="96" t="s">
        <v>143</v>
      </c>
      <c r="C31" s="96"/>
      <c r="D31" s="85">
        <v>282</v>
      </c>
      <c r="E31" s="78">
        <v>2</v>
      </c>
      <c r="F31" s="86">
        <v>-9822200.8477439992</v>
      </c>
      <c r="G31" s="86" t="s">
        <v>134</v>
      </c>
      <c r="H31" s="81">
        <v>0.2262649010137</v>
      </c>
      <c r="I31" s="82">
        <f t="shared" si="0"/>
        <v>-2222419.3025514763</v>
      </c>
      <c r="J31" s="69"/>
      <c r="L31" s="103"/>
      <c r="M31" s="103"/>
    </row>
    <row r="32" spans="1:13" ht="12" customHeight="1">
      <c r="A32" s="73"/>
      <c r="B32" s="80"/>
      <c r="C32" s="80"/>
      <c r="D32" s="80"/>
      <c r="E32" s="80"/>
      <c r="F32" s="80"/>
      <c r="G32" s="100"/>
      <c r="H32" s="81"/>
      <c r="I32" s="82"/>
      <c r="J32" s="69"/>
    </row>
    <row r="33" spans="1:10" ht="12" customHeight="1">
      <c r="A33" s="73"/>
      <c r="B33" s="80"/>
      <c r="C33" s="80"/>
      <c r="D33" s="100"/>
      <c r="E33" s="100"/>
      <c r="F33" s="101"/>
      <c r="G33" s="100"/>
      <c r="H33" s="81"/>
      <c r="I33" s="82"/>
      <c r="J33" s="69"/>
    </row>
    <row r="34" spans="1:10" ht="12" customHeight="1">
      <c r="A34" s="73"/>
      <c r="B34" s="96"/>
      <c r="C34" s="96"/>
      <c r="D34" s="85"/>
      <c r="E34" s="85"/>
      <c r="F34" s="86"/>
      <c r="G34" s="86"/>
      <c r="H34" s="81"/>
      <c r="I34" s="82"/>
      <c r="J34" s="69"/>
    </row>
    <row r="35" spans="1:10" ht="12" customHeight="1">
      <c r="A35" s="73"/>
      <c r="B35" s="96"/>
      <c r="C35" s="96"/>
      <c r="D35" s="85"/>
      <c r="E35" s="85"/>
      <c r="F35" s="86"/>
      <c r="G35" s="86"/>
      <c r="H35" s="81"/>
      <c r="I35" s="82"/>
      <c r="J35" s="69"/>
    </row>
    <row r="36" spans="1:10" ht="12" customHeight="1">
      <c r="A36" s="73"/>
      <c r="B36" s="104"/>
      <c r="C36" s="96"/>
      <c r="D36" s="85"/>
      <c r="E36" s="85"/>
      <c r="F36" s="86"/>
      <c r="G36" s="99"/>
      <c r="H36" s="97"/>
      <c r="I36" s="79"/>
      <c r="J36" s="69"/>
    </row>
    <row r="37" spans="1:10" ht="12" customHeight="1">
      <c r="A37" s="73"/>
      <c r="B37" s="104"/>
      <c r="C37" s="96"/>
      <c r="D37" s="85"/>
      <c r="E37" s="85"/>
      <c r="F37" s="86"/>
      <c r="G37" s="99"/>
      <c r="H37" s="97"/>
      <c r="I37" s="79"/>
      <c r="J37" s="69"/>
    </row>
    <row r="38" spans="1:10" ht="12" customHeight="1">
      <c r="A38" s="73"/>
      <c r="B38" s="104"/>
      <c r="C38" s="96"/>
      <c r="D38" s="85"/>
      <c r="E38" s="85"/>
      <c r="F38" s="86"/>
      <c r="G38" s="99"/>
      <c r="H38" s="97"/>
      <c r="I38" s="79"/>
      <c r="J38" s="69"/>
    </row>
    <row r="39" spans="1:10" ht="12" customHeight="1">
      <c r="A39" s="73"/>
      <c r="B39" s="104"/>
      <c r="C39" s="96"/>
      <c r="D39" s="85"/>
      <c r="E39" s="85"/>
      <c r="F39" s="86"/>
      <c r="G39" s="99"/>
      <c r="H39" s="97"/>
      <c r="I39" s="79"/>
      <c r="J39" s="69"/>
    </row>
    <row r="40" spans="1:10" ht="12" customHeight="1">
      <c r="A40" s="73"/>
      <c r="B40" s="96"/>
      <c r="C40" s="96"/>
      <c r="D40" s="85"/>
      <c r="E40" s="78"/>
      <c r="F40" s="86"/>
      <c r="G40" s="78"/>
      <c r="H40" s="75"/>
      <c r="I40" s="75"/>
      <c r="J40" s="69"/>
    </row>
    <row r="41" spans="1:10" s="73" customFormat="1" ht="12" customHeight="1">
      <c r="B41" s="96"/>
      <c r="C41" s="96"/>
      <c r="D41" s="85"/>
      <c r="E41" s="78"/>
      <c r="F41" s="86"/>
      <c r="G41" s="78"/>
      <c r="H41" s="75"/>
      <c r="I41" s="75"/>
      <c r="J41" s="75"/>
    </row>
    <row r="42" spans="1:10" s="73" customFormat="1" ht="12" customHeight="1" thickBot="1">
      <c r="D42" s="105"/>
      <c r="E42" s="75"/>
      <c r="F42" s="75"/>
      <c r="G42" s="75"/>
      <c r="H42" s="75"/>
      <c r="I42" s="75"/>
      <c r="J42" s="75"/>
    </row>
    <row r="43" spans="1:10" ht="12" customHeight="1">
      <c r="A43" s="181" t="s">
        <v>153</v>
      </c>
      <c r="B43" s="182"/>
      <c r="C43" s="182"/>
      <c r="D43" s="182"/>
      <c r="E43" s="182"/>
      <c r="F43" s="182"/>
      <c r="G43" s="182"/>
      <c r="H43" s="182"/>
      <c r="I43" s="182"/>
      <c r="J43" s="183"/>
    </row>
    <row r="44" spans="1:10" ht="12" customHeight="1">
      <c r="A44" s="184"/>
      <c r="B44" s="185"/>
      <c r="C44" s="185"/>
      <c r="D44" s="185"/>
      <c r="E44" s="185"/>
      <c r="F44" s="185"/>
      <c r="G44" s="185"/>
      <c r="H44" s="185"/>
      <c r="I44" s="185"/>
      <c r="J44" s="186"/>
    </row>
    <row r="45" spans="1:10" ht="12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6"/>
    </row>
    <row r="46" spans="1:10" ht="12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6"/>
    </row>
    <row r="47" spans="1:10" ht="12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186"/>
    </row>
    <row r="48" spans="1:10" ht="12" customHeight="1">
      <c r="A48" s="184"/>
      <c r="B48" s="185"/>
      <c r="C48" s="185"/>
      <c r="D48" s="185"/>
      <c r="E48" s="185"/>
      <c r="F48" s="185"/>
      <c r="G48" s="185"/>
      <c r="H48" s="185"/>
      <c r="I48" s="185"/>
      <c r="J48" s="186"/>
    </row>
    <row r="49" spans="1:10" ht="12" customHeight="1">
      <c r="A49" s="184"/>
      <c r="B49" s="185"/>
      <c r="C49" s="185"/>
      <c r="D49" s="185"/>
      <c r="E49" s="185"/>
      <c r="F49" s="185"/>
      <c r="G49" s="185"/>
      <c r="H49" s="185"/>
      <c r="I49" s="185"/>
      <c r="J49" s="186"/>
    </row>
    <row r="50" spans="1:10" ht="12" customHeight="1" thickBot="1">
      <c r="A50" s="187"/>
      <c r="B50" s="188"/>
      <c r="C50" s="188"/>
      <c r="D50" s="188"/>
      <c r="E50" s="188"/>
      <c r="F50" s="188"/>
      <c r="G50" s="188"/>
      <c r="H50" s="188"/>
      <c r="I50" s="188"/>
      <c r="J50" s="189"/>
    </row>
    <row r="51" spans="1:10" ht="12" customHeight="1">
      <c r="D51" s="105"/>
      <c r="E51" s="75" t="s">
        <v>98</v>
      </c>
    </row>
    <row r="52" spans="1:10">
      <c r="D52" s="106"/>
      <c r="E52" s="78"/>
      <c r="F52" s="96"/>
    </row>
    <row r="53" spans="1:10">
      <c r="D53" s="86"/>
      <c r="E53" s="78"/>
      <c r="F53" s="79"/>
      <c r="G53" s="107"/>
    </row>
    <row r="54" spans="1:10">
      <c r="D54" s="85"/>
      <c r="E54" s="78"/>
      <c r="F54" s="79"/>
    </row>
    <row r="55" spans="1:10">
      <c r="D55" s="108"/>
      <c r="E55" s="78"/>
      <c r="F55" s="79"/>
    </row>
    <row r="56" spans="1:10">
      <c r="D56" s="85"/>
      <c r="E56" s="78"/>
      <c r="F56" s="79"/>
    </row>
    <row r="57" spans="1:10">
      <c r="D57" s="85"/>
      <c r="E57" s="78"/>
      <c r="F57" s="79"/>
    </row>
    <row r="58" spans="1:10">
      <c r="D58" s="86"/>
      <c r="E58" s="78"/>
      <c r="F58" s="79"/>
    </row>
    <row r="59" spans="1:10">
      <c r="D59" s="85"/>
      <c r="E59" s="78"/>
      <c r="F59" s="79"/>
    </row>
    <row r="60" spans="1:10">
      <c r="D60" s="108"/>
      <c r="E60" s="78"/>
      <c r="F60" s="79"/>
    </row>
    <row r="61" spans="1:10">
      <c r="D61" s="68"/>
    </row>
    <row r="62" spans="1:10">
      <c r="D62" s="68"/>
    </row>
    <row r="63" spans="1:10">
      <c r="D63" s="68"/>
    </row>
    <row r="64" spans="1:10">
      <c r="D64" s="68"/>
    </row>
    <row r="65" spans="4:4">
      <c r="D65" s="68"/>
    </row>
    <row r="66" spans="4:4">
      <c r="D66" s="68"/>
    </row>
    <row r="67" spans="4:4">
      <c r="D67" s="68"/>
    </row>
    <row r="68" spans="4:4">
      <c r="D68" s="68"/>
    </row>
    <row r="69" spans="4:4">
      <c r="D69" s="68"/>
    </row>
    <row r="70" spans="4:4">
      <c r="D70" s="68"/>
    </row>
    <row r="71" spans="4:4">
      <c r="D71" s="68"/>
    </row>
    <row r="72" spans="4:4">
      <c r="D72" s="68"/>
    </row>
    <row r="73" spans="4:4">
      <c r="D73" s="68"/>
    </row>
    <row r="74" spans="4:4">
      <c r="D74" s="68"/>
    </row>
    <row r="75" spans="4:4">
      <c r="D75" s="68"/>
    </row>
    <row r="76" spans="4:4">
      <c r="D76" s="68"/>
    </row>
    <row r="77" spans="4:4">
      <c r="D77" s="68"/>
    </row>
    <row r="78" spans="4:4">
      <c r="D78" s="68"/>
    </row>
    <row r="79" spans="4:4">
      <c r="D79" s="68"/>
    </row>
    <row r="80" spans="4:4">
      <c r="D80" s="68"/>
    </row>
    <row r="81" spans="4:4">
      <c r="D81" s="68"/>
    </row>
    <row r="82" spans="4:4">
      <c r="D82" s="68"/>
    </row>
    <row r="83" spans="4:4">
      <c r="D83" s="68"/>
    </row>
    <row r="84" spans="4:4">
      <c r="D84" s="68"/>
    </row>
    <row r="85" spans="4:4">
      <c r="D85" s="68"/>
    </row>
    <row r="86" spans="4:4">
      <c r="D86" s="68"/>
    </row>
    <row r="87" spans="4:4">
      <c r="D87" s="68"/>
    </row>
    <row r="88" spans="4:4">
      <c r="D88" s="68"/>
    </row>
    <row r="89" spans="4:4">
      <c r="D89" s="68"/>
    </row>
    <row r="90" spans="4:4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  <row r="106" spans="4:4">
      <c r="D106" s="68"/>
    </row>
    <row r="107" spans="4:4">
      <c r="D107" s="68"/>
    </row>
    <row r="108" spans="4:4">
      <c r="D108" s="68"/>
    </row>
    <row r="109" spans="4:4">
      <c r="D109" s="68"/>
    </row>
    <row r="110" spans="4:4">
      <c r="D110" s="68"/>
    </row>
    <row r="111" spans="4:4">
      <c r="D111" s="68"/>
    </row>
    <row r="112" spans="4:4">
      <c r="D112" s="68"/>
    </row>
    <row r="113" spans="4:4">
      <c r="D113" s="68"/>
    </row>
    <row r="114" spans="4:4">
      <c r="D114" s="68"/>
    </row>
    <row r="115" spans="4:4">
      <c r="D115" s="68"/>
    </row>
    <row r="116" spans="4:4">
      <c r="D116" s="68"/>
    </row>
    <row r="117" spans="4:4">
      <c r="D117" s="68"/>
    </row>
    <row r="118" spans="4:4">
      <c r="D118" s="68"/>
    </row>
    <row r="119" spans="4:4">
      <c r="D119" s="68"/>
    </row>
    <row r="120" spans="4:4">
      <c r="D120" s="68"/>
    </row>
    <row r="121" spans="4:4">
      <c r="D121" s="68"/>
    </row>
    <row r="122" spans="4:4">
      <c r="D122" s="68"/>
    </row>
    <row r="123" spans="4:4">
      <c r="D123" s="68"/>
    </row>
    <row r="124" spans="4:4">
      <c r="D124" s="68"/>
    </row>
    <row r="125" spans="4:4">
      <c r="D125" s="68"/>
    </row>
    <row r="126" spans="4:4">
      <c r="D126" s="68"/>
    </row>
    <row r="127" spans="4:4">
      <c r="D127" s="68"/>
    </row>
    <row r="128" spans="4:4">
      <c r="D128" s="68"/>
    </row>
    <row r="129" spans="4:4">
      <c r="D129" s="68"/>
    </row>
    <row r="130" spans="4:4">
      <c r="D130" s="68"/>
    </row>
    <row r="131" spans="4:4">
      <c r="D131" s="68"/>
    </row>
    <row r="132" spans="4:4">
      <c r="D132" s="68"/>
    </row>
    <row r="133" spans="4:4">
      <c r="D133" s="68"/>
    </row>
    <row r="134" spans="4:4">
      <c r="D134" s="68"/>
    </row>
    <row r="135" spans="4:4">
      <c r="D135" s="68"/>
    </row>
    <row r="136" spans="4:4">
      <c r="D136" s="68"/>
    </row>
    <row r="137" spans="4:4">
      <c r="D137" s="68"/>
    </row>
    <row r="138" spans="4:4">
      <c r="D138" s="68"/>
    </row>
    <row r="139" spans="4:4">
      <c r="D139" s="68"/>
    </row>
    <row r="140" spans="4:4">
      <c r="D140" s="68"/>
    </row>
    <row r="141" spans="4:4">
      <c r="D141" s="68"/>
    </row>
    <row r="142" spans="4:4">
      <c r="D142" s="68"/>
    </row>
    <row r="143" spans="4:4">
      <c r="D143" s="68"/>
    </row>
    <row r="144" spans="4:4">
      <c r="D144" s="68"/>
    </row>
    <row r="145" spans="4:4">
      <c r="D145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  <row r="383" spans="4:4">
      <c r="D383" s="68"/>
    </row>
    <row r="384" spans="4:4">
      <c r="D384" s="68"/>
    </row>
    <row r="385" spans="4:4">
      <c r="D385" s="68"/>
    </row>
    <row r="386" spans="4:4">
      <c r="D386" s="68"/>
    </row>
    <row r="387" spans="4:4">
      <c r="D387" s="68"/>
    </row>
    <row r="388" spans="4:4">
      <c r="D388" s="68"/>
    </row>
  </sheetData>
  <mergeCells count="1">
    <mergeCell ref="A43:J50"/>
  </mergeCells>
  <conditionalFormatting sqref="B36:B37">
    <cfRule type="cellIs" dxfId="11" priority="1" stopIfTrue="1" operator="equal">
      <formula>"Title"</formula>
    </cfRule>
  </conditionalFormatting>
  <conditionalFormatting sqref="B8:B9">
    <cfRule type="cellIs" dxfId="10" priority="2" stopIfTrue="1" operator="equal">
      <formula>"Adjustment to Income/Expense/Rate Base:"</formula>
    </cfRule>
  </conditionalFormatting>
  <conditionalFormatting sqref="J1">
    <cfRule type="cellIs" dxfId="9" priority="3" stopIfTrue="1" operator="equal">
      <formula>"x.x"</formula>
    </cfRule>
  </conditionalFormatting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opLeftCell="C1" workbookViewId="0">
      <selection activeCell="B9" sqref="B9"/>
    </sheetView>
  </sheetViews>
  <sheetFormatPr defaultRowHeight="12.75"/>
  <cols>
    <col min="1" max="1" width="15.7109375" style="109" hidden="1" customWidth="1"/>
    <col min="2" max="2" width="20.28515625" style="109" hidden="1" customWidth="1"/>
    <col min="3" max="3" width="48.42578125" style="80" bestFit="1" customWidth="1"/>
    <col min="4" max="4" width="16.140625" style="110" hidden="1" customWidth="1"/>
    <col min="5" max="5" width="8.85546875" style="100" customWidth="1"/>
    <col min="6" max="6" width="6.85546875" style="100" customWidth="1"/>
    <col min="7" max="7" width="18.5703125" style="80" bestFit="1" customWidth="1"/>
    <col min="8" max="8" width="22.85546875" style="110" hidden="1" customWidth="1"/>
    <col min="9" max="9" width="18.42578125" style="80" customWidth="1"/>
    <col min="10" max="10" width="2.5703125" style="84" customWidth="1"/>
    <col min="11" max="11" width="14.140625" style="84" bestFit="1" customWidth="1"/>
    <col min="12" max="12" width="15.85546875" style="84" customWidth="1"/>
    <col min="13" max="13" width="10.5703125" style="84" bestFit="1" customWidth="1"/>
    <col min="14" max="14" width="13.140625" style="84" bestFit="1" customWidth="1"/>
    <col min="15" max="15" width="9.140625" style="84"/>
    <col min="16" max="16" width="15.28515625" style="84" bestFit="1" customWidth="1"/>
    <col min="17" max="16384" width="9.140625" style="84"/>
  </cols>
  <sheetData>
    <row r="1" spans="1:12">
      <c r="C1" s="66" t="s">
        <v>0</v>
      </c>
    </row>
    <row r="2" spans="1:12">
      <c r="C2" s="70" t="s">
        <v>1</v>
      </c>
    </row>
    <row r="3" spans="1:12">
      <c r="C3" s="111" t="str">
        <f>'10.2 - Swift'!B3</f>
        <v>Major Plant Additions - REVISED, Swift Fish Collector</v>
      </c>
    </row>
    <row r="4" spans="1:12">
      <c r="C4" s="111"/>
    </row>
    <row r="5" spans="1:12" ht="25.5">
      <c r="A5" s="112" t="s">
        <v>99</v>
      </c>
      <c r="B5" s="112" t="s">
        <v>100</v>
      </c>
      <c r="C5" s="113" t="s">
        <v>101</v>
      </c>
      <c r="D5" s="114" t="s">
        <v>102</v>
      </c>
      <c r="E5" s="115" t="s">
        <v>103</v>
      </c>
      <c r="F5" s="115" t="s">
        <v>104</v>
      </c>
      <c r="G5" s="115" t="s">
        <v>105</v>
      </c>
      <c r="H5" s="114" t="s">
        <v>106</v>
      </c>
      <c r="I5" s="116" t="s">
        <v>107</v>
      </c>
      <c r="K5" s="117" t="s">
        <v>108</v>
      </c>
      <c r="L5" s="118"/>
    </row>
    <row r="6" spans="1:12">
      <c r="B6" s="109" t="s">
        <v>98</v>
      </c>
      <c r="C6" s="165" t="s">
        <v>13</v>
      </c>
      <c r="D6" s="120"/>
      <c r="F6" s="121"/>
      <c r="G6" s="122"/>
      <c r="I6" s="44"/>
    </row>
    <row r="7" spans="1:12">
      <c r="A7" s="109" t="s">
        <v>109</v>
      </c>
      <c r="B7" s="109" t="s">
        <v>154</v>
      </c>
      <c r="C7" s="80" t="s">
        <v>155</v>
      </c>
      <c r="D7" s="120" t="s">
        <v>13</v>
      </c>
      <c r="E7" s="100">
        <v>332</v>
      </c>
      <c r="F7" s="100" t="s">
        <v>134</v>
      </c>
      <c r="G7" s="122">
        <v>41229</v>
      </c>
      <c r="H7" s="123" t="str">
        <f t="shared" ref="H7" si="0">D7&amp;F7</f>
        <v>Hydro ProductionCAGW</v>
      </c>
      <c r="I7" s="44">
        <v>39394153.440000005</v>
      </c>
      <c r="J7" s="44"/>
      <c r="K7" s="88">
        <v>39394153.440000005</v>
      </c>
      <c r="L7" s="88"/>
    </row>
    <row r="8" spans="1:12">
      <c r="B8" s="109" t="s">
        <v>98</v>
      </c>
      <c r="C8" s="165" t="s">
        <v>147</v>
      </c>
      <c r="D8" s="120"/>
      <c r="F8" s="121"/>
      <c r="G8" s="122"/>
      <c r="I8" s="126">
        <f>SUBTOTAL(9,I7:I7)</f>
        <v>39394153.440000005</v>
      </c>
      <c r="K8" s="126">
        <f>SUBTOTAL(9,K7:K7)</f>
        <v>39394153.440000005</v>
      </c>
    </row>
    <row r="9" spans="1:12">
      <c r="C9" s="127"/>
      <c r="D9" s="120"/>
      <c r="F9" s="121"/>
    </row>
    <row r="10" spans="1:12" ht="13.5" thickBot="1">
      <c r="C10" s="111" t="s">
        <v>113</v>
      </c>
      <c r="D10" s="124"/>
      <c r="F10" s="125"/>
      <c r="G10" s="88"/>
      <c r="I10" s="128">
        <f>I8</f>
        <v>39394153.440000005</v>
      </c>
      <c r="K10" s="128">
        <f>K8</f>
        <v>39394153.440000005</v>
      </c>
    </row>
    <row r="11" spans="1:12" ht="13.5" thickTop="1">
      <c r="K11" s="129" t="s">
        <v>148</v>
      </c>
    </row>
  </sheetData>
  <printOptions horizontalCentered="1"/>
  <pageMargins left="0.7" right="0.7" top="0.75" bottom="0.75" header="0.3" footer="0.3"/>
  <pageSetup scale="78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46"/>
  <sheetViews>
    <sheetView workbookViewId="0">
      <selection activeCell="B9" sqref="B9"/>
    </sheetView>
  </sheetViews>
  <sheetFormatPr defaultRowHeight="12.75"/>
  <cols>
    <col min="1" max="1" width="45.28515625" customWidth="1"/>
    <col min="2" max="2" width="16" style="130" hidden="1" customWidth="1"/>
    <col min="3" max="3" width="9.85546875" style="84" bestFit="1" customWidth="1"/>
    <col min="4" max="4" width="14.28515625" style="84" bestFit="1" customWidth="1"/>
    <col min="5" max="5" width="7.5703125" style="131" bestFit="1" customWidth="1"/>
    <col min="6" max="7" width="14.5703125" style="131" hidden="1" customWidth="1"/>
    <col min="8" max="8" width="14.28515625" bestFit="1" customWidth="1"/>
    <col min="9" max="9" width="18.7109375" style="132" customWidth="1"/>
    <col min="10" max="10" width="2.7109375" style="133" customWidth="1"/>
    <col min="11" max="11" width="21.140625" style="132" bestFit="1" customWidth="1"/>
  </cols>
  <sheetData>
    <row r="1" spans="1:19">
      <c r="A1" s="66" t="str">
        <f>'10.4 - JB'!B1</f>
        <v>PacifiCorp</v>
      </c>
    </row>
    <row r="2" spans="1:19">
      <c r="A2" s="70" t="s">
        <v>1</v>
      </c>
    </row>
    <row r="3" spans="1:19">
      <c r="A3" s="134" t="str">
        <f>'10.2 - Swift'!B3</f>
        <v>Major Plant Additions - REVISED, Swift Fish Collector</v>
      </c>
      <c r="I3" s="135"/>
      <c r="J3" s="136"/>
      <c r="K3" s="135"/>
    </row>
    <row r="4" spans="1:19">
      <c r="A4" s="134"/>
      <c r="B4" s="80"/>
      <c r="E4" s="137"/>
      <c r="F4" s="137"/>
      <c r="G4" s="137"/>
      <c r="H4" s="84"/>
      <c r="I4" s="44"/>
      <c r="J4" s="136"/>
      <c r="K4" s="44"/>
    </row>
    <row r="5" spans="1:19">
      <c r="A5" s="134" t="s">
        <v>87</v>
      </c>
      <c r="B5" s="80"/>
      <c r="E5" s="137"/>
      <c r="F5" s="137"/>
      <c r="G5" s="137"/>
      <c r="H5" s="84"/>
      <c r="I5" s="138"/>
      <c r="J5" s="139"/>
      <c r="K5" s="138"/>
    </row>
    <row r="6" spans="1:19">
      <c r="A6" s="134"/>
      <c r="B6" s="80"/>
      <c r="C6" s="140" t="s">
        <v>115</v>
      </c>
      <c r="D6" s="140" t="s">
        <v>22</v>
      </c>
      <c r="E6" s="137"/>
      <c r="H6" s="140" t="s">
        <v>22</v>
      </c>
      <c r="I6" s="138" t="s">
        <v>116</v>
      </c>
      <c r="J6" s="139"/>
      <c r="K6" s="141" t="s">
        <v>117</v>
      </c>
    </row>
    <row r="7" spans="1:19">
      <c r="A7" s="142" t="s">
        <v>118</v>
      </c>
      <c r="B7" s="143" t="s">
        <v>102</v>
      </c>
      <c r="C7" s="142" t="s">
        <v>103</v>
      </c>
      <c r="D7" s="142" t="s">
        <v>103</v>
      </c>
      <c r="E7" s="142" t="s">
        <v>104</v>
      </c>
      <c r="F7" s="144" t="s">
        <v>119</v>
      </c>
      <c r="G7" s="144" t="s">
        <v>120</v>
      </c>
      <c r="H7" s="142" t="s">
        <v>121</v>
      </c>
      <c r="I7" s="145" t="s">
        <v>122</v>
      </c>
      <c r="J7" s="139"/>
      <c r="K7" s="115" t="s">
        <v>123</v>
      </c>
    </row>
    <row r="8" spans="1:19">
      <c r="A8" s="146"/>
      <c r="B8" s="147"/>
      <c r="C8" s="146"/>
      <c r="D8" s="146"/>
      <c r="E8" s="146"/>
      <c r="F8" s="147"/>
      <c r="G8" s="147"/>
      <c r="H8" s="148"/>
      <c r="I8" s="149"/>
      <c r="J8" s="139"/>
      <c r="K8" s="86"/>
      <c r="L8" s="130"/>
      <c r="M8" s="130"/>
      <c r="N8" s="130"/>
      <c r="O8" s="130"/>
      <c r="P8" s="130"/>
      <c r="Q8" s="130"/>
      <c r="R8" s="130"/>
      <c r="S8" s="130"/>
    </row>
    <row r="9" spans="1:19">
      <c r="A9" s="150" t="s">
        <v>124</v>
      </c>
      <c r="B9" s="151"/>
      <c r="C9" s="137"/>
      <c r="D9" s="137"/>
      <c r="E9" s="85"/>
      <c r="F9" s="152" t="str">
        <f t="shared" ref="F9:F12" si="0">B9&amp;E9</f>
        <v/>
      </c>
      <c r="G9" s="152" t="str">
        <f t="shared" ref="G9:G12" si="1">D9&amp;E9</f>
        <v/>
      </c>
      <c r="H9" s="153"/>
      <c r="I9" s="44"/>
      <c r="J9" s="154"/>
      <c r="K9" s="44"/>
      <c r="L9" s="130"/>
      <c r="M9" s="130"/>
      <c r="N9" s="130"/>
      <c r="O9" s="130"/>
      <c r="P9" s="130"/>
      <c r="Q9" s="130"/>
      <c r="R9" s="130"/>
      <c r="S9" s="130"/>
    </row>
    <row r="10" spans="1:19">
      <c r="A10" s="80" t="s">
        <v>155</v>
      </c>
      <c r="B10" s="151" t="s">
        <v>149</v>
      </c>
      <c r="C10" s="137">
        <v>332</v>
      </c>
      <c r="D10" s="137" t="s">
        <v>138</v>
      </c>
      <c r="E10" s="85" t="s">
        <v>134</v>
      </c>
      <c r="F10" s="152"/>
      <c r="G10" s="152"/>
      <c r="H10" s="153">
        <v>3.2703363349341999E-2</v>
      </c>
      <c r="I10" s="44">
        <v>39394153.440000005</v>
      </c>
      <c r="J10" s="154"/>
      <c r="K10" s="44">
        <v>1286595.7082165019</v>
      </c>
      <c r="L10" s="130"/>
      <c r="M10" s="130"/>
      <c r="N10" s="130"/>
      <c r="O10" s="130"/>
      <c r="P10" s="130"/>
      <c r="Q10" s="130"/>
      <c r="R10" s="130"/>
      <c r="S10" s="130"/>
    </row>
    <row r="11" spans="1:19">
      <c r="A11" s="150" t="s">
        <v>127</v>
      </c>
      <c r="B11" s="157"/>
      <c r="C11" s="137"/>
      <c r="D11" s="137"/>
      <c r="E11" s="85"/>
      <c r="F11" s="152" t="str">
        <f t="shared" si="0"/>
        <v/>
      </c>
      <c r="G11" s="152" t="str">
        <f t="shared" si="1"/>
        <v/>
      </c>
      <c r="H11" s="153"/>
      <c r="I11" s="126">
        <f>I10</f>
        <v>39394153.440000005</v>
      </c>
      <c r="J11" s="139"/>
      <c r="K11" s="126">
        <f>K10</f>
        <v>1286595.7082165019</v>
      </c>
      <c r="L11" s="130"/>
      <c r="M11" s="130"/>
      <c r="N11" s="130"/>
      <c r="O11" s="130"/>
      <c r="P11" s="130"/>
      <c r="Q11" s="130"/>
      <c r="R11" s="130"/>
      <c r="S11" s="130"/>
    </row>
    <row r="12" spans="1:19">
      <c r="A12" s="155"/>
      <c r="B12" s="158"/>
      <c r="E12" s="85"/>
      <c r="F12" s="152" t="str">
        <f t="shared" si="0"/>
        <v/>
      </c>
      <c r="G12" s="152" t="str">
        <f t="shared" si="1"/>
        <v/>
      </c>
      <c r="H12" s="153"/>
      <c r="I12" s="44"/>
      <c r="J12" s="136"/>
      <c r="K12" s="159" t="s">
        <v>148</v>
      </c>
      <c r="L12" s="130"/>
      <c r="M12" s="130"/>
      <c r="N12" s="130"/>
      <c r="O12" s="130"/>
      <c r="P12" s="130"/>
      <c r="Q12" s="130"/>
      <c r="R12" s="130"/>
      <c r="S12" s="130"/>
    </row>
    <row r="13" spans="1:19">
      <c r="A13" s="134"/>
      <c r="C13"/>
      <c r="I13"/>
      <c r="J13" s="136"/>
      <c r="L13" s="130"/>
      <c r="M13" s="130"/>
      <c r="N13" s="130"/>
      <c r="O13" s="130"/>
      <c r="P13" s="130"/>
      <c r="Q13" s="130"/>
      <c r="R13" s="130"/>
      <c r="S13" s="130"/>
    </row>
    <row r="14" spans="1:19">
      <c r="A14" s="134"/>
      <c r="B14" s="80"/>
      <c r="E14" s="137"/>
      <c r="F14" s="137"/>
      <c r="G14" s="137"/>
      <c r="H14" s="84"/>
      <c r="I14" s="80"/>
      <c r="J14" s="136"/>
      <c r="K14" s="44"/>
      <c r="L14" s="130"/>
      <c r="M14" s="130"/>
      <c r="N14" s="130"/>
      <c r="O14" s="130"/>
      <c r="P14" s="130"/>
      <c r="Q14" s="130"/>
      <c r="R14" s="130"/>
      <c r="S14" s="130"/>
    </row>
    <row r="15" spans="1:19">
      <c r="A15" s="134" t="s">
        <v>128</v>
      </c>
      <c r="B15" s="80"/>
      <c r="E15" s="137"/>
      <c r="F15" s="137"/>
      <c r="G15" s="137"/>
      <c r="H15" s="84"/>
      <c r="I15" s="138"/>
      <c r="J15" s="139"/>
      <c r="K15" s="138"/>
      <c r="L15" s="130"/>
      <c r="M15" s="130"/>
      <c r="N15" s="130"/>
      <c r="O15" s="130"/>
      <c r="P15" s="130"/>
      <c r="Q15" s="130"/>
      <c r="R15" s="130"/>
      <c r="S15" s="130"/>
    </row>
    <row r="16" spans="1:19">
      <c r="A16" s="84"/>
      <c r="B16" s="80"/>
      <c r="C16" s="140" t="s">
        <v>115</v>
      </c>
      <c r="D16" s="140" t="s">
        <v>129</v>
      </c>
      <c r="E16" s="137"/>
      <c r="F16" s="137"/>
      <c r="G16" s="137"/>
      <c r="H16" s="140" t="s">
        <v>22</v>
      </c>
      <c r="I16" s="138" t="s">
        <v>116</v>
      </c>
      <c r="J16" s="139"/>
      <c r="K16" s="138" t="s">
        <v>130</v>
      </c>
      <c r="L16" s="130"/>
      <c r="M16" s="130"/>
      <c r="N16" s="130"/>
      <c r="O16" s="130"/>
      <c r="P16" s="130"/>
      <c r="Q16" s="130"/>
      <c r="R16" s="130"/>
      <c r="S16" s="130"/>
    </row>
    <row r="17" spans="1:19">
      <c r="A17" s="142" t="s">
        <v>118</v>
      </c>
      <c r="B17" s="143" t="s">
        <v>102</v>
      </c>
      <c r="C17" s="142" t="s">
        <v>103</v>
      </c>
      <c r="D17" s="142" t="s">
        <v>103</v>
      </c>
      <c r="E17" s="142" t="s">
        <v>104</v>
      </c>
      <c r="F17" s="144" t="s">
        <v>120</v>
      </c>
      <c r="G17" s="144" t="s">
        <v>131</v>
      </c>
      <c r="H17" s="142" t="s">
        <v>121</v>
      </c>
      <c r="I17" s="145" t="s">
        <v>122</v>
      </c>
      <c r="J17" s="139"/>
      <c r="K17" s="145" t="s">
        <v>132</v>
      </c>
      <c r="L17" s="130"/>
      <c r="M17" s="130"/>
      <c r="N17" s="130"/>
      <c r="O17" s="130"/>
      <c r="P17" s="130"/>
      <c r="Q17" s="130"/>
      <c r="R17" s="130"/>
      <c r="S17" s="130"/>
    </row>
    <row r="18" spans="1:19">
      <c r="A18" s="146"/>
      <c r="B18" s="147"/>
      <c r="C18" s="146"/>
      <c r="D18" s="146"/>
      <c r="E18" s="146"/>
      <c r="F18" s="147"/>
      <c r="G18" s="147"/>
      <c r="H18" s="148"/>
      <c r="I18" s="149"/>
      <c r="J18" s="139"/>
      <c r="K18" s="149"/>
      <c r="L18" s="130"/>
      <c r="M18" s="130"/>
      <c r="N18" s="130"/>
      <c r="O18" s="130"/>
      <c r="P18" s="130"/>
      <c r="Q18" s="130"/>
      <c r="R18" s="130"/>
      <c r="S18" s="130"/>
    </row>
    <row r="19" spans="1:19">
      <c r="A19" s="150" t="s">
        <v>124</v>
      </c>
      <c r="B19" s="151"/>
      <c r="C19" s="137"/>
      <c r="D19" s="137"/>
      <c r="E19" s="137"/>
      <c r="F19" s="144" t="str">
        <f t="shared" ref="F19:F21" si="2">D19&amp;E19</f>
        <v/>
      </c>
      <c r="G19" s="144"/>
      <c r="H19" s="153"/>
      <c r="I19" s="44"/>
      <c r="J19" s="99"/>
      <c r="K19" s="44"/>
      <c r="L19" s="130"/>
      <c r="M19" s="130"/>
      <c r="N19" s="130"/>
      <c r="O19" s="130"/>
      <c r="P19" s="130"/>
      <c r="Q19" s="130"/>
      <c r="R19" s="130"/>
      <c r="S19" s="130"/>
    </row>
    <row r="20" spans="1:19">
      <c r="A20" s="80" t="s">
        <v>155</v>
      </c>
      <c r="B20" s="151" t="s">
        <v>149</v>
      </c>
      <c r="C20" s="137">
        <v>332</v>
      </c>
      <c r="D20" s="137" t="s">
        <v>136</v>
      </c>
      <c r="E20" s="137" t="s">
        <v>134</v>
      </c>
      <c r="F20" s="144" t="str">
        <f t="shared" si="2"/>
        <v>108HPCAGW</v>
      </c>
      <c r="G20" s="144" t="str">
        <f t="shared" ref="G20" si="3">B20&amp;E20</f>
        <v>HYDPCAGW</v>
      </c>
      <c r="H20" s="153">
        <v>3.2703363349341999E-2</v>
      </c>
      <c r="I20" s="44">
        <v>39394153.440000005</v>
      </c>
      <c r="J20" s="99"/>
      <c r="K20" s="44">
        <v>-1547044.5966268233</v>
      </c>
      <c r="L20" s="130"/>
      <c r="M20" s="130"/>
      <c r="N20" s="130"/>
      <c r="O20" s="130"/>
      <c r="P20" s="130"/>
      <c r="Q20" s="130"/>
      <c r="R20" s="130"/>
      <c r="S20" s="130"/>
    </row>
    <row r="21" spans="1:19">
      <c r="A21" s="150" t="s">
        <v>127</v>
      </c>
      <c r="B21" s="161"/>
      <c r="C21" s="162"/>
      <c r="D21" s="137"/>
      <c r="E21" s="137"/>
      <c r="F21" s="144" t="str">
        <f t="shared" si="2"/>
        <v/>
      </c>
      <c r="G21" s="144"/>
      <c r="H21" s="153"/>
      <c r="I21" s="126">
        <f>I20</f>
        <v>39394153.440000005</v>
      </c>
      <c r="J21" s="139"/>
      <c r="K21" s="126">
        <f>K20</f>
        <v>-1547044.5966268233</v>
      </c>
      <c r="L21" s="130"/>
      <c r="M21" s="130"/>
      <c r="N21" s="130"/>
      <c r="O21" s="130"/>
      <c r="P21" s="130"/>
      <c r="Q21" s="130"/>
      <c r="R21" s="130"/>
      <c r="S21" s="130"/>
    </row>
    <row r="22" spans="1:19">
      <c r="A22" s="155"/>
      <c r="B22" s="155"/>
      <c r="E22" s="137"/>
      <c r="F22" s="137"/>
      <c r="G22" s="137"/>
      <c r="H22" s="80"/>
      <c r="I22" s="44"/>
      <c r="J22" s="136"/>
      <c r="K22" s="159" t="s">
        <v>148</v>
      </c>
      <c r="L22" s="130"/>
      <c r="M22" s="130"/>
      <c r="N22" s="130"/>
      <c r="O22" s="130"/>
      <c r="P22" s="130"/>
      <c r="Q22" s="130"/>
      <c r="R22" s="130"/>
      <c r="S22" s="130"/>
    </row>
    <row r="23" spans="1:19">
      <c r="A23" s="155"/>
      <c r="B23" s="155"/>
      <c r="E23" s="137"/>
      <c r="F23" s="137"/>
      <c r="G23" s="137"/>
      <c r="H23" s="80"/>
      <c r="I23" s="44"/>
      <c r="J23" s="136"/>
      <c r="K23" s="44"/>
      <c r="L23" s="130"/>
      <c r="M23" s="130"/>
      <c r="N23" s="130"/>
      <c r="O23" s="130"/>
      <c r="P23" s="130"/>
      <c r="Q23" s="130"/>
      <c r="R23" s="130"/>
      <c r="S23" s="130"/>
    </row>
    <row r="24" spans="1:19">
      <c r="A24" s="155"/>
      <c r="B24" s="155"/>
      <c r="E24" s="137"/>
      <c r="F24" s="137"/>
      <c r="G24" s="137"/>
      <c r="H24" s="80"/>
      <c r="I24" s="44"/>
      <c r="J24" s="136"/>
      <c r="K24" s="44"/>
      <c r="L24" s="130"/>
      <c r="M24" s="130"/>
      <c r="N24" s="130"/>
      <c r="O24" s="130"/>
      <c r="P24" s="130"/>
      <c r="Q24" s="130"/>
      <c r="R24" s="130"/>
      <c r="S24" s="130"/>
    </row>
    <row r="25" spans="1:19">
      <c r="A25" s="155"/>
      <c r="B25" s="155"/>
      <c r="E25" s="137"/>
      <c r="F25" s="137"/>
      <c r="G25" s="137"/>
      <c r="H25" s="80"/>
      <c r="I25" s="44"/>
      <c r="J25" s="136"/>
      <c r="K25" s="44"/>
      <c r="L25" s="130"/>
      <c r="M25" s="130"/>
      <c r="N25" s="130"/>
      <c r="O25" s="130"/>
      <c r="P25" s="130"/>
      <c r="Q25" s="130"/>
      <c r="R25" s="130"/>
      <c r="S25" s="130"/>
    </row>
    <row r="26" spans="1:19">
      <c r="A26" s="155"/>
      <c r="B26" s="155"/>
      <c r="E26" s="137"/>
      <c r="F26" s="137"/>
      <c r="G26" s="137"/>
      <c r="H26" s="80"/>
      <c r="I26" s="44"/>
      <c r="J26" s="136"/>
      <c r="K26" s="44"/>
      <c r="L26" s="130"/>
      <c r="M26" s="130"/>
      <c r="N26" s="130"/>
      <c r="O26" s="130"/>
      <c r="P26" s="130"/>
      <c r="Q26" s="130"/>
      <c r="R26" s="130"/>
      <c r="S26" s="130"/>
    </row>
    <row r="27" spans="1:19">
      <c r="A27" s="155"/>
      <c r="B27" s="155"/>
      <c r="E27" s="137"/>
      <c r="F27" s="137"/>
      <c r="G27" s="137"/>
      <c r="H27" s="80"/>
      <c r="I27" s="44"/>
      <c r="J27" s="136"/>
      <c r="K27" s="44"/>
      <c r="L27" s="130"/>
      <c r="M27" s="130"/>
      <c r="N27" s="130"/>
      <c r="O27" s="130"/>
      <c r="P27" s="130"/>
      <c r="Q27" s="130"/>
      <c r="R27" s="130"/>
      <c r="S27" s="130"/>
    </row>
    <row r="28" spans="1:19">
      <c r="A28" s="155"/>
      <c r="B28" s="155"/>
      <c r="E28" s="137"/>
      <c r="F28" s="137"/>
      <c r="G28" s="137"/>
      <c r="H28" s="80"/>
      <c r="I28" s="44"/>
      <c r="J28" s="136"/>
      <c r="K28" s="44"/>
      <c r="L28" s="130"/>
      <c r="M28" s="130"/>
      <c r="N28" s="130"/>
      <c r="O28" s="130"/>
      <c r="P28" s="130"/>
      <c r="Q28" s="130"/>
      <c r="R28" s="130"/>
      <c r="S28" s="130"/>
    </row>
    <row r="29" spans="1:19">
      <c r="A29" s="155"/>
      <c r="B29" s="155"/>
      <c r="E29" s="137"/>
      <c r="F29" s="137"/>
      <c r="G29" s="137"/>
      <c r="H29" s="80"/>
      <c r="I29" s="44"/>
      <c r="J29" s="136"/>
      <c r="K29" s="44"/>
      <c r="L29" s="130"/>
      <c r="M29" s="130"/>
      <c r="N29" s="130"/>
      <c r="O29" s="130"/>
      <c r="P29" s="130"/>
      <c r="Q29" s="130"/>
      <c r="R29" s="130"/>
      <c r="S29" s="130"/>
    </row>
    <row r="30" spans="1:19">
      <c r="A30" s="155"/>
      <c r="B30" s="155"/>
      <c r="E30" s="137"/>
      <c r="F30" s="137"/>
      <c r="G30" s="137"/>
      <c r="H30" s="80"/>
      <c r="I30" s="44"/>
      <c r="J30" s="136"/>
      <c r="K30" s="44"/>
      <c r="L30" s="130"/>
      <c r="M30" s="130"/>
      <c r="N30" s="130"/>
      <c r="O30" s="130"/>
      <c r="P30" s="130"/>
      <c r="Q30" s="130"/>
      <c r="R30" s="130"/>
      <c r="S30" s="130"/>
    </row>
    <row r="31" spans="1:19">
      <c r="A31" s="155"/>
      <c r="B31" s="155"/>
      <c r="E31" s="137"/>
      <c r="F31" s="137"/>
      <c r="G31" s="137"/>
      <c r="H31" s="80"/>
      <c r="I31" s="44"/>
      <c r="J31" s="136"/>
      <c r="K31" s="44"/>
      <c r="L31" s="130"/>
      <c r="M31" s="130"/>
      <c r="N31" s="130"/>
      <c r="O31" s="130"/>
      <c r="P31" s="130"/>
      <c r="Q31" s="130"/>
      <c r="R31" s="130"/>
      <c r="S31" s="130"/>
    </row>
    <row r="32" spans="1:19">
      <c r="A32" s="155"/>
      <c r="B32" s="155"/>
      <c r="E32" s="137"/>
      <c r="F32" s="137"/>
      <c r="G32" s="137"/>
      <c r="H32" s="80"/>
      <c r="I32" s="44"/>
      <c r="J32" s="136"/>
      <c r="K32" s="44"/>
      <c r="L32" s="130"/>
      <c r="M32" s="130"/>
      <c r="N32" s="130"/>
      <c r="O32" s="130"/>
      <c r="P32" s="130"/>
      <c r="Q32" s="130"/>
      <c r="R32" s="130"/>
      <c r="S32" s="130"/>
    </row>
    <row r="33" spans="1:19">
      <c r="A33" s="155"/>
      <c r="B33" s="155"/>
      <c r="E33" s="137"/>
      <c r="F33" s="137"/>
      <c r="G33" s="137"/>
      <c r="H33" s="80"/>
      <c r="I33" s="44"/>
      <c r="J33" s="136"/>
      <c r="K33" s="44"/>
      <c r="L33" s="130"/>
      <c r="M33" s="130"/>
      <c r="N33" s="130"/>
      <c r="O33" s="130"/>
      <c r="P33" s="130"/>
      <c r="Q33" s="130"/>
      <c r="R33" s="130"/>
      <c r="S33" s="130"/>
    </row>
    <row r="34" spans="1:19">
      <c r="A34" s="80"/>
      <c r="B34" s="155"/>
      <c r="E34" s="137"/>
      <c r="F34" s="137"/>
      <c r="G34" s="137"/>
      <c r="H34" s="80"/>
      <c r="I34" s="44"/>
      <c r="J34" s="136"/>
      <c r="K34" s="44"/>
      <c r="L34" s="130"/>
      <c r="M34" s="130"/>
      <c r="N34" s="130"/>
      <c r="O34" s="130"/>
      <c r="P34" s="130"/>
      <c r="Q34" s="130"/>
      <c r="R34" s="130"/>
      <c r="S34" s="130"/>
    </row>
    <row r="35" spans="1:19">
      <c r="A35" s="80"/>
      <c r="B35" s="80"/>
      <c r="E35" s="137"/>
      <c r="F35" s="137"/>
      <c r="G35" s="137"/>
      <c r="H35" s="80"/>
      <c r="I35" s="44"/>
      <c r="J35" s="136"/>
      <c r="K35" s="44"/>
      <c r="L35" s="130"/>
      <c r="M35" s="130"/>
      <c r="N35" s="130"/>
      <c r="O35" s="130"/>
      <c r="P35" s="130"/>
      <c r="Q35" s="130"/>
      <c r="R35" s="130"/>
      <c r="S35" s="130"/>
    </row>
    <row r="36" spans="1:19">
      <c r="A36" s="80"/>
      <c r="B36" s="80"/>
      <c r="E36" s="137"/>
      <c r="F36" s="137"/>
      <c r="G36" s="137"/>
      <c r="H36" s="80"/>
      <c r="I36" s="44"/>
      <c r="J36" s="136"/>
      <c r="K36" s="44"/>
      <c r="L36" s="130"/>
      <c r="M36" s="130"/>
      <c r="N36" s="130"/>
      <c r="O36" s="130"/>
      <c r="P36" s="130"/>
      <c r="Q36" s="130"/>
      <c r="R36" s="130"/>
      <c r="S36" s="130"/>
    </row>
    <row r="37" spans="1:19">
      <c r="A37" s="80"/>
      <c r="B37" s="80"/>
      <c r="E37" s="137"/>
      <c r="F37" s="137"/>
      <c r="G37" s="137"/>
      <c r="H37" s="80"/>
      <c r="I37" s="44"/>
      <c r="J37" s="136"/>
      <c r="K37" s="44"/>
      <c r="L37" s="130"/>
      <c r="M37" s="130"/>
      <c r="N37" s="130"/>
      <c r="O37" s="130"/>
      <c r="P37" s="130"/>
      <c r="Q37" s="130"/>
      <c r="R37" s="130"/>
      <c r="S37" s="130"/>
    </row>
    <row r="38" spans="1:19">
      <c r="A38" s="111"/>
      <c r="B38" s="80"/>
      <c r="E38" s="137"/>
      <c r="F38" s="137"/>
      <c r="G38" s="137"/>
      <c r="H38" s="80"/>
      <c r="I38" s="44"/>
      <c r="J38" s="136"/>
      <c r="K38" s="44"/>
      <c r="L38" s="130"/>
      <c r="M38" s="130"/>
      <c r="N38" s="130"/>
      <c r="O38" s="130"/>
      <c r="P38" s="130"/>
      <c r="Q38" s="130"/>
      <c r="R38" s="130"/>
      <c r="S38" s="130"/>
    </row>
    <row r="39" spans="1:19">
      <c r="A39" s="80"/>
      <c r="B39" s="80"/>
      <c r="E39" s="137"/>
      <c r="F39" s="137"/>
      <c r="G39" s="137"/>
      <c r="H39" s="80"/>
      <c r="I39" s="44"/>
      <c r="J39" s="136"/>
      <c r="K39" s="44"/>
      <c r="L39" s="130"/>
      <c r="M39" s="130"/>
      <c r="N39" s="130"/>
      <c r="O39" s="130"/>
      <c r="P39" s="130"/>
      <c r="Q39" s="130"/>
      <c r="R39" s="130"/>
      <c r="S39" s="130"/>
    </row>
    <row r="40" spans="1:19">
      <c r="A40" s="111"/>
      <c r="B40" s="80"/>
      <c r="E40" s="137"/>
      <c r="F40" s="137"/>
      <c r="G40" s="137"/>
      <c r="H40" s="80"/>
      <c r="I40" s="44"/>
      <c r="J40" s="136"/>
      <c r="K40" s="44"/>
      <c r="L40" s="130"/>
      <c r="M40" s="130"/>
      <c r="N40" s="130"/>
      <c r="O40" s="130"/>
      <c r="P40" s="130"/>
      <c r="Q40" s="130"/>
      <c r="R40" s="130"/>
      <c r="S40" s="130"/>
    </row>
    <row r="41" spans="1:19">
      <c r="H41" s="130"/>
      <c r="I41" s="135"/>
      <c r="J41" s="136"/>
      <c r="K41" s="135"/>
      <c r="L41" s="130"/>
      <c r="M41" s="130"/>
      <c r="N41" s="130"/>
      <c r="O41" s="130"/>
      <c r="P41" s="130"/>
      <c r="Q41" s="130"/>
      <c r="R41" s="130"/>
      <c r="S41" s="130"/>
    </row>
    <row r="42" spans="1:19">
      <c r="H42" s="130"/>
      <c r="I42" s="135"/>
      <c r="J42" s="136"/>
      <c r="K42" s="135"/>
      <c r="L42" s="130"/>
      <c r="M42" s="130"/>
      <c r="N42" s="130"/>
      <c r="O42" s="130"/>
      <c r="P42" s="130"/>
      <c r="Q42" s="130"/>
      <c r="R42" s="130"/>
      <c r="S42" s="130"/>
    </row>
    <row r="43" spans="1:19">
      <c r="H43" s="130"/>
      <c r="I43" s="135"/>
      <c r="J43" s="136"/>
      <c r="K43" s="135"/>
      <c r="L43" s="130"/>
      <c r="M43" s="130"/>
      <c r="N43" s="130"/>
      <c r="O43" s="130"/>
      <c r="P43" s="130"/>
      <c r="Q43" s="130"/>
      <c r="R43" s="130"/>
      <c r="S43" s="130"/>
    </row>
    <row r="44" spans="1:19">
      <c r="H44" s="130"/>
      <c r="I44" s="135"/>
      <c r="J44" s="136"/>
      <c r="K44" s="135"/>
      <c r="L44" s="130"/>
      <c r="M44" s="130"/>
      <c r="N44" s="130"/>
      <c r="O44" s="130"/>
      <c r="P44" s="130"/>
      <c r="Q44" s="130"/>
      <c r="R44" s="130"/>
      <c r="S44" s="130"/>
    </row>
    <row r="45" spans="1:19">
      <c r="H45" s="130"/>
      <c r="I45" s="135"/>
      <c r="J45" s="136"/>
      <c r="K45" s="135"/>
      <c r="L45" s="130"/>
      <c r="M45" s="130"/>
      <c r="N45" s="130"/>
      <c r="O45" s="130"/>
      <c r="P45" s="130"/>
      <c r="Q45" s="130"/>
      <c r="R45" s="130"/>
      <c r="S45" s="130"/>
    </row>
    <row r="46" spans="1:19">
      <c r="H46" s="130"/>
      <c r="I46" s="135"/>
      <c r="J46" s="136"/>
      <c r="K46" s="135"/>
      <c r="L46" s="130"/>
      <c r="M46" s="130"/>
      <c r="N46" s="130"/>
      <c r="O46" s="130"/>
      <c r="P46" s="130"/>
      <c r="Q46" s="130"/>
      <c r="R46" s="130"/>
      <c r="S46" s="130"/>
    </row>
  </sheetData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8"/>
  <sheetViews>
    <sheetView view="pageBreakPreview" zoomScale="85" zoomScaleNormal="100" zoomScaleSheetLayoutView="85" workbookViewId="0">
      <selection activeCell="B9" sqref="B9"/>
    </sheetView>
  </sheetViews>
  <sheetFormatPr defaultColWidth="9.140625" defaultRowHeight="12.75"/>
  <cols>
    <col min="1" max="1" width="4.140625" style="65" customWidth="1"/>
    <col min="2" max="2" width="12" style="65" customWidth="1"/>
    <col min="3" max="3" width="30.7109375" style="65" customWidth="1"/>
    <col min="4" max="4" width="11.5703125" style="65" customWidth="1"/>
    <col min="5" max="5" width="7" style="65" customWidth="1"/>
    <col min="6" max="6" width="17.5703125" style="65" customWidth="1"/>
    <col min="7" max="7" width="10.7109375" style="65" customWidth="1"/>
    <col min="8" max="8" width="14.28515625" style="65" customWidth="1"/>
    <col min="9" max="9" width="16.140625" style="65" customWidth="1"/>
    <col min="10" max="10" width="8.85546875" style="65" customWidth="1"/>
    <col min="11" max="11" width="9.140625" style="65"/>
    <col min="12" max="13" width="10.85546875" style="65" bestFit="1" customWidth="1"/>
    <col min="14" max="16384" width="9.140625" style="65"/>
  </cols>
  <sheetData>
    <row r="1" spans="1:13" ht="12" customHeight="1">
      <c r="B1" s="66" t="s">
        <v>0</v>
      </c>
      <c r="D1" s="67"/>
      <c r="E1" s="67"/>
      <c r="F1" s="67"/>
      <c r="G1" s="67"/>
      <c r="H1" s="67"/>
      <c r="I1" s="68" t="s">
        <v>69</v>
      </c>
      <c r="J1" s="69">
        <v>10.3</v>
      </c>
    </row>
    <row r="2" spans="1:13" ht="12" customHeight="1">
      <c r="B2" s="70" t="s">
        <v>1</v>
      </c>
      <c r="D2" s="67"/>
      <c r="E2" s="67"/>
      <c r="F2" s="67"/>
      <c r="G2" s="67"/>
      <c r="H2" s="67"/>
      <c r="I2" s="67"/>
      <c r="J2" s="69"/>
    </row>
    <row r="3" spans="1:13" ht="12" customHeight="1">
      <c r="B3" s="66" t="s">
        <v>174</v>
      </c>
      <c r="D3" s="67"/>
      <c r="E3" s="67"/>
      <c r="F3" s="67"/>
      <c r="G3" s="67"/>
      <c r="H3" s="67"/>
      <c r="I3" s="67"/>
      <c r="J3" s="69"/>
    </row>
    <row r="4" spans="1:13" ht="12" customHeight="1">
      <c r="D4" s="67"/>
      <c r="E4" s="67"/>
      <c r="F4" s="67"/>
      <c r="G4" s="67"/>
      <c r="H4" s="67"/>
      <c r="I4" s="67"/>
      <c r="J4" s="69"/>
    </row>
    <row r="5" spans="1:13" ht="12" customHeight="1">
      <c r="D5" s="67"/>
      <c r="E5" s="67"/>
      <c r="F5" s="67"/>
      <c r="G5" s="67"/>
      <c r="H5" s="67"/>
      <c r="I5" s="67"/>
      <c r="J5" s="69"/>
    </row>
    <row r="6" spans="1:13" ht="12" customHeight="1">
      <c r="D6" s="67"/>
      <c r="E6" s="67"/>
      <c r="F6" s="67" t="s">
        <v>71</v>
      </c>
      <c r="G6" s="67" t="s">
        <v>72</v>
      </c>
      <c r="H6" s="67"/>
      <c r="I6" s="67"/>
      <c r="J6" s="69"/>
    </row>
    <row r="7" spans="1:13" ht="12" customHeight="1">
      <c r="D7" s="71" t="s">
        <v>73</v>
      </c>
      <c r="E7" s="71" t="s">
        <v>74</v>
      </c>
      <c r="F7" s="71" t="s">
        <v>75</v>
      </c>
      <c r="G7" s="71" t="s">
        <v>76</v>
      </c>
      <c r="H7" s="71" t="s">
        <v>77</v>
      </c>
      <c r="I7" s="71" t="s">
        <v>78</v>
      </c>
      <c r="J7" s="72" t="s">
        <v>79</v>
      </c>
    </row>
    <row r="8" spans="1:13" ht="12" customHeight="1">
      <c r="A8" s="73"/>
      <c r="B8" s="74"/>
      <c r="C8" s="73"/>
      <c r="D8" s="75"/>
      <c r="E8" s="75"/>
      <c r="F8" s="75"/>
      <c r="G8" s="75"/>
      <c r="H8" s="75"/>
      <c r="I8" s="76"/>
      <c r="J8" s="69"/>
    </row>
    <row r="9" spans="1:13" ht="12" customHeight="1">
      <c r="A9" s="73"/>
      <c r="B9" s="74" t="s">
        <v>80</v>
      </c>
      <c r="C9" s="73"/>
      <c r="D9" s="77"/>
      <c r="E9" s="78"/>
      <c r="F9" s="79"/>
      <c r="G9" s="80"/>
      <c r="H9" s="81"/>
      <c r="I9" s="82"/>
      <c r="J9" s="69"/>
      <c r="K9" s="83"/>
      <c r="L9" s="84"/>
    </row>
    <row r="10" spans="1:13" ht="12" customHeight="1">
      <c r="A10" s="73"/>
      <c r="B10" s="83" t="s">
        <v>13</v>
      </c>
      <c r="C10" s="73"/>
      <c r="D10" s="85">
        <v>332</v>
      </c>
      <c r="E10" s="78">
        <v>2</v>
      </c>
      <c r="F10" s="163">
        <f>'10.3.1 - Prospect'!K7</f>
        <v>10984970.989999998</v>
      </c>
      <c r="G10" s="86" t="s">
        <v>134</v>
      </c>
      <c r="H10" s="81">
        <v>0.2262649010137</v>
      </c>
      <c r="I10" s="82">
        <f>F10*H10</f>
        <v>2485513.373690716</v>
      </c>
      <c r="J10" s="87"/>
      <c r="K10" s="83"/>
      <c r="L10" s="88"/>
    </row>
    <row r="11" spans="1:13" ht="12" customHeight="1">
      <c r="A11" s="73"/>
      <c r="B11" s="89" t="s">
        <v>82</v>
      </c>
      <c r="C11" s="73"/>
      <c r="D11" s="85"/>
      <c r="E11" s="78"/>
      <c r="F11" s="86">
        <f>SUM(F10:F10)</f>
        <v>10984970.989999998</v>
      </c>
      <c r="G11" s="86"/>
      <c r="H11" s="81"/>
      <c r="I11" s="90">
        <f>SUM(I10:I10)</f>
        <v>2485513.373690716</v>
      </c>
      <c r="J11" s="69" t="s">
        <v>151</v>
      </c>
      <c r="K11" s="83"/>
      <c r="L11" s="88"/>
    </row>
    <row r="12" spans="1:13" ht="12" customHeight="1">
      <c r="A12" s="73"/>
      <c r="B12" s="83"/>
      <c r="C12" s="73"/>
      <c r="D12" s="85"/>
      <c r="E12" s="78"/>
      <c r="F12" s="86"/>
      <c r="G12" s="86"/>
      <c r="H12" s="81"/>
      <c r="I12" s="82"/>
      <c r="J12" s="87"/>
      <c r="K12" s="83"/>
      <c r="L12" s="88"/>
    </row>
    <row r="13" spans="1:13" ht="12" customHeight="1">
      <c r="A13" s="73"/>
      <c r="B13" s="73" t="s">
        <v>84</v>
      </c>
      <c r="C13" s="73"/>
      <c r="D13" s="67" t="s">
        <v>136</v>
      </c>
      <c r="E13" s="78">
        <v>2</v>
      </c>
      <c r="F13" s="164">
        <f>'10.3.2 - Prospect'!K20</f>
        <v>-370777.61343337665</v>
      </c>
      <c r="G13" s="86" t="s">
        <v>134</v>
      </c>
      <c r="H13" s="81">
        <v>0.2262649010137</v>
      </c>
      <c r="I13" s="82">
        <f>F13*H13</f>
        <v>-83893.960001598898</v>
      </c>
      <c r="J13" s="69"/>
      <c r="K13" s="83"/>
      <c r="L13" s="88"/>
      <c r="M13" s="92"/>
    </row>
    <row r="14" spans="1:13" ht="12" customHeight="1">
      <c r="A14" s="73"/>
      <c r="B14" s="93" t="s">
        <v>86</v>
      </c>
      <c r="C14" s="73"/>
      <c r="D14" s="67"/>
      <c r="E14" s="78"/>
      <c r="F14" s="92">
        <f>SUM(F13:F13)</f>
        <v>-370777.61343337665</v>
      </c>
      <c r="G14" s="86"/>
      <c r="H14" s="81"/>
      <c r="I14" s="94">
        <f>SUM(I13:I13)</f>
        <v>-83893.960001598898</v>
      </c>
      <c r="J14" s="69" t="s">
        <v>152</v>
      </c>
      <c r="K14" s="83"/>
      <c r="L14" s="88"/>
      <c r="M14" s="92"/>
    </row>
    <row r="15" spans="1:13" ht="12" customHeight="1">
      <c r="A15" s="73"/>
      <c r="B15" s="73"/>
      <c r="C15" s="73"/>
      <c r="D15" s="85"/>
      <c r="E15" s="95"/>
      <c r="F15" s="86"/>
      <c r="G15" s="86"/>
      <c r="H15" s="81"/>
      <c r="I15" s="82"/>
      <c r="J15" s="69"/>
      <c r="L15" s="88"/>
    </row>
    <row r="16" spans="1:13" ht="12" customHeight="1">
      <c r="A16" s="73"/>
      <c r="B16" s="93" t="s">
        <v>176</v>
      </c>
      <c r="C16" s="73"/>
      <c r="D16" s="85"/>
      <c r="E16" s="95"/>
      <c r="F16" s="86"/>
      <c r="G16" s="86"/>
      <c r="H16" s="81"/>
      <c r="I16" s="82"/>
      <c r="J16" s="69"/>
      <c r="L16" s="88"/>
    </row>
    <row r="17" spans="1:13" ht="12" customHeight="1">
      <c r="A17" s="73"/>
      <c r="B17" s="73" t="s">
        <v>87</v>
      </c>
      <c r="C17" s="73"/>
      <c r="D17" s="85" t="s">
        <v>138</v>
      </c>
      <c r="E17" s="78">
        <v>2</v>
      </c>
      <c r="F17" s="163">
        <f>'10.3.2 - Prospect'!K10</f>
        <v>356451.42899810628</v>
      </c>
      <c r="G17" s="86" t="s">
        <v>134</v>
      </c>
      <c r="H17" s="81">
        <v>0.2262649010137</v>
      </c>
      <c r="I17" s="82">
        <f>F17*H17</f>
        <v>80652.447298448431</v>
      </c>
      <c r="J17" s="69"/>
      <c r="L17" s="88"/>
      <c r="M17" s="92"/>
    </row>
    <row r="18" spans="1:13" ht="12" customHeight="1">
      <c r="A18" s="73"/>
      <c r="B18" s="93" t="s">
        <v>89</v>
      </c>
      <c r="C18" s="73"/>
      <c r="D18" s="85"/>
      <c r="E18" s="78"/>
      <c r="F18" s="86">
        <f>SUM(F17:F17)</f>
        <v>356451.42899810628</v>
      </c>
      <c r="G18" s="86"/>
      <c r="H18" s="81"/>
      <c r="I18" s="90">
        <f>SUM(I17:I17)</f>
        <v>80652.447298448431</v>
      </c>
      <c r="J18" s="69" t="s">
        <v>152</v>
      </c>
      <c r="L18" s="88"/>
      <c r="M18" s="92"/>
    </row>
    <row r="19" spans="1:13" ht="12" customHeight="1">
      <c r="A19" s="73"/>
      <c r="B19" s="73"/>
      <c r="C19" s="73"/>
      <c r="D19" s="85"/>
      <c r="E19" s="78"/>
      <c r="F19" s="86"/>
      <c r="G19" s="86"/>
      <c r="H19" s="81"/>
      <c r="I19" s="82"/>
      <c r="J19" s="69"/>
    </row>
    <row r="20" spans="1:13" ht="12" customHeight="1">
      <c r="A20" s="73"/>
      <c r="C20" s="96"/>
      <c r="D20" s="85"/>
      <c r="E20" s="95"/>
      <c r="F20" s="86"/>
      <c r="G20" s="86"/>
      <c r="H20" s="97"/>
      <c r="I20" s="79"/>
      <c r="J20" s="69"/>
    </row>
    <row r="21" spans="1:13" ht="12" customHeight="1">
      <c r="A21" s="73"/>
      <c r="B21" s="98" t="s">
        <v>91</v>
      </c>
      <c r="C21" s="96"/>
      <c r="D21" s="85"/>
      <c r="E21" s="85"/>
      <c r="F21" s="86"/>
      <c r="G21" s="99"/>
      <c r="H21" s="97"/>
      <c r="I21" s="79"/>
      <c r="J21" s="69"/>
    </row>
    <row r="22" spans="1:13" ht="12" customHeight="1">
      <c r="A22" s="73"/>
      <c r="B22" s="96"/>
      <c r="C22" s="96"/>
      <c r="D22" s="85"/>
      <c r="E22" s="78"/>
      <c r="F22" s="86"/>
      <c r="G22" s="86"/>
      <c r="H22" s="102"/>
      <c r="I22" s="79"/>
      <c r="J22" s="69"/>
      <c r="L22" s="103"/>
      <c r="M22" s="103"/>
    </row>
    <row r="23" spans="1:13" ht="12" customHeight="1">
      <c r="A23" s="73"/>
      <c r="B23" s="96" t="s">
        <v>141</v>
      </c>
      <c r="C23" s="96"/>
      <c r="D23" s="85" t="s">
        <v>93</v>
      </c>
      <c r="E23" s="78">
        <v>2</v>
      </c>
      <c r="F23" s="86">
        <v>350631</v>
      </c>
      <c r="G23" s="86" t="s">
        <v>134</v>
      </c>
      <c r="H23" s="81">
        <v>0.2262649010137</v>
      </c>
      <c r="I23" s="82">
        <f t="shared" ref="I23:I26" si="0">F23*H23</f>
        <v>79335.488507334652</v>
      </c>
      <c r="J23" s="69"/>
      <c r="L23" s="103"/>
      <c r="M23" s="103"/>
    </row>
    <row r="24" spans="1:13" ht="12" customHeight="1">
      <c r="A24" s="73"/>
      <c r="B24" s="96" t="s">
        <v>141</v>
      </c>
      <c r="C24" s="96"/>
      <c r="D24" s="85" t="s">
        <v>94</v>
      </c>
      <c r="E24" s="78">
        <v>2</v>
      </c>
      <c r="F24" s="86">
        <v>-2128357</v>
      </c>
      <c r="G24" s="86" t="s">
        <v>134</v>
      </c>
      <c r="H24" s="81">
        <v>0.2262649010137</v>
      </c>
      <c r="I24" s="82">
        <f t="shared" si="0"/>
        <v>-481572.48592681548</v>
      </c>
      <c r="J24" s="69"/>
      <c r="L24" s="103"/>
      <c r="M24" s="103"/>
    </row>
    <row r="25" spans="1:13" ht="12" customHeight="1">
      <c r="A25" s="73"/>
      <c r="B25" s="96" t="s">
        <v>142</v>
      </c>
      <c r="C25" s="96"/>
      <c r="D25" s="85">
        <v>41010</v>
      </c>
      <c r="E25" s="78">
        <v>2</v>
      </c>
      <c r="F25" s="86">
        <v>-940802</v>
      </c>
      <c r="G25" s="86" t="s">
        <v>134</v>
      </c>
      <c r="H25" s="81">
        <v>0.2262649010137</v>
      </c>
      <c r="I25" s="82">
        <f t="shared" si="0"/>
        <v>-212870.47140349098</v>
      </c>
      <c r="J25" s="69"/>
      <c r="L25" s="103"/>
      <c r="M25" s="103"/>
    </row>
    <row r="26" spans="1:13" ht="12" customHeight="1">
      <c r="A26" s="73"/>
      <c r="B26" s="96" t="s">
        <v>143</v>
      </c>
      <c r="C26" s="96"/>
      <c r="D26" s="85">
        <v>282</v>
      </c>
      <c r="E26" s="78">
        <v>2</v>
      </c>
      <c r="F26" s="86">
        <v>-1990511.7995520001</v>
      </c>
      <c r="G26" s="86" t="s">
        <v>134</v>
      </c>
      <c r="H26" s="81">
        <v>0.2262649010137</v>
      </c>
      <c r="I26" s="82">
        <f t="shared" si="0"/>
        <v>-450382.95529223519</v>
      </c>
      <c r="J26" s="69"/>
      <c r="L26" s="103"/>
      <c r="M26" s="103"/>
    </row>
    <row r="27" spans="1:13" ht="12" customHeight="1">
      <c r="A27" s="73"/>
      <c r="B27" s="80"/>
      <c r="C27" s="80"/>
      <c r="D27" s="80"/>
      <c r="E27" s="80"/>
      <c r="F27" s="80"/>
      <c r="G27" s="100"/>
      <c r="H27" s="81"/>
      <c r="I27" s="82"/>
      <c r="J27" s="69"/>
    </row>
    <row r="28" spans="1:13" ht="12" customHeight="1">
      <c r="A28" s="73"/>
      <c r="B28" s="80"/>
      <c r="C28" s="80"/>
      <c r="D28" s="100"/>
      <c r="E28" s="100"/>
      <c r="F28" s="101"/>
      <c r="G28" s="100"/>
      <c r="H28" s="81"/>
      <c r="I28" s="82"/>
      <c r="J28" s="69"/>
    </row>
    <row r="29" spans="1:13" ht="12" customHeight="1">
      <c r="A29" s="73"/>
      <c r="B29" s="96"/>
      <c r="C29" s="96"/>
      <c r="D29" s="85"/>
      <c r="E29" s="85"/>
      <c r="F29" s="86"/>
      <c r="G29" s="86"/>
      <c r="H29" s="81"/>
      <c r="I29" s="82"/>
      <c r="J29" s="69"/>
    </row>
    <row r="30" spans="1:13" ht="12" customHeight="1">
      <c r="A30" s="73"/>
      <c r="B30" s="96"/>
      <c r="C30" s="96"/>
      <c r="D30" s="85"/>
      <c r="E30" s="85"/>
      <c r="F30" s="86"/>
      <c r="G30" s="86"/>
      <c r="H30" s="81"/>
      <c r="I30" s="82"/>
      <c r="J30" s="69"/>
    </row>
    <row r="31" spans="1:13" ht="12" customHeight="1">
      <c r="A31" s="73"/>
      <c r="B31" s="96"/>
      <c r="C31" s="96"/>
      <c r="D31" s="85"/>
      <c r="E31" s="85"/>
      <c r="F31" s="86"/>
      <c r="G31" s="86"/>
      <c r="H31" s="81"/>
      <c r="I31" s="82"/>
      <c r="J31" s="69"/>
    </row>
    <row r="32" spans="1:13" ht="12" customHeight="1">
      <c r="A32" s="73"/>
      <c r="B32" s="96"/>
      <c r="C32" s="96"/>
      <c r="D32" s="85"/>
      <c r="E32" s="85"/>
      <c r="F32" s="86"/>
      <c r="G32" s="86"/>
      <c r="H32" s="81"/>
      <c r="I32" s="82"/>
      <c r="J32" s="69"/>
    </row>
    <row r="33" spans="1:10" ht="12" customHeight="1">
      <c r="A33" s="73"/>
      <c r="B33" s="96"/>
      <c r="C33" s="96"/>
      <c r="D33" s="85"/>
      <c r="E33" s="85"/>
      <c r="F33" s="86"/>
      <c r="G33" s="86"/>
      <c r="H33" s="81"/>
      <c r="I33" s="82"/>
      <c r="J33" s="69"/>
    </row>
    <row r="34" spans="1:10" ht="12" customHeight="1">
      <c r="A34" s="73"/>
      <c r="B34" s="96"/>
      <c r="C34" s="96"/>
      <c r="D34" s="85"/>
      <c r="E34" s="85"/>
      <c r="F34" s="86"/>
      <c r="G34" s="86"/>
      <c r="H34" s="81"/>
      <c r="I34" s="82"/>
      <c r="J34" s="69"/>
    </row>
    <row r="35" spans="1:10" ht="12" customHeight="1">
      <c r="A35" s="73"/>
      <c r="B35" s="96"/>
      <c r="C35" s="96"/>
      <c r="D35" s="85"/>
      <c r="E35" s="85"/>
      <c r="F35" s="86"/>
      <c r="G35" s="86"/>
      <c r="H35" s="81"/>
      <c r="I35" s="82"/>
      <c r="J35" s="69"/>
    </row>
    <row r="36" spans="1:10" ht="12" customHeight="1">
      <c r="A36" s="73"/>
      <c r="B36" s="96"/>
      <c r="C36" s="96"/>
      <c r="D36" s="85"/>
      <c r="E36" s="85"/>
      <c r="F36" s="86"/>
      <c r="G36" s="86"/>
      <c r="H36" s="81"/>
      <c r="I36" s="82"/>
      <c r="J36" s="69"/>
    </row>
    <row r="37" spans="1:10" ht="12" customHeight="1">
      <c r="A37" s="73"/>
      <c r="B37" s="96"/>
      <c r="C37" s="96"/>
      <c r="D37" s="85"/>
      <c r="E37" s="85"/>
      <c r="F37" s="86"/>
      <c r="G37" s="86"/>
      <c r="H37" s="81"/>
      <c r="I37" s="82"/>
      <c r="J37" s="69"/>
    </row>
    <row r="38" spans="1:10" ht="12" customHeight="1">
      <c r="A38" s="73"/>
      <c r="B38" s="96"/>
      <c r="C38" s="96"/>
      <c r="D38" s="85"/>
      <c r="E38" s="85"/>
      <c r="F38" s="86"/>
      <c r="G38" s="86"/>
      <c r="H38" s="81"/>
      <c r="I38" s="82"/>
      <c r="J38" s="69"/>
    </row>
    <row r="39" spans="1:10" ht="12" customHeight="1">
      <c r="A39" s="73"/>
      <c r="B39" s="96"/>
      <c r="C39" s="96"/>
      <c r="D39" s="85"/>
      <c r="E39" s="85"/>
      <c r="F39" s="86"/>
      <c r="G39" s="86"/>
      <c r="H39" s="81"/>
      <c r="I39" s="82"/>
      <c r="J39" s="69"/>
    </row>
    <row r="40" spans="1:10" ht="12" customHeight="1">
      <c r="A40" s="73"/>
      <c r="B40" s="104"/>
      <c r="C40" s="96"/>
      <c r="D40" s="85"/>
      <c r="E40" s="85"/>
      <c r="F40" s="86"/>
      <c r="G40" s="99"/>
      <c r="H40" s="97"/>
      <c r="I40" s="79"/>
      <c r="J40" s="69"/>
    </row>
    <row r="41" spans="1:10" ht="12" customHeight="1">
      <c r="A41" s="73"/>
      <c r="B41" s="104"/>
      <c r="C41" s="96"/>
      <c r="D41" s="85"/>
      <c r="E41" s="85"/>
      <c r="F41" s="86"/>
      <c r="G41" s="99"/>
      <c r="H41" s="97"/>
      <c r="I41" s="79"/>
      <c r="J41" s="69"/>
    </row>
    <row r="42" spans="1:10" s="73" customFormat="1" ht="12" customHeight="1" thickBot="1">
      <c r="D42" s="105"/>
      <c r="E42" s="75"/>
      <c r="F42" s="75"/>
      <c r="G42" s="75"/>
      <c r="H42" s="75"/>
      <c r="I42" s="75"/>
      <c r="J42" s="75"/>
    </row>
    <row r="43" spans="1:10" ht="12" customHeight="1">
      <c r="A43" s="181" t="s">
        <v>166</v>
      </c>
      <c r="B43" s="182"/>
      <c r="C43" s="182"/>
      <c r="D43" s="182"/>
      <c r="E43" s="182"/>
      <c r="F43" s="182"/>
      <c r="G43" s="182"/>
      <c r="H43" s="182"/>
      <c r="I43" s="182"/>
      <c r="J43" s="183"/>
    </row>
    <row r="44" spans="1:10" ht="12" customHeight="1">
      <c r="A44" s="184"/>
      <c r="B44" s="185"/>
      <c r="C44" s="185"/>
      <c r="D44" s="185"/>
      <c r="E44" s="185"/>
      <c r="F44" s="185"/>
      <c r="G44" s="185"/>
      <c r="H44" s="185"/>
      <c r="I44" s="185"/>
      <c r="J44" s="186"/>
    </row>
    <row r="45" spans="1:10" ht="12" customHeight="1">
      <c r="A45" s="184"/>
      <c r="B45" s="185"/>
      <c r="C45" s="185"/>
      <c r="D45" s="185"/>
      <c r="E45" s="185"/>
      <c r="F45" s="185"/>
      <c r="G45" s="185"/>
      <c r="H45" s="185"/>
      <c r="I45" s="185"/>
      <c r="J45" s="186"/>
    </row>
    <row r="46" spans="1:10" ht="12" customHeight="1">
      <c r="A46" s="184"/>
      <c r="B46" s="185"/>
      <c r="C46" s="185"/>
      <c r="D46" s="185"/>
      <c r="E46" s="185"/>
      <c r="F46" s="185"/>
      <c r="G46" s="185"/>
      <c r="H46" s="185"/>
      <c r="I46" s="185"/>
      <c r="J46" s="186"/>
    </row>
    <row r="47" spans="1:10" ht="12" customHeight="1">
      <c r="A47" s="184"/>
      <c r="B47" s="185"/>
      <c r="C47" s="185"/>
      <c r="D47" s="185"/>
      <c r="E47" s="185"/>
      <c r="F47" s="185"/>
      <c r="G47" s="185"/>
      <c r="H47" s="185"/>
      <c r="I47" s="185"/>
      <c r="J47" s="186"/>
    </row>
    <row r="48" spans="1:10" ht="12" customHeight="1">
      <c r="A48" s="184"/>
      <c r="B48" s="185"/>
      <c r="C48" s="185"/>
      <c r="D48" s="185"/>
      <c r="E48" s="185"/>
      <c r="F48" s="185"/>
      <c r="G48" s="185"/>
      <c r="H48" s="185"/>
      <c r="I48" s="185"/>
      <c r="J48" s="186"/>
    </row>
    <row r="49" spans="1:10" ht="12" customHeight="1">
      <c r="A49" s="184"/>
      <c r="B49" s="185"/>
      <c r="C49" s="185"/>
      <c r="D49" s="185"/>
      <c r="E49" s="185"/>
      <c r="F49" s="185"/>
      <c r="G49" s="185"/>
      <c r="H49" s="185"/>
      <c r="I49" s="185"/>
      <c r="J49" s="186"/>
    </row>
    <row r="50" spans="1:10" ht="12" customHeight="1" thickBot="1">
      <c r="A50" s="187"/>
      <c r="B50" s="188"/>
      <c r="C50" s="188"/>
      <c r="D50" s="188"/>
      <c r="E50" s="188"/>
      <c r="F50" s="188"/>
      <c r="G50" s="188"/>
      <c r="H50" s="188"/>
      <c r="I50" s="188"/>
      <c r="J50" s="189"/>
    </row>
    <row r="51" spans="1:10" ht="12" customHeight="1">
      <c r="D51" s="105"/>
      <c r="E51" s="75" t="s">
        <v>98</v>
      </c>
    </row>
    <row r="52" spans="1:10">
      <c r="D52" s="106"/>
      <c r="E52" s="78"/>
      <c r="F52" s="96"/>
    </row>
    <row r="53" spans="1:10">
      <c r="D53" s="86"/>
      <c r="E53" s="78"/>
      <c r="F53" s="79"/>
      <c r="G53" s="107"/>
    </row>
    <row r="54" spans="1:10">
      <c r="D54" s="85"/>
      <c r="E54" s="78"/>
      <c r="F54" s="79"/>
    </row>
    <row r="55" spans="1:10">
      <c r="D55" s="108"/>
      <c r="E55" s="78"/>
      <c r="F55" s="79"/>
    </row>
    <row r="56" spans="1:10">
      <c r="D56" s="85"/>
      <c r="E56" s="78"/>
      <c r="F56" s="79"/>
    </row>
    <row r="57" spans="1:10">
      <c r="D57" s="85"/>
      <c r="E57" s="78"/>
      <c r="F57" s="79"/>
    </row>
    <row r="58" spans="1:10">
      <c r="D58" s="86"/>
      <c r="E58" s="78"/>
      <c r="F58" s="79"/>
    </row>
    <row r="59" spans="1:10">
      <c r="D59" s="85"/>
      <c r="E59" s="78"/>
      <c r="F59" s="79"/>
    </row>
    <row r="60" spans="1:10">
      <c r="D60" s="108"/>
      <c r="E60" s="78"/>
      <c r="F60" s="79"/>
    </row>
    <row r="61" spans="1:10">
      <c r="D61" s="68"/>
    </row>
    <row r="62" spans="1:10">
      <c r="D62" s="68"/>
    </row>
    <row r="63" spans="1:10">
      <c r="D63" s="68"/>
    </row>
    <row r="64" spans="1:10">
      <c r="D64" s="68"/>
    </row>
    <row r="65" spans="4:4">
      <c r="D65" s="68"/>
    </row>
    <row r="66" spans="4:4">
      <c r="D66" s="68"/>
    </row>
    <row r="67" spans="4:4">
      <c r="D67" s="68"/>
    </row>
    <row r="68" spans="4:4">
      <c r="D68" s="68"/>
    </row>
    <row r="69" spans="4:4">
      <c r="D69" s="68"/>
    </row>
    <row r="70" spans="4:4">
      <c r="D70" s="68"/>
    </row>
    <row r="71" spans="4:4">
      <c r="D71" s="68"/>
    </row>
    <row r="72" spans="4:4">
      <c r="D72" s="68"/>
    </row>
    <row r="73" spans="4:4">
      <c r="D73" s="68"/>
    </row>
    <row r="74" spans="4:4">
      <c r="D74" s="68"/>
    </row>
    <row r="75" spans="4:4">
      <c r="D75" s="68"/>
    </row>
    <row r="76" spans="4:4">
      <c r="D76" s="68"/>
    </row>
    <row r="77" spans="4:4">
      <c r="D77" s="68"/>
    </row>
    <row r="78" spans="4:4">
      <c r="D78" s="68"/>
    </row>
    <row r="79" spans="4:4">
      <c r="D79" s="68"/>
    </row>
    <row r="80" spans="4:4">
      <c r="D80" s="68"/>
    </row>
    <row r="81" spans="4:4">
      <c r="D81" s="68"/>
    </row>
    <row r="82" spans="4:4">
      <c r="D82" s="68"/>
    </row>
    <row r="83" spans="4:4">
      <c r="D83" s="68"/>
    </row>
    <row r="84" spans="4:4">
      <c r="D84" s="68"/>
    </row>
    <row r="85" spans="4:4">
      <c r="D85" s="68"/>
    </row>
    <row r="86" spans="4:4">
      <c r="D86" s="68"/>
    </row>
    <row r="87" spans="4:4">
      <c r="D87" s="68"/>
    </row>
    <row r="88" spans="4:4">
      <c r="D88" s="68"/>
    </row>
    <row r="89" spans="4:4">
      <c r="D89" s="68"/>
    </row>
    <row r="90" spans="4:4">
      <c r="D90" s="68"/>
    </row>
    <row r="91" spans="4:4">
      <c r="D91" s="68"/>
    </row>
    <row r="92" spans="4:4">
      <c r="D92" s="68"/>
    </row>
    <row r="93" spans="4:4">
      <c r="D93" s="68"/>
    </row>
    <row r="94" spans="4:4">
      <c r="D94" s="68"/>
    </row>
    <row r="95" spans="4:4">
      <c r="D95" s="68"/>
    </row>
    <row r="96" spans="4:4">
      <c r="D96" s="68"/>
    </row>
    <row r="97" spans="4:4">
      <c r="D97" s="68"/>
    </row>
    <row r="98" spans="4:4">
      <c r="D98" s="68"/>
    </row>
    <row r="99" spans="4:4">
      <c r="D99" s="68"/>
    </row>
    <row r="100" spans="4:4">
      <c r="D100" s="68"/>
    </row>
    <row r="101" spans="4:4">
      <c r="D101" s="68"/>
    </row>
    <row r="102" spans="4:4">
      <c r="D102" s="68"/>
    </row>
    <row r="103" spans="4:4">
      <c r="D103" s="68"/>
    </row>
    <row r="104" spans="4:4">
      <c r="D104" s="68"/>
    </row>
    <row r="105" spans="4:4">
      <c r="D105" s="68"/>
    </row>
    <row r="106" spans="4:4">
      <c r="D106" s="68"/>
    </row>
    <row r="107" spans="4:4">
      <c r="D107" s="68"/>
    </row>
    <row r="108" spans="4:4">
      <c r="D108" s="68"/>
    </row>
    <row r="109" spans="4:4">
      <c r="D109" s="68"/>
    </row>
    <row r="110" spans="4:4">
      <c r="D110" s="68"/>
    </row>
    <row r="111" spans="4:4">
      <c r="D111" s="68"/>
    </row>
    <row r="112" spans="4:4">
      <c r="D112" s="68"/>
    </row>
    <row r="113" spans="4:4">
      <c r="D113" s="68"/>
    </row>
    <row r="114" spans="4:4">
      <c r="D114" s="68"/>
    </row>
    <row r="115" spans="4:4">
      <c r="D115" s="68"/>
    </row>
    <row r="116" spans="4:4">
      <c r="D116" s="68"/>
    </row>
    <row r="117" spans="4:4">
      <c r="D117" s="68"/>
    </row>
    <row r="118" spans="4:4">
      <c r="D118" s="68"/>
    </row>
    <row r="119" spans="4:4">
      <c r="D119" s="68"/>
    </row>
    <row r="120" spans="4:4">
      <c r="D120" s="68"/>
    </row>
    <row r="121" spans="4:4">
      <c r="D121" s="68"/>
    </row>
    <row r="122" spans="4:4">
      <c r="D122" s="68"/>
    </row>
    <row r="123" spans="4:4">
      <c r="D123" s="68"/>
    </row>
    <row r="124" spans="4:4">
      <c r="D124" s="68"/>
    </row>
    <row r="125" spans="4:4">
      <c r="D125" s="68"/>
    </row>
    <row r="126" spans="4:4">
      <c r="D126" s="68"/>
    </row>
    <row r="127" spans="4:4">
      <c r="D127" s="68"/>
    </row>
    <row r="128" spans="4:4">
      <c r="D128" s="68"/>
    </row>
    <row r="129" spans="4:4">
      <c r="D129" s="68"/>
    </row>
    <row r="130" spans="4:4">
      <c r="D130" s="68"/>
    </row>
    <row r="131" spans="4:4">
      <c r="D131" s="68"/>
    </row>
    <row r="132" spans="4:4">
      <c r="D132" s="68"/>
    </row>
    <row r="133" spans="4:4">
      <c r="D133" s="68"/>
    </row>
    <row r="134" spans="4:4">
      <c r="D134" s="68"/>
    </row>
    <row r="135" spans="4:4">
      <c r="D135" s="68"/>
    </row>
    <row r="136" spans="4:4">
      <c r="D136" s="68"/>
    </row>
    <row r="137" spans="4:4">
      <c r="D137" s="68"/>
    </row>
    <row r="138" spans="4:4">
      <c r="D138" s="68"/>
    </row>
    <row r="139" spans="4:4">
      <c r="D139" s="68"/>
    </row>
    <row r="140" spans="4:4">
      <c r="D140" s="68"/>
    </row>
    <row r="141" spans="4:4">
      <c r="D141" s="68"/>
    </row>
    <row r="142" spans="4:4">
      <c r="D142" s="68"/>
    </row>
    <row r="143" spans="4:4">
      <c r="D143" s="68"/>
    </row>
    <row r="144" spans="4:4">
      <c r="D144" s="68"/>
    </row>
    <row r="145" spans="4:4">
      <c r="D145" s="68"/>
    </row>
    <row r="146" spans="4:4">
      <c r="D146" s="68"/>
    </row>
    <row r="147" spans="4:4">
      <c r="D147" s="68"/>
    </row>
    <row r="148" spans="4:4">
      <c r="D148" s="68"/>
    </row>
    <row r="149" spans="4:4">
      <c r="D149" s="68"/>
    </row>
    <row r="150" spans="4:4">
      <c r="D150" s="68"/>
    </row>
    <row r="151" spans="4:4">
      <c r="D151" s="68"/>
    </row>
    <row r="152" spans="4:4">
      <c r="D152" s="68"/>
    </row>
    <row r="153" spans="4:4">
      <c r="D153" s="68"/>
    </row>
    <row r="154" spans="4:4">
      <c r="D154" s="68"/>
    </row>
    <row r="155" spans="4:4">
      <c r="D155" s="68"/>
    </row>
    <row r="156" spans="4:4">
      <c r="D156" s="68"/>
    </row>
    <row r="157" spans="4:4">
      <c r="D157" s="68"/>
    </row>
    <row r="158" spans="4:4">
      <c r="D158" s="68"/>
    </row>
    <row r="159" spans="4:4">
      <c r="D159" s="68"/>
    </row>
    <row r="160" spans="4:4">
      <c r="D160" s="68"/>
    </row>
    <row r="161" spans="4:4">
      <c r="D161" s="68"/>
    </row>
    <row r="162" spans="4:4">
      <c r="D162" s="68"/>
    </row>
    <row r="163" spans="4:4">
      <c r="D163" s="68"/>
    </row>
    <row r="164" spans="4:4">
      <c r="D164" s="68"/>
    </row>
    <row r="165" spans="4:4">
      <c r="D165" s="68"/>
    </row>
    <row r="166" spans="4:4">
      <c r="D166" s="68"/>
    </row>
    <row r="167" spans="4:4">
      <c r="D167" s="68"/>
    </row>
    <row r="168" spans="4:4">
      <c r="D168" s="68"/>
    </row>
    <row r="169" spans="4:4">
      <c r="D169" s="68"/>
    </row>
    <row r="170" spans="4:4">
      <c r="D170" s="68"/>
    </row>
    <row r="171" spans="4:4">
      <c r="D171" s="68"/>
    </row>
    <row r="172" spans="4:4">
      <c r="D172" s="68"/>
    </row>
    <row r="173" spans="4:4">
      <c r="D173" s="68"/>
    </row>
    <row r="174" spans="4:4">
      <c r="D174" s="68"/>
    </row>
    <row r="175" spans="4:4">
      <c r="D175" s="68"/>
    </row>
    <row r="176" spans="4:4">
      <c r="D176" s="68"/>
    </row>
    <row r="177" spans="4:4">
      <c r="D177" s="68"/>
    </row>
    <row r="178" spans="4:4">
      <c r="D178" s="68"/>
    </row>
    <row r="179" spans="4:4">
      <c r="D179" s="68"/>
    </row>
    <row r="180" spans="4:4">
      <c r="D180" s="68"/>
    </row>
    <row r="181" spans="4:4">
      <c r="D181" s="68"/>
    </row>
    <row r="182" spans="4:4">
      <c r="D182" s="68"/>
    </row>
    <row r="183" spans="4:4">
      <c r="D183" s="68"/>
    </row>
    <row r="184" spans="4:4">
      <c r="D184" s="68"/>
    </row>
    <row r="185" spans="4:4">
      <c r="D185" s="68"/>
    </row>
    <row r="186" spans="4:4">
      <c r="D186" s="68"/>
    </row>
    <row r="187" spans="4:4">
      <c r="D187" s="68"/>
    </row>
    <row r="188" spans="4:4">
      <c r="D188" s="68"/>
    </row>
    <row r="189" spans="4:4">
      <c r="D189" s="68"/>
    </row>
    <row r="190" spans="4:4">
      <c r="D190" s="68"/>
    </row>
    <row r="191" spans="4:4">
      <c r="D191" s="68"/>
    </row>
    <row r="192" spans="4:4">
      <c r="D192" s="68"/>
    </row>
    <row r="193" spans="4:4">
      <c r="D193" s="68"/>
    </row>
    <row r="194" spans="4:4">
      <c r="D194" s="68"/>
    </row>
    <row r="195" spans="4:4">
      <c r="D195" s="68"/>
    </row>
    <row r="196" spans="4:4">
      <c r="D196" s="68"/>
    </row>
    <row r="197" spans="4:4">
      <c r="D197" s="68"/>
    </row>
    <row r="198" spans="4:4">
      <c r="D198" s="68"/>
    </row>
    <row r="199" spans="4:4">
      <c r="D199" s="68"/>
    </row>
    <row r="200" spans="4:4">
      <c r="D200" s="68"/>
    </row>
    <row r="201" spans="4:4">
      <c r="D201" s="68"/>
    </row>
    <row r="202" spans="4:4">
      <c r="D202" s="68"/>
    </row>
    <row r="203" spans="4:4">
      <c r="D203" s="68"/>
    </row>
    <row r="204" spans="4:4">
      <c r="D204" s="68"/>
    </row>
    <row r="205" spans="4:4">
      <c r="D205" s="68"/>
    </row>
    <row r="206" spans="4:4">
      <c r="D206" s="68"/>
    </row>
    <row r="207" spans="4:4">
      <c r="D207" s="68"/>
    </row>
    <row r="208" spans="4:4">
      <c r="D208" s="68"/>
    </row>
    <row r="209" spans="4:4">
      <c r="D209" s="68"/>
    </row>
    <row r="210" spans="4:4">
      <c r="D210" s="68"/>
    </row>
    <row r="211" spans="4:4">
      <c r="D211" s="68"/>
    </row>
    <row r="212" spans="4:4">
      <c r="D212" s="68"/>
    </row>
    <row r="213" spans="4:4">
      <c r="D213" s="68"/>
    </row>
    <row r="214" spans="4:4">
      <c r="D214" s="68"/>
    </row>
    <row r="215" spans="4:4">
      <c r="D215" s="68"/>
    </row>
    <row r="216" spans="4:4">
      <c r="D216" s="68"/>
    </row>
    <row r="217" spans="4:4">
      <c r="D217" s="68"/>
    </row>
    <row r="218" spans="4:4">
      <c r="D218" s="68"/>
    </row>
    <row r="219" spans="4:4">
      <c r="D219" s="68"/>
    </row>
    <row r="220" spans="4:4">
      <c r="D220" s="68"/>
    </row>
    <row r="221" spans="4:4">
      <c r="D221" s="68"/>
    </row>
    <row r="222" spans="4:4">
      <c r="D222" s="68"/>
    </row>
    <row r="223" spans="4:4">
      <c r="D223" s="68"/>
    </row>
    <row r="224" spans="4:4">
      <c r="D224" s="68"/>
    </row>
    <row r="225" spans="4:4">
      <c r="D225" s="68"/>
    </row>
    <row r="226" spans="4:4">
      <c r="D226" s="68"/>
    </row>
    <row r="227" spans="4:4">
      <c r="D227" s="68"/>
    </row>
    <row r="228" spans="4:4">
      <c r="D228" s="68"/>
    </row>
    <row r="229" spans="4:4">
      <c r="D229" s="68"/>
    </row>
    <row r="230" spans="4:4">
      <c r="D230" s="68"/>
    </row>
    <row r="231" spans="4:4">
      <c r="D231" s="68"/>
    </row>
    <row r="232" spans="4:4">
      <c r="D232" s="68"/>
    </row>
    <row r="233" spans="4:4">
      <c r="D233" s="68"/>
    </row>
    <row r="234" spans="4:4">
      <c r="D234" s="68"/>
    </row>
    <row r="235" spans="4:4">
      <c r="D235" s="68"/>
    </row>
    <row r="236" spans="4:4">
      <c r="D236" s="68"/>
    </row>
    <row r="237" spans="4:4">
      <c r="D237" s="68"/>
    </row>
    <row r="238" spans="4:4">
      <c r="D238" s="68"/>
    </row>
    <row r="239" spans="4:4">
      <c r="D239" s="68"/>
    </row>
    <row r="240" spans="4:4">
      <c r="D240" s="68"/>
    </row>
    <row r="241" spans="4:4">
      <c r="D241" s="68"/>
    </row>
    <row r="242" spans="4:4">
      <c r="D242" s="68"/>
    </row>
    <row r="243" spans="4:4">
      <c r="D243" s="68"/>
    </row>
    <row r="244" spans="4:4">
      <c r="D244" s="68"/>
    </row>
    <row r="245" spans="4:4">
      <c r="D245" s="68"/>
    </row>
    <row r="246" spans="4:4">
      <c r="D246" s="68"/>
    </row>
    <row r="247" spans="4:4">
      <c r="D247" s="68"/>
    </row>
    <row r="248" spans="4:4">
      <c r="D248" s="68"/>
    </row>
    <row r="249" spans="4:4">
      <c r="D249" s="68"/>
    </row>
    <row r="250" spans="4:4">
      <c r="D250" s="68"/>
    </row>
    <row r="251" spans="4:4">
      <c r="D251" s="68"/>
    </row>
    <row r="252" spans="4:4">
      <c r="D252" s="68"/>
    </row>
    <row r="253" spans="4:4">
      <c r="D253" s="68"/>
    </row>
    <row r="254" spans="4:4">
      <c r="D254" s="68"/>
    </row>
    <row r="255" spans="4:4">
      <c r="D255" s="68"/>
    </row>
    <row r="256" spans="4:4">
      <c r="D256" s="68"/>
    </row>
    <row r="257" spans="4:4">
      <c r="D257" s="68"/>
    </row>
    <row r="258" spans="4:4">
      <c r="D258" s="68"/>
    </row>
    <row r="259" spans="4:4">
      <c r="D259" s="68"/>
    </row>
    <row r="260" spans="4:4">
      <c r="D260" s="68"/>
    </row>
    <row r="261" spans="4:4">
      <c r="D261" s="68"/>
    </row>
    <row r="262" spans="4:4">
      <c r="D262" s="68"/>
    </row>
    <row r="263" spans="4:4">
      <c r="D263" s="68"/>
    </row>
    <row r="264" spans="4:4">
      <c r="D264" s="68"/>
    </row>
    <row r="265" spans="4:4">
      <c r="D265" s="68"/>
    </row>
    <row r="266" spans="4:4">
      <c r="D266" s="68"/>
    </row>
    <row r="267" spans="4:4">
      <c r="D267" s="68"/>
    </row>
    <row r="268" spans="4:4">
      <c r="D268" s="68"/>
    </row>
    <row r="269" spans="4:4">
      <c r="D269" s="68"/>
    </row>
    <row r="270" spans="4:4">
      <c r="D270" s="68"/>
    </row>
    <row r="271" spans="4:4">
      <c r="D271" s="68"/>
    </row>
    <row r="272" spans="4:4">
      <c r="D272" s="68"/>
    </row>
    <row r="273" spans="4:4">
      <c r="D273" s="68"/>
    </row>
    <row r="274" spans="4:4">
      <c r="D274" s="68"/>
    </row>
    <row r="275" spans="4:4">
      <c r="D275" s="68"/>
    </row>
    <row r="276" spans="4:4">
      <c r="D276" s="68"/>
    </row>
    <row r="277" spans="4:4">
      <c r="D277" s="68"/>
    </row>
    <row r="278" spans="4:4">
      <c r="D278" s="68"/>
    </row>
    <row r="279" spans="4:4">
      <c r="D279" s="68"/>
    </row>
    <row r="280" spans="4:4">
      <c r="D280" s="68"/>
    </row>
    <row r="281" spans="4:4">
      <c r="D281" s="68"/>
    </row>
    <row r="282" spans="4:4">
      <c r="D282" s="68"/>
    </row>
    <row r="283" spans="4:4">
      <c r="D283" s="68"/>
    </row>
    <row r="284" spans="4:4">
      <c r="D284" s="68"/>
    </row>
    <row r="285" spans="4:4">
      <c r="D285" s="68"/>
    </row>
    <row r="286" spans="4:4">
      <c r="D286" s="68"/>
    </row>
    <row r="287" spans="4:4">
      <c r="D287" s="68"/>
    </row>
    <row r="288" spans="4:4">
      <c r="D288" s="68"/>
    </row>
    <row r="289" spans="4:4">
      <c r="D289" s="68"/>
    </row>
    <row r="290" spans="4:4">
      <c r="D290" s="68"/>
    </row>
    <row r="291" spans="4:4">
      <c r="D291" s="68"/>
    </row>
    <row r="292" spans="4:4">
      <c r="D292" s="68"/>
    </row>
    <row r="293" spans="4:4">
      <c r="D293" s="68"/>
    </row>
    <row r="294" spans="4:4">
      <c r="D294" s="68"/>
    </row>
    <row r="295" spans="4:4">
      <c r="D295" s="68"/>
    </row>
    <row r="296" spans="4:4">
      <c r="D296" s="68"/>
    </row>
    <row r="297" spans="4:4">
      <c r="D297" s="68"/>
    </row>
    <row r="298" spans="4:4">
      <c r="D298" s="68"/>
    </row>
    <row r="299" spans="4:4">
      <c r="D299" s="68"/>
    </row>
    <row r="300" spans="4:4">
      <c r="D300" s="68"/>
    </row>
    <row r="301" spans="4:4">
      <c r="D301" s="68"/>
    </row>
    <row r="302" spans="4:4">
      <c r="D302" s="68"/>
    </row>
    <row r="303" spans="4:4">
      <c r="D303" s="68"/>
    </row>
    <row r="304" spans="4:4">
      <c r="D304" s="68"/>
    </row>
    <row r="305" spans="4:4">
      <c r="D305" s="68"/>
    </row>
    <row r="306" spans="4:4">
      <c r="D306" s="68"/>
    </row>
    <row r="307" spans="4:4">
      <c r="D307" s="68"/>
    </row>
    <row r="308" spans="4:4">
      <c r="D308" s="68"/>
    </row>
    <row r="309" spans="4:4">
      <c r="D309" s="68"/>
    </row>
    <row r="310" spans="4:4">
      <c r="D310" s="68"/>
    </row>
    <row r="311" spans="4:4">
      <c r="D311" s="68"/>
    </row>
    <row r="312" spans="4:4">
      <c r="D312" s="68"/>
    </row>
    <row r="313" spans="4:4">
      <c r="D313" s="68"/>
    </row>
    <row r="314" spans="4:4">
      <c r="D314" s="68"/>
    </row>
    <row r="315" spans="4:4">
      <c r="D315" s="68"/>
    </row>
    <row r="316" spans="4:4">
      <c r="D316" s="68"/>
    </row>
    <row r="317" spans="4:4">
      <c r="D317" s="68"/>
    </row>
    <row r="318" spans="4:4">
      <c r="D318" s="68"/>
    </row>
    <row r="319" spans="4:4">
      <c r="D319" s="68"/>
    </row>
    <row r="320" spans="4:4">
      <c r="D320" s="68"/>
    </row>
    <row r="321" spans="4:4">
      <c r="D321" s="68"/>
    </row>
    <row r="322" spans="4:4">
      <c r="D322" s="68"/>
    </row>
    <row r="323" spans="4:4">
      <c r="D323" s="68"/>
    </row>
    <row r="324" spans="4:4">
      <c r="D324" s="68"/>
    </row>
    <row r="325" spans="4:4">
      <c r="D325" s="68"/>
    </row>
    <row r="326" spans="4:4">
      <c r="D326" s="68"/>
    </row>
    <row r="327" spans="4:4">
      <c r="D327" s="68"/>
    </row>
    <row r="328" spans="4:4">
      <c r="D328" s="68"/>
    </row>
    <row r="329" spans="4:4">
      <c r="D329" s="68"/>
    </row>
    <row r="330" spans="4:4">
      <c r="D330" s="68"/>
    </row>
    <row r="331" spans="4:4">
      <c r="D331" s="68"/>
    </row>
    <row r="332" spans="4:4">
      <c r="D332" s="68"/>
    </row>
    <row r="333" spans="4:4">
      <c r="D333" s="68"/>
    </row>
    <row r="334" spans="4:4">
      <c r="D334" s="68"/>
    </row>
    <row r="335" spans="4:4">
      <c r="D335" s="68"/>
    </row>
    <row r="336" spans="4:4">
      <c r="D336" s="68"/>
    </row>
    <row r="337" spans="4:4">
      <c r="D337" s="68"/>
    </row>
    <row r="338" spans="4:4">
      <c r="D338" s="68"/>
    </row>
    <row r="339" spans="4:4">
      <c r="D339" s="68"/>
    </row>
    <row r="340" spans="4:4">
      <c r="D340" s="68"/>
    </row>
    <row r="341" spans="4:4">
      <c r="D341" s="68"/>
    </row>
    <row r="342" spans="4:4">
      <c r="D342" s="68"/>
    </row>
    <row r="343" spans="4:4">
      <c r="D343" s="68"/>
    </row>
    <row r="344" spans="4:4">
      <c r="D344" s="68"/>
    </row>
    <row r="345" spans="4:4">
      <c r="D345" s="68"/>
    </row>
    <row r="346" spans="4:4">
      <c r="D346" s="68"/>
    </row>
    <row r="347" spans="4:4">
      <c r="D347" s="68"/>
    </row>
    <row r="348" spans="4:4">
      <c r="D348" s="68"/>
    </row>
    <row r="349" spans="4:4">
      <c r="D349" s="68"/>
    </row>
    <row r="350" spans="4:4">
      <c r="D350" s="68"/>
    </row>
    <row r="351" spans="4:4">
      <c r="D351" s="68"/>
    </row>
    <row r="352" spans="4:4">
      <c r="D352" s="68"/>
    </row>
    <row r="353" spans="4:4">
      <c r="D353" s="68"/>
    </row>
    <row r="354" spans="4:4">
      <c r="D354" s="68"/>
    </row>
    <row r="355" spans="4:4">
      <c r="D355" s="68"/>
    </row>
    <row r="356" spans="4:4">
      <c r="D356" s="68"/>
    </row>
    <row r="357" spans="4:4">
      <c r="D357" s="68"/>
    </row>
    <row r="358" spans="4:4">
      <c r="D358" s="68"/>
    </row>
    <row r="359" spans="4:4">
      <c r="D359" s="68"/>
    </row>
    <row r="360" spans="4:4">
      <c r="D360" s="68"/>
    </row>
    <row r="361" spans="4:4">
      <c r="D361" s="68"/>
    </row>
    <row r="362" spans="4:4">
      <c r="D362" s="68"/>
    </row>
    <row r="363" spans="4:4">
      <c r="D363" s="68"/>
    </row>
    <row r="364" spans="4:4">
      <c r="D364" s="68"/>
    </row>
    <row r="365" spans="4:4">
      <c r="D365" s="68"/>
    </row>
    <row r="366" spans="4:4">
      <c r="D366" s="68"/>
    </row>
    <row r="367" spans="4:4">
      <c r="D367" s="68"/>
    </row>
    <row r="368" spans="4:4">
      <c r="D368" s="68"/>
    </row>
    <row r="369" spans="4:4">
      <c r="D369" s="68"/>
    </row>
    <row r="370" spans="4:4">
      <c r="D370" s="68"/>
    </row>
    <row r="371" spans="4:4">
      <c r="D371" s="68"/>
    </row>
    <row r="372" spans="4:4">
      <c r="D372" s="68"/>
    </row>
    <row r="373" spans="4:4">
      <c r="D373" s="68"/>
    </row>
    <row r="374" spans="4:4">
      <c r="D374" s="68"/>
    </row>
    <row r="375" spans="4:4">
      <c r="D375" s="68"/>
    </row>
    <row r="376" spans="4:4">
      <c r="D376" s="68"/>
    </row>
    <row r="377" spans="4:4">
      <c r="D377" s="68"/>
    </row>
    <row r="378" spans="4:4">
      <c r="D378" s="68"/>
    </row>
    <row r="379" spans="4:4">
      <c r="D379" s="68"/>
    </row>
    <row r="380" spans="4:4">
      <c r="D380" s="68"/>
    </row>
    <row r="381" spans="4:4">
      <c r="D381" s="68"/>
    </row>
    <row r="382" spans="4:4">
      <c r="D382" s="68"/>
    </row>
    <row r="383" spans="4:4">
      <c r="D383" s="68"/>
    </row>
    <row r="384" spans="4:4">
      <c r="D384" s="68"/>
    </row>
    <row r="385" spans="4:4">
      <c r="D385" s="68"/>
    </row>
    <row r="386" spans="4:4">
      <c r="D386" s="68"/>
    </row>
    <row r="387" spans="4:4">
      <c r="D387" s="68"/>
    </row>
    <row r="388" spans="4:4">
      <c r="D388" s="68"/>
    </row>
  </sheetData>
  <mergeCells count="1">
    <mergeCell ref="A43:J50"/>
  </mergeCells>
  <conditionalFormatting sqref="B40:B41">
    <cfRule type="cellIs" dxfId="8" priority="1" stopIfTrue="1" operator="equal">
      <formula>"Title"</formula>
    </cfRule>
  </conditionalFormatting>
  <conditionalFormatting sqref="B8:B9">
    <cfRule type="cellIs" dxfId="7" priority="2" stopIfTrue="1" operator="equal">
      <formula>"Adjustment to Income/Expense/Rate Base:"</formula>
    </cfRule>
  </conditionalFormatting>
  <conditionalFormatting sqref="J1">
    <cfRule type="cellIs" dxfId="6" priority="3" stopIfTrue="1" operator="equal">
      <formula>"x.x"</formula>
    </cfRule>
  </conditionalFormatting>
  <printOptions horizontalCentered="1"/>
  <pageMargins left="0.7" right="0.7" top="0.75" bottom="0.75" header="0.3" footer="0.3"/>
  <pageSetup scale="69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"/>
  <sheetViews>
    <sheetView topLeftCell="C1" workbookViewId="0">
      <selection activeCell="B9" sqref="B9"/>
    </sheetView>
  </sheetViews>
  <sheetFormatPr defaultRowHeight="12.75"/>
  <cols>
    <col min="1" max="1" width="15.7109375" style="109" hidden="1" customWidth="1"/>
    <col min="2" max="2" width="20.28515625" style="109" hidden="1" customWidth="1"/>
    <col min="3" max="3" width="48.42578125" style="80" bestFit="1" customWidth="1"/>
    <col min="4" max="4" width="16.140625" style="110" hidden="1" customWidth="1"/>
    <col min="5" max="5" width="8.85546875" style="100" customWidth="1"/>
    <col min="6" max="6" width="6.85546875" style="100" customWidth="1"/>
    <col min="7" max="7" width="18.5703125" style="80" bestFit="1" customWidth="1"/>
    <col min="8" max="8" width="22.85546875" style="110" hidden="1" customWidth="1"/>
    <col min="9" max="9" width="18.42578125" style="80" customWidth="1"/>
    <col min="10" max="10" width="2.5703125" style="84" customWidth="1"/>
    <col min="11" max="11" width="14.140625" style="84" bestFit="1" customWidth="1"/>
    <col min="12" max="12" width="15.85546875" style="84" customWidth="1"/>
    <col min="13" max="13" width="10.5703125" style="84" bestFit="1" customWidth="1"/>
    <col min="14" max="14" width="13.140625" style="84" bestFit="1" customWidth="1"/>
    <col min="15" max="15" width="9.140625" style="84"/>
    <col min="16" max="16" width="15.28515625" style="84" bestFit="1" customWidth="1"/>
    <col min="17" max="16384" width="9.140625" style="84"/>
  </cols>
  <sheetData>
    <row r="1" spans="1:12">
      <c r="C1" s="66" t="s">
        <v>0</v>
      </c>
    </row>
    <row r="2" spans="1:12">
      <c r="C2" s="70" t="s">
        <v>1</v>
      </c>
    </row>
    <row r="3" spans="1:12">
      <c r="C3" s="111" t="str">
        <f>'10.3 - Prospect'!B3</f>
        <v>Major Plant Additions - REVISED, Prospect In-stream Flow / Automation</v>
      </c>
    </row>
    <row r="4" spans="1:12">
      <c r="C4" s="111"/>
    </row>
    <row r="5" spans="1:12" ht="25.5">
      <c r="A5" s="112" t="s">
        <v>99</v>
      </c>
      <c r="B5" s="112" t="s">
        <v>100</v>
      </c>
      <c r="C5" s="113" t="s">
        <v>101</v>
      </c>
      <c r="D5" s="114" t="s">
        <v>102</v>
      </c>
      <c r="E5" s="115" t="s">
        <v>103</v>
      </c>
      <c r="F5" s="115" t="s">
        <v>104</v>
      </c>
      <c r="G5" s="115" t="s">
        <v>105</v>
      </c>
      <c r="H5" s="114" t="s">
        <v>106</v>
      </c>
      <c r="I5" s="116" t="s">
        <v>107</v>
      </c>
      <c r="K5" s="117" t="s">
        <v>108</v>
      </c>
      <c r="L5" s="118"/>
    </row>
    <row r="6" spans="1:12">
      <c r="B6" s="109" t="s">
        <v>98</v>
      </c>
      <c r="C6" s="165" t="s">
        <v>13</v>
      </c>
      <c r="D6" s="120"/>
      <c r="F6" s="121"/>
      <c r="G6" s="122"/>
      <c r="I6" s="44"/>
    </row>
    <row r="7" spans="1:12">
      <c r="A7" s="109" t="s">
        <v>109</v>
      </c>
      <c r="B7" s="109" t="s">
        <v>167</v>
      </c>
      <c r="C7" s="80" t="s">
        <v>177</v>
      </c>
      <c r="D7" s="120" t="s">
        <v>13</v>
      </c>
      <c r="E7" s="100">
        <v>332</v>
      </c>
      <c r="F7" s="100" t="s">
        <v>134</v>
      </c>
      <c r="G7" s="122">
        <v>41250</v>
      </c>
      <c r="H7" s="123" t="str">
        <f t="shared" ref="H7" si="0">D7&amp;F7</f>
        <v>Hydro ProductionCAGW</v>
      </c>
      <c r="I7" s="44">
        <v>10984970.99</v>
      </c>
      <c r="J7" s="44"/>
      <c r="K7" s="88">
        <v>10984970.989999998</v>
      </c>
      <c r="L7" s="88"/>
    </row>
    <row r="8" spans="1:12">
      <c r="B8" s="109" t="s">
        <v>98</v>
      </c>
      <c r="C8" s="165" t="s">
        <v>147</v>
      </c>
      <c r="D8" s="120"/>
      <c r="F8" s="121"/>
      <c r="G8" s="122"/>
      <c r="I8" s="126">
        <f>SUBTOTAL(9,I7:I7)</f>
        <v>10984970.99</v>
      </c>
      <c r="K8" s="126">
        <f>SUBTOTAL(9,K7:K7)</f>
        <v>10984970.989999998</v>
      </c>
    </row>
    <row r="9" spans="1:12">
      <c r="C9" s="127"/>
      <c r="D9" s="120"/>
      <c r="F9" s="121"/>
    </row>
    <row r="10" spans="1:12" ht="13.5" thickBot="1">
      <c r="C10" s="111" t="s">
        <v>113</v>
      </c>
      <c r="D10" s="124"/>
      <c r="F10" s="125"/>
      <c r="G10" s="88"/>
      <c r="I10" s="128">
        <f>I8</f>
        <v>10984970.99</v>
      </c>
      <c r="K10" s="128">
        <f>K8</f>
        <v>10984970.989999998</v>
      </c>
    </row>
    <row r="11" spans="1:12" ht="13.5" thickTop="1">
      <c r="K11" s="129" t="s">
        <v>156</v>
      </c>
    </row>
  </sheetData>
  <printOptions horizontalCentered="1"/>
  <pageMargins left="0.7" right="0.7" top="0.75" bottom="0.75" header="0.3" footer="0.3"/>
  <pageSetup scale="78" orientation="portrait" r:id="rId1"/>
  <headerFooter alignWithMargins="0">
    <oddHeader>&amp;LWA UE-130043
Bench Request 10&amp;R&amp;"Arial,Bold"Attachment Bench Request 10</oddHeader>
    <oddFooter>&amp;C&amp;A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2013-01-11T08:00:00+00:00</OpenedDate>
    <Date1 xmlns="dc463f71-b30c-4ab2-9473-d307f9d35888">2013-09-26T07:00:00+00:00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130043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76616498D7811449987485091DF42B7" ma:contentTypeVersion="135" ma:contentTypeDescription="" ma:contentTypeScope="" ma:versionID="ea582effef2760cff9dab7cbb939c49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1F14BF8A-B92F-4CB6-A51F-2812D431BE47}"/>
</file>

<file path=customXml/itemProps2.xml><?xml version="1.0" encoding="utf-8"?>
<ds:datastoreItem xmlns:ds="http://schemas.openxmlformats.org/officeDocument/2006/customXml" ds:itemID="{B4A86122-FE9C-42E3-A92D-B024F6E3B8AD}"/>
</file>

<file path=customXml/itemProps3.xml><?xml version="1.0" encoding="utf-8"?>
<ds:datastoreItem xmlns:ds="http://schemas.openxmlformats.org/officeDocument/2006/customXml" ds:itemID="{FC3E29DB-8215-4DB1-879C-61ADA0B82711}"/>
</file>

<file path=customXml/itemProps4.xml><?xml version="1.0" encoding="utf-8"?>
<ds:datastoreItem xmlns:ds="http://schemas.openxmlformats.org/officeDocument/2006/customXml" ds:itemID="{F6CEA124-73A8-4D4A-A062-A448DEDF5FC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22</vt:i4>
      </vt:variant>
    </vt:vector>
  </HeadingPairs>
  <TitlesOfParts>
    <vt:vector size="38" baseType="lpstr">
      <vt:lpstr>10.0 - Summary</vt:lpstr>
      <vt:lpstr>10.1 - Soda</vt:lpstr>
      <vt:lpstr>10.1.1 - Soda</vt:lpstr>
      <vt:lpstr>10.1.2 - Soda</vt:lpstr>
      <vt:lpstr>10.2 - Swift</vt:lpstr>
      <vt:lpstr>10.2.1 - Swift</vt:lpstr>
      <vt:lpstr>10.2.2 - Swift</vt:lpstr>
      <vt:lpstr>10.3 - Prospect</vt:lpstr>
      <vt:lpstr>10.3.1 - Prospect</vt:lpstr>
      <vt:lpstr>10.3.2 - Prospect</vt:lpstr>
      <vt:lpstr>10.4 - JB</vt:lpstr>
      <vt:lpstr>10.4.1 - JB</vt:lpstr>
      <vt:lpstr>10.4.2 - JB</vt:lpstr>
      <vt:lpstr>10.5 - Merwin</vt:lpstr>
      <vt:lpstr>10.5.1 - Merwin</vt:lpstr>
      <vt:lpstr>10.5.2 - Merwin</vt:lpstr>
      <vt:lpstr>'10.0 - Summary'!Print_Area</vt:lpstr>
      <vt:lpstr>'10.1 - Soda'!Print_Area</vt:lpstr>
      <vt:lpstr>'10.1.1 - Soda'!Print_Area</vt:lpstr>
      <vt:lpstr>'10.1.2 - Soda'!Print_Area</vt:lpstr>
      <vt:lpstr>'10.2 - Swift'!Print_Area</vt:lpstr>
      <vt:lpstr>'10.2.1 - Swift'!Print_Area</vt:lpstr>
      <vt:lpstr>'10.2.2 - Swift'!Print_Area</vt:lpstr>
      <vt:lpstr>'10.3 - Prospect'!Print_Area</vt:lpstr>
      <vt:lpstr>'10.3.1 - Prospect'!Print_Area</vt:lpstr>
      <vt:lpstr>'10.3.2 - Prospect'!Print_Area</vt:lpstr>
      <vt:lpstr>'10.4 - JB'!Print_Area</vt:lpstr>
      <vt:lpstr>'10.4.1 - JB'!Print_Area</vt:lpstr>
      <vt:lpstr>'10.4.2 - JB'!Print_Area</vt:lpstr>
      <vt:lpstr>'10.5 - Merwin'!Print_Area</vt:lpstr>
      <vt:lpstr>'10.5.1 - Merwin'!Print_Area</vt:lpstr>
      <vt:lpstr>'10.5.2 - Merwin'!Print_Area</vt:lpstr>
      <vt:lpstr>'10.0 - Summary'!Print_Titles</vt:lpstr>
      <vt:lpstr>'10.1.1 - Soda'!Print_Titles</vt:lpstr>
      <vt:lpstr>'10.2.1 - Swift'!Print_Titles</vt:lpstr>
      <vt:lpstr>'10.3.1 - Prospect'!Print_Titles</vt:lpstr>
      <vt:lpstr>'10.4.1 - JB'!Print_Titles</vt:lpstr>
      <vt:lpstr>'10.5.1 - Merwin'!Print_Titles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Thomas, Collin</dc:creator>
  <cp:lastModifiedBy>P14726</cp:lastModifiedBy>
  <cp:lastPrinted>2013-09-26T00:18:53Z</cp:lastPrinted>
  <dcterms:created xsi:type="dcterms:W3CDTF">2013-09-23T23:46:27Z</dcterms:created>
  <dcterms:modified xsi:type="dcterms:W3CDTF">2013-09-26T00:19:06Z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0x0101006E56B4D1795A2E4DB2F0B01679ED314A00A76616498D7811449987485091DF42B7</vt:lpwstr>
  </property>
  <property fmtid="{D5CDD505-2E9C-101B-9397-08002B2CF9AE}" pid="3" name="_docset_NoMedatataSyncRequired">
    <vt:lpwstr>False</vt:lpwstr>
  </property>
</Properties>
</file>