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-15" windowWidth="14310" windowHeight="13740" tabRatio="897"/>
  </bookViews>
  <sheets>
    <sheet name="Lead E" sheetId="1" r:id="rId1"/>
    <sheet name="CBR_Electric" sheetId="62" r:id="rId2"/>
    <sheet name="41010001" sheetId="60" r:id="rId3"/>
    <sheet name="41110001" sheetId="61" r:id="rId4"/>
  </sheets>
  <externalReferences>
    <externalReference r:id="rId5"/>
  </externalReferences>
  <definedNames>
    <definedName name="_xlnm._FilterDatabase" localSheetId="1" hidden="1">CBR_Electric!$A$8:$I$55</definedName>
  </definedNames>
  <calcPr calcId="145621"/>
</workbook>
</file>

<file path=xl/calcChain.xml><?xml version="1.0" encoding="utf-8"?>
<calcChain xmlns="http://schemas.openxmlformats.org/spreadsheetml/2006/main">
  <c r="C23" i="1" l="1"/>
  <c r="D20" i="1" l="1"/>
  <c r="C17" i="1"/>
  <c r="C14" i="1"/>
  <c r="C12" i="1"/>
  <c r="E90" i="62"/>
  <c r="D89" i="62"/>
  <c r="D91" i="62" s="1"/>
  <c r="C89" i="62"/>
  <c r="C91" i="62" s="1"/>
  <c r="D87" i="62"/>
  <c r="C87" i="62"/>
  <c r="E86" i="62"/>
  <c r="E85" i="62"/>
  <c r="E87" i="62" s="1"/>
  <c r="E89" i="62" s="1"/>
  <c r="E91" i="62" s="1"/>
  <c r="E84" i="62"/>
  <c r="E83" i="62"/>
  <c r="C76" i="62"/>
  <c r="D76" i="62" s="1"/>
  <c r="D72" i="62"/>
  <c r="C69" i="62"/>
  <c r="C67" i="62"/>
  <c r="E63" i="62"/>
  <c r="E57" i="62"/>
  <c r="D57" i="62"/>
  <c r="F57" i="62" s="1"/>
  <c r="C57" i="62"/>
  <c r="C59" i="62" s="1"/>
  <c r="C60" i="62" s="1"/>
  <c r="C62" i="62" s="1"/>
  <c r="E56" i="62"/>
  <c r="F56" i="62" s="1"/>
  <c r="C75" i="62" s="1"/>
  <c r="D75" i="62" s="1"/>
  <c r="F55" i="62"/>
  <c r="C74" i="62" s="1"/>
  <c r="D74" i="62" s="1"/>
  <c r="E55" i="62"/>
  <c r="E54" i="62"/>
  <c r="F54" i="62" s="1"/>
  <c r="C70" i="62" s="1"/>
  <c r="D70" i="62" s="1"/>
  <c r="F53" i="62"/>
  <c r="E53" i="62"/>
  <c r="E52" i="62"/>
  <c r="F52" i="62" s="1"/>
  <c r="C71" i="62" s="1"/>
  <c r="D71" i="62" s="1"/>
  <c r="F51" i="62"/>
  <c r="E51" i="62"/>
  <c r="E50" i="62"/>
  <c r="F50" i="62" s="1"/>
  <c r="F49" i="62"/>
  <c r="E49" i="62"/>
  <c r="E48" i="62"/>
  <c r="F48" i="62" s="1"/>
  <c r="F47" i="62"/>
  <c r="E47" i="62"/>
  <c r="E46" i="62"/>
  <c r="F46" i="62" s="1"/>
  <c r="F45" i="62"/>
  <c r="E45" i="62"/>
  <c r="E44" i="62"/>
  <c r="F44" i="62" s="1"/>
  <c r="F43" i="62"/>
  <c r="E43" i="62"/>
  <c r="E42" i="62"/>
  <c r="F42" i="62" s="1"/>
  <c r="F41" i="62"/>
  <c r="E41" i="62"/>
  <c r="E40" i="62"/>
  <c r="F40" i="62" s="1"/>
  <c r="F39" i="62"/>
  <c r="E39" i="62"/>
  <c r="E38" i="62"/>
  <c r="F38" i="62" s="1"/>
  <c r="F37" i="62"/>
  <c r="E37" i="62"/>
  <c r="E36" i="62"/>
  <c r="F36" i="62" s="1"/>
  <c r="F35" i="62"/>
  <c r="E35" i="62"/>
  <c r="E34" i="62"/>
  <c r="F34" i="62" s="1"/>
  <c r="F33" i="62"/>
  <c r="E33" i="62"/>
  <c r="E32" i="62"/>
  <c r="F32" i="62" s="1"/>
  <c r="F31" i="62"/>
  <c r="E31" i="62"/>
  <c r="E30" i="62"/>
  <c r="F30" i="62" s="1"/>
  <c r="F29" i="62"/>
  <c r="E29" i="62"/>
  <c r="E28" i="62"/>
  <c r="F28" i="62" s="1"/>
  <c r="F27" i="62"/>
  <c r="E27" i="62"/>
  <c r="E26" i="62"/>
  <c r="D26" i="62"/>
  <c r="F26" i="62" s="1"/>
  <c r="E25" i="62"/>
  <c r="F25" i="62" s="1"/>
  <c r="E24" i="62"/>
  <c r="F24" i="62" s="1"/>
  <c r="E23" i="62"/>
  <c r="F23" i="62" s="1"/>
  <c r="E22" i="62"/>
  <c r="F22" i="62" s="1"/>
  <c r="E21" i="62"/>
  <c r="F21" i="62" s="1"/>
  <c r="E20" i="62"/>
  <c r="F20" i="62" s="1"/>
  <c r="E19" i="62"/>
  <c r="F19" i="62" s="1"/>
  <c r="E18" i="62"/>
  <c r="F18" i="62" s="1"/>
  <c r="E17" i="62"/>
  <c r="F17" i="62" s="1"/>
  <c r="E16" i="62"/>
  <c r="F16" i="62" s="1"/>
  <c r="E15" i="62"/>
  <c r="F15" i="62" s="1"/>
  <c r="E14" i="62"/>
  <c r="F14" i="62" s="1"/>
  <c r="E13" i="62"/>
  <c r="F13" i="62" s="1"/>
  <c r="E12" i="62"/>
  <c r="F12" i="62" s="1"/>
  <c r="E11" i="62"/>
  <c r="F11" i="62" s="1"/>
  <c r="E10" i="62"/>
  <c r="E59" i="62" s="1"/>
  <c r="E9" i="62"/>
  <c r="F9" i="62" s="1"/>
  <c r="C73" i="62" l="1"/>
  <c r="D73" i="62" s="1"/>
  <c r="C77" i="62"/>
  <c r="C64" i="62"/>
  <c r="D69" i="62"/>
  <c r="D59" i="62"/>
  <c r="D62" i="62" s="1"/>
  <c r="D64" i="62" s="1"/>
  <c r="F10" i="62"/>
  <c r="F59" i="62" s="1"/>
  <c r="C6" i="62"/>
  <c r="D77" i="62" l="1"/>
  <c r="E62" i="62"/>
  <c r="E64" i="62" s="1"/>
  <c r="C78" i="62" s="1"/>
  <c r="C25" i="1" l="1"/>
  <c r="C24" i="1"/>
  <c r="C30" i="1" l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C27" i="1" l="1"/>
  <c r="C15" i="1" l="1"/>
  <c r="C20" i="1" l="1"/>
  <c r="C29" i="1"/>
  <c r="C31" i="1" l="1"/>
</calcChain>
</file>

<file path=xl/comments1.xml><?xml version="1.0" encoding="utf-8"?>
<comments xmlns="http://schemas.openxmlformats.org/spreadsheetml/2006/main">
  <authors>
    <author>Jonathan Kim</author>
  </authors>
  <commentList>
    <comment ref="D26" author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this should reverse at the ARAM rate of 34.3% for this M to zero out at the end.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Jonathan Kim:</t>
        </r>
        <r>
          <rPr>
            <sz val="9"/>
            <color indexed="81"/>
            <rFont val="Tahoma"/>
            <family val="2"/>
          </rPr>
          <t xml:space="preserve">
belongs below the line BTL so excluded from CBR </t>
        </r>
      </text>
    </comment>
  </commentList>
</comments>
</file>

<file path=xl/sharedStrings.xml><?xml version="1.0" encoding="utf-8"?>
<sst xmlns="http://schemas.openxmlformats.org/spreadsheetml/2006/main" count="169" uniqueCount="150">
  <si>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</si>
  <si>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</si>
  <si>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</si>
  <si>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</si>
  <si>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</si>
  <si>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</si>
  <si>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</si>
  <si>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</si>
  <si>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</si>
  <si>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</si>
  <si>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</si>
  <si>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</si>
  <si>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</si>
  <si>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</si>
  <si>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</si>
  <si>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</si>
  <si>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</si>
  <si>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</si>
  <si>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</si>
  <si>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Land Sales</t>
  </si>
  <si>
    <t>Bad Debt Expense</t>
  </si>
  <si>
    <t>Green Attributes</t>
  </si>
  <si>
    <t>Environmental Remediation</t>
  </si>
  <si>
    <t>White River Reg Asset</t>
  </si>
  <si>
    <t>Puget Sound Energy, Inc.</t>
  </si>
  <si>
    <t>Electric NOI</t>
  </si>
  <si>
    <t>Pretax NOI</t>
  </si>
  <si>
    <t>M Item Activity</t>
  </si>
  <si>
    <t>Meals &amp; Entertainment</t>
  </si>
  <si>
    <t>Colstrip Common Amortization</t>
  </si>
  <si>
    <t>PT - Plant Related</t>
  </si>
  <si>
    <t>Emission Allowances</t>
  </si>
  <si>
    <t>West Coast Capacity Assignment</t>
  </si>
  <si>
    <t>Horizon Payment Amortization</t>
  </si>
  <si>
    <t>Colstrip 3&amp;4 Loss Reserves</t>
  </si>
  <si>
    <t>Summit Purch Opt Buyout</t>
  </si>
  <si>
    <t>BNP WestCoast Cap Agreement</t>
  </si>
  <si>
    <t>BPA Carrying Cost - LT</t>
  </si>
  <si>
    <t>Electric Conservation</t>
  </si>
  <si>
    <t xml:space="preserve">Mint Farm Deferral </t>
  </si>
  <si>
    <t>Ferndale Deferrals</t>
  </si>
  <si>
    <t>Total Tax adjustments</t>
  </si>
  <si>
    <t>Tax Curr/Deferred</t>
  </si>
  <si>
    <t>Rate Reconciliation</t>
  </si>
  <si>
    <t>pretax</t>
  </si>
  <si>
    <t>Plant Related</t>
  </si>
  <si>
    <t>Storm Damage 2006, 2010</t>
  </si>
  <si>
    <t>Deferred Compensation-common</t>
  </si>
  <si>
    <t>Horizon Payment</t>
  </si>
  <si>
    <t>Vacation Pay-common</t>
  </si>
  <si>
    <t>Bothell Data Ctr Prepaid Lease Exp-common</t>
  </si>
  <si>
    <t>Summit Landlord Incentive-common</t>
  </si>
  <si>
    <t xml:space="preserve">Snoqualmie Deferrals </t>
  </si>
  <si>
    <t>DEFERRED FIT - OTHER</t>
  </si>
  <si>
    <t>Total Current and Deferred Taxes</t>
  </si>
  <si>
    <t>Self Insurance - IBNR</t>
  </si>
  <si>
    <t xml:space="preserve">Baker Upgrade Deferrals  </t>
  </si>
  <si>
    <t>SAP Taxes</t>
  </si>
  <si>
    <t>Tax Return Key</t>
  </si>
  <si>
    <t>F-10</t>
  </si>
  <si>
    <t>F-29</t>
  </si>
  <si>
    <t>N-03</t>
  </si>
  <si>
    <t>N-04</t>
  </si>
  <si>
    <t>N-05</t>
  </si>
  <si>
    <t>N-06</t>
  </si>
  <si>
    <t>N-11</t>
  </si>
  <si>
    <t>N-16</t>
  </si>
  <si>
    <t>N-18</t>
  </si>
  <si>
    <t>N-19</t>
  </si>
  <si>
    <t>N-20</t>
  </si>
  <si>
    <t>N-26</t>
  </si>
  <si>
    <t>N-29</t>
  </si>
  <si>
    <t>N-31</t>
  </si>
  <si>
    <t>N-32</t>
  </si>
  <si>
    <t>N-37</t>
  </si>
  <si>
    <t>N-43</t>
  </si>
  <si>
    <t>N-44</t>
  </si>
  <si>
    <t>N-46</t>
  </si>
  <si>
    <t>N-50</t>
  </si>
  <si>
    <t>N-52</t>
  </si>
  <si>
    <t>N-56</t>
  </si>
  <si>
    <t>N-59</t>
  </si>
  <si>
    <t>N-61</t>
  </si>
  <si>
    <t>N-62</t>
  </si>
  <si>
    <t>N-63</t>
  </si>
  <si>
    <t>Hydro T grant</t>
  </si>
  <si>
    <t>N-40</t>
  </si>
  <si>
    <t>N-49</t>
  </si>
  <si>
    <t>N-72</t>
  </si>
  <si>
    <t>N-73</t>
  </si>
  <si>
    <t>PT</t>
  </si>
  <si>
    <t>Storm Damage 2015</t>
  </si>
  <si>
    <t>Storm Damage 2016</t>
  </si>
  <si>
    <t xml:space="preserve">  ZO12                      Orders: Actual 12 Month Ended</t>
  </si>
  <si>
    <t>Orders</t>
  </si>
  <si>
    <t>12 Months</t>
  </si>
  <si>
    <t>41010001  Deferred FIT - Electric - Operating Def</t>
  </si>
  <si>
    <t>41110001  Prov for Def FIT - Electric - Credit  O</t>
  </si>
  <si>
    <t>COMMISSION BASIS REPORT</t>
  </si>
  <si>
    <t>Description</t>
  </si>
  <si>
    <t>Storm Damage 2017</t>
  </si>
  <si>
    <t>481(a) Adj - Depr Turnaround on Retirements</t>
  </si>
  <si>
    <t>Baker Treasury Grant Deferral</t>
  </si>
  <si>
    <t>Reserve for Injuries and Damages Norm</t>
  </si>
  <si>
    <t>Snoqualmie Treasury Grant Deferral</t>
  </si>
  <si>
    <t>Major Inspection</t>
  </si>
  <si>
    <t>Colstrip 3&amp;4 Overhaul Costs - LT</t>
  </si>
  <si>
    <t>N-80</t>
  </si>
  <si>
    <t>Property Tax</t>
  </si>
  <si>
    <t>P-05</t>
  </si>
  <si>
    <t>Statutory Tax</t>
  </si>
  <si>
    <t>√</t>
  </si>
  <si>
    <t>POWERTAX</t>
  </si>
  <si>
    <t>electric</t>
  </si>
  <si>
    <t>gas</t>
  </si>
  <si>
    <t>total</t>
  </si>
  <si>
    <t>F/T</t>
  </si>
  <si>
    <t>cwip reversal</t>
  </si>
  <si>
    <t>APB 11 DIT</t>
  </si>
  <si>
    <t>FAS 109</t>
  </si>
  <si>
    <t>January 2018 - December 2018</t>
  </si>
  <si>
    <t>APB 11 DefTax Effected</t>
  </si>
  <si>
    <t>Variance from 21%</t>
  </si>
  <si>
    <t>Colstrip ARO</t>
  </si>
  <si>
    <t>Credit Card Deferral</t>
  </si>
  <si>
    <t>Goldendale Minor Inspection</t>
  </si>
  <si>
    <t>Rate Refunds</t>
  </si>
  <si>
    <t>Redmond West Tenant Allowances</t>
  </si>
  <si>
    <t>Staples Loyalty Incentive-common</t>
  </si>
  <si>
    <t>Unearned Revenue - Pole Contacts</t>
  </si>
  <si>
    <t xml:space="preserve">Workers Compensation- IBNR </t>
  </si>
  <si>
    <t>§162(m) limitation</t>
  </si>
  <si>
    <t>Fringe benefits nodeductible</t>
  </si>
  <si>
    <t>normalized</t>
  </si>
  <si>
    <t>topside</t>
  </si>
  <si>
    <t>total timing</t>
  </si>
  <si>
    <t>FOR THE TWELVE MONTHS ENDED DECEMBER 31, 2018</t>
  </si>
  <si>
    <t>DEFERRED FIT - DEBIT / (CREDIT)</t>
  </si>
  <si>
    <t>Debit</t>
  </si>
  <si>
    <t>Over/underabsorption</t>
  </si>
  <si>
    <t>&lt;== check</t>
  </si>
  <si>
    <t>F-07</t>
  </si>
  <si>
    <t>WUTC AFUDC Amort</t>
  </si>
  <si>
    <t>F-24</t>
  </si>
  <si>
    <t>only amortization amount and not repurpose amount</t>
  </si>
  <si>
    <t>Fed Taxable Income</t>
  </si>
  <si>
    <t>Fed Rate</t>
  </si>
  <si>
    <t>Tax Current State Tax net of fed benefit</t>
  </si>
  <si>
    <t>Total Income tax</t>
  </si>
  <si>
    <t>State Tax Benefit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</si>
</sst>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0.00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10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166" fontId="0" fillId="0" borderId="0">
      <alignment horizontal="left" wrapText="1"/>
    </xf>
  </cellStyleXfs>
  <cellXfs count="99">
    <xf numFmtId="0" fontId="0" fillId="0" borderId="0" xfId="0" applyNumberFormat="1" applyAlignment="1"/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/>
    <xf numFmtId="3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 applyProtection="1">
      <protection locked="0"/>
    </xf>
    <xf numFmtId="3" fontId="5" fillId="0" borderId="0" xfId="0" applyNumberFormat="1" applyFont="1" applyFill="1" applyAlignment="1"/>
    <xf numFmtId="0" fontId="5" fillId="0" borderId="0" xfId="0" applyNumberFormat="1" applyFont="1" applyFill="1" applyAlignment="1" applyProtection="1">
      <alignment horizontal="center"/>
      <protection locked="0"/>
    </xf>
    <xf numFmtId="3" fontId="5" fillId="0" borderId="0" xfId="0" applyNumberFormat="1" applyFont="1" applyFill="1" applyAlignment="1">
      <alignment horizontal="center"/>
    </xf>
    <xf numFmtId="0" fontId="5" fillId="0" borderId="5" xfId="0" applyNumberFormat="1" applyFont="1" applyFill="1" applyBorder="1" applyAlignment="1" applyProtection="1">
      <alignment horizontal="center"/>
      <protection locked="0"/>
    </xf>
    <xf numFmtId="0" fontId="5" fillId="0" borderId="5" xfId="0" applyNumberFormat="1" applyFont="1" applyFill="1" applyBorder="1" applyAlignment="1" applyProtection="1">
      <protection locked="0"/>
    </xf>
    <xf numFmtId="3" fontId="5" fillId="0" borderId="5" xfId="0" applyNumberFormat="1" applyFont="1" applyFill="1" applyBorder="1" applyAlignment="1">
      <alignment horizontal="center"/>
    </xf>
    <xf numFmtId="3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7" fillId="0" borderId="0" xfId="0" applyNumberFormat="1" applyFont="1" applyFill="1" applyAlignment="1"/>
    <xf numFmtId="37" fontId="4" fillId="0" borderId="0" xfId="0" applyNumberFormat="1" applyFont="1" applyFill="1" applyAlignment="1"/>
    <xf numFmtId="44" fontId="0" fillId="0" borderId="0" xfId="0" applyNumberFormat="1" applyAlignment="1"/>
    <xf numFmtId="5" fontId="4" fillId="0" borderId="0" xfId="0" applyNumberFormat="1" applyFont="1" applyFill="1" applyAlignment="1" applyProtection="1">
      <protection locked="0"/>
    </xf>
    <xf numFmtId="0" fontId="7" fillId="0" borderId="0" xfId="0" applyNumberFormat="1" applyFont="1" applyFill="1" applyAlignment="1">
      <alignment horizontal="center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5" xfId="0" applyNumberFormat="1" applyFont="1" applyFill="1" applyBorder="1" applyAlignment="1" applyProtection="1">
      <protection locked="0"/>
    </xf>
    <xf numFmtId="42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 applyProtection="1">
      <protection locked="0"/>
    </xf>
    <xf numFmtId="41" fontId="4" fillId="0" borderId="0" xfId="0" applyNumberFormat="1" applyFont="1" applyFill="1" applyAlignment="1"/>
    <xf numFmtId="41" fontId="4" fillId="0" borderId="0" xfId="0" applyNumberFormat="1" applyFont="1" applyFill="1" applyBorder="1" applyAlignment="1" applyProtection="1">
      <protection locked="0"/>
    </xf>
    <xf numFmtId="42" fontId="5" fillId="0" borderId="4" xfId="0" applyNumberFormat="1" applyFont="1" applyFill="1" applyBorder="1" applyAlignment="1"/>
    <xf numFmtId="0" fontId="2" fillId="0" borderId="0" xfId="0" applyNumberFormat="1" applyFont="1" applyAlignment="1"/>
    <xf numFmtId="17" fontId="2" fillId="0" borderId="0" xfId="0" applyNumberFormat="1" applyFont="1" applyAlignment="1"/>
    <xf numFmtId="165" fontId="0" fillId="0" borderId="0" xfId="0" applyNumberFormat="1" applyFont="1" applyAlignment="1"/>
    <xf numFmtId="41" fontId="14" fillId="0" borderId="0" xfId="0" applyNumberFormat="1" applyFont="1" applyAlignment="1"/>
    <xf numFmtId="0" fontId="15" fillId="0" borderId="0" xfId="0" applyNumberFormat="1" applyFont="1" applyAlignment="1"/>
    <xf numFmtId="42" fontId="4" fillId="0" borderId="1" xfId="0" applyNumberFormat="1" applyFont="1" applyFill="1" applyBorder="1" applyAlignment="1" applyProtection="1">
      <protection locked="0"/>
    </xf>
    <xf numFmtId="0" fontId="9" fillId="0" borderId="0" xfId="0" applyNumberFormat="1" applyFont="1" applyFill="1" applyAlignment="1"/>
    <xf numFmtId="0" fontId="11" fillId="0" borderId="0" xfId="0" applyNumberFormat="1" applyFont="1" applyFill="1" applyAlignment="1"/>
    <xf numFmtId="0" fontId="1" fillId="0" borderId="0" xfId="0" applyNumberFormat="1" applyFont="1" applyFill="1" applyAlignment="1"/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41" fontId="9" fillId="0" borderId="0" xfId="0" applyNumberFormat="1" applyFont="1" applyFill="1" applyAlignment="1"/>
    <xf numFmtId="41" fontId="9" fillId="0" borderId="5" xfId="0" applyNumberFormat="1" applyFont="1" applyFill="1" applyBorder="1" applyAlignment="1"/>
    <xf numFmtId="0" fontId="11" fillId="0" borderId="0" xfId="0" applyNumberFormat="1" applyFont="1" applyFill="1" applyAlignment="1">
      <alignment horizontal="right"/>
    </xf>
    <xf numFmtId="41" fontId="11" fillId="0" borderId="0" xfId="0" applyNumberFormat="1" applyFont="1" applyFill="1" applyAlignment="1"/>
    <xf numFmtId="0" fontId="9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11" fillId="0" borderId="2" xfId="0" applyNumberFormat="1" applyFont="1" applyFill="1" applyBorder="1" applyAlignment="1">
      <alignment horizontal="center" vertical="center" wrapText="1"/>
    </xf>
    <xf numFmtId="41" fontId="11" fillId="0" borderId="2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166" fontId="0" fillId="0" borderId="0" xfId="0" applyFill="1" applyAlignment="1"/>
    <xf numFmtId="166" fontId="9" fillId="0" borderId="2" xfId="0" applyFont="1" applyFill="1" applyBorder="1" applyAlignment="1">
      <alignment horizontal="left"/>
    </xf>
    <xf numFmtId="166" fontId="9" fillId="0" borderId="2" xfId="0" applyFont="1" applyFill="1" applyBorder="1" applyAlignment="1">
      <alignment horizontal="left" indent="1"/>
    </xf>
    <xf numFmtId="41" fontId="9" fillId="0" borderId="2" xfId="0" applyNumberFormat="1" applyFont="1" applyFill="1" applyBorder="1" applyAlignment="1"/>
    <xf numFmtId="166" fontId="9" fillId="0" borderId="0" xfId="0" applyFont="1" applyFill="1" applyAlignment="1"/>
    <xf numFmtId="166" fontId="8" fillId="0" borderId="0" xfId="0" applyFont="1" applyFill="1" applyAlignment="1"/>
    <xf numFmtId="0" fontId="12" fillId="0" borderId="2" xfId="0" applyNumberFormat="1" applyFont="1" applyFill="1" applyBorder="1" applyAlignment="1">
      <alignment horizontal="left"/>
    </xf>
    <xf numFmtId="8" fontId="12" fillId="0" borderId="2" xfId="0" applyNumberFormat="1" applyFont="1" applyFill="1" applyBorder="1" applyAlignment="1"/>
    <xf numFmtId="41" fontId="12" fillId="0" borderId="2" xfId="0" applyNumberFormat="1" applyFont="1" applyFill="1" applyBorder="1" applyAlignment="1"/>
    <xf numFmtId="166" fontId="13" fillId="0" borderId="0" xfId="0" applyFont="1" applyFill="1" applyAlignment="1"/>
    <xf numFmtId="43" fontId="12" fillId="0" borderId="2" xfId="0" applyNumberFormat="1" applyFont="1" applyFill="1" applyBorder="1" applyAlignment="1"/>
    <xf numFmtId="41" fontId="9" fillId="0" borderId="0" xfId="0" applyNumberFormat="1" applyFont="1" applyFill="1" applyAlignment="1"/>
    <xf numFmtId="0" fontId="9" fillId="0" borderId="0" xfId="0" applyNumberFormat="1" applyFont="1" applyFill="1" applyBorder="1" applyAlignment="1"/>
    <xf numFmtId="41" fontId="9" fillId="0" borderId="5" xfId="0" applyNumberFormat="1" applyFont="1" applyFill="1" applyBorder="1" applyAlignment="1"/>
    <xf numFmtId="0" fontId="9" fillId="0" borderId="0" xfId="0" applyNumberFormat="1" applyFont="1" applyFill="1" applyAlignment="1"/>
    <xf numFmtId="166" fontId="9" fillId="0" borderId="5" xfId="0" applyFont="1" applyFill="1" applyBorder="1" applyAlignment="1"/>
    <xf numFmtId="9" fontId="9" fillId="0" borderId="5" xfId="0" applyNumberFormat="1" applyFont="1" applyFill="1" applyBorder="1" applyAlignment="1">
      <alignment horizontal="right"/>
    </xf>
    <xf numFmtId="41" fontId="9" fillId="0" borderId="0" xfId="0" applyNumberFormat="1" applyFont="1" applyFill="1" applyBorder="1" applyAlignment="1"/>
    <xf numFmtId="165" fontId="9" fillId="0" borderId="0" xfId="0" applyNumberFormat="1" applyFont="1" applyFill="1" applyAlignment="1"/>
    <xf numFmtId="41" fontId="9" fillId="0" borderId="0" xfId="0" applyNumberFormat="1" applyFont="1" applyFill="1" applyAlignment="1">
      <alignment horizontal="right"/>
    </xf>
    <xf numFmtId="165" fontId="9" fillId="0" borderId="0" xfId="0" applyNumberFormat="1" applyFont="1" applyFill="1" applyAlignment="1"/>
    <xf numFmtId="166" fontId="9" fillId="0" borderId="4" xfId="0" applyFont="1" applyFill="1" applyBorder="1" applyAlignment="1"/>
    <xf numFmtId="165" fontId="9" fillId="0" borderId="4" xfId="0" applyNumberFormat="1" applyFont="1" applyFill="1" applyBorder="1" applyAlignment="1"/>
    <xf numFmtId="0" fontId="11" fillId="0" borderId="0" xfId="0" applyNumberFormat="1" applyFont="1" applyFill="1" applyBorder="1" applyAlignment="1"/>
    <xf numFmtId="9" fontId="9" fillId="0" borderId="5" xfId="0" applyNumberFormat="1" applyFont="1" applyFill="1" applyBorder="1" applyAlignment="1"/>
    <xf numFmtId="10" fontId="9" fillId="0" borderId="0" xfId="0" applyNumberFormat="1" applyFont="1" applyFill="1" applyAlignment="1"/>
    <xf numFmtId="8" fontId="9" fillId="0" borderId="0" xfId="0" applyNumberFormat="1" applyFont="1" applyFill="1" applyAlignment="1"/>
    <xf numFmtId="8" fontId="9" fillId="0" borderId="0" xfId="0" applyNumberFormat="1" applyFont="1" applyFill="1" applyBorder="1" applyAlignment="1"/>
    <xf numFmtId="0" fontId="9" fillId="0" borderId="4" xfId="0" applyNumberFormat="1" applyFont="1" applyFill="1" applyBorder="1" applyAlignment="1"/>
    <xf numFmtId="41" fontId="9" fillId="0" borderId="4" xfId="0" applyNumberFormat="1" applyFont="1" applyFill="1" applyBorder="1" applyAlignment="1"/>
    <xf numFmtId="10" fontId="9" fillId="0" borderId="4" xfId="0" applyNumberFormat="1" applyFont="1" applyFill="1" applyBorder="1" applyAlignment="1"/>
    <xf numFmtId="166" fontId="10" fillId="0" borderId="6" xfId="0" applyFont="1" applyFill="1" applyBorder="1" applyAlignment="1">
      <alignment horizontal="center"/>
    </xf>
    <xf numFmtId="166" fontId="0" fillId="0" borderId="11" xfId="0" applyFill="1" applyBorder="1" applyAlignment="1">
      <alignment horizontal="center"/>
    </xf>
    <xf numFmtId="41" fontId="0" fillId="0" borderId="11" xfId="0" applyNumberFormat="1" applyFont="1" applyFill="1" applyBorder="1" applyAlignment="1">
      <alignment horizontal="center"/>
    </xf>
    <xf numFmtId="9" fontId="0" fillId="0" borderId="12" xfId="0" applyNumberFormat="1" applyFont="1" applyFill="1" applyBorder="1" applyAlignment="1">
      <alignment horizontal="center"/>
    </xf>
    <xf numFmtId="166" fontId="0" fillId="0" borderId="7" xfId="0" applyFill="1" applyBorder="1" applyAlignment="1">
      <alignment horizontal="right"/>
    </xf>
    <xf numFmtId="41" fontId="0" fillId="0" borderId="0" xfId="0" applyNumberFormat="1" applyFont="1" applyFill="1" applyBorder="1" applyAlignment="1"/>
    <xf numFmtId="41" fontId="0" fillId="0" borderId="8" xfId="0" applyNumberFormat="1" applyFont="1" applyFill="1" applyBorder="1" applyAlignment="1"/>
    <xf numFmtId="41" fontId="0" fillId="0" borderId="5" xfId="0" applyNumberFormat="1" applyFont="1" applyFill="1" applyBorder="1" applyAlignment="1"/>
    <xf numFmtId="41" fontId="0" fillId="0" borderId="9" xfId="0" applyNumberFormat="1" applyFont="1" applyFill="1" applyBorder="1" applyAlignment="1"/>
    <xf numFmtId="9" fontId="0" fillId="0" borderId="5" xfId="0" applyNumberFormat="1" applyFont="1" applyFill="1" applyBorder="1" applyAlignment="1"/>
    <xf numFmtId="9" fontId="0" fillId="0" borderId="9" xfId="0" applyNumberFormat="1" applyFont="1" applyFill="1" applyBorder="1" applyAlignment="1"/>
    <xf numFmtId="166" fontId="0" fillId="0" borderId="10" xfId="0" applyFill="1" applyBorder="1" applyAlignment="1">
      <alignment horizontal="right"/>
    </xf>
    <xf numFmtId="41" fontId="0" fillId="0" borderId="3" xfId="0" applyNumberFormat="1" applyFont="1" applyFill="1" applyBorder="1" applyAlignment="1"/>
    <xf numFmtId="41" fontId="0" fillId="0" borderId="13" xfId="0" applyNumberFormat="1" applyFont="1" applyFill="1" applyBorder="1" applyAlignment="1"/>
    <xf numFmtId="0" fontId="5" fillId="0" borderId="0" xfId="0" applyNumberFormat="1" applyFont="1" applyFill="1" applyAlignment="1" applyProtection="1">
      <alignment horizontal="center"/>
      <protection locked="0"/>
    </xf>
    <xf numFmtId="0" fontId="5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JK-3.01E-3.01G-IncomeStatement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(CBR)"/>
      <sheetName val="Unallocated Summary (CBR)"/>
      <sheetName val="Unallocated Detail (CBR)"/>
      <sheetName val="Common by Account (CBR)"/>
      <sheetName val="Allocators (CBR)"/>
    </sheetNames>
    <sheetDataSet>
      <sheetData sheetId="0"/>
      <sheetData sheetId="1"/>
      <sheetData sheetId="2">
        <row r="276">
          <cell r="G276">
            <v>22841555.030000001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32"/>
  <sheetViews>
    <sheetView tabSelected="1" workbookViewId="0">
      <selection activeCell="G10" sqref="G10"/>
    </sheetView>
  </sheetViews>
  <sheetFormatPr defaultRowHeight="12.75" x14ac:dyDescent="0.2"/>
  <cols>
    <col min="2" max="2" width="43" bestFit="1" customWidth="1"/>
    <col min="3" max="3" width="16.5703125" customWidth="1"/>
    <col min="4" max="4" width="11.28515625" bestFit="1" customWidth="1"/>
    <col min="5" max="6" width="12.5703125" bestFit="1" customWidth="1"/>
  </cols>
  <sheetData>
    <row r="1" spans="1:4" x14ac:dyDescent="0.2">
      <c r="A1" s="1"/>
      <c r="B1" s="23"/>
      <c r="C1" s="3"/>
    </row>
    <row r="2" spans="1:4" x14ac:dyDescent="0.2">
      <c r="A2" s="2"/>
      <c r="B2" s="2"/>
      <c r="C2" s="3"/>
    </row>
    <row r="3" spans="1:4" x14ac:dyDescent="0.2">
      <c r="A3" s="4"/>
      <c r="B3" s="19" t="s">
        <v>18</v>
      </c>
    </row>
    <row r="4" spans="1:4" x14ac:dyDescent="0.2">
      <c r="A4" s="97" t="s">
        <v>17</v>
      </c>
      <c r="B4" s="97"/>
      <c r="C4" s="97"/>
    </row>
    <row r="5" spans="1:4" x14ac:dyDescent="0.2">
      <c r="A5" s="98" t="s">
        <v>0</v>
      </c>
      <c r="B5" s="98"/>
      <c r="C5" s="98"/>
      <c r="D5" s="4"/>
    </row>
    <row r="6" spans="1:4" x14ac:dyDescent="0.2">
      <c r="A6" s="98" t="s">
        <v>136</v>
      </c>
      <c r="B6" s="98"/>
      <c r="C6" s="98"/>
      <c r="D6" s="5"/>
    </row>
    <row r="7" spans="1:4" x14ac:dyDescent="0.2">
      <c r="A7" s="97" t="s">
        <v>98</v>
      </c>
      <c r="B7" s="97"/>
      <c r="C7" s="97"/>
      <c r="D7" s="5"/>
    </row>
    <row r="8" spans="1:4" x14ac:dyDescent="0.2">
      <c r="A8" s="4"/>
      <c r="B8" s="6"/>
      <c r="C8" s="7"/>
    </row>
    <row r="9" spans="1:4" x14ac:dyDescent="0.2">
      <c r="A9" s="8" t="s">
        <v>1</v>
      </c>
      <c r="B9" s="4"/>
      <c r="C9" s="9"/>
    </row>
    <row r="10" spans="1:4" x14ac:dyDescent="0.2">
      <c r="A10" s="10" t="s">
        <v>2</v>
      </c>
      <c r="B10" s="11" t="s">
        <v>3</v>
      </c>
      <c r="C10" s="12" t="s">
        <v>4</v>
      </c>
    </row>
    <row r="11" spans="1:4" x14ac:dyDescent="0.2">
      <c r="A11" s="2"/>
      <c r="B11" s="2"/>
      <c r="C11" s="13"/>
    </row>
    <row r="12" spans="1:4" x14ac:dyDescent="0.2">
      <c r="A12" s="14">
        <v>1</v>
      </c>
      <c r="B12" s="15" t="s">
        <v>5</v>
      </c>
      <c r="C12" s="24">
        <f>+CBR_Electric!C60</f>
        <v>568567201.00296593</v>
      </c>
    </row>
    <row r="13" spans="1:4" x14ac:dyDescent="0.2">
      <c r="A13" s="14">
        <f>A12+1</f>
        <v>2</v>
      </c>
      <c r="B13" s="16"/>
      <c r="C13" s="20"/>
    </row>
    <row r="14" spans="1:4" x14ac:dyDescent="0.2">
      <c r="A14" s="14">
        <f t="shared" ref="A14:A19" si="0">A13+1</f>
        <v>3</v>
      </c>
      <c r="B14" s="17" t="s">
        <v>6</v>
      </c>
      <c r="C14" s="26">
        <f>+CBR_Electric!C64</f>
        <v>119744801.76152284</v>
      </c>
      <c r="D14" s="21"/>
    </row>
    <row r="15" spans="1:4" x14ac:dyDescent="0.2">
      <c r="A15" s="14">
        <f t="shared" si="0"/>
        <v>4</v>
      </c>
      <c r="B15" s="16" t="s">
        <v>7</v>
      </c>
      <c r="C15" s="27">
        <f>+C14</f>
        <v>119744801.76152284</v>
      </c>
    </row>
    <row r="16" spans="1:4" x14ac:dyDescent="0.2">
      <c r="A16" s="14">
        <f>A15+1</f>
        <v>5</v>
      </c>
      <c r="B16" s="16"/>
      <c r="C16" s="20"/>
    </row>
    <row r="17" spans="1:5" x14ac:dyDescent="0.2">
      <c r="A17" s="14">
        <f t="shared" si="0"/>
        <v>6</v>
      </c>
      <c r="B17" s="2" t="s">
        <v>137</v>
      </c>
      <c r="C17" s="28">
        <f>+CBR_Electric!D64</f>
        <v>-43059885.72469534</v>
      </c>
    </row>
    <row r="18" spans="1:5" x14ac:dyDescent="0.2">
      <c r="A18" s="14">
        <f t="shared" si="0"/>
        <v>7</v>
      </c>
      <c r="B18" s="2" t="s">
        <v>53</v>
      </c>
      <c r="C18" s="28">
        <v>0</v>
      </c>
    </row>
    <row r="19" spans="1:5" x14ac:dyDescent="0.2">
      <c r="A19" s="14">
        <f t="shared" si="0"/>
        <v>8</v>
      </c>
      <c r="B19" s="2" t="s">
        <v>10</v>
      </c>
      <c r="C19" s="26">
        <v>0</v>
      </c>
    </row>
    <row r="20" spans="1:5" x14ac:dyDescent="0.2">
      <c r="A20" s="14">
        <f>A19+1</f>
        <v>9</v>
      </c>
      <c r="B20" s="2" t="s">
        <v>11</v>
      </c>
      <c r="C20" s="27">
        <f>SUM(C15:C19)</f>
        <v>76684916.036827505</v>
      </c>
      <c r="D20" s="35">
        <f>+CBR_Electric!E64-C20</f>
        <v>0</v>
      </c>
      <c r="E20" s="36" t="s">
        <v>140</v>
      </c>
    </row>
    <row r="21" spans="1:5" x14ac:dyDescent="0.2">
      <c r="A21" s="14">
        <f>A20+1</f>
        <v>10</v>
      </c>
      <c r="B21" s="2"/>
      <c r="C21" s="20"/>
    </row>
    <row r="22" spans="1:5" x14ac:dyDescent="0.2">
      <c r="A22" s="14">
        <f>A21+1</f>
        <v>11</v>
      </c>
      <c r="B22" s="2" t="s">
        <v>12</v>
      </c>
      <c r="C22" s="20"/>
    </row>
    <row r="23" spans="1:5" x14ac:dyDescent="0.2">
      <c r="A23" s="14">
        <f>A22+1</f>
        <v>12</v>
      </c>
      <c r="B23" s="16" t="s">
        <v>7</v>
      </c>
      <c r="C23" s="24">
        <f>+'[1]Unallocated Detail (CBR)'!$G$276</f>
        <v>22841555.030000001</v>
      </c>
    </row>
    <row r="24" spans="1:5" x14ac:dyDescent="0.2">
      <c r="A24" s="14">
        <f>A23+1</f>
        <v>13</v>
      </c>
      <c r="B24" s="2" t="s">
        <v>8</v>
      </c>
      <c r="C24" s="25">
        <f>+'41010001'!B13</f>
        <v>177018209.93000001</v>
      </c>
    </row>
    <row r="25" spans="1:5" x14ac:dyDescent="0.2">
      <c r="A25" s="14">
        <f t="shared" ref="A25:A31" si="1">A24+1</f>
        <v>14</v>
      </c>
      <c r="B25" s="2" t="s">
        <v>9</v>
      </c>
      <c r="C25" s="25">
        <f>+'41110001'!B13</f>
        <v>-138110502.37</v>
      </c>
    </row>
    <row r="26" spans="1:5" x14ac:dyDescent="0.2">
      <c r="A26" s="14">
        <f t="shared" si="1"/>
        <v>15</v>
      </c>
      <c r="B26" s="2" t="s">
        <v>10</v>
      </c>
      <c r="C26" s="22">
        <v>0</v>
      </c>
    </row>
    <row r="27" spans="1:5" x14ac:dyDescent="0.2">
      <c r="A27" s="14">
        <f t="shared" si="1"/>
        <v>16</v>
      </c>
      <c r="B27" s="16" t="s">
        <v>13</v>
      </c>
      <c r="C27" s="37">
        <f>SUM(C23:C26)</f>
        <v>61749262.590000004</v>
      </c>
      <c r="E27" s="18"/>
    </row>
    <row r="28" spans="1:5" x14ac:dyDescent="0.2">
      <c r="A28" s="14">
        <f t="shared" si="1"/>
        <v>17</v>
      </c>
      <c r="B28" s="2"/>
      <c r="C28" s="20"/>
    </row>
    <row r="29" spans="1:5" x14ac:dyDescent="0.2">
      <c r="A29" s="14">
        <f t="shared" si="1"/>
        <v>18</v>
      </c>
      <c r="B29" s="16" t="s">
        <v>14</v>
      </c>
      <c r="C29" s="29">
        <f>C15-C23</f>
        <v>96903246.731522843</v>
      </c>
    </row>
    <row r="30" spans="1:5" x14ac:dyDescent="0.2">
      <c r="A30" s="14">
        <f t="shared" si="1"/>
        <v>19</v>
      </c>
      <c r="B30" s="16" t="s">
        <v>15</v>
      </c>
      <c r="C30" s="30">
        <f>C17+C18+C19-C24-C25-C26</f>
        <v>-81967593.284695327</v>
      </c>
    </row>
    <row r="31" spans="1:5" ht="13.5" thickBot="1" x14ac:dyDescent="0.25">
      <c r="A31" s="14">
        <f t="shared" si="1"/>
        <v>20</v>
      </c>
      <c r="B31" s="16" t="s">
        <v>16</v>
      </c>
      <c r="C31" s="31">
        <f>-SUM(C29:C30)</f>
        <v>-14935653.446827516</v>
      </c>
    </row>
    <row r="32" spans="1:5" ht="13.5" thickTop="1" x14ac:dyDescent="0.2"/>
  </sheetData>
  <mergeCells count="4">
    <mergeCell ref="A4:C4"/>
    <mergeCell ref="A6:C6"/>
    <mergeCell ref="A7:C7"/>
    <mergeCell ref="A5:C5"/>
  </mergeCells>
  <phoneticPr fontId="6" type="noConversion"/>
  <pageMargins left="0.5" right="0.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23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8.85546875" defaultRowHeight="15" x14ac:dyDescent="0.25"/>
  <cols>
    <col min="1" max="1" width="8.85546875" style="38" customWidth="1"/>
    <col min="2" max="2" width="35.28515625" style="38" customWidth="1"/>
    <col min="3" max="3" width="20.140625" style="38" bestFit="1" customWidth="1"/>
    <col min="4" max="4" width="31.85546875" style="38" bestFit="1" customWidth="1"/>
    <col min="5" max="5" width="15.140625" style="38" bestFit="1" customWidth="1"/>
    <col min="6" max="6" width="14.5703125" style="38" bestFit="1" customWidth="1"/>
    <col min="7" max="16384" width="8.85546875" style="40"/>
  </cols>
  <sheetData>
    <row r="1" spans="1:14" x14ac:dyDescent="0.25">
      <c r="B1" s="39" t="s">
        <v>24</v>
      </c>
    </row>
    <row r="2" spans="1:14" x14ac:dyDescent="0.25">
      <c r="B2" s="39" t="s">
        <v>120</v>
      </c>
    </row>
    <row r="3" spans="1:14" x14ac:dyDescent="0.25">
      <c r="B3" s="41"/>
    </row>
    <row r="4" spans="1:14" x14ac:dyDescent="0.25">
      <c r="B4" s="42" t="s">
        <v>25</v>
      </c>
      <c r="C4" s="43">
        <v>391140691.10000062</v>
      </c>
      <c r="D4" s="43" t="s">
        <v>111</v>
      </c>
    </row>
    <row r="5" spans="1:14" x14ac:dyDescent="0.25">
      <c r="B5" s="42" t="s">
        <v>57</v>
      </c>
      <c r="C5" s="44">
        <v>61749262.590000004</v>
      </c>
      <c r="D5" s="43" t="s">
        <v>111</v>
      </c>
    </row>
    <row r="6" spans="1:14" x14ac:dyDescent="0.25">
      <c r="B6" s="45" t="s">
        <v>26</v>
      </c>
      <c r="C6" s="46">
        <f>SUM(C4:C5)</f>
        <v>452889953.69000065</v>
      </c>
      <c r="D6" s="43" t="s">
        <v>111</v>
      </c>
    </row>
    <row r="7" spans="1:14" x14ac:dyDescent="0.25">
      <c r="C7" s="41"/>
    </row>
    <row r="8" spans="1:14" ht="45" x14ac:dyDescent="0.25">
      <c r="A8" s="49" t="s">
        <v>58</v>
      </c>
      <c r="B8" s="49" t="s">
        <v>99</v>
      </c>
      <c r="C8" s="49" t="s">
        <v>27</v>
      </c>
      <c r="D8" s="50" t="s">
        <v>121</v>
      </c>
      <c r="E8" s="51">
        <v>0.21</v>
      </c>
      <c r="F8" s="49" t="s">
        <v>122</v>
      </c>
      <c r="G8" s="52"/>
      <c r="H8" s="52"/>
      <c r="I8" s="52"/>
      <c r="J8" s="52"/>
      <c r="K8" s="52"/>
      <c r="L8" s="52"/>
      <c r="M8" s="52"/>
      <c r="N8" s="52"/>
    </row>
    <row r="9" spans="1:14" x14ac:dyDescent="0.25">
      <c r="A9" s="53" t="s">
        <v>60</v>
      </c>
      <c r="B9" s="54" t="s">
        <v>20</v>
      </c>
      <c r="C9" s="55">
        <v>-51597.25</v>
      </c>
      <c r="D9" s="55">
        <v>10835.42</v>
      </c>
      <c r="E9" s="55">
        <f t="shared" ref="E9:E56" si="0">C9*$E$8</f>
        <v>-10835.422499999999</v>
      </c>
      <c r="F9" s="55">
        <f t="shared" ref="F9:F50" si="1">D9+E9</f>
        <v>-2.4999999986903276E-3</v>
      </c>
      <c r="G9" s="52"/>
      <c r="H9" s="52"/>
      <c r="I9" s="52"/>
      <c r="J9" s="52"/>
      <c r="K9" s="52"/>
      <c r="L9" s="52"/>
      <c r="M9" s="52"/>
      <c r="N9" s="52"/>
    </row>
    <row r="10" spans="1:14" x14ac:dyDescent="0.25">
      <c r="A10" s="53" t="s">
        <v>61</v>
      </c>
      <c r="B10" s="54" t="s">
        <v>19</v>
      </c>
      <c r="C10" s="55">
        <v>-636740.32999999996</v>
      </c>
      <c r="D10" s="55">
        <v>133715.47</v>
      </c>
      <c r="E10" s="55">
        <f t="shared" si="0"/>
        <v>-133715.4693</v>
      </c>
      <c r="F10" s="55">
        <f t="shared" si="1"/>
        <v>7.0000000414438546E-4</v>
      </c>
      <c r="G10" s="52"/>
      <c r="H10" s="52"/>
      <c r="I10" s="52"/>
      <c r="J10" s="52"/>
      <c r="K10" s="52"/>
      <c r="L10" s="52"/>
      <c r="M10" s="52"/>
      <c r="N10" s="52"/>
    </row>
    <row r="11" spans="1:14" x14ac:dyDescent="0.25">
      <c r="A11" s="53" t="s">
        <v>62</v>
      </c>
      <c r="B11" s="54" t="s">
        <v>21</v>
      </c>
      <c r="C11" s="55">
        <v>0</v>
      </c>
      <c r="D11" s="55">
        <v>0</v>
      </c>
      <c r="E11" s="55">
        <f t="shared" si="0"/>
        <v>0</v>
      </c>
      <c r="F11" s="55">
        <f t="shared" si="1"/>
        <v>0</v>
      </c>
      <c r="G11" s="52"/>
      <c r="H11" s="52"/>
      <c r="I11" s="52"/>
      <c r="J11" s="52"/>
      <c r="K11" s="52"/>
      <c r="L11" s="52"/>
      <c r="M11" s="52"/>
      <c r="N11" s="52"/>
    </row>
    <row r="12" spans="1:14" x14ac:dyDescent="0.25">
      <c r="A12" s="53" t="s">
        <v>63</v>
      </c>
      <c r="B12" s="54" t="s">
        <v>22</v>
      </c>
      <c r="C12" s="55">
        <v>2967178.04</v>
      </c>
      <c r="D12" s="55">
        <v>-623107.39</v>
      </c>
      <c r="E12" s="55">
        <f t="shared" si="0"/>
        <v>623107.38839999994</v>
      </c>
      <c r="F12" s="55">
        <f t="shared" si="1"/>
        <v>-1.6000000759959221E-3</v>
      </c>
      <c r="G12" s="52"/>
      <c r="H12" s="52"/>
      <c r="I12" s="52"/>
      <c r="J12" s="52"/>
      <c r="K12" s="52"/>
      <c r="L12" s="52"/>
      <c r="M12" s="52"/>
      <c r="N12" s="52"/>
    </row>
    <row r="13" spans="1:14" x14ac:dyDescent="0.25">
      <c r="A13" s="53" t="s">
        <v>64</v>
      </c>
      <c r="B13" s="54" t="s">
        <v>31</v>
      </c>
      <c r="C13" s="55">
        <v>-4408.66</v>
      </c>
      <c r="D13" s="55">
        <v>925.82</v>
      </c>
      <c r="E13" s="55">
        <f t="shared" si="0"/>
        <v>-925.81859999999995</v>
      </c>
      <c r="F13" s="55">
        <f t="shared" si="1"/>
        <v>1.4000000001033186E-3</v>
      </c>
      <c r="G13" s="52"/>
      <c r="H13" s="52"/>
      <c r="I13" s="52"/>
      <c r="J13" s="52"/>
      <c r="K13" s="52"/>
      <c r="L13" s="52"/>
      <c r="M13" s="52"/>
      <c r="N13" s="52"/>
    </row>
    <row r="14" spans="1:14" x14ac:dyDescent="0.25">
      <c r="A14" s="53" t="s">
        <v>65</v>
      </c>
      <c r="B14" s="54" t="s">
        <v>46</v>
      </c>
      <c r="C14" s="55">
        <v>0</v>
      </c>
      <c r="D14" s="55">
        <v>0</v>
      </c>
      <c r="E14" s="55">
        <f t="shared" si="0"/>
        <v>0</v>
      </c>
      <c r="F14" s="55">
        <f t="shared" si="1"/>
        <v>0</v>
      </c>
      <c r="G14" s="52"/>
      <c r="H14" s="52"/>
      <c r="I14" s="52"/>
      <c r="J14" s="52"/>
      <c r="K14" s="52"/>
      <c r="L14" s="52"/>
      <c r="M14" s="52"/>
      <c r="N14" s="52"/>
    </row>
    <row r="15" spans="1:14" x14ac:dyDescent="0.25">
      <c r="A15" s="53" t="s">
        <v>65</v>
      </c>
      <c r="B15" s="54" t="s">
        <v>91</v>
      </c>
      <c r="C15" s="55">
        <v>0</v>
      </c>
      <c r="D15" s="55">
        <v>0</v>
      </c>
      <c r="E15" s="55">
        <f t="shared" si="0"/>
        <v>0</v>
      </c>
      <c r="F15" s="55">
        <f t="shared" si="1"/>
        <v>0</v>
      </c>
      <c r="G15" s="52"/>
      <c r="H15" s="52"/>
      <c r="I15" s="52"/>
      <c r="J15" s="52"/>
      <c r="K15" s="52"/>
      <c r="L15" s="52"/>
      <c r="M15" s="52"/>
      <c r="N15" s="52"/>
    </row>
    <row r="16" spans="1:14" x14ac:dyDescent="0.25">
      <c r="A16" s="53" t="s">
        <v>65</v>
      </c>
      <c r="B16" s="54" t="s">
        <v>92</v>
      </c>
      <c r="C16" s="55">
        <v>0</v>
      </c>
      <c r="D16" s="55">
        <v>0</v>
      </c>
      <c r="E16" s="55">
        <f t="shared" si="0"/>
        <v>0</v>
      </c>
      <c r="F16" s="55">
        <f t="shared" si="1"/>
        <v>0</v>
      </c>
      <c r="G16" s="56"/>
      <c r="H16" s="56"/>
      <c r="I16" s="56"/>
      <c r="J16" s="52"/>
      <c r="K16" s="52"/>
      <c r="L16" s="52"/>
      <c r="M16" s="52"/>
      <c r="N16" s="52"/>
    </row>
    <row r="17" spans="1:14" x14ac:dyDescent="0.25">
      <c r="A17" s="53" t="s">
        <v>65</v>
      </c>
      <c r="B17" s="54" t="s">
        <v>100</v>
      </c>
      <c r="C17" s="55">
        <v>-3270202.09</v>
      </c>
      <c r="D17" s="55">
        <v>686742.44</v>
      </c>
      <c r="E17" s="55">
        <f t="shared" si="0"/>
        <v>-686742.43889999995</v>
      </c>
      <c r="F17" s="55">
        <f t="shared" si="1"/>
        <v>1.0999999940395355E-3</v>
      </c>
      <c r="G17" s="56"/>
      <c r="H17" s="56"/>
      <c r="I17" s="56"/>
      <c r="J17" s="52"/>
      <c r="K17" s="52"/>
      <c r="L17" s="52"/>
      <c r="M17" s="52"/>
      <c r="N17" s="52"/>
    </row>
    <row r="18" spans="1:14" x14ac:dyDescent="0.25">
      <c r="A18" s="53" t="s">
        <v>66</v>
      </c>
      <c r="B18" s="54" t="s">
        <v>47</v>
      </c>
      <c r="C18" s="55">
        <v>576888.9</v>
      </c>
      <c r="D18" s="55">
        <v>-121146.67</v>
      </c>
      <c r="E18" s="55">
        <f t="shared" si="0"/>
        <v>121146.66899999999</v>
      </c>
      <c r="F18" s="55">
        <f t="shared" si="1"/>
        <v>-1.0000000038417056E-3</v>
      </c>
      <c r="G18" s="52"/>
      <c r="H18" s="52"/>
      <c r="I18" s="52"/>
      <c r="J18" s="52"/>
      <c r="K18" s="52"/>
      <c r="L18" s="52"/>
      <c r="M18" s="52"/>
      <c r="N18" s="52"/>
    </row>
    <row r="19" spans="1:14" x14ac:dyDescent="0.25">
      <c r="A19" s="53" t="s">
        <v>67</v>
      </c>
      <c r="B19" s="54" t="s">
        <v>32</v>
      </c>
      <c r="C19" s="55">
        <v>-326808.3</v>
      </c>
      <c r="D19" s="55">
        <v>68629.740000000005</v>
      </c>
      <c r="E19" s="55">
        <f t="shared" si="0"/>
        <v>-68629.743000000002</v>
      </c>
      <c r="F19" s="55">
        <f t="shared" si="1"/>
        <v>-2.9999999969732016E-3</v>
      </c>
      <c r="G19" s="52"/>
      <c r="H19" s="52"/>
      <c r="I19" s="52"/>
      <c r="J19" s="52"/>
      <c r="K19" s="52"/>
      <c r="L19" s="52"/>
      <c r="M19" s="52"/>
      <c r="N19" s="52"/>
    </row>
    <row r="20" spans="1:14" x14ac:dyDescent="0.25">
      <c r="A20" s="53" t="s">
        <v>68</v>
      </c>
      <c r="B20" s="54" t="s">
        <v>48</v>
      </c>
      <c r="C20" s="55">
        <v>2025518.45</v>
      </c>
      <c r="D20" s="55">
        <v>-425358.87</v>
      </c>
      <c r="E20" s="55">
        <f t="shared" si="0"/>
        <v>425358.87449999998</v>
      </c>
      <c r="F20" s="55">
        <f t="shared" si="1"/>
        <v>4.4999999809078872E-3</v>
      </c>
      <c r="G20" s="52"/>
      <c r="H20" s="52"/>
      <c r="I20" s="52"/>
      <c r="J20" s="52"/>
      <c r="K20" s="52"/>
      <c r="L20" s="52"/>
      <c r="M20" s="52"/>
      <c r="N20" s="52"/>
    </row>
    <row r="21" spans="1:14" x14ac:dyDescent="0.25">
      <c r="A21" s="53" t="s">
        <v>68</v>
      </c>
      <c r="B21" s="54" t="s">
        <v>33</v>
      </c>
      <c r="C21" s="55">
        <v>-4456696</v>
      </c>
      <c r="D21" s="55">
        <v>935906.16</v>
      </c>
      <c r="E21" s="55">
        <f t="shared" si="0"/>
        <v>-935906.15999999992</v>
      </c>
      <c r="F21" s="55">
        <f t="shared" si="1"/>
        <v>0</v>
      </c>
      <c r="G21" s="52"/>
      <c r="H21" s="52"/>
      <c r="I21" s="52"/>
      <c r="J21" s="52"/>
      <c r="K21" s="52"/>
      <c r="L21" s="52"/>
      <c r="M21" s="52"/>
      <c r="N21" s="52"/>
    </row>
    <row r="22" spans="1:14" x14ac:dyDescent="0.25">
      <c r="A22" s="53" t="s">
        <v>69</v>
      </c>
      <c r="B22" s="54" t="s">
        <v>34</v>
      </c>
      <c r="C22" s="55">
        <v>21318.11</v>
      </c>
      <c r="D22" s="55">
        <v>-4476.8</v>
      </c>
      <c r="E22" s="55">
        <f t="shared" si="0"/>
        <v>4476.8031000000001</v>
      </c>
      <c r="F22" s="55">
        <f t="shared" si="1"/>
        <v>3.0999999999039574E-3</v>
      </c>
      <c r="G22" s="52"/>
      <c r="H22" s="52"/>
      <c r="I22" s="52"/>
      <c r="J22" s="52"/>
      <c r="K22" s="52"/>
      <c r="L22" s="52"/>
      <c r="M22" s="52"/>
      <c r="N22" s="52"/>
    </row>
    <row r="23" spans="1:14" x14ac:dyDescent="0.25">
      <c r="A23" s="53" t="s">
        <v>70</v>
      </c>
      <c r="B23" s="54" t="s">
        <v>35</v>
      </c>
      <c r="C23" s="55">
        <v>-1026108</v>
      </c>
      <c r="D23" s="55">
        <v>215482.68</v>
      </c>
      <c r="E23" s="55">
        <f t="shared" si="0"/>
        <v>-215482.68</v>
      </c>
      <c r="F23" s="55">
        <f t="shared" si="1"/>
        <v>0</v>
      </c>
      <c r="G23" s="52"/>
      <c r="H23" s="52"/>
      <c r="I23" s="52"/>
      <c r="J23" s="52"/>
      <c r="K23" s="52"/>
      <c r="L23" s="52"/>
      <c r="M23" s="52"/>
      <c r="N23" s="52"/>
    </row>
    <row r="24" spans="1:14" x14ac:dyDescent="0.25">
      <c r="A24" s="53" t="s">
        <v>71</v>
      </c>
      <c r="B24" s="54" t="s">
        <v>36</v>
      </c>
      <c r="C24" s="55">
        <v>-448022.26</v>
      </c>
      <c r="D24" s="55">
        <v>94084.67</v>
      </c>
      <c r="E24" s="55">
        <f t="shared" si="0"/>
        <v>-94084.674599999998</v>
      </c>
      <c r="F24" s="55">
        <f t="shared" si="1"/>
        <v>-4.6000000002095476E-3</v>
      </c>
      <c r="G24" s="52"/>
      <c r="H24" s="52"/>
      <c r="I24" s="52"/>
      <c r="J24" s="52"/>
      <c r="K24" s="52"/>
      <c r="L24" s="52"/>
      <c r="M24" s="52"/>
      <c r="N24" s="52"/>
    </row>
    <row r="25" spans="1:14" x14ac:dyDescent="0.25">
      <c r="A25" s="53" t="s">
        <v>72</v>
      </c>
      <c r="B25" s="54" t="s">
        <v>49</v>
      </c>
      <c r="C25" s="55">
        <v>141686.76999999999</v>
      </c>
      <c r="D25" s="55">
        <v>-29754.22</v>
      </c>
      <c r="E25" s="55">
        <f t="shared" si="0"/>
        <v>29754.221699999998</v>
      </c>
      <c r="F25" s="55">
        <f t="shared" si="1"/>
        <v>1.6999999970721547E-3</v>
      </c>
      <c r="G25" s="52"/>
      <c r="H25" s="52"/>
      <c r="I25" s="52"/>
      <c r="J25" s="52"/>
      <c r="K25" s="52"/>
      <c r="L25" s="52"/>
      <c r="M25" s="52"/>
      <c r="N25" s="52"/>
    </row>
    <row r="26" spans="1:14" x14ac:dyDescent="0.25">
      <c r="A26" s="53" t="s">
        <v>73</v>
      </c>
      <c r="B26" s="54" t="s">
        <v>101</v>
      </c>
      <c r="C26" s="55">
        <v>-412100</v>
      </c>
      <c r="D26" s="55">
        <f>-C26*0.343</f>
        <v>141350.30000000002</v>
      </c>
      <c r="E26" s="55">
        <f t="shared" si="0"/>
        <v>-86541</v>
      </c>
      <c r="F26" s="55">
        <f t="shared" si="1"/>
        <v>54809.300000000017</v>
      </c>
      <c r="G26" s="52"/>
      <c r="H26" s="52"/>
      <c r="I26" s="52"/>
      <c r="J26" s="52"/>
      <c r="K26" s="52"/>
      <c r="L26" s="52"/>
      <c r="M26" s="52"/>
      <c r="N26" s="52"/>
    </row>
    <row r="27" spans="1:14" x14ac:dyDescent="0.25">
      <c r="A27" s="53" t="s">
        <v>74</v>
      </c>
      <c r="B27" s="54" t="s">
        <v>50</v>
      </c>
      <c r="C27" s="55">
        <v>-90327.11</v>
      </c>
      <c r="D27" s="55">
        <v>18968.689999999999</v>
      </c>
      <c r="E27" s="55">
        <f t="shared" si="0"/>
        <v>-18968.6931</v>
      </c>
      <c r="F27" s="55">
        <f t="shared" si="1"/>
        <v>-3.1000000017229468E-3</v>
      </c>
      <c r="G27" s="52"/>
      <c r="H27" s="52"/>
      <c r="I27" s="52"/>
      <c r="J27" s="52"/>
      <c r="K27" s="52"/>
      <c r="L27" s="52"/>
      <c r="M27" s="52"/>
      <c r="N27" s="52"/>
    </row>
    <row r="28" spans="1:14" x14ac:dyDescent="0.25">
      <c r="A28" s="53" t="s">
        <v>86</v>
      </c>
      <c r="B28" s="54" t="s">
        <v>102</v>
      </c>
      <c r="C28" s="55">
        <v>-400029</v>
      </c>
      <c r="D28" s="55">
        <v>84006.09</v>
      </c>
      <c r="E28" s="55">
        <f t="shared" si="0"/>
        <v>-84006.09</v>
      </c>
      <c r="F28" s="55">
        <f t="shared" si="1"/>
        <v>0</v>
      </c>
      <c r="G28" s="52"/>
      <c r="H28" s="52"/>
      <c r="I28" s="52"/>
      <c r="J28" s="52"/>
      <c r="K28" s="52"/>
      <c r="L28" s="52"/>
      <c r="M28" s="52"/>
      <c r="N28" s="52"/>
    </row>
    <row r="29" spans="1:14" x14ac:dyDescent="0.25">
      <c r="A29" s="53" t="s">
        <v>75</v>
      </c>
      <c r="B29" s="54" t="s">
        <v>103</v>
      </c>
      <c r="C29" s="55">
        <v>160000</v>
      </c>
      <c r="D29" s="55">
        <v>-33600</v>
      </c>
      <c r="E29" s="55">
        <f t="shared" si="0"/>
        <v>33600</v>
      </c>
      <c r="F29" s="55">
        <f t="shared" si="1"/>
        <v>0</v>
      </c>
      <c r="G29" s="52"/>
      <c r="H29" s="52"/>
      <c r="I29" s="52"/>
      <c r="J29" s="52"/>
      <c r="K29" s="52"/>
      <c r="L29" s="52"/>
      <c r="M29" s="52"/>
      <c r="N29" s="52"/>
    </row>
    <row r="30" spans="1:14" x14ac:dyDescent="0.25">
      <c r="A30" s="53" t="s">
        <v>76</v>
      </c>
      <c r="B30" s="54" t="s">
        <v>55</v>
      </c>
      <c r="C30" s="55">
        <v>426485.14</v>
      </c>
      <c r="D30" s="55">
        <v>-89561.88</v>
      </c>
      <c r="E30" s="55">
        <f t="shared" si="0"/>
        <v>89561.879400000005</v>
      </c>
      <c r="F30" s="55">
        <f t="shared" si="1"/>
        <v>-5.9999999939464033E-4</v>
      </c>
      <c r="G30" s="52"/>
      <c r="H30" s="52"/>
      <c r="I30" s="52"/>
      <c r="J30" s="52"/>
      <c r="K30" s="52"/>
      <c r="L30" s="52"/>
      <c r="M30" s="52"/>
      <c r="N30" s="52"/>
    </row>
    <row r="31" spans="1:14" x14ac:dyDescent="0.25">
      <c r="A31" s="53" t="s">
        <v>77</v>
      </c>
      <c r="B31" s="54" t="s">
        <v>37</v>
      </c>
      <c r="C31" s="55">
        <v>687420</v>
      </c>
      <c r="D31" s="55">
        <v>-144358.20000000001</v>
      </c>
      <c r="E31" s="55">
        <f t="shared" si="0"/>
        <v>144358.19999999998</v>
      </c>
      <c r="F31" s="55">
        <f t="shared" si="1"/>
        <v>0</v>
      </c>
      <c r="G31" s="52"/>
      <c r="H31" s="52"/>
      <c r="I31" s="52"/>
      <c r="J31" s="52"/>
      <c r="K31" s="52"/>
      <c r="L31" s="52"/>
      <c r="M31" s="52"/>
      <c r="N31" s="52"/>
    </row>
    <row r="32" spans="1:14" x14ac:dyDescent="0.25">
      <c r="A32" s="53" t="s">
        <v>87</v>
      </c>
      <c r="B32" s="54" t="s">
        <v>104</v>
      </c>
      <c r="C32" s="55">
        <v>-1381856</v>
      </c>
      <c r="D32" s="55">
        <v>290189.76</v>
      </c>
      <c r="E32" s="55">
        <f t="shared" si="0"/>
        <v>-290189.76</v>
      </c>
      <c r="F32" s="55">
        <f t="shared" si="1"/>
        <v>0</v>
      </c>
      <c r="G32" s="52"/>
      <c r="H32" s="52"/>
      <c r="I32" s="52"/>
      <c r="J32" s="52"/>
      <c r="K32" s="52"/>
      <c r="L32" s="52"/>
      <c r="M32" s="52"/>
      <c r="N32" s="52"/>
    </row>
    <row r="33" spans="1:14" x14ac:dyDescent="0.25">
      <c r="A33" s="53" t="s">
        <v>78</v>
      </c>
      <c r="B33" s="54" t="s">
        <v>38</v>
      </c>
      <c r="C33" s="55">
        <v>6001316.8799999999</v>
      </c>
      <c r="D33" s="55">
        <v>-1260276.54</v>
      </c>
      <c r="E33" s="55">
        <f t="shared" si="0"/>
        <v>1260276.5448</v>
      </c>
      <c r="F33" s="55">
        <f t="shared" si="1"/>
        <v>4.7999999951571226E-3</v>
      </c>
      <c r="G33" s="56"/>
      <c r="H33" s="56"/>
      <c r="I33" s="52"/>
      <c r="J33" s="52"/>
      <c r="K33" s="52"/>
      <c r="L33" s="52"/>
      <c r="M33" s="52"/>
      <c r="N33" s="52"/>
    </row>
    <row r="34" spans="1:14" x14ac:dyDescent="0.25">
      <c r="A34" s="53" t="s">
        <v>79</v>
      </c>
      <c r="B34" s="54" t="s">
        <v>39</v>
      </c>
      <c r="C34" s="55">
        <v>-884723.52</v>
      </c>
      <c r="D34" s="55">
        <v>185791.94</v>
      </c>
      <c r="E34" s="55">
        <f t="shared" si="0"/>
        <v>-185791.93919999999</v>
      </c>
      <c r="F34" s="55">
        <f t="shared" si="1"/>
        <v>8.0000000889413059E-4</v>
      </c>
      <c r="G34" s="56"/>
      <c r="H34" s="56"/>
      <c r="I34" s="52"/>
      <c r="J34" s="52"/>
      <c r="K34" s="52"/>
      <c r="L34" s="52"/>
      <c r="M34" s="52"/>
      <c r="N34" s="52"/>
    </row>
    <row r="35" spans="1:14" x14ac:dyDescent="0.25">
      <c r="A35" s="53" t="s">
        <v>80</v>
      </c>
      <c r="B35" s="54" t="s">
        <v>51</v>
      </c>
      <c r="C35" s="55">
        <v>-93024.31</v>
      </c>
      <c r="D35" s="55">
        <v>19535.11</v>
      </c>
      <c r="E35" s="55">
        <f t="shared" si="0"/>
        <v>-19535.105099999997</v>
      </c>
      <c r="F35" s="55">
        <f t="shared" si="1"/>
        <v>4.9000000035448465E-3</v>
      </c>
      <c r="G35" s="52"/>
      <c r="H35" s="52"/>
      <c r="I35" s="52"/>
      <c r="J35" s="52"/>
      <c r="K35" s="52"/>
      <c r="L35" s="52"/>
      <c r="M35" s="52"/>
      <c r="N35" s="52"/>
    </row>
    <row r="36" spans="1:14" x14ac:dyDescent="0.25">
      <c r="A36" s="53" t="s">
        <v>81</v>
      </c>
      <c r="B36" s="54" t="s">
        <v>23</v>
      </c>
      <c r="C36" s="55">
        <v>6535937.2000000002</v>
      </c>
      <c r="D36" s="55">
        <v>-1372546.81</v>
      </c>
      <c r="E36" s="55">
        <f t="shared" si="0"/>
        <v>1372546.8119999999</v>
      </c>
      <c r="F36" s="55">
        <f t="shared" si="1"/>
        <v>1.999999862164259E-3</v>
      </c>
      <c r="G36" s="56"/>
      <c r="H36" s="56"/>
      <c r="I36" s="52"/>
      <c r="J36" s="52"/>
      <c r="K36" s="52"/>
      <c r="L36" s="52"/>
      <c r="M36" s="52"/>
      <c r="N36" s="52"/>
    </row>
    <row r="37" spans="1:14" x14ac:dyDescent="0.25">
      <c r="A37" s="53" t="s">
        <v>82</v>
      </c>
      <c r="B37" s="54" t="s">
        <v>40</v>
      </c>
      <c r="C37" s="55">
        <v>4520424</v>
      </c>
      <c r="D37" s="55">
        <v>-949289.04</v>
      </c>
      <c r="E37" s="55">
        <f t="shared" si="0"/>
        <v>949289.03999999992</v>
      </c>
      <c r="F37" s="55">
        <f t="shared" si="1"/>
        <v>0</v>
      </c>
      <c r="G37" s="56"/>
      <c r="H37" s="56"/>
      <c r="I37" s="52"/>
      <c r="J37" s="52"/>
      <c r="K37" s="52"/>
      <c r="L37" s="52"/>
      <c r="M37" s="52"/>
      <c r="N37" s="52"/>
    </row>
    <row r="38" spans="1:14" x14ac:dyDescent="0.25">
      <c r="A38" s="53" t="s">
        <v>83</v>
      </c>
      <c r="B38" s="54" t="s">
        <v>52</v>
      </c>
      <c r="C38" s="55">
        <v>2203421.7200000002</v>
      </c>
      <c r="D38" s="55">
        <v>-462718.56</v>
      </c>
      <c r="E38" s="55">
        <f t="shared" si="0"/>
        <v>462718.56120000005</v>
      </c>
      <c r="F38" s="55">
        <f t="shared" si="1"/>
        <v>1.2000000569969416E-3</v>
      </c>
      <c r="G38" s="52"/>
      <c r="H38" s="52"/>
      <c r="I38" s="52"/>
      <c r="J38" s="52"/>
      <c r="K38" s="52"/>
      <c r="L38" s="52"/>
      <c r="M38" s="52"/>
      <c r="N38" s="52"/>
    </row>
    <row r="39" spans="1:14" x14ac:dyDescent="0.25">
      <c r="A39" s="53" t="s">
        <v>84</v>
      </c>
      <c r="B39" s="54" t="s">
        <v>56</v>
      </c>
      <c r="C39" s="55">
        <v>561112.9</v>
      </c>
      <c r="D39" s="55">
        <v>-117833.71</v>
      </c>
      <c r="E39" s="55">
        <f t="shared" si="0"/>
        <v>117833.709</v>
      </c>
      <c r="F39" s="55">
        <f t="shared" si="1"/>
        <v>-1.0000000038417056E-3</v>
      </c>
      <c r="G39" s="57"/>
      <c r="H39" s="52"/>
      <c r="I39" s="52"/>
      <c r="J39" s="52"/>
      <c r="K39" s="52"/>
      <c r="L39" s="52"/>
      <c r="M39" s="52"/>
      <c r="N39" s="52"/>
    </row>
    <row r="40" spans="1:14" x14ac:dyDescent="0.25">
      <c r="A40" s="53" t="s">
        <v>88</v>
      </c>
      <c r="B40" s="54" t="s">
        <v>105</v>
      </c>
      <c r="C40" s="55">
        <v>4754503.97</v>
      </c>
      <c r="D40" s="55">
        <v>-998445.83</v>
      </c>
      <c r="E40" s="55">
        <f t="shared" si="0"/>
        <v>998445.83369999996</v>
      </c>
      <c r="F40" s="55">
        <f t="shared" si="1"/>
        <v>3.7000000011175871E-3</v>
      </c>
      <c r="G40" s="56"/>
      <c r="H40" s="56"/>
      <c r="I40" s="52"/>
      <c r="J40" s="52"/>
      <c r="K40" s="52"/>
      <c r="L40" s="52"/>
      <c r="M40" s="52"/>
      <c r="N40" s="52"/>
    </row>
    <row r="41" spans="1:14" x14ac:dyDescent="0.25">
      <c r="A41" s="53" t="s">
        <v>89</v>
      </c>
      <c r="B41" s="54" t="s">
        <v>106</v>
      </c>
      <c r="C41" s="55">
        <v>1881909.07</v>
      </c>
      <c r="D41" s="55">
        <v>-395200.9</v>
      </c>
      <c r="E41" s="55">
        <f t="shared" si="0"/>
        <v>395200.90470000001</v>
      </c>
      <c r="F41" s="55">
        <f t="shared" si="1"/>
        <v>4.6999999904073775E-3</v>
      </c>
      <c r="G41" s="56"/>
      <c r="H41" s="56"/>
      <c r="I41" s="52"/>
      <c r="J41" s="52"/>
      <c r="K41" s="52"/>
      <c r="L41" s="52"/>
      <c r="M41" s="52"/>
      <c r="N41" s="52"/>
    </row>
    <row r="42" spans="1:14" x14ac:dyDescent="0.25">
      <c r="A42" s="53" t="s">
        <v>107</v>
      </c>
      <c r="B42" s="54" t="s">
        <v>108</v>
      </c>
      <c r="C42" s="55">
        <v>1912879</v>
      </c>
      <c r="D42" s="55">
        <v>-401704.58999999985</v>
      </c>
      <c r="E42" s="55">
        <f t="shared" si="0"/>
        <v>401704.58999999997</v>
      </c>
      <c r="F42" s="55">
        <f t="shared" si="1"/>
        <v>0</v>
      </c>
      <c r="G42" s="56"/>
      <c r="H42" s="56"/>
      <c r="I42" s="52"/>
      <c r="J42" s="52"/>
      <c r="K42" s="52"/>
      <c r="L42" s="52"/>
      <c r="M42" s="52"/>
      <c r="N42" s="52"/>
    </row>
    <row r="43" spans="1:14" x14ac:dyDescent="0.25">
      <c r="A43" s="53"/>
      <c r="B43" s="54" t="s">
        <v>123</v>
      </c>
      <c r="C43" s="55">
        <v>-13496617.619999999</v>
      </c>
      <c r="D43" s="55">
        <v>2834289.7</v>
      </c>
      <c r="E43" s="55">
        <f t="shared" si="0"/>
        <v>-2834289.7001999998</v>
      </c>
      <c r="F43" s="55">
        <f t="shared" si="1"/>
        <v>-1.9999966025352478E-4</v>
      </c>
      <c r="G43" s="56"/>
      <c r="H43" s="56"/>
      <c r="I43" s="52"/>
      <c r="J43" s="52"/>
      <c r="K43" s="52"/>
      <c r="L43" s="52"/>
      <c r="M43" s="52"/>
      <c r="N43" s="52"/>
    </row>
    <row r="44" spans="1:14" x14ac:dyDescent="0.25">
      <c r="A44" s="53"/>
      <c r="B44" s="54" t="s">
        <v>124</v>
      </c>
      <c r="C44" s="55">
        <v>2391015.7999999998</v>
      </c>
      <c r="D44" s="55">
        <v>-502113.32000000007</v>
      </c>
      <c r="E44" s="55">
        <f t="shared" si="0"/>
        <v>502113.31799999997</v>
      </c>
      <c r="F44" s="55">
        <f t="shared" si="1"/>
        <v>-2.0000000949949026E-3</v>
      </c>
      <c r="G44" s="56"/>
      <c r="H44" s="56"/>
      <c r="I44" s="52"/>
      <c r="J44" s="52"/>
      <c r="K44" s="52"/>
      <c r="L44" s="52"/>
      <c r="M44" s="52"/>
      <c r="N44" s="52"/>
    </row>
    <row r="45" spans="1:14" x14ac:dyDescent="0.25">
      <c r="A45" s="53"/>
      <c r="B45" s="54" t="s">
        <v>125</v>
      </c>
      <c r="C45" s="55">
        <v>-706459.17</v>
      </c>
      <c r="D45" s="55">
        <v>148356.43</v>
      </c>
      <c r="E45" s="55">
        <f t="shared" si="0"/>
        <v>-148356.42569999999</v>
      </c>
      <c r="F45" s="55">
        <f t="shared" si="1"/>
        <v>4.3000000005122274E-3</v>
      </c>
      <c r="G45" s="56"/>
      <c r="H45" s="56"/>
      <c r="I45" s="52"/>
      <c r="J45" s="52"/>
      <c r="K45" s="52"/>
      <c r="L45" s="52"/>
      <c r="M45" s="52"/>
      <c r="N45" s="52"/>
    </row>
    <row r="46" spans="1:14" x14ac:dyDescent="0.25">
      <c r="A46" s="53"/>
      <c r="B46" s="54" t="s">
        <v>126</v>
      </c>
      <c r="C46" s="55">
        <v>24054569</v>
      </c>
      <c r="D46" s="55">
        <v>-5051459.49</v>
      </c>
      <c r="E46" s="55">
        <f t="shared" si="0"/>
        <v>5051459.49</v>
      </c>
      <c r="F46" s="55">
        <f t="shared" si="1"/>
        <v>0</v>
      </c>
      <c r="G46" s="56"/>
      <c r="H46" s="56"/>
      <c r="I46" s="52"/>
      <c r="J46" s="52"/>
      <c r="K46" s="52"/>
      <c r="L46" s="52"/>
      <c r="M46" s="52"/>
      <c r="N46" s="52"/>
    </row>
    <row r="47" spans="1:14" x14ac:dyDescent="0.25">
      <c r="A47" s="53"/>
      <c r="B47" s="54" t="s">
        <v>127</v>
      </c>
      <c r="C47" s="55">
        <v>-104592.02</v>
      </c>
      <c r="D47" s="55">
        <v>21964.32</v>
      </c>
      <c r="E47" s="55">
        <f t="shared" si="0"/>
        <v>-21964.324199999999</v>
      </c>
      <c r="F47" s="55">
        <f t="shared" si="1"/>
        <v>-4.1999999994004611E-3</v>
      </c>
      <c r="G47" s="56"/>
      <c r="H47" s="56"/>
      <c r="I47" s="52"/>
      <c r="J47" s="52"/>
      <c r="K47" s="52"/>
      <c r="L47" s="52"/>
      <c r="M47" s="52"/>
      <c r="N47" s="52"/>
    </row>
    <row r="48" spans="1:14" x14ac:dyDescent="0.25">
      <c r="A48" s="53"/>
      <c r="B48" s="54" t="s">
        <v>128</v>
      </c>
      <c r="C48" s="55">
        <v>1167.29</v>
      </c>
      <c r="D48" s="55">
        <v>-245.13</v>
      </c>
      <c r="E48" s="55">
        <f t="shared" si="0"/>
        <v>245.1309</v>
      </c>
      <c r="F48" s="55">
        <f t="shared" si="1"/>
        <v>9.0000000000145519E-4</v>
      </c>
      <c r="G48" s="56"/>
      <c r="H48" s="56"/>
      <c r="I48" s="52"/>
      <c r="J48" s="52"/>
      <c r="K48" s="52"/>
      <c r="L48" s="52"/>
      <c r="M48" s="52"/>
      <c r="N48" s="52"/>
    </row>
    <row r="49" spans="1:14" x14ac:dyDescent="0.25">
      <c r="A49" s="53"/>
      <c r="B49" s="54" t="s">
        <v>129</v>
      </c>
      <c r="C49" s="55">
        <v>-2843625.26</v>
      </c>
      <c r="D49" s="55">
        <v>597161.30000000005</v>
      </c>
      <c r="E49" s="55">
        <f t="shared" si="0"/>
        <v>-597161.30459999992</v>
      </c>
      <c r="F49" s="55">
        <f t="shared" si="1"/>
        <v>-4.5999998692423105E-3</v>
      </c>
      <c r="G49" s="56"/>
      <c r="H49" s="56"/>
      <c r="I49" s="52"/>
      <c r="J49" s="52"/>
      <c r="K49" s="52"/>
      <c r="L49" s="52"/>
      <c r="M49" s="52"/>
      <c r="N49" s="52"/>
    </row>
    <row r="50" spans="1:14" x14ac:dyDescent="0.25">
      <c r="A50" s="53"/>
      <c r="B50" s="54" t="s">
        <v>130</v>
      </c>
      <c r="C50" s="55">
        <v>11186.37</v>
      </c>
      <c r="D50" s="55">
        <v>-2349.14</v>
      </c>
      <c r="E50" s="55">
        <f t="shared" si="0"/>
        <v>2349.1377000000002</v>
      </c>
      <c r="F50" s="55">
        <f t="shared" si="1"/>
        <v>-2.2999999996500264E-3</v>
      </c>
      <c r="G50" s="56"/>
      <c r="H50" s="56"/>
      <c r="I50" s="52"/>
      <c r="J50" s="52"/>
      <c r="K50" s="52"/>
      <c r="L50" s="52"/>
      <c r="M50" s="52"/>
      <c r="N50" s="52"/>
    </row>
    <row r="51" spans="1:14" x14ac:dyDescent="0.25">
      <c r="A51" s="58" t="s">
        <v>141</v>
      </c>
      <c r="B51" s="59" t="s">
        <v>142</v>
      </c>
      <c r="C51" s="60">
        <v>0</v>
      </c>
      <c r="D51" s="60">
        <v>0</v>
      </c>
      <c r="E51" s="60">
        <f t="shared" si="0"/>
        <v>0</v>
      </c>
      <c r="F51" s="60">
        <f>E51</f>
        <v>0</v>
      </c>
      <c r="G51" s="61"/>
      <c r="H51" s="52"/>
      <c r="I51" s="52"/>
      <c r="J51" s="52"/>
      <c r="K51" s="52"/>
      <c r="L51" s="52"/>
      <c r="M51" s="52"/>
      <c r="N51" s="52"/>
    </row>
    <row r="52" spans="1:14" x14ac:dyDescent="0.25">
      <c r="A52" s="58" t="s">
        <v>59</v>
      </c>
      <c r="B52" s="59" t="s">
        <v>29</v>
      </c>
      <c r="C52" s="60">
        <v>715282.67999999993</v>
      </c>
      <c r="D52" s="60">
        <v>0</v>
      </c>
      <c r="E52" s="60">
        <f t="shared" si="0"/>
        <v>150209.36279999997</v>
      </c>
      <c r="F52" s="60">
        <f>E52</f>
        <v>150209.36279999997</v>
      </c>
      <c r="G52" s="61"/>
      <c r="H52" s="52"/>
      <c r="I52" s="52"/>
      <c r="J52" s="52"/>
      <c r="K52" s="52"/>
      <c r="L52" s="52"/>
      <c r="M52" s="52"/>
      <c r="N52" s="52"/>
    </row>
    <row r="53" spans="1:14" x14ac:dyDescent="0.25">
      <c r="A53" s="58" t="s">
        <v>143</v>
      </c>
      <c r="B53" s="59" t="s">
        <v>85</v>
      </c>
      <c r="C53" s="60">
        <v>0</v>
      </c>
      <c r="D53" s="60">
        <v>0</v>
      </c>
      <c r="E53" s="60">
        <f t="shared" si="0"/>
        <v>0</v>
      </c>
      <c r="F53" s="60">
        <f>D53-E53</f>
        <v>0</v>
      </c>
      <c r="G53" s="61" t="s">
        <v>144</v>
      </c>
      <c r="H53" s="52"/>
      <c r="I53" s="52"/>
      <c r="J53" s="52"/>
      <c r="K53" s="52"/>
      <c r="L53" s="52"/>
      <c r="M53" s="52"/>
      <c r="N53" s="52"/>
    </row>
    <row r="54" spans="1:14" x14ac:dyDescent="0.25">
      <c r="A54" s="58" t="s">
        <v>109</v>
      </c>
      <c r="B54" s="59" t="s">
        <v>28</v>
      </c>
      <c r="C54" s="60">
        <v>779876.89110300003</v>
      </c>
      <c r="D54" s="60">
        <v>0</v>
      </c>
      <c r="E54" s="62">
        <f t="shared" si="0"/>
        <v>163774.14713162999</v>
      </c>
      <c r="F54" s="60">
        <f>E54</f>
        <v>163774.14713162999</v>
      </c>
      <c r="G54" s="61"/>
      <c r="H54" s="52"/>
      <c r="I54" s="52"/>
      <c r="J54" s="52"/>
      <c r="K54" s="52"/>
      <c r="L54" s="52"/>
      <c r="M54" s="52"/>
      <c r="N54" s="52"/>
    </row>
    <row r="55" spans="1:14" x14ac:dyDescent="0.25">
      <c r="A55" s="58"/>
      <c r="B55" s="59" t="s">
        <v>131</v>
      </c>
      <c r="C55" s="60">
        <v>1715899</v>
      </c>
      <c r="D55" s="60">
        <v>0</v>
      </c>
      <c r="E55" s="62">
        <f t="shared" si="0"/>
        <v>360338.79</v>
      </c>
      <c r="F55" s="60">
        <f>E55</f>
        <v>360338.79</v>
      </c>
      <c r="G55" s="61"/>
      <c r="H55" s="52"/>
      <c r="I55" s="52"/>
      <c r="J55" s="52"/>
      <c r="K55" s="52"/>
      <c r="L55" s="52"/>
      <c r="M55" s="52"/>
      <c r="N55" s="52"/>
    </row>
    <row r="56" spans="1:14" x14ac:dyDescent="0.25">
      <c r="A56" s="58"/>
      <c r="B56" s="59" t="s">
        <v>132</v>
      </c>
      <c r="C56" s="60">
        <v>2132856.5562240002</v>
      </c>
      <c r="D56" s="60">
        <v>0</v>
      </c>
      <c r="E56" s="62">
        <f t="shared" si="0"/>
        <v>447899.87680704001</v>
      </c>
      <c r="F56" s="60">
        <f>E56</f>
        <v>447899.87680704001</v>
      </c>
      <c r="G56" s="61"/>
      <c r="H56" s="52"/>
      <c r="I56" s="52"/>
      <c r="J56" s="52"/>
      <c r="K56" s="52"/>
      <c r="L56" s="52"/>
      <c r="M56" s="52"/>
      <c r="N56" s="52"/>
    </row>
    <row r="57" spans="1:14" x14ac:dyDescent="0.25">
      <c r="A57" s="58" t="s">
        <v>90</v>
      </c>
      <c r="B57" s="59" t="s">
        <v>30</v>
      </c>
      <c r="C57" s="60">
        <f>C87</f>
        <v>79131330.475638285</v>
      </c>
      <c r="D57" s="60">
        <f>C90</f>
        <v>-36562274.674695343</v>
      </c>
      <c r="E57" s="60">
        <f>-C57*$E$8</f>
        <v>-16617579.39988404</v>
      </c>
      <c r="F57" s="60">
        <f>D57-E57</f>
        <v>-19944695.274811305</v>
      </c>
      <c r="G57" s="61"/>
      <c r="H57" s="52"/>
      <c r="I57" s="52"/>
      <c r="J57" s="52"/>
      <c r="K57" s="52"/>
      <c r="L57" s="52"/>
      <c r="M57" s="52"/>
      <c r="N57" s="52"/>
    </row>
    <row r="58" spans="1:14" x14ac:dyDescent="0.25">
      <c r="A58" s="56"/>
      <c r="B58" s="56"/>
      <c r="C58" s="56"/>
      <c r="D58" s="63"/>
      <c r="E58" s="56"/>
      <c r="F58" s="56"/>
      <c r="G58" s="52"/>
      <c r="H58" s="52"/>
      <c r="I58" s="52"/>
      <c r="J58" s="52"/>
      <c r="K58" s="52"/>
      <c r="L58" s="52"/>
      <c r="M58" s="52"/>
      <c r="N58" s="52"/>
    </row>
    <row r="59" spans="1:14" x14ac:dyDescent="0.25">
      <c r="A59" s="56"/>
      <c r="B59" s="64" t="s">
        <v>41</v>
      </c>
      <c r="C59" s="65">
        <f>SUM(C9:C57)</f>
        <v>115677247.31296529</v>
      </c>
      <c r="D59" s="63">
        <f>SUM(D9:D57)</f>
        <v>-43059885.72469534</v>
      </c>
      <c r="E59" s="63">
        <f>SUM(E9:E57)</f>
        <v>-8942936.8640453704</v>
      </c>
      <c r="F59" s="63">
        <f>SUM(F9:F57)</f>
        <v>-18767663.788972635</v>
      </c>
      <c r="G59" s="52"/>
      <c r="H59" s="52"/>
      <c r="I59" s="52"/>
      <c r="J59" s="52"/>
      <c r="K59" s="52"/>
      <c r="L59" s="52"/>
      <c r="M59" s="52"/>
      <c r="N59" s="52"/>
    </row>
    <row r="60" spans="1:14" x14ac:dyDescent="0.25">
      <c r="A60" s="56"/>
      <c r="B60" s="66" t="s">
        <v>145</v>
      </c>
      <c r="C60" s="63">
        <f>C6+C59</f>
        <v>568567201.00296593</v>
      </c>
      <c r="D60" s="63"/>
      <c r="E60" s="56"/>
      <c r="F60" s="56"/>
      <c r="G60" s="52"/>
      <c r="H60" s="52"/>
      <c r="I60" s="52"/>
      <c r="J60" s="52"/>
      <c r="K60" s="52"/>
      <c r="L60" s="52"/>
      <c r="M60" s="52"/>
      <c r="N60" s="52"/>
    </row>
    <row r="61" spans="1:14" x14ac:dyDescent="0.25">
      <c r="A61" s="56"/>
      <c r="B61" s="67" t="s">
        <v>146</v>
      </c>
      <c r="C61" s="68">
        <v>0.21</v>
      </c>
      <c r="D61" s="65"/>
      <c r="E61" s="67"/>
      <c r="F61" s="56"/>
      <c r="G61" s="52"/>
      <c r="H61" s="52"/>
      <c r="I61" s="52"/>
      <c r="J61" s="52"/>
      <c r="K61" s="52"/>
      <c r="L61" s="52"/>
      <c r="M61" s="52"/>
      <c r="N61" s="52"/>
    </row>
    <row r="62" spans="1:14" x14ac:dyDescent="0.25">
      <c r="A62" s="56"/>
      <c r="B62" s="64" t="s">
        <v>42</v>
      </c>
      <c r="C62" s="69">
        <f>C60*C61</f>
        <v>119399112.21062285</v>
      </c>
      <c r="D62" s="69">
        <f>D59</f>
        <v>-43059885.72469534</v>
      </c>
      <c r="E62" s="69">
        <f>C62+D62</f>
        <v>76339226.485927507</v>
      </c>
      <c r="F62" s="56"/>
      <c r="G62" s="52"/>
      <c r="H62" s="52"/>
      <c r="I62" s="52"/>
      <c r="J62" s="52"/>
      <c r="K62" s="52"/>
      <c r="L62" s="52"/>
      <c r="M62" s="52"/>
      <c r="N62" s="52"/>
    </row>
    <row r="63" spans="1:14" s="38" customFormat="1" x14ac:dyDescent="0.25">
      <c r="A63" s="56"/>
      <c r="B63" s="56" t="s">
        <v>147</v>
      </c>
      <c r="C63" s="70">
        <v>345689.55089999997</v>
      </c>
      <c r="D63" s="71">
        <v>0</v>
      </c>
      <c r="E63" s="72">
        <f>+C63</f>
        <v>345689.55089999997</v>
      </c>
      <c r="F63" s="56"/>
      <c r="G63" s="56"/>
      <c r="H63" s="56"/>
      <c r="I63" s="56"/>
      <c r="J63" s="56"/>
      <c r="K63" s="56"/>
      <c r="L63" s="56"/>
      <c r="M63" s="56"/>
      <c r="N63" s="56"/>
    </row>
    <row r="64" spans="1:14" s="38" customFormat="1" ht="15.75" thickBot="1" x14ac:dyDescent="0.3">
      <c r="A64" s="56"/>
      <c r="B64" s="73" t="s">
        <v>148</v>
      </c>
      <c r="C64" s="74">
        <f>+C62+C63</f>
        <v>119744801.76152284</v>
      </c>
      <c r="D64" s="74">
        <f>+D62+D63</f>
        <v>-43059885.72469534</v>
      </c>
      <c r="E64" s="74">
        <f>+E62+E63</f>
        <v>76684916.036827505</v>
      </c>
      <c r="F64" s="56"/>
      <c r="G64" s="56"/>
      <c r="H64" s="56"/>
      <c r="I64" s="56"/>
      <c r="J64" s="56"/>
      <c r="K64" s="56"/>
      <c r="L64" s="56"/>
      <c r="M64" s="56"/>
      <c r="N64" s="56"/>
    </row>
    <row r="65" spans="1:14" s="38" customFormat="1" ht="15.75" thickTop="1" x14ac:dyDescent="0.25">
      <c r="A65" s="56"/>
      <c r="B65" s="64"/>
      <c r="C65" s="69"/>
      <c r="D65" s="69"/>
      <c r="E65" s="69"/>
      <c r="F65" s="56"/>
      <c r="G65" s="56"/>
      <c r="H65" s="56"/>
      <c r="I65" s="56"/>
      <c r="J65" s="56"/>
      <c r="K65" s="56"/>
      <c r="L65" s="56"/>
      <c r="M65" s="56"/>
      <c r="N65" s="56"/>
    </row>
    <row r="66" spans="1:14" s="38" customFormat="1" x14ac:dyDescent="0.25">
      <c r="A66" s="56"/>
      <c r="B66" s="75" t="s">
        <v>43</v>
      </c>
      <c r="C66" s="63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</row>
    <row r="67" spans="1:14" s="38" customFormat="1" x14ac:dyDescent="0.25">
      <c r="A67" s="56"/>
      <c r="B67" s="66" t="s">
        <v>44</v>
      </c>
      <c r="C67" s="63">
        <f>C6</f>
        <v>452889953.69000065</v>
      </c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</row>
    <row r="68" spans="1:14" s="38" customFormat="1" x14ac:dyDescent="0.25">
      <c r="A68" s="56"/>
      <c r="B68" s="66"/>
      <c r="C68" s="76">
        <v>0.21</v>
      </c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</row>
    <row r="69" spans="1:14" s="38" customFormat="1" x14ac:dyDescent="0.25">
      <c r="A69" s="56"/>
      <c r="B69" s="66" t="s">
        <v>110</v>
      </c>
      <c r="C69" s="63">
        <f>C67*21%</f>
        <v>95106890.274900138</v>
      </c>
      <c r="D69" s="77">
        <f t="shared" ref="D69:D76" si="2">C69/$C$67</f>
        <v>0.21</v>
      </c>
      <c r="E69" s="56"/>
      <c r="F69" s="56"/>
      <c r="G69" s="56"/>
      <c r="H69" s="56"/>
      <c r="I69" s="56"/>
      <c r="J69" s="56"/>
      <c r="K69" s="56"/>
      <c r="L69" s="56"/>
      <c r="M69" s="56"/>
      <c r="N69" s="56"/>
    </row>
    <row r="70" spans="1:14" s="38" customFormat="1" x14ac:dyDescent="0.25">
      <c r="A70" s="56"/>
      <c r="B70" s="78" t="s">
        <v>28</v>
      </c>
      <c r="C70" s="63">
        <f>F54</f>
        <v>163774.14713162999</v>
      </c>
      <c r="D70" s="77">
        <f t="shared" si="2"/>
        <v>3.6162018123222053E-4</v>
      </c>
      <c r="E70" s="56"/>
      <c r="F70" s="56"/>
      <c r="G70" s="56"/>
      <c r="H70" s="56"/>
      <c r="I70" s="56"/>
      <c r="J70" s="56"/>
      <c r="K70" s="56"/>
      <c r="L70" s="56"/>
      <c r="M70" s="56"/>
      <c r="N70" s="56"/>
    </row>
    <row r="71" spans="1:14" s="38" customFormat="1" x14ac:dyDescent="0.25">
      <c r="A71" s="56"/>
      <c r="B71" s="78" t="s">
        <v>29</v>
      </c>
      <c r="C71" s="63">
        <f>F52</f>
        <v>150209.36279999997</v>
      </c>
      <c r="D71" s="77">
        <f t="shared" si="2"/>
        <v>3.3166856887891362E-4</v>
      </c>
      <c r="E71" s="56"/>
      <c r="F71" s="56"/>
      <c r="G71" s="56"/>
      <c r="H71" s="56"/>
      <c r="I71" s="56"/>
      <c r="J71" s="56"/>
      <c r="K71" s="56"/>
      <c r="L71" s="56"/>
      <c r="M71" s="56"/>
      <c r="N71" s="56"/>
    </row>
    <row r="72" spans="1:14" s="38" customFormat="1" x14ac:dyDescent="0.25">
      <c r="A72" s="56"/>
      <c r="B72" s="79" t="s">
        <v>85</v>
      </c>
      <c r="C72" s="63">
        <v>0</v>
      </c>
      <c r="D72" s="77">
        <f t="shared" si="2"/>
        <v>0</v>
      </c>
      <c r="E72" s="56"/>
      <c r="F72" s="56"/>
      <c r="G72" s="56"/>
      <c r="H72" s="56"/>
      <c r="I72" s="56"/>
      <c r="J72" s="56"/>
      <c r="K72" s="56"/>
      <c r="L72" s="56"/>
      <c r="M72" s="56"/>
      <c r="N72" s="56"/>
    </row>
    <row r="73" spans="1:14" s="38" customFormat="1" x14ac:dyDescent="0.25">
      <c r="A73" s="56"/>
      <c r="B73" s="79" t="s">
        <v>45</v>
      </c>
      <c r="C73" s="63">
        <f>F57+F26</f>
        <v>-19889885.974811304</v>
      </c>
      <c r="D73" s="77">
        <f t="shared" si="2"/>
        <v>-4.3917701889288903E-2</v>
      </c>
      <c r="E73" s="56"/>
      <c r="F73" s="56"/>
      <c r="G73" s="56"/>
      <c r="H73" s="56"/>
      <c r="I73" s="56"/>
      <c r="J73" s="56"/>
      <c r="K73" s="56"/>
      <c r="L73" s="56"/>
      <c r="M73" s="56"/>
      <c r="N73" s="56"/>
    </row>
    <row r="74" spans="1:14" s="38" customFormat="1" x14ac:dyDescent="0.25">
      <c r="A74" s="56"/>
      <c r="B74" s="79" t="s">
        <v>131</v>
      </c>
      <c r="C74" s="63">
        <f>F55</f>
        <v>360338.79</v>
      </c>
      <c r="D74" s="77">
        <f t="shared" si="2"/>
        <v>7.9564315141918303E-4</v>
      </c>
      <c r="E74" s="56"/>
      <c r="F74" s="56"/>
      <c r="G74" s="56"/>
      <c r="H74" s="56"/>
      <c r="I74" s="56"/>
      <c r="J74" s="56"/>
      <c r="K74" s="56"/>
      <c r="L74" s="56"/>
      <c r="M74" s="56"/>
      <c r="N74" s="56"/>
    </row>
    <row r="75" spans="1:14" s="38" customFormat="1" x14ac:dyDescent="0.25">
      <c r="A75" s="56"/>
      <c r="B75" s="79" t="s">
        <v>132</v>
      </c>
      <c r="C75" s="63">
        <f>F56</f>
        <v>447899.87680704001</v>
      </c>
      <c r="D75" s="77">
        <f t="shared" si="2"/>
        <v>9.8898170109029118E-4</v>
      </c>
      <c r="E75" s="56"/>
      <c r="F75" s="56"/>
      <c r="G75" s="56"/>
      <c r="H75" s="56"/>
      <c r="I75" s="56"/>
      <c r="J75" s="56"/>
      <c r="K75" s="56"/>
      <c r="L75" s="56"/>
      <c r="M75" s="56"/>
      <c r="N75" s="56"/>
    </row>
    <row r="76" spans="1:14" x14ac:dyDescent="0.25">
      <c r="A76" s="56"/>
      <c r="B76" s="78" t="s">
        <v>149</v>
      </c>
      <c r="C76" s="70">
        <f>E63</f>
        <v>345689.55089999997</v>
      </c>
      <c r="D76" s="77">
        <f t="shared" si="2"/>
        <v>7.6329701748390193E-4</v>
      </c>
      <c r="E76" s="56"/>
      <c r="F76" s="56"/>
      <c r="G76" s="56"/>
      <c r="H76" s="56"/>
      <c r="I76" s="56"/>
      <c r="J76" s="56"/>
      <c r="K76" s="56"/>
      <c r="L76" s="56"/>
      <c r="M76" s="56"/>
      <c r="N76" s="56"/>
    </row>
    <row r="77" spans="1:14" ht="15.75" thickBot="1" x14ac:dyDescent="0.3">
      <c r="A77" s="56"/>
      <c r="B77" s="80" t="s">
        <v>54</v>
      </c>
      <c r="C77" s="81">
        <f>SUM(C69:C76)</f>
        <v>76684916.027727515</v>
      </c>
      <c r="D77" s="82">
        <f>C77/C67</f>
        <v>0.16932350873081564</v>
      </c>
      <c r="E77" s="56"/>
      <c r="F77" s="56"/>
      <c r="G77" s="56"/>
      <c r="H77" s="56"/>
      <c r="I77" s="56"/>
      <c r="J77" s="56"/>
      <c r="K77" s="56"/>
      <c r="L77" s="56"/>
      <c r="M77" s="56"/>
      <c r="N77" s="56"/>
    </row>
    <row r="78" spans="1:14" s="47" customFormat="1" ht="15.75" thickTop="1" x14ac:dyDescent="0.25">
      <c r="A78" s="56"/>
      <c r="B78" s="56"/>
      <c r="C78" s="63">
        <f>C77-E64</f>
        <v>-9.0999901294708252E-3</v>
      </c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</row>
    <row r="79" spans="1:14" s="48" customFormat="1" x14ac:dyDescent="0.25">
      <c r="A79" s="56"/>
      <c r="B79" s="56"/>
      <c r="C79" s="56"/>
      <c r="D79" s="56"/>
      <c r="E79" s="56"/>
      <c r="F79" s="56"/>
      <c r="G79" s="52"/>
      <c r="H79" s="52"/>
      <c r="I79" s="52"/>
      <c r="J79" s="52"/>
      <c r="K79" s="52"/>
      <c r="L79" s="52"/>
      <c r="M79" s="52"/>
      <c r="N79" s="52"/>
    </row>
    <row r="80" spans="1:14" s="47" customFormat="1" x14ac:dyDescent="0.25">
      <c r="A80" s="56"/>
      <c r="B80" s="56"/>
      <c r="C80" s="56"/>
      <c r="D80" s="56"/>
      <c r="E80" s="56"/>
      <c r="F80" s="56"/>
      <c r="G80" s="52"/>
      <c r="H80" s="52"/>
      <c r="I80" s="52"/>
      <c r="J80" s="52"/>
      <c r="K80" s="52"/>
      <c r="L80" s="52"/>
      <c r="M80" s="52"/>
      <c r="N80" s="52"/>
    </row>
    <row r="81" spans="1:14" s="47" customFormat="1" ht="15.75" thickBot="1" x14ac:dyDescent="0.3">
      <c r="A81" s="56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</row>
    <row r="82" spans="1:14" s="47" customFormat="1" ht="18.75" x14ac:dyDescent="0.3">
      <c r="A82" s="56"/>
      <c r="B82" s="83" t="s">
        <v>112</v>
      </c>
      <c r="C82" s="84" t="s">
        <v>113</v>
      </c>
      <c r="D82" s="85" t="s">
        <v>114</v>
      </c>
      <c r="E82" s="86" t="s">
        <v>115</v>
      </c>
      <c r="F82" s="56"/>
      <c r="G82" s="56"/>
      <c r="H82" s="56"/>
      <c r="I82" s="56"/>
      <c r="J82" s="56"/>
      <c r="K82" s="56"/>
      <c r="L82" s="56"/>
      <c r="M82" s="56"/>
      <c r="N82" s="56"/>
    </row>
    <row r="83" spans="1:14" s="47" customFormat="1" x14ac:dyDescent="0.25">
      <c r="A83" s="56"/>
      <c r="B83" s="87" t="s">
        <v>133</v>
      </c>
      <c r="C83" s="88">
        <v>174182144.34337142</v>
      </c>
      <c r="D83" s="88">
        <v>-12108288.676704764</v>
      </c>
      <c r="E83" s="89">
        <f>SUBTOTAL(9,C83:D83)</f>
        <v>162073855.66666666</v>
      </c>
      <c r="F83" s="56"/>
      <c r="G83" s="56"/>
      <c r="H83" s="56"/>
      <c r="I83" s="56"/>
      <c r="J83" s="56"/>
      <c r="K83" s="56"/>
      <c r="L83" s="56"/>
      <c r="M83" s="56"/>
      <c r="N83" s="56"/>
    </row>
    <row r="84" spans="1:14" x14ac:dyDescent="0.25">
      <c r="A84" s="56"/>
      <c r="B84" s="87" t="s">
        <v>116</v>
      </c>
      <c r="C84" s="88">
        <v>-102352298.93211141</v>
      </c>
      <c r="D84" s="88">
        <v>-32010339.224555232</v>
      </c>
      <c r="E84" s="89">
        <f>SUBTOTAL(9,C84:D84)</f>
        <v>-134362638.15666664</v>
      </c>
      <c r="F84" s="56"/>
      <c r="G84" s="56"/>
      <c r="H84" s="56"/>
      <c r="I84" s="56"/>
      <c r="J84" s="56"/>
      <c r="K84" s="56"/>
      <c r="L84" s="56"/>
      <c r="M84" s="56"/>
      <c r="N84" s="56"/>
    </row>
    <row r="85" spans="1:14" s="38" customFormat="1" x14ac:dyDescent="0.25">
      <c r="A85" s="56"/>
      <c r="B85" s="87" t="s">
        <v>117</v>
      </c>
      <c r="C85" s="88">
        <v>7377559.528248094</v>
      </c>
      <c r="D85" s="88">
        <v>3791648.0822280929</v>
      </c>
      <c r="E85" s="89">
        <f>SUBTOTAL(9,C85:D85)</f>
        <v>11169207.610476186</v>
      </c>
      <c r="F85" s="56"/>
      <c r="G85" s="56"/>
      <c r="H85" s="56"/>
      <c r="I85" s="56"/>
      <c r="J85" s="56"/>
      <c r="K85" s="56"/>
      <c r="L85" s="56"/>
      <c r="M85" s="56"/>
      <c r="N85" s="56"/>
    </row>
    <row r="86" spans="1:14" s="38" customFormat="1" x14ac:dyDescent="0.25">
      <c r="A86" s="56"/>
      <c r="B86" s="87" t="s">
        <v>134</v>
      </c>
      <c r="C86" s="90">
        <v>-76074.463869817992</v>
      </c>
      <c r="D86" s="90">
        <v>161944.30199943797</v>
      </c>
      <c r="E86" s="91">
        <f>SUM(C86:D86)</f>
        <v>85869.83812961998</v>
      </c>
      <c r="F86" s="56"/>
      <c r="G86" s="56"/>
      <c r="H86" s="56"/>
      <c r="I86" s="56"/>
      <c r="J86" s="56"/>
      <c r="K86" s="56"/>
      <c r="L86" s="56"/>
      <c r="M86" s="56"/>
      <c r="N86" s="56"/>
    </row>
    <row r="87" spans="1:14" s="38" customFormat="1" x14ac:dyDescent="0.25">
      <c r="A87" s="56"/>
      <c r="B87" s="87" t="s">
        <v>135</v>
      </c>
      <c r="C87" s="88">
        <f>SUM(C83:C86)</f>
        <v>79131330.475638285</v>
      </c>
      <c r="D87" s="88">
        <f>SUM(D83:D86)</f>
        <v>-40165035.517032467</v>
      </c>
      <c r="E87" s="89">
        <f>SUM(E83:E86)</f>
        <v>38966294.958605826</v>
      </c>
      <c r="F87" s="56"/>
      <c r="G87" s="56"/>
      <c r="H87" s="56"/>
      <c r="I87" s="56"/>
      <c r="J87" s="56"/>
      <c r="K87" s="56"/>
      <c r="L87" s="56"/>
      <c r="M87" s="56"/>
      <c r="N87" s="56"/>
    </row>
    <row r="88" spans="1:14" s="38" customFormat="1" x14ac:dyDescent="0.25">
      <c r="A88" s="56"/>
      <c r="B88" s="87"/>
      <c r="C88" s="92">
        <v>0.21</v>
      </c>
      <c r="D88" s="92">
        <v>0.21</v>
      </c>
      <c r="E88" s="93">
        <v>0.21</v>
      </c>
      <c r="F88" s="56"/>
      <c r="G88" s="56"/>
      <c r="H88" s="56"/>
      <c r="I88" s="56"/>
      <c r="J88" s="56"/>
      <c r="K88" s="56"/>
      <c r="L88" s="56"/>
      <c r="M88" s="56"/>
      <c r="N88" s="56"/>
    </row>
    <row r="89" spans="1:14" s="38" customFormat="1" x14ac:dyDescent="0.25">
      <c r="A89" s="56"/>
      <c r="B89" s="87" t="s">
        <v>119</v>
      </c>
      <c r="C89" s="88">
        <f>C87*C88</f>
        <v>16617579.39988404</v>
      </c>
      <c r="D89" s="88">
        <f>D87*D88</f>
        <v>-8434657.4585768171</v>
      </c>
      <c r="E89" s="89">
        <f>E87*E88</f>
        <v>8182921.9413072234</v>
      </c>
      <c r="F89" s="56"/>
      <c r="G89" s="56"/>
      <c r="H89" s="56"/>
      <c r="I89" s="56"/>
      <c r="J89" s="56"/>
      <c r="K89" s="56"/>
      <c r="L89" s="56"/>
      <c r="M89" s="56"/>
      <c r="N89" s="56"/>
    </row>
    <row r="90" spans="1:14" s="38" customFormat="1" x14ac:dyDescent="0.25">
      <c r="A90" s="56"/>
      <c r="B90" s="87" t="s">
        <v>118</v>
      </c>
      <c r="C90" s="90">
        <v>-36562274.674695343</v>
      </c>
      <c r="D90" s="90">
        <v>2508732.3186881184</v>
      </c>
      <c r="E90" s="91">
        <f>SUM(C90:D90)</f>
        <v>-34053542.356007226</v>
      </c>
      <c r="F90" s="56"/>
      <c r="G90" s="56"/>
      <c r="H90" s="56"/>
      <c r="I90" s="56"/>
      <c r="J90" s="56"/>
      <c r="K90" s="56"/>
      <c r="L90" s="56"/>
      <c r="M90" s="56"/>
      <c r="N90" s="56"/>
    </row>
    <row r="91" spans="1:14" s="38" customFormat="1" ht="15.75" thickBot="1" x14ac:dyDescent="0.3">
      <c r="A91" s="56"/>
      <c r="B91" s="94" t="s">
        <v>116</v>
      </c>
      <c r="C91" s="95">
        <f>SUM(C89:C90)</f>
        <v>-19944695.274811305</v>
      </c>
      <c r="D91" s="95">
        <f>SUM(D89:D90)</f>
        <v>-5925925.1398886982</v>
      </c>
      <c r="E91" s="96">
        <f>SUM(E89:E90)</f>
        <v>-25870620.414700001</v>
      </c>
      <c r="F91" s="56"/>
      <c r="G91" s="56"/>
      <c r="H91" s="56"/>
      <c r="I91" s="56"/>
      <c r="J91" s="56"/>
      <c r="K91" s="56"/>
      <c r="L91" s="56"/>
      <c r="M91" s="56"/>
      <c r="N91" s="56"/>
    </row>
    <row r="92" spans="1:14" s="38" customFormat="1" x14ac:dyDescent="0.25">
      <c r="A92" s="56"/>
      <c r="B92" s="56"/>
      <c r="C92" s="56"/>
      <c r="D92" s="56"/>
      <c r="E92" s="56"/>
      <c r="F92" s="56"/>
      <c r="G92" s="52"/>
      <c r="H92" s="52"/>
      <c r="I92" s="52"/>
      <c r="J92" s="52"/>
      <c r="K92" s="52"/>
      <c r="L92" s="52"/>
      <c r="M92" s="52"/>
      <c r="N92" s="52"/>
    </row>
    <row r="93" spans="1:14" s="38" customFormat="1" x14ac:dyDescent="0.25">
      <c r="A93" s="56"/>
      <c r="B93" s="56"/>
      <c r="C93" s="56"/>
      <c r="D93" s="56"/>
      <c r="E93" s="56"/>
      <c r="F93" s="56"/>
      <c r="G93" s="52"/>
      <c r="H93" s="52"/>
      <c r="I93" s="52"/>
      <c r="J93" s="52"/>
      <c r="K93" s="52"/>
      <c r="L93" s="52"/>
      <c r="M93" s="52"/>
      <c r="N93" s="52"/>
    </row>
    <row r="94" spans="1:14" s="38" customFormat="1" x14ac:dyDescent="0.25">
      <c r="A94" s="56"/>
      <c r="B94" s="56"/>
      <c r="C94" s="56"/>
      <c r="D94" s="56"/>
      <c r="E94" s="56"/>
      <c r="F94" s="56"/>
      <c r="G94" s="52"/>
      <c r="H94" s="52"/>
      <c r="I94" s="52"/>
      <c r="J94" s="52"/>
      <c r="K94" s="52"/>
      <c r="L94" s="52"/>
      <c r="M94" s="52"/>
      <c r="N94" s="52"/>
    </row>
    <row r="95" spans="1:14" s="38" customFormat="1" x14ac:dyDescent="0.25">
      <c r="A95" s="56"/>
      <c r="B95" s="56"/>
      <c r="C95" s="56"/>
      <c r="D95" s="56"/>
      <c r="E95" s="56"/>
      <c r="F95" s="56"/>
      <c r="G95" s="52"/>
      <c r="H95" s="52"/>
      <c r="I95" s="52"/>
      <c r="J95" s="52"/>
      <c r="K95" s="52"/>
      <c r="L95" s="52"/>
      <c r="M95" s="52"/>
      <c r="N95" s="52"/>
    </row>
    <row r="96" spans="1:14" x14ac:dyDescent="0.25">
      <c r="A96" s="56"/>
      <c r="B96" s="56"/>
      <c r="C96" s="56"/>
      <c r="D96" s="56"/>
      <c r="E96" s="56"/>
      <c r="F96" s="56"/>
      <c r="G96" s="52"/>
      <c r="H96" s="52"/>
      <c r="I96" s="52"/>
      <c r="J96" s="52"/>
      <c r="K96" s="52"/>
      <c r="L96" s="52"/>
      <c r="M96" s="52"/>
      <c r="N96" s="52"/>
    </row>
    <row r="97" spans="1:14" x14ac:dyDescent="0.25">
      <c r="A97" s="56"/>
      <c r="B97" s="56"/>
      <c r="C97" s="56"/>
      <c r="D97" s="56"/>
      <c r="E97" s="56"/>
      <c r="F97" s="56"/>
      <c r="G97" s="52"/>
      <c r="H97" s="52"/>
      <c r="I97" s="52"/>
      <c r="J97" s="52"/>
      <c r="K97" s="52"/>
      <c r="L97" s="52"/>
      <c r="M97" s="52"/>
      <c r="N97" s="52"/>
    </row>
    <row r="98" spans="1:14" x14ac:dyDescent="0.25">
      <c r="A98" s="56"/>
      <c r="B98" s="56"/>
      <c r="C98" s="56"/>
      <c r="D98" s="56"/>
      <c r="E98" s="56"/>
      <c r="F98" s="56"/>
      <c r="G98" s="52"/>
      <c r="H98" s="52"/>
      <c r="I98" s="52"/>
      <c r="J98" s="52"/>
      <c r="K98" s="52"/>
      <c r="L98" s="52"/>
      <c r="M98" s="52"/>
      <c r="N98" s="52"/>
    </row>
    <row r="99" spans="1:14" x14ac:dyDescent="0.25">
      <c r="A99" s="56"/>
      <c r="B99" s="56"/>
      <c r="C99" s="56"/>
      <c r="D99" s="56"/>
      <c r="E99" s="56"/>
      <c r="F99" s="56"/>
      <c r="G99" s="52"/>
      <c r="H99" s="52"/>
      <c r="I99" s="52"/>
      <c r="J99" s="52"/>
      <c r="K99" s="52"/>
      <c r="L99" s="52"/>
      <c r="M99" s="52"/>
      <c r="N99" s="52"/>
    </row>
    <row r="100" spans="1:14" x14ac:dyDescent="0.25">
      <c r="A100" s="56"/>
      <c r="B100" s="56"/>
      <c r="C100" s="56"/>
      <c r="D100" s="56"/>
      <c r="E100" s="56"/>
      <c r="F100" s="56"/>
      <c r="G100" s="52"/>
      <c r="H100" s="52"/>
      <c r="I100" s="52"/>
      <c r="J100" s="52"/>
      <c r="K100" s="52"/>
      <c r="L100" s="52"/>
      <c r="M100" s="52"/>
      <c r="N100" s="52"/>
    </row>
    <row r="101" spans="1:14" x14ac:dyDescent="0.25">
      <c r="A101" s="56"/>
      <c r="B101" s="56"/>
      <c r="C101" s="56"/>
      <c r="D101" s="56"/>
      <c r="E101" s="56"/>
      <c r="F101" s="56"/>
      <c r="G101" s="52"/>
      <c r="H101" s="52"/>
      <c r="I101" s="52"/>
      <c r="J101" s="52"/>
      <c r="K101" s="52"/>
      <c r="L101" s="52"/>
      <c r="M101" s="52"/>
      <c r="N101" s="52"/>
    </row>
    <row r="102" spans="1:14" x14ac:dyDescent="0.25">
      <c r="A102" s="56"/>
      <c r="B102" s="56"/>
      <c r="C102" s="56"/>
      <c r="D102" s="56"/>
      <c r="E102" s="56"/>
      <c r="F102" s="56"/>
      <c r="G102" s="52"/>
      <c r="H102" s="52"/>
      <c r="I102" s="52"/>
      <c r="J102" s="52"/>
      <c r="K102" s="52"/>
      <c r="L102" s="52"/>
      <c r="M102" s="52"/>
      <c r="N102" s="52"/>
    </row>
    <row r="103" spans="1:14" x14ac:dyDescent="0.25">
      <c r="A103" s="56"/>
      <c r="B103" s="56"/>
      <c r="C103" s="56"/>
      <c r="D103" s="56"/>
      <c r="E103" s="56"/>
      <c r="F103" s="56"/>
      <c r="G103" s="52"/>
      <c r="H103" s="52"/>
      <c r="I103" s="52"/>
      <c r="J103" s="52"/>
      <c r="K103" s="52"/>
      <c r="L103" s="52"/>
      <c r="M103" s="52"/>
      <c r="N103" s="52"/>
    </row>
    <row r="104" spans="1:14" x14ac:dyDescent="0.25">
      <c r="A104" s="56"/>
      <c r="B104" s="56"/>
      <c r="C104" s="56"/>
      <c r="D104" s="56"/>
      <c r="E104" s="56"/>
      <c r="F104" s="56"/>
      <c r="G104" s="52"/>
      <c r="H104" s="52"/>
      <c r="I104" s="52"/>
      <c r="J104" s="52"/>
      <c r="K104" s="52"/>
      <c r="L104" s="52"/>
      <c r="M104" s="52"/>
      <c r="N104" s="52"/>
    </row>
    <row r="105" spans="1:14" x14ac:dyDescent="0.25">
      <c r="A105" s="56"/>
      <c r="B105" s="56"/>
      <c r="C105" s="56"/>
      <c r="D105" s="56"/>
      <c r="E105" s="56"/>
      <c r="F105" s="56"/>
      <c r="G105" s="52"/>
      <c r="H105" s="52"/>
      <c r="I105" s="52"/>
      <c r="J105" s="52"/>
      <c r="K105" s="52"/>
      <c r="L105" s="52"/>
      <c r="M105" s="52"/>
      <c r="N105" s="52"/>
    </row>
    <row r="106" spans="1:14" x14ac:dyDescent="0.25">
      <c r="A106" s="56"/>
      <c r="B106" s="56"/>
      <c r="C106" s="56"/>
      <c r="D106" s="56"/>
      <c r="E106" s="56"/>
      <c r="F106" s="56"/>
      <c r="G106" s="52"/>
      <c r="H106" s="52"/>
      <c r="I106" s="52"/>
      <c r="J106" s="52"/>
      <c r="K106" s="52"/>
      <c r="L106" s="52"/>
      <c r="M106" s="52"/>
      <c r="N106" s="52"/>
    </row>
    <row r="107" spans="1:14" x14ac:dyDescent="0.25">
      <c r="A107" s="56"/>
      <c r="B107" s="56"/>
      <c r="C107" s="56"/>
      <c r="D107" s="56"/>
      <c r="E107" s="56"/>
      <c r="F107" s="56"/>
      <c r="G107" s="52"/>
      <c r="H107" s="52"/>
      <c r="I107" s="52"/>
      <c r="J107" s="52"/>
      <c r="K107" s="52"/>
      <c r="L107" s="52"/>
      <c r="M107" s="52"/>
      <c r="N107" s="52"/>
    </row>
    <row r="108" spans="1:14" x14ac:dyDescent="0.25">
      <c r="A108" s="56"/>
      <c r="B108" s="56"/>
      <c r="C108" s="56"/>
      <c r="D108" s="56"/>
      <c r="E108" s="56"/>
      <c r="F108" s="56"/>
      <c r="G108" s="52"/>
      <c r="H108" s="52"/>
      <c r="I108" s="52"/>
      <c r="J108" s="52"/>
      <c r="K108" s="52"/>
      <c r="L108" s="52"/>
      <c r="M108" s="52"/>
      <c r="N108" s="52"/>
    </row>
    <row r="109" spans="1:14" x14ac:dyDescent="0.25">
      <c r="A109" s="56"/>
      <c r="B109" s="56"/>
      <c r="C109" s="56"/>
      <c r="D109" s="56"/>
      <c r="E109" s="56"/>
      <c r="F109" s="56"/>
      <c r="G109" s="52"/>
      <c r="H109" s="52"/>
      <c r="I109" s="52"/>
      <c r="J109" s="52"/>
      <c r="K109" s="52"/>
      <c r="L109" s="52"/>
      <c r="M109" s="52"/>
      <c r="N109" s="52"/>
    </row>
    <row r="110" spans="1:14" x14ac:dyDescent="0.25">
      <c r="A110" s="56"/>
      <c r="B110" s="56"/>
      <c r="C110" s="56"/>
      <c r="D110" s="56"/>
      <c r="E110" s="56"/>
      <c r="F110" s="56"/>
      <c r="G110" s="52"/>
      <c r="H110" s="52"/>
      <c r="I110" s="52"/>
      <c r="J110" s="52"/>
      <c r="K110" s="52"/>
      <c r="L110" s="52"/>
      <c r="M110" s="52"/>
      <c r="N110" s="52"/>
    </row>
    <row r="111" spans="1:14" x14ac:dyDescent="0.25">
      <c r="A111" s="56"/>
      <c r="B111" s="56"/>
      <c r="C111" s="56"/>
      <c r="D111" s="56"/>
      <c r="E111" s="56"/>
      <c r="F111" s="56"/>
      <c r="G111" s="52"/>
      <c r="H111" s="52"/>
      <c r="I111" s="52"/>
      <c r="J111" s="52"/>
      <c r="K111" s="52"/>
      <c r="L111" s="52"/>
      <c r="M111" s="52"/>
      <c r="N111" s="52"/>
    </row>
    <row r="112" spans="1:14" x14ac:dyDescent="0.25">
      <c r="A112" s="56"/>
      <c r="B112" s="56"/>
      <c r="C112" s="56"/>
      <c r="D112" s="56"/>
      <c r="E112" s="56"/>
      <c r="F112" s="56"/>
      <c r="G112" s="52"/>
      <c r="H112" s="52"/>
      <c r="I112" s="52"/>
      <c r="J112" s="52"/>
      <c r="K112" s="52"/>
      <c r="L112" s="52"/>
      <c r="M112" s="52"/>
      <c r="N112" s="52"/>
    </row>
    <row r="113" spans="1:14" x14ac:dyDescent="0.25">
      <c r="A113" s="56"/>
      <c r="B113" s="56"/>
      <c r="C113" s="56"/>
      <c r="D113" s="56"/>
      <c r="E113" s="56"/>
      <c r="F113" s="56"/>
      <c r="G113" s="52"/>
      <c r="H113" s="52"/>
      <c r="I113" s="52"/>
      <c r="J113" s="52"/>
      <c r="K113" s="52"/>
      <c r="L113" s="52"/>
      <c r="M113" s="52"/>
      <c r="N113" s="52"/>
    </row>
    <row r="114" spans="1:14" x14ac:dyDescent="0.25">
      <c r="A114" s="56"/>
      <c r="B114" s="56"/>
      <c r="C114" s="56"/>
      <c r="D114" s="56"/>
      <c r="E114" s="56"/>
      <c r="F114" s="56"/>
      <c r="G114" s="52"/>
      <c r="H114" s="52"/>
      <c r="I114" s="52"/>
      <c r="J114" s="52"/>
      <c r="K114" s="52"/>
      <c r="L114" s="52"/>
      <c r="M114" s="52"/>
      <c r="N114" s="52"/>
    </row>
    <row r="115" spans="1:14" x14ac:dyDescent="0.25">
      <c r="A115" s="56"/>
      <c r="B115" s="56"/>
      <c r="C115" s="56"/>
      <c r="D115" s="56"/>
      <c r="E115" s="56"/>
      <c r="F115" s="56"/>
      <c r="G115" s="52"/>
      <c r="H115" s="52"/>
      <c r="I115" s="52"/>
      <c r="J115" s="52"/>
      <c r="K115" s="52"/>
      <c r="L115" s="52"/>
      <c r="M115" s="52"/>
      <c r="N115" s="52"/>
    </row>
    <row r="116" spans="1:14" x14ac:dyDescent="0.25">
      <c r="A116" s="56"/>
      <c r="B116" s="56"/>
      <c r="C116" s="56"/>
      <c r="D116" s="56"/>
      <c r="E116" s="56"/>
      <c r="F116" s="56"/>
      <c r="G116" s="52"/>
      <c r="H116" s="52"/>
      <c r="I116" s="52"/>
      <c r="J116" s="52"/>
      <c r="K116" s="52"/>
      <c r="L116" s="52"/>
      <c r="M116" s="52"/>
      <c r="N116" s="52"/>
    </row>
    <row r="117" spans="1:14" x14ac:dyDescent="0.25">
      <c r="A117" s="56"/>
      <c r="B117" s="56"/>
      <c r="C117" s="56"/>
      <c r="D117" s="56"/>
      <c r="E117" s="56"/>
      <c r="F117" s="56"/>
      <c r="G117" s="52"/>
      <c r="H117" s="52"/>
      <c r="I117" s="52"/>
      <c r="J117" s="52"/>
      <c r="K117" s="52"/>
      <c r="L117" s="52"/>
      <c r="M117" s="52"/>
      <c r="N117" s="52"/>
    </row>
    <row r="118" spans="1:14" x14ac:dyDescent="0.25">
      <c r="A118" s="56"/>
      <c r="B118" s="56"/>
      <c r="C118" s="56"/>
      <c r="D118" s="56"/>
      <c r="E118" s="56"/>
      <c r="F118" s="56"/>
      <c r="G118" s="52"/>
      <c r="H118" s="52"/>
      <c r="I118" s="52"/>
      <c r="J118" s="52"/>
      <c r="K118" s="52"/>
      <c r="L118" s="52"/>
      <c r="M118" s="52"/>
      <c r="N118" s="52"/>
    </row>
    <row r="119" spans="1:14" x14ac:dyDescent="0.25">
      <c r="A119" s="56"/>
      <c r="B119" s="56"/>
      <c r="C119" s="56"/>
      <c r="D119" s="56"/>
      <c r="E119" s="56"/>
      <c r="F119" s="56"/>
      <c r="G119" s="52"/>
      <c r="H119" s="52"/>
      <c r="I119" s="52"/>
      <c r="J119" s="52"/>
      <c r="K119" s="52"/>
      <c r="L119" s="52"/>
      <c r="M119" s="52"/>
      <c r="N119" s="52"/>
    </row>
    <row r="120" spans="1:14" x14ac:dyDescent="0.25">
      <c r="A120" s="56"/>
      <c r="B120" s="56"/>
      <c r="C120" s="56"/>
      <c r="D120" s="56"/>
      <c r="E120" s="56"/>
      <c r="F120" s="56"/>
      <c r="G120" s="52"/>
      <c r="H120" s="52"/>
      <c r="I120" s="52"/>
      <c r="J120" s="52"/>
      <c r="K120" s="52"/>
      <c r="L120" s="52"/>
      <c r="M120" s="52"/>
      <c r="N120" s="52"/>
    </row>
    <row r="121" spans="1:14" x14ac:dyDescent="0.25">
      <c r="A121" s="56"/>
      <c r="B121" s="56"/>
      <c r="C121" s="56"/>
      <c r="D121" s="56"/>
      <c r="E121" s="56"/>
      <c r="F121" s="56"/>
      <c r="G121" s="52"/>
      <c r="H121" s="52"/>
      <c r="I121" s="52"/>
      <c r="J121" s="52"/>
      <c r="K121" s="52"/>
      <c r="L121" s="52"/>
      <c r="M121" s="52"/>
      <c r="N121" s="52"/>
    </row>
    <row r="122" spans="1:14" x14ac:dyDescent="0.25">
      <c r="A122" s="56"/>
      <c r="B122" s="56"/>
      <c r="C122" s="56"/>
      <c r="D122" s="56"/>
      <c r="E122" s="56"/>
      <c r="F122" s="56"/>
      <c r="G122" s="52"/>
      <c r="H122" s="52"/>
      <c r="I122" s="52"/>
      <c r="J122" s="52"/>
      <c r="K122" s="52"/>
      <c r="L122" s="52"/>
      <c r="M122" s="52"/>
      <c r="N122" s="52"/>
    </row>
    <row r="123" spans="1:14" x14ac:dyDescent="0.25">
      <c r="A123" s="56"/>
      <c r="B123" s="56"/>
      <c r="C123" s="56"/>
      <c r="D123" s="56"/>
      <c r="E123" s="56"/>
      <c r="F123" s="56"/>
      <c r="G123" s="52"/>
      <c r="H123" s="52"/>
      <c r="I123" s="52"/>
      <c r="J123" s="52"/>
      <c r="K123" s="52"/>
      <c r="L123" s="52"/>
      <c r="M123" s="52"/>
      <c r="N123" s="52"/>
    </row>
    <row r="124" spans="1:14" x14ac:dyDescent="0.25">
      <c r="A124" s="56"/>
      <c r="B124" s="56"/>
      <c r="C124" s="56"/>
      <c r="D124" s="56"/>
      <c r="E124" s="56"/>
      <c r="F124" s="56"/>
      <c r="G124" s="52"/>
      <c r="H124" s="52"/>
      <c r="I124" s="52"/>
      <c r="J124" s="52"/>
      <c r="K124" s="52"/>
      <c r="L124" s="52"/>
      <c r="M124" s="52"/>
      <c r="N124" s="52"/>
    </row>
    <row r="125" spans="1:14" x14ac:dyDescent="0.25">
      <c r="A125" s="56"/>
      <c r="B125" s="56"/>
      <c r="C125" s="56"/>
      <c r="D125" s="56"/>
      <c r="E125" s="56"/>
      <c r="F125" s="56"/>
      <c r="G125" s="52"/>
      <c r="H125" s="52"/>
      <c r="I125" s="52"/>
      <c r="J125" s="52"/>
      <c r="K125" s="52"/>
      <c r="L125" s="52"/>
      <c r="M125" s="52"/>
      <c r="N125" s="52"/>
    </row>
    <row r="126" spans="1:14" x14ac:dyDescent="0.25">
      <c r="A126" s="56"/>
      <c r="B126" s="56"/>
      <c r="C126" s="56"/>
      <c r="D126" s="56"/>
      <c r="E126" s="56"/>
      <c r="F126" s="56"/>
      <c r="G126" s="52"/>
      <c r="H126" s="52"/>
      <c r="I126" s="52"/>
      <c r="J126" s="52"/>
      <c r="K126" s="52"/>
      <c r="L126" s="52"/>
      <c r="M126" s="52"/>
      <c r="N126" s="52"/>
    </row>
    <row r="127" spans="1:14" x14ac:dyDescent="0.25">
      <c r="A127" s="56"/>
      <c r="B127" s="56"/>
      <c r="C127" s="56"/>
      <c r="D127" s="56"/>
      <c r="E127" s="56"/>
      <c r="F127" s="56"/>
      <c r="G127" s="52"/>
      <c r="H127" s="52"/>
      <c r="I127" s="52"/>
      <c r="J127" s="52"/>
      <c r="K127" s="52"/>
      <c r="L127" s="52"/>
      <c r="M127" s="52"/>
      <c r="N127" s="52"/>
    </row>
    <row r="128" spans="1:14" x14ac:dyDescent="0.25">
      <c r="A128" s="56"/>
      <c r="B128" s="56"/>
      <c r="C128" s="56"/>
      <c r="D128" s="56"/>
      <c r="E128" s="56"/>
      <c r="F128" s="56"/>
      <c r="G128" s="52"/>
      <c r="H128" s="52"/>
      <c r="I128" s="52"/>
      <c r="J128" s="52"/>
      <c r="K128" s="52"/>
      <c r="L128" s="52"/>
      <c r="M128" s="52"/>
      <c r="N128" s="52"/>
    </row>
    <row r="129" spans="1:14" x14ac:dyDescent="0.25">
      <c r="A129" s="56"/>
      <c r="B129" s="56"/>
      <c r="C129" s="56"/>
      <c r="D129" s="56"/>
      <c r="E129" s="56"/>
      <c r="F129" s="56"/>
      <c r="G129" s="52"/>
      <c r="H129" s="52"/>
      <c r="I129" s="52"/>
      <c r="J129" s="52"/>
      <c r="K129" s="52"/>
      <c r="L129" s="52"/>
      <c r="M129" s="52"/>
      <c r="N129" s="52"/>
    </row>
    <row r="130" spans="1:14" x14ac:dyDescent="0.25">
      <c r="A130" s="56"/>
      <c r="B130" s="56"/>
      <c r="C130" s="56"/>
      <c r="D130" s="56"/>
      <c r="E130" s="56"/>
      <c r="F130" s="56"/>
      <c r="G130" s="52"/>
      <c r="H130" s="52"/>
      <c r="I130" s="52"/>
      <c r="J130" s="52"/>
      <c r="K130" s="52"/>
      <c r="L130" s="52"/>
      <c r="M130" s="52"/>
      <c r="N130" s="52"/>
    </row>
    <row r="131" spans="1:14" x14ac:dyDescent="0.25">
      <c r="A131" s="56"/>
      <c r="B131" s="56"/>
      <c r="C131" s="56"/>
      <c r="D131" s="56"/>
      <c r="E131" s="56"/>
      <c r="F131" s="56"/>
      <c r="G131" s="52"/>
      <c r="H131" s="52"/>
      <c r="I131" s="52"/>
      <c r="J131" s="52"/>
      <c r="K131" s="52"/>
      <c r="L131" s="52"/>
      <c r="M131" s="52"/>
      <c r="N131" s="52"/>
    </row>
    <row r="132" spans="1:14" x14ac:dyDescent="0.25">
      <c r="A132" s="56"/>
      <c r="B132" s="56"/>
      <c r="C132" s="56"/>
      <c r="D132" s="56"/>
      <c r="E132" s="56"/>
      <c r="F132" s="56"/>
      <c r="G132" s="52"/>
      <c r="H132" s="52"/>
      <c r="I132" s="52"/>
      <c r="J132" s="52"/>
      <c r="K132" s="52"/>
      <c r="L132" s="52"/>
      <c r="M132" s="52"/>
      <c r="N132" s="52"/>
    </row>
    <row r="133" spans="1:14" x14ac:dyDescent="0.25">
      <c r="A133" s="56"/>
      <c r="B133" s="56"/>
      <c r="C133" s="56"/>
      <c r="D133" s="56"/>
      <c r="E133" s="56"/>
      <c r="F133" s="56"/>
      <c r="G133" s="52"/>
      <c r="H133" s="52"/>
      <c r="I133" s="52"/>
      <c r="J133" s="52"/>
      <c r="K133" s="52"/>
      <c r="L133" s="52"/>
      <c r="M133" s="52"/>
      <c r="N133" s="52"/>
    </row>
    <row r="134" spans="1:14" x14ac:dyDescent="0.25">
      <c r="A134" s="56"/>
      <c r="B134" s="56"/>
      <c r="C134" s="56"/>
      <c r="D134" s="56"/>
      <c r="E134" s="56"/>
      <c r="F134" s="56"/>
      <c r="G134" s="52"/>
      <c r="H134" s="52"/>
      <c r="I134" s="52"/>
      <c r="J134" s="52"/>
      <c r="K134" s="52"/>
      <c r="L134" s="52"/>
      <c r="M134" s="52"/>
      <c r="N134" s="52"/>
    </row>
    <row r="135" spans="1:14" x14ac:dyDescent="0.25">
      <c r="A135" s="56"/>
      <c r="B135" s="56"/>
      <c r="C135" s="56"/>
      <c r="D135" s="56"/>
      <c r="E135" s="56"/>
      <c r="F135" s="56"/>
      <c r="G135" s="52"/>
      <c r="H135" s="52"/>
      <c r="I135" s="52"/>
      <c r="J135" s="52"/>
      <c r="K135" s="52"/>
      <c r="L135" s="52"/>
      <c r="M135" s="52"/>
      <c r="N135" s="52"/>
    </row>
    <row r="136" spans="1:14" x14ac:dyDescent="0.25">
      <c r="A136" s="56"/>
      <c r="B136" s="56"/>
      <c r="C136" s="56"/>
      <c r="D136" s="56"/>
      <c r="E136" s="56"/>
      <c r="F136" s="56"/>
      <c r="G136" s="52"/>
      <c r="H136" s="52"/>
      <c r="I136" s="52"/>
      <c r="J136" s="52"/>
      <c r="K136" s="52"/>
      <c r="L136" s="52"/>
      <c r="M136" s="52"/>
      <c r="N136" s="52"/>
    </row>
    <row r="137" spans="1:14" x14ac:dyDescent="0.25">
      <c r="A137" s="56"/>
      <c r="B137" s="56"/>
      <c r="C137" s="56"/>
      <c r="D137" s="56"/>
      <c r="E137" s="56"/>
      <c r="F137" s="56"/>
      <c r="G137" s="52"/>
      <c r="H137" s="52"/>
      <c r="I137" s="52"/>
      <c r="J137" s="52"/>
      <c r="K137" s="52"/>
      <c r="L137" s="52"/>
      <c r="M137" s="52"/>
      <c r="N137" s="52"/>
    </row>
    <row r="138" spans="1:14" x14ac:dyDescent="0.25">
      <c r="A138" s="56"/>
      <c r="B138" s="56"/>
      <c r="C138" s="56"/>
      <c r="D138" s="56"/>
      <c r="E138" s="56"/>
      <c r="F138" s="56"/>
      <c r="G138" s="52"/>
      <c r="H138" s="52"/>
      <c r="I138" s="52"/>
      <c r="J138" s="52"/>
      <c r="K138" s="52"/>
      <c r="L138" s="52"/>
      <c r="M138" s="52"/>
      <c r="N138" s="52"/>
    </row>
    <row r="139" spans="1:14" x14ac:dyDescent="0.25">
      <c r="A139" s="56"/>
      <c r="B139" s="56"/>
      <c r="C139" s="56"/>
      <c r="D139" s="56"/>
      <c r="E139" s="56"/>
      <c r="F139" s="56"/>
      <c r="G139" s="52"/>
      <c r="H139" s="52"/>
      <c r="I139" s="52"/>
      <c r="J139" s="52"/>
      <c r="K139" s="52"/>
      <c r="L139" s="52"/>
      <c r="M139" s="52"/>
      <c r="N139" s="52"/>
    </row>
    <row r="140" spans="1:14" x14ac:dyDescent="0.25">
      <c r="A140" s="56"/>
      <c r="B140" s="56"/>
      <c r="C140" s="56"/>
      <c r="D140" s="56"/>
      <c r="E140" s="56"/>
      <c r="F140" s="56"/>
      <c r="G140" s="52"/>
      <c r="H140" s="52"/>
      <c r="I140" s="52"/>
      <c r="J140" s="52"/>
      <c r="K140" s="52"/>
      <c r="L140" s="52"/>
      <c r="M140" s="52"/>
      <c r="N140" s="52"/>
    </row>
    <row r="141" spans="1:14" x14ac:dyDescent="0.25">
      <c r="A141" s="56"/>
      <c r="B141" s="56"/>
      <c r="C141" s="56"/>
      <c r="D141" s="56"/>
      <c r="E141" s="56"/>
      <c r="F141" s="56"/>
      <c r="G141" s="52"/>
      <c r="H141" s="52"/>
      <c r="I141" s="52"/>
      <c r="J141" s="52"/>
      <c r="K141" s="52"/>
      <c r="L141" s="52"/>
      <c r="M141" s="52"/>
      <c r="N141" s="52"/>
    </row>
    <row r="142" spans="1:14" x14ac:dyDescent="0.25">
      <c r="A142" s="56"/>
      <c r="B142" s="56"/>
      <c r="C142" s="56"/>
      <c r="D142" s="56"/>
      <c r="E142" s="56"/>
      <c r="F142" s="56"/>
      <c r="G142" s="52"/>
      <c r="H142" s="52"/>
      <c r="I142" s="52"/>
      <c r="J142" s="52"/>
      <c r="K142" s="52"/>
      <c r="L142" s="52"/>
      <c r="M142" s="52"/>
      <c r="N142" s="52"/>
    </row>
    <row r="143" spans="1:14" x14ac:dyDescent="0.25">
      <c r="A143" s="56"/>
      <c r="B143" s="56"/>
      <c r="C143" s="56"/>
      <c r="D143" s="56"/>
      <c r="E143" s="56"/>
      <c r="F143" s="56"/>
      <c r="G143" s="52"/>
      <c r="H143" s="52"/>
      <c r="I143" s="52"/>
      <c r="J143" s="52"/>
      <c r="K143" s="52"/>
      <c r="L143" s="52"/>
      <c r="M143" s="52"/>
      <c r="N143" s="52"/>
    </row>
    <row r="144" spans="1:14" x14ac:dyDescent="0.25">
      <c r="A144" s="56"/>
      <c r="B144" s="56"/>
      <c r="C144" s="56"/>
      <c r="D144" s="56"/>
      <c r="E144" s="56"/>
      <c r="F144" s="56"/>
      <c r="G144" s="52"/>
      <c r="H144" s="52"/>
      <c r="I144" s="52"/>
      <c r="J144" s="52"/>
      <c r="K144" s="52"/>
      <c r="L144" s="52"/>
      <c r="M144" s="52"/>
      <c r="N144" s="52"/>
    </row>
    <row r="145" spans="1:14" x14ac:dyDescent="0.25">
      <c r="A145" s="56"/>
      <c r="B145" s="56"/>
      <c r="C145" s="56"/>
      <c r="D145" s="56"/>
      <c r="E145" s="56"/>
      <c r="F145" s="56"/>
      <c r="G145" s="52"/>
      <c r="H145" s="52"/>
      <c r="I145" s="52"/>
      <c r="J145" s="52"/>
      <c r="K145" s="52"/>
      <c r="L145" s="52"/>
      <c r="M145" s="52"/>
      <c r="N145" s="52"/>
    </row>
    <row r="146" spans="1:14" x14ac:dyDescent="0.25">
      <c r="A146" s="56"/>
      <c r="B146" s="56"/>
      <c r="C146" s="56"/>
      <c r="D146" s="56"/>
      <c r="E146" s="56"/>
      <c r="F146" s="56"/>
      <c r="G146" s="52"/>
      <c r="H146" s="52"/>
      <c r="I146" s="52"/>
      <c r="J146" s="52"/>
      <c r="K146" s="52"/>
      <c r="L146" s="52"/>
      <c r="M146" s="52"/>
      <c r="N146" s="52"/>
    </row>
    <row r="147" spans="1:14" x14ac:dyDescent="0.25">
      <c r="A147" s="56"/>
      <c r="B147" s="56"/>
      <c r="C147" s="56"/>
      <c r="D147" s="56"/>
      <c r="E147" s="56"/>
      <c r="F147" s="56"/>
      <c r="G147" s="52"/>
      <c r="H147" s="52"/>
      <c r="I147" s="52"/>
      <c r="J147" s="52"/>
      <c r="K147" s="52"/>
      <c r="L147" s="52"/>
      <c r="M147" s="52"/>
      <c r="N147" s="52"/>
    </row>
    <row r="148" spans="1:14" x14ac:dyDescent="0.25">
      <c r="A148" s="56"/>
      <c r="B148" s="56"/>
      <c r="C148" s="56"/>
      <c r="D148" s="56"/>
      <c r="E148" s="56"/>
      <c r="F148" s="56"/>
      <c r="G148" s="52"/>
      <c r="H148" s="52"/>
      <c r="I148" s="52"/>
      <c r="J148" s="52"/>
      <c r="K148" s="52"/>
      <c r="L148" s="52"/>
      <c r="M148" s="52"/>
      <c r="N148" s="52"/>
    </row>
    <row r="149" spans="1:14" x14ac:dyDescent="0.25">
      <c r="A149" s="56"/>
      <c r="B149" s="56"/>
      <c r="C149" s="56"/>
      <c r="D149" s="56"/>
      <c r="E149" s="56"/>
      <c r="F149" s="56"/>
      <c r="G149" s="52"/>
      <c r="H149" s="52"/>
      <c r="I149" s="52"/>
      <c r="J149" s="52"/>
      <c r="K149" s="52"/>
      <c r="L149" s="52"/>
      <c r="M149" s="52"/>
      <c r="N149" s="52"/>
    </row>
    <row r="150" spans="1:14" x14ac:dyDescent="0.25">
      <c r="A150" s="56"/>
      <c r="B150" s="56"/>
      <c r="C150" s="56"/>
      <c r="D150" s="56"/>
      <c r="E150" s="56"/>
      <c r="F150" s="56"/>
      <c r="G150" s="52"/>
      <c r="H150" s="52"/>
      <c r="I150" s="52"/>
      <c r="J150" s="52"/>
      <c r="K150" s="52"/>
      <c r="L150" s="52"/>
      <c r="M150" s="52"/>
      <c r="N150" s="52"/>
    </row>
    <row r="151" spans="1:14" x14ac:dyDescent="0.25">
      <c r="A151" s="56"/>
      <c r="B151" s="56"/>
      <c r="C151" s="56"/>
      <c r="D151" s="56"/>
      <c r="E151" s="56"/>
      <c r="F151" s="56"/>
      <c r="G151" s="52"/>
      <c r="H151" s="52"/>
      <c r="I151" s="52"/>
      <c r="J151" s="52"/>
      <c r="K151" s="52"/>
      <c r="L151" s="52"/>
      <c r="M151" s="52"/>
      <c r="N151" s="52"/>
    </row>
    <row r="152" spans="1:14" x14ac:dyDescent="0.25">
      <c r="A152" s="56"/>
      <c r="B152" s="56"/>
      <c r="C152" s="56"/>
      <c r="D152" s="56"/>
      <c r="E152" s="56"/>
      <c r="F152" s="56"/>
      <c r="G152" s="52"/>
      <c r="H152" s="52"/>
      <c r="I152" s="52"/>
      <c r="J152" s="52"/>
      <c r="K152" s="52"/>
      <c r="L152" s="52"/>
      <c r="M152" s="52"/>
      <c r="N152" s="52"/>
    </row>
    <row r="153" spans="1:14" x14ac:dyDescent="0.25">
      <c r="A153" s="56"/>
      <c r="B153" s="56"/>
      <c r="C153" s="56"/>
      <c r="D153" s="56"/>
      <c r="E153" s="56"/>
      <c r="F153" s="56"/>
      <c r="G153" s="52"/>
      <c r="H153" s="52"/>
      <c r="I153" s="52"/>
      <c r="J153" s="52"/>
      <c r="K153" s="52"/>
      <c r="L153" s="52"/>
      <c r="M153" s="52"/>
      <c r="N153" s="52"/>
    </row>
    <row r="154" spans="1:14" x14ac:dyDescent="0.25">
      <c r="A154" s="56"/>
      <c r="B154" s="56"/>
      <c r="C154" s="56"/>
      <c r="D154" s="56"/>
      <c r="E154" s="56"/>
      <c r="F154" s="56"/>
      <c r="G154" s="52"/>
      <c r="H154" s="52"/>
      <c r="I154" s="52"/>
      <c r="J154" s="52"/>
      <c r="K154" s="52"/>
      <c r="L154" s="52"/>
      <c r="M154" s="52"/>
      <c r="N154" s="52"/>
    </row>
    <row r="155" spans="1:14" x14ac:dyDescent="0.25">
      <c r="A155" s="56"/>
      <c r="B155" s="56"/>
      <c r="C155" s="56"/>
      <c r="D155" s="56"/>
      <c r="E155" s="56"/>
      <c r="F155" s="56"/>
      <c r="G155" s="52"/>
      <c r="H155" s="52"/>
      <c r="I155" s="52"/>
      <c r="J155" s="52"/>
      <c r="K155" s="52"/>
      <c r="L155" s="52"/>
      <c r="M155" s="52"/>
      <c r="N155" s="52"/>
    </row>
    <row r="156" spans="1:14" x14ac:dyDescent="0.25">
      <c r="A156" s="56"/>
      <c r="B156" s="56"/>
      <c r="C156" s="56"/>
      <c r="D156" s="56"/>
      <c r="E156" s="56"/>
      <c r="F156" s="56"/>
      <c r="G156" s="52"/>
      <c r="H156" s="52"/>
      <c r="I156" s="52"/>
      <c r="J156" s="52"/>
      <c r="K156" s="52"/>
      <c r="L156" s="52"/>
      <c r="M156" s="52"/>
      <c r="N156" s="52"/>
    </row>
    <row r="157" spans="1:14" x14ac:dyDescent="0.25">
      <c r="A157" s="56"/>
      <c r="B157" s="56"/>
      <c r="C157" s="56"/>
      <c r="D157" s="56"/>
      <c r="E157" s="56"/>
      <c r="F157" s="56"/>
      <c r="G157" s="52"/>
      <c r="H157" s="52"/>
      <c r="I157" s="52"/>
      <c r="J157" s="52"/>
      <c r="K157" s="52"/>
      <c r="L157" s="52"/>
      <c r="M157" s="52"/>
      <c r="N157" s="52"/>
    </row>
    <row r="158" spans="1:14" x14ac:dyDescent="0.25">
      <c r="A158" s="56"/>
      <c r="B158" s="56"/>
      <c r="C158" s="56"/>
      <c r="D158" s="56"/>
      <c r="E158" s="56"/>
      <c r="F158" s="56"/>
      <c r="G158" s="52"/>
      <c r="H158" s="52"/>
      <c r="I158" s="52"/>
      <c r="J158" s="52"/>
      <c r="K158" s="52"/>
      <c r="L158" s="52"/>
      <c r="M158" s="52"/>
      <c r="N158" s="52"/>
    </row>
    <row r="159" spans="1:14" x14ac:dyDescent="0.25">
      <c r="A159" s="56"/>
      <c r="B159" s="56"/>
      <c r="C159" s="56"/>
      <c r="D159" s="56"/>
      <c r="E159" s="56"/>
      <c r="F159" s="56"/>
      <c r="G159" s="52"/>
      <c r="H159" s="52"/>
      <c r="I159" s="52"/>
      <c r="J159" s="52"/>
      <c r="K159" s="52"/>
      <c r="L159" s="52"/>
      <c r="M159" s="52"/>
      <c r="N159" s="52"/>
    </row>
    <row r="160" spans="1:14" x14ac:dyDescent="0.25">
      <c r="A160" s="56"/>
      <c r="B160" s="56"/>
      <c r="C160" s="56"/>
      <c r="D160" s="56"/>
      <c r="E160" s="56"/>
      <c r="F160" s="56"/>
      <c r="G160" s="52"/>
      <c r="H160" s="52"/>
      <c r="I160" s="52"/>
      <c r="J160" s="52"/>
      <c r="K160" s="52"/>
      <c r="L160" s="52"/>
      <c r="M160" s="52"/>
      <c r="N160" s="52"/>
    </row>
    <row r="161" spans="1:14" x14ac:dyDescent="0.25">
      <c r="A161" s="56"/>
      <c r="B161" s="56"/>
      <c r="C161" s="56"/>
      <c r="D161" s="56"/>
      <c r="E161" s="56"/>
      <c r="F161" s="56"/>
      <c r="G161" s="52"/>
      <c r="H161" s="52"/>
      <c r="I161" s="52"/>
      <c r="J161" s="52"/>
      <c r="K161" s="52"/>
      <c r="L161" s="52"/>
      <c r="M161" s="52"/>
      <c r="N161" s="52"/>
    </row>
    <row r="162" spans="1:14" x14ac:dyDescent="0.25">
      <c r="A162" s="56"/>
      <c r="B162" s="56"/>
      <c r="C162" s="56"/>
      <c r="D162" s="56"/>
      <c r="E162" s="56"/>
      <c r="F162" s="56"/>
      <c r="G162" s="52"/>
      <c r="H162" s="52"/>
      <c r="I162" s="52"/>
      <c r="J162" s="52"/>
      <c r="K162" s="52"/>
      <c r="L162" s="52"/>
      <c r="M162" s="52"/>
      <c r="N162" s="52"/>
    </row>
    <row r="163" spans="1:14" x14ac:dyDescent="0.25">
      <c r="A163" s="56"/>
      <c r="B163" s="56"/>
      <c r="C163" s="56"/>
      <c r="D163" s="56"/>
      <c r="E163" s="56"/>
      <c r="F163" s="56"/>
      <c r="G163" s="52"/>
      <c r="H163" s="52"/>
      <c r="I163" s="52"/>
      <c r="J163" s="52"/>
      <c r="K163" s="52"/>
      <c r="L163" s="52"/>
      <c r="M163" s="52"/>
      <c r="N163" s="52"/>
    </row>
    <row r="164" spans="1:14" x14ac:dyDescent="0.25">
      <c r="A164" s="56"/>
      <c r="B164" s="56"/>
      <c r="C164" s="56"/>
      <c r="D164" s="56"/>
      <c r="E164" s="56"/>
      <c r="F164" s="56"/>
      <c r="G164" s="52"/>
      <c r="H164" s="52"/>
      <c r="I164" s="52"/>
      <c r="J164" s="52"/>
      <c r="K164" s="52"/>
      <c r="L164" s="52"/>
      <c r="M164" s="52"/>
      <c r="N164" s="52"/>
    </row>
    <row r="165" spans="1:14" x14ac:dyDescent="0.25">
      <c r="A165" s="56"/>
      <c r="B165" s="56"/>
      <c r="C165" s="56"/>
      <c r="D165" s="56"/>
      <c r="E165" s="56"/>
      <c r="F165" s="56"/>
      <c r="G165" s="52"/>
      <c r="H165" s="52"/>
      <c r="I165" s="52"/>
      <c r="J165" s="52"/>
      <c r="K165" s="52"/>
      <c r="L165" s="52"/>
      <c r="M165" s="52"/>
      <c r="N165" s="52"/>
    </row>
    <row r="166" spans="1:14" x14ac:dyDescent="0.25">
      <c r="A166" s="56"/>
      <c r="B166" s="56"/>
      <c r="C166" s="56"/>
      <c r="D166" s="56"/>
      <c r="E166" s="56"/>
      <c r="F166" s="56"/>
      <c r="G166" s="52"/>
      <c r="H166" s="52"/>
      <c r="I166" s="52"/>
      <c r="J166" s="52"/>
      <c r="K166" s="52"/>
      <c r="L166" s="52"/>
      <c r="M166" s="52"/>
      <c r="N166" s="52"/>
    </row>
    <row r="167" spans="1:14" x14ac:dyDescent="0.25">
      <c r="A167" s="56"/>
      <c r="B167" s="56"/>
      <c r="C167" s="56"/>
      <c r="D167" s="56"/>
      <c r="E167" s="56"/>
      <c r="F167" s="56"/>
      <c r="G167" s="52"/>
      <c r="H167" s="52"/>
      <c r="I167" s="52"/>
      <c r="J167" s="52"/>
      <c r="K167" s="52"/>
      <c r="L167" s="52"/>
      <c r="M167" s="52"/>
      <c r="N167" s="52"/>
    </row>
    <row r="168" spans="1:14" x14ac:dyDescent="0.25">
      <c r="A168" s="56"/>
      <c r="B168" s="56"/>
      <c r="C168" s="56"/>
      <c r="D168" s="56"/>
      <c r="E168" s="56"/>
      <c r="F168" s="56"/>
      <c r="G168" s="52"/>
      <c r="H168" s="52"/>
      <c r="I168" s="52"/>
      <c r="J168" s="52"/>
      <c r="K168" s="52"/>
      <c r="L168" s="52"/>
      <c r="M168" s="52"/>
      <c r="N168" s="52"/>
    </row>
    <row r="169" spans="1:14" x14ac:dyDescent="0.25">
      <c r="A169" s="56"/>
      <c r="B169" s="56"/>
      <c r="C169" s="56"/>
      <c r="D169" s="56"/>
      <c r="E169" s="56"/>
      <c r="F169" s="56"/>
      <c r="G169" s="52"/>
      <c r="H169" s="52"/>
      <c r="I169" s="52"/>
      <c r="J169" s="52"/>
      <c r="K169" s="52"/>
      <c r="L169" s="52"/>
      <c r="M169" s="52"/>
      <c r="N169" s="52"/>
    </row>
    <row r="170" spans="1:14" x14ac:dyDescent="0.25">
      <c r="A170" s="56"/>
      <c r="B170" s="56"/>
      <c r="C170" s="56"/>
      <c r="D170" s="56"/>
      <c r="E170" s="56"/>
      <c r="F170" s="56"/>
      <c r="G170" s="52"/>
      <c r="H170" s="52"/>
      <c r="I170" s="52"/>
      <c r="J170" s="52"/>
      <c r="K170" s="52"/>
      <c r="L170" s="52"/>
      <c r="M170" s="52"/>
      <c r="N170" s="52"/>
    </row>
    <row r="171" spans="1:14" x14ac:dyDescent="0.25">
      <c r="A171" s="56"/>
      <c r="B171" s="56"/>
      <c r="C171" s="56"/>
      <c r="D171" s="56"/>
      <c r="E171" s="56"/>
      <c r="F171" s="56"/>
      <c r="G171" s="52"/>
      <c r="H171" s="52"/>
      <c r="I171" s="52"/>
      <c r="J171" s="52"/>
      <c r="K171" s="52"/>
      <c r="L171" s="52"/>
      <c r="M171" s="52"/>
      <c r="N171" s="52"/>
    </row>
    <row r="172" spans="1:14" x14ac:dyDescent="0.25">
      <c r="A172" s="56"/>
      <c r="B172" s="56"/>
      <c r="C172" s="56"/>
      <c r="D172" s="56"/>
      <c r="E172" s="56"/>
      <c r="F172" s="56"/>
      <c r="G172" s="52"/>
      <c r="H172" s="52"/>
      <c r="I172" s="52"/>
      <c r="J172" s="52"/>
      <c r="K172" s="52"/>
      <c r="L172" s="52"/>
      <c r="M172" s="52"/>
      <c r="N172" s="52"/>
    </row>
    <row r="173" spans="1:14" x14ac:dyDescent="0.25">
      <c r="A173" s="56"/>
      <c r="B173" s="56"/>
      <c r="C173" s="56"/>
      <c r="D173" s="56"/>
      <c r="E173" s="56"/>
      <c r="F173" s="56"/>
      <c r="G173" s="52"/>
      <c r="H173" s="52"/>
      <c r="I173" s="52"/>
      <c r="J173" s="52"/>
      <c r="K173" s="52"/>
      <c r="L173" s="52"/>
      <c r="M173" s="52"/>
      <c r="N173" s="52"/>
    </row>
    <row r="174" spans="1:14" x14ac:dyDescent="0.25">
      <c r="A174" s="56"/>
      <c r="B174" s="56"/>
      <c r="C174" s="56"/>
      <c r="D174" s="56"/>
      <c r="E174" s="56"/>
      <c r="F174" s="56"/>
      <c r="G174" s="52"/>
      <c r="H174" s="52"/>
      <c r="I174" s="52"/>
      <c r="J174" s="52"/>
      <c r="K174" s="52"/>
      <c r="L174" s="52"/>
      <c r="M174" s="52"/>
      <c r="N174" s="52"/>
    </row>
    <row r="175" spans="1:14" x14ac:dyDescent="0.25">
      <c r="A175" s="56"/>
      <c r="B175" s="56"/>
      <c r="C175" s="56"/>
      <c r="D175" s="56"/>
      <c r="E175" s="56"/>
      <c r="F175" s="56"/>
      <c r="G175" s="52"/>
      <c r="H175" s="52"/>
      <c r="I175" s="52"/>
      <c r="J175" s="52"/>
      <c r="K175" s="52"/>
      <c r="L175" s="52"/>
      <c r="M175" s="52"/>
      <c r="N175" s="52"/>
    </row>
    <row r="176" spans="1:14" x14ac:dyDescent="0.25">
      <c r="A176" s="56"/>
      <c r="B176" s="56"/>
      <c r="C176" s="56"/>
      <c r="D176" s="56"/>
      <c r="E176" s="56"/>
      <c r="F176" s="56"/>
      <c r="G176" s="52"/>
      <c r="H176" s="52"/>
      <c r="I176" s="52"/>
      <c r="J176" s="52"/>
      <c r="K176" s="52"/>
      <c r="L176" s="52"/>
      <c r="M176" s="52"/>
      <c r="N176" s="52"/>
    </row>
    <row r="177" spans="1:14" x14ac:dyDescent="0.25">
      <c r="A177" s="56"/>
      <c r="B177" s="56"/>
      <c r="C177" s="56"/>
      <c r="D177" s="56"/>
      <c r="E177" s="56"/>
      <c r="F177" s="56"/>
      <c r="G177" s="52"/>
      <c r="H177" s="52"/>
      <c r="I177" s="52"/>
      <c r="J177" s="52"/>
      <c r="K177" s="52"/>
      <c r="L177" s="52"/>
      <c r="M177" s="52"/>
      <c r="N177" s="52"/>
    </row>
    <row r="178" spans="1:14" x14ac:dyDescent="0.25">
      <c r="A178" s="56"/>
      <c r="B178" s="56"/>
      <c r="C178" s="56"/>
      <c r="D178" s="56"/>
      <c r="E178" s="56"/>
      <c r="F178" s="56"/>
      <c r="G178" s="52"/>
      <c r="H178" s="52"/>
      <c r="I178" s="52"/>
      <c r="J178" s="52"/>
      <c r="K178" s="52"/>
      <c r="L178" s="52"/>
      <c r="M178" s="52"/>
      <c r="N178" s="52"/>
    </row>
    <row r="179" spans="1:14" x14ac:dyDescent="0.25">
      <c r="A179" s="56"/>
      <c r="B179" s="56"/>
      <c r="C179" s="56"/>
      <c r="D179" s="56"/>
      <c r="E179" s="56"/>
      <c r="F179" s="56"/>
      <c r="G179" s="52"/>
      <c r="H179" s="52"/>
      <c r="I179" s="52"/>
      <c r="J179" s="52"/>
      <c r="K179" s="52"/>
      <c r="L179" s="52"/>
      <c r="M179" s="52"/>
      <c r="N179" s="52"/>
    </row>
    <row r="180" spans="1:14" x14ac:dyDescent="0.25">
      <c r="A180" s="56"/>
      <c r="B180" s="56"/>
      <c r="C180" s="56"/>
      <c r="D180" s="56"/>
      <c r="E180" s="56"/>
      <c r="F180" s="56"/>
      <c r="G180" s="52"/>
      <c r="H180" s="52"/>
      <c r="I180" s="52"/>
      <c r="J180" s="52"/>
      <c r="K180" s="52"/>
      <c r="L180" s="52"/>
      <c r="M180" s="52"/>
      <c r="N180" s="52"/>
    </row>
    <row r="181" spans="1:14" x14ac:dyDescent="0.25">
      <c r="A181" s="56"/>
      <c r="B181" s="56"/>
      <c r="C181" s="56"/>
      <c r="D181" s="56"/>
      <c r="E181" s="56"/>
      <c r="F181" s="56"/>
      <c r="G181" s="52"/>
      <c r="H181" s="52"/>
      <c r="I181" s="52"/>
      <c r="J181" s="52"/>
      <c r="K181" s="52"/>
      <c r="L181" s="52"/>
      <c r="M181" s="52"/>
      <c r="N181" s="52"/>
    </row>
    <row r="182" spans="1:14" x14ac:dyDescent="0.25">
      <c r="A182" s="56"/>
      <c r="B182" s="56"/>
      <c r="C182" s="56"/>
      <c r="D182" s="56"/>
      <c r="E182" s="56"/>
      <c r="F182" s="56"/>
      <c r="G182" s="52"/>
      <c r="H182" s="52"/>
      <c r="I182" s="52"/>
      <c r="J182" s="52"/>
      <c r="K182" s="52"/>
      <c r="L182" s="52"/>
      <c r="M182" s="52"/>
      <c r="N182" s="52"/>
    </row>
    <row r="183" spans="1:14" x14ac:dyDescent="0.25">
      <c r="A183" s="56"/>
      <c r="B183" s="56"/>
      <c r="C183" s="56"/>
      <c r="D183" s="56"/>
      <c r="E183" s="56"/>
      <c r="F183" s="56"/>
      <c r="G183" s="52"/>
      <c r="H183" s="52"/>
      <c r="I183" s="52"/>
      <c r="J183" s="52"/>
      <c r="K183" s="52"/>
      <c r="L183" s="52"/>
      <c r="M183" s="52"/>
      <c r="N183" s="52"/>
    </row>
    <row r="184" spans="1:14" x14ac:dyDescent="0.25">
      <c r="A184" s="56"/>
      <c r="B184" s="56"/>
      <c r="C184" s="56"/>
      <c r="D184" s="56"/>
      <c r="E184" s="56"/>
      <c r="F184" s="56"/>
      <c r="G184" s="52"/>
      <c r="H184" s="52"/>
      <c r="I184" s="52"/>
      <c r="J184" s="52"/>
      <c r="K184" s="52"/>
      <c r="L184" s="52"/>
      <c r="M184" s="52"/>
      <c r="N184" s="52"/>
    </row>
    <row r="185" spans="1:14" x14ac:dyDescent="0.25">
      <c r="A185" s="56"/>
      <c r="B185" s="56"/>
      <c r="C185" s="56"/>
      <c r="D185" s="56"/>
      <c r="E185" s="56"/>
      <c r="F185" s="56"/>
      <c r="G185" s="52"/>
      <c r="H185" s="52"/>
      <c r="I185" s="52"/>
      <c r="J185" s="52"/>
      <c r="K185" s="52"/>
      <c r="L185" s="52"/>
      <c r="M185" s="52"/>
      <c r="N185" s="52"/>
    </row>
    <row r="186" spans="1:14" x14ac:dyDescent="0.25">
      <c r="A186" s="56"/>
      <c r="B186" s="56"/>
      <c r="C186" s="56"/>
      <c r="D186" s="56"/>
      <c r="E186" s="56"/>
      <c r="F186" s="56"/>
      <c r="G186" s="52"/>
      <c r="H186" s="52"/>
      <c r="I186" s="52"/>
      <c r="J186" s="52"/>
      <c r="K186" s="52"/>
      <c r="L186" s="52"/>
      <c r="M186" s="52"/>
      <c r="N186" s="52"/>
    </row>
    <row r="187" spans="1:14" x14ac:dyDescent="0.25">
      <c r="A187" s="56"/>
      <c r="B187" s="56"/>
      <c r="C187" s="56"/>
      <c r="D187" s="56"/>
      <c r="E187" s="56"/>
      <c r="F187" s="56"/>
      <c r="G187" s="52"/>
      <c r="H187" s="52"/>
      <c r="I187" s="52"/>
      <c r="J187" s="52"/>
      <c r="K187" s="52"/>
      <c r="L187" s="52"/>
      <c r="M187" s="52"/>
      <c r="N187" s="52"/>
    </row>
    <row r="188" spans="1:14" x14ac:dyDescent="0.25">
      <c r="A188" s="56"/>
      <c r="B188" s="56"/>
      <c r="C188" s="56"/>
      <c r="D188" s="56"/>
      <c r="E188" s="56"/>
      <c r="F188" s="56"/>
      <c r="G188" s="52"/>
      <c r="H188" s="52"/>
      <c r="I188" s="52"/>
      <c r="J188" s="52"/>
      <c r="K188" s="52"/>
      <c r="L188" s="52"/>
      <c r="M188" s="52"/>
      <c r="N188" s="52"/>
    </row>
    <row r="189" spans="1:14" x14ac:dyDescent="0.25">
      <c r="A189" s="56"/>
      <c r="B189" s="56"/>
      <c r="C189" s="56"/>
      <c r="D189" s="56"/>
      <c r="E189" s="56"/>
      <c r="F189" s="56"/>
      <c r="G189" s="52"/>
      <c r="H189" s="52"/>
      <c r="I189" s="52"/>
      <c r="J189" s="52"/>
      <c r="K189" s="52"/>
      <c r="L189" s="52"/>
      <c r="M189" s="52"/>
      <c r="N189" s="52"/>
    </row>
    <row r="190" spans="1:14" x14ac:dyDescent="0.25">
      <c r="A190" s="56"/>
      <c r="B190" s="56"/>
      <c r="C190" s="56"/>
      <c r="D190" s="56"/>
      <c r="E190" s="56"/>
      <c r="F190" s="56"/>
      <c r="G190" s="52"/>
      <c r="H190" s="52"/>
      <c r="I190" s="52"/>
      <c r="J190" s="52"/>
      <c r="K190" s="52"/>
      <c r="L190" s="52"/>
      <c r="M190" s="52"/>
      <c r="N190" s="52"/>
    </row>
    <row r="191" spans="1:14" x14ac:dyDescent="0.25">
      <c r="A191" s="56"/>
      <c r="B191" s="56"/>
      <c r="C191" s="56"/>
      <c r="D191" s="56"/>
      <c r="E191" s="56"/>
      <c r="F191" s="56"/>
      <c r="G191" s="52"/>
      <c r="H191" s="52"/>
      <c r="I191" s="52"/>
      <c r="J191" s="52"/>
      <c r="K191" s="52"/>
      <c r="L191" s="52"/>
      <c r="M191" s="52"/>
      <c r="N191" s="52"/>
    </row>
    <row r="192" spans="1:14" x14ac:dyDescent="0.25">
      <c r="A192" s="56"/>
      <c r="B192" s="56"/>
      <c r="C192" s="56"/>
      <c r="D192" s="56"/>
      <c r="E192" s="56"/>
      <c r="F192" s="56"/>
      <c r="G192" s="52"/>
      <c r="H192" s="52"/>
      <c r="I192" s="52"/>
      <c r="J192" s="52"/>
      <c r="K192" s="52"/>
      <c r="L192" s="52"/>
      <c r="M192" s="52"/>
      <c r="N192" s="52"/>
    </row>
    <row r="193" spans="1:14" x14ac:dyDescent="0.25">
      <c r="A193" s="56"/>
      <c r="B193" s="56"/>
      <c r="C193" s="56"/>
      <c r="D193" s="56"/>
      <c r="E193" s="56"/>
      <c r="F193" s="56"/>
      <c r="G193" s="52"/>
      <c r="H193" s="52"/>
      <c r="I193" s="52"/>
      <c r="J193" s="52"/>
      <c r="K193" s="52"/>
      <c r="L193" s="52"/>
      <c r="M193" s="52"/>
      <c r="N193" s="52"/>
    </row>
    <row r="194" spans="1:14" x14ac:dyDescent="0.25">
      <c r="A194" s="56"/>
      <c r="B194" s="56"/>
      <c r="C194" s="56"/>
      <c r="D194" s="56"/>
      <c r="E194" s="56"/>
      <c r="F194" s="56"/>
      <c r="G194" s="52"/>
      <c r="H194" s="52"/>
      <c r="I194" s="52"/>
      <c r="J194" s="52"/>
      <c r="K194" s="52"/>
      <c r="L194" s="52"/>
      <c r="M194" s="52"/>
      <c r="N194" s="52"/>
    </row>
    <row r="195" spans="1:14" x14ac:dyDescent="0.25">
      <c r="A195" s="56"/>
      <c r="B195" s="56"/>
      <c r="C195" s="56"/>
      <c r="D195" s="56"/>
      <c r="E195" s="56"/>
      <c r="F195" s="56"/>
      <c r="G195" s="52"/>
      <c r="H195" s="52"/>
      <c r="I195" s="52"/>
      <c r="J195" s="52"/>
      <c r="K195" s="52"/>
      <c r="L195" s="52"/>
      <c r="M195" s="52"/>
      <c r="N195" s="52"/>
    </row>
    <row r="196" spans="1:14" x14ac:dyDescent="0.25">
      <c r="A196" s="56"/>
      <c r="B196" s="56"/>
      <c r="C196" s="56"/>
      <c r="D196" s="56"/>
      <c r="E196" s="56"/>
      <c r="F196" s="56"/>
      <c r="G196" s="52"/>
      <c r="H196" s="52"/>
      <c r="I196" s="52"/>
      <c r="J196" s="52"/>
      <c r="K196" s="52"/>
      <c r="L196" s="52"/>
      <c r="M196" s="52"/>
      <c r="N196" s="52"/>
    </row>
    <row r="197" spans="1:14" x14ac:dyDescent="0.25">
      <c r="A197" s="56"/>
      <c r="B197" s="56"/>
      <c r="C197" s="56"/>
      <c r="D197" s="56"/>
      <c r="E197" s="56"/>
      <c r="F197" s="56"/>
      <c r="G197" s="52"/>
      <c r="H197" s="52"/>
      <c r="I197" s="52"/>
      <c r="J197" s="52"/>
      <c r="K197" s="52"/>
      <c r="L197" s="52"/>
      <c r="M197" s="52"/>
      <c r="N197" s="52"/>
    </row>
    <row r="198" spans="1:14" x14ac:dyDescent="0.25">
      <c r="A198" s="56"/>
      <c r="B198" s="56"/>
      <c r="C198" s="56"/>
      <c r="D198" s="56"/>
      <c r="E198" s="56"/>
      <c r="F198" s="56"/>
      <c r="G198" s="52"/>
      <c r="H198" s="52"/>
      <c r="I198" s="52"/>
      <c r="J198" s="52"/>
      <c r="K198" s="52"/>
      <c r="L198" s="52"/>
      <c r="M198" s="52"/>
      <c r="N198" s="52"/>
    </row>
    <row r="199" spans="1:14" x14ac:dyDescent="0.25">
      <c r="A199" s="56"/>
      <c r="B199" s="56"/>
      <c r="C199" s="56"/>
      <c r="D199" s="56"/>
      <c r="E199" s="56"/>
      <c r="F199" s="56"/>
      <c r="G199" s="52"/>
      <c r="H199" s="52"/>
      <c r="I199" s="52"/>
      <c r="J199" s="52"/>
      <c r="K199" s="52"/>
      <c r="L199" s="52"/>
      <c r="M199" s="52"/>
      <c r="N199" s="52"/>
    </row>
    <row r="200" spans="1:14" x14ac:dyDescent="0.25">
      <c r="A200" s="56"/>
      <c r="B200" s="56"/>
      <c r="C200" s="56"/>
      <c r="D200" s="56"/>
      <c r="E200" s="56"/>
      <c r="F200" s="56"/>
      <c r="G200" s="52"/>
      <c r="H200" s="52"/>
      <c r="I200" s="52"/>
      <c r="J200" s="52"/>
      <c r="K200" s="52"/>
      <c r="L200" s="52"/>
      <c r="M200" s="52"/>
      <c r="N200" s="52"/>
    </row>
    <row r="201" spans="1:14" x14ac:dyDescent="0.25">
      <c r="A201" s="56"/>
      <c r="B201" s="56"/>
      <c r="C201" s="56"/>
      <c r="D201" s="56"/>
      <c r="E201" s="56"/>
      <c r="F201" s="56"/>
      <c r="G201" s="52"/>
      <c r="H201" s="52"/>
      <c r="I201" s="52"/>
      <c r="J201" s="52"/>
      <c r="K201" s="52"/>
      <c r="L201" s="52"/>
      <c r="M201" s="52"/>
      <c r="N201" s="52"/>
    </row>
    <row r="202" spans="1:14" x14ac:dyDescent="0.25">
      <c r="A202" s="56"/>
      <c r="B202" s="56"/>
      <c r="C202" s="56"/>
      <c r="D202" s="56"/>
      <c r="E202" s="56"/>
      <c r="F202" s="56"/>
      <c r="G202" s="52"/>
      <c r="H202" s="52"/>
      <c r="I202" s="52"/>
      <c r="J202" s="52"/>
      <c r="K202" s="52"/>
      <c r="L202" s="52"/>
      <c r="M202" s="52"/>
      <c r="N202" s="52"/>
    </row>
    <row r="203" spans="1:14" x14ac:dyDescent="0.25">
      <c r="A203" s="56"/>
      <c r="B203" s="56"/>
      <c r="C203" s="56"/>
      <c r="D203" s="56"/>
      <c r="E203" s="56"/>
      <c r="F203" s="56"/>
      <c r="G203" s="52"/>
      <c r="H203" s="52"/>
      <c r="I203" s="52"/>
      <c r="J203" s="52"/>
      <c r="K203" s="52"/>
      <c r="L203" s="52"/>
      <c r="M203" s="52"/>
      <c r="N203" s="52"/>
    </row>
    <row r="204" spans="1:14" x14ac:dyDescent="0.25">
      <c r="A204" s="56"/>
      <c r="B204" s="56"/>
      <c r="C204" s="56"/>
      <c r="D204" s="56"/>
      <c r="E204" s="56"/>
      <c r="F204" s="56"/>
      <c r="G204" s="52"/>
      <c r="H204" s="52"/>
      <c r="I204" s="52"/>
      <c r="J204" s="52"/>
      <c r="K204" s="52"/>
      <c r="L204" s="52"/>
      <c r="M204" s="52"/>
      <c r="N204" s="52"/>
    </row>
    <row r="205" spans="1:14" x14ac:dyDescent="0.25">
      <c r="A205" s="56"/>
      <c r="B205" s="56"/>
      <c r="C205" s="56"/>
      <c r="D205" s="56"/>
      <c r="E205" s="56"/>
      <c r="F205" s="56"/>
      <c r="G205" s="52"/>
      <c r="H205" s="52"/>
      <c r="I205" s="52"/>
      <c r="J205" s="52"/>
      <c r="K205" s="52"/>
      <c r="L205" s="52"/>
      <c r="M205" s="52"/>
      <c r="N205" s="52"/>
    </row>
    <row r="206" spans="1:14" x14ac:dyDescent="0.25">
      <c r="A206" s="56"/>
      <c r="B206" s="56"/>
      <c r="C206" s="56"/>
      <c r="D206" s="56"/>
      <c r="E206" s="56"/>
      <c r="F206" s="56"/>
      <c r="G206" s="52"/>
      <c r="H206" s="52"/>
      <c r="I206" s="52"/>
      <c r="J206" s="52"/>
      <c r="K206" s="52"/>
      <c r="L206" s="52"/>
      <c r="M206" s="52"/>
      <c r="N206" s="52"/>
    </row>
    <row r="207" spans="1:14" x14ac:dyDescent="0.25">
      <c r="A207" s="56"/>
      <c r="B207" s="56"/>
      <c r="C207" s="56"/>
      <c r="D207" s="56"/>
      <c r="E207" s="56"/>
      <c r="F207" s="56"/>
      <c r="G207" s="52"/>
      <c r="H207" s="52"/>
      <c r="I207" s="52"/>
      <c r="J207" s="52"/>
      <c r="K207" s="52"/>
      <c r="L207" s="52"/>
      <c r="M207" s="52"/>
      <c r="N207" s="52"/>
    </row>
    <row r="208" spans="1:14" x14ac:dyDescent="0.25">
      <c r="A208" s="56"/>
      <c r="B208" s="56"/>
      <c r="C208" s="56"/>
      <c r="D208" s="56"/>
      <c r="E208" s="56"/>
      <c r="F208" s="56"/>
      <c r="G208" s="52"/>
      <c r="H208" s="52"/>
      <c r="I208" s="52"/>
      <c r="J208" s="52"/>
      <c r="K208" s="52"/>
      <c r="L208" s="52"/>
      <c r="M208" s="52"/>
      <c r="N208" s="52"/>
    </row>
    <row r="209" spans="1:14" x14ac:dyDescent="0.25">
      <c r="A209" s="56"/>
      <c r="B209" s="56"/>
      <c r="C209" s="56"/>
      <c r="D209" s="56"/>
      <c r="E209" s="56"/>
      <c r="F209" s="56"/>
      <c r="G209" s="52"/>
      <c r="H209" s="52"/>
      <c r="I209" s="52"/>
      <c r="J209" s="52"/>
      <c r="K209" s="52"/>
      <c r="L209" s="52"/>
      <c r="M209" s="52"/>
      <c r="N209" s="52"/>
    </row>
    <row r="210" spans="1:14" x14ac:dyDescent="0.25">
      <c r="A210" s="56"/>
      <c r="B210" s="56"/>
      <c r="C210" s="56"/>
      <c r="D210" s="56"/>
      <c r="E210" s="56"/>
      <c r="F210" s="56"/>
      <c r="G210" s="52"/>
      <c r="H210" s="52"/>
      <c r="I210" s="52"/>
      <c r="J210" s="52"/>
      <c r="K210" s="52"/>
      <c r="L210" s="52"/>
      <c r="M210" s="52"/>
      <c r="N210" s="52"/>
    </row>
    <row r="211" spans="1:14" x14ac:dyDescent="0.25">
      <c r="A211" s="56"/>
      <c r="B211" s="56"/>
      <c r="C211" s="56"/>
      <c r="D211" s="56"/>
      <c r="E211" s="56"/>
      <c r="F211" s="56"/>
      <c r="G211" s="52"/>
      <c r="H211" s="52"/>
      <c r="I211" s="52"/>
      <c r="J211" s="52"/>
      <c r="K211" s="52"/>
      <c r="L211" s="52"/>
      <c r="M211" s="52"/>
      <c r="N211" s="52"/>
    </row>
    <row r="212" spans="1:14" x14ac:dyDescent="0.25">
      <c r="A212" s="56"/>
      <c r="B212" s="56"/>
      <c r="C212" s="56"/>
      <c r="D212" s="56"/>
      <c r="E212" s="56"/>
      <c r="F212" s="56"/>
      <c r="G212" s="52"/>
      <c r="H212" s="52"/>
      <c r="I212" s="52"/>
      <c r="J212" s="52"/>
      <c r="K212" s="52"/>
      <c r="L212" s="52"/>
      <c r="M212" s="52"/>
      <c r="N212" s="52"/>
    </row>
    <row r="213" spans="1:14" x14ac:dyDescent="0.25">
      <c r="A213" s="56"/>
      <c r="B213" s="56"/>
      <c r="C213" s="56"/>
      <c r="D213" s="56"/>
      <c r="E213" s="56"/>
      <c r="F213" s="56"/>
      <c r="G213" s="52"/>
      <c r="H213" s="52"/>
      <c r="I213" s="52"/>
      <c r="J213" s="52"/>
      <c r="K213" s="52"/>
      <c r="L213" s="52"/>
      <c r="M213" s="52"/>
      <c r="N213" s="52"/>
    </row>
    <row r="214" spans="1:14" x14ac:dyDescent="0.25">
      <c r="A214" s="56"/>
      <c r="B214" s="56"/>
      <c r="C214" s="56"/>
      <c r="D214" s="56"/>
      <c r="E214" s="56"/>
      <c r="F214" s="56"/>
      <c r="G214" s="52"/>
      <c r="H214" s="52"/>
      <c r="I214" s="52"/>
      <c r="J214" s="52"/>
      <c r="K214" s="52"/>
      <c r="L214" s="52"/>
      <c r="M214" s="52"/>
      <c r="N214" s="52"/>
    </row>
    <row r="215" spans="1:14" x14ac:dyDescent="0.25">
      <c r="A215" s="56"/>
      <c r="B215" s="56"/>
      <c r="C215" s="56"/>
      <c r="D215" s="56"/>
      <c r="E215" s="56"/>
      <c r="F215" s="56"/>
      <c r="G215" s="52"/>
      <c r="H215" s="52"/>
      <c r="I215" s="52"/>
      <c r="J215" s="52"/>
      <c r="K215" s="52"/>
      <c r="L215" s="52"/>
      <c r="M215" s="52"/>
      <c r="N215" s="52"/>
    </row>
    <row r="216" spans="1:14" x14ac:dyDescent="0.25">
      <c r="A216" s="56"/>
      <c r="B216" s="56"/>
      <c r="C216" s="56"/>
      <c r="D216" s="56"/>
      <c r="E216" s="56"/>
      <c r="F216" s="56"/>
      <c r="G216" s="52"/>
      <c r="H216" s="52"/>
      <c r="I216" s="52"/>
      <c r="J216" s="52"/>
      <c r="K216" s="52"/>
      <c r="L216" s="52"/>
      <c r="M216" s="52"/>
      <c r="N216" s="52"/>
    </row>
    <row r="217" spans="1:14" x14ac:dyDescent="0.25">
      <c r="A217" s="56"/>
      <c r="B217" s="56"/>
      <c r="C217" s="56"/>
      <c r="D217" s="56"/>
      <c r="E217" s="56"/>
      <c r="F217" s="56"/>
      <c r="G217" s="52"/>
      <c r="H217" s="52"/>
      <c r="I217" s="52"/>
      <c r="J217" s="52"/>
      <c r="K217" s="52"/>
      <c r="L217" s="52"/>
      <c r="M217" s="52"/>
      <c r="N217" s="52"/>
    </row>
    <row r="218" spans="1:14" x14ac:dyDescent="0.25">
      <c r="A218" s="56"/>
      <c r="B218" s="56"/>
      <c r="C218" s="56"/>
      <c r="D218" s="56"/>
      <c r="E218" s="56"/>
      <c r="F218" s="56"/>
      <c r="G218" s="52"/>
      <c r="H218" s="52"/>
      <c r="I218" s="52"/>
      <c r="J218" s="52"/>
      <c r="K218" s="52"/>
      <c r="L218" s="52"/>
      <c r="M218" s="52"/>
      <c r="N218" s="52"/>
    </row>
    <row r="219" spans="1:14" x14ac:dyDescent="0.25">
      <c r="A219" s="56"/>
      <c r="B219" s="56"/>
      <c r="C219" s="56"/>
      <c r="D219" s="56"/>
      <c r="E219" s="56"/>
      <c r="F219" s="56"/>
      <c r="G219" s="52"/>
      <c r="H219" s="52"/>
      <c r="I219" s="52"/>
      <c r="J219" s="52"/>
      <c r="K219" s="52"/>
      <c r="L219" s="52"/>
      <c r="M219" s="52"/>
      <c r="N219" s="52"/>
    </row>
    <row r="220" spans="1:14" x14ac:dyDescent="0.25">
      <c r="A220" s="56"/>
      <c r="B220" s="56"/>
      <c r="C220" s="56"/>
      <c r="D220" s="56"/>
      <c r="E220" s="56"/>
      <c r="F220" s="56"/>
      <c r="G220" s="52"/>
      <c r="H220" s="52"/>
      <c r="I220" s="52"/>
      <c r="J220" s="52"/>
      <c r="K220" s="52"/>
      <c r="L220" s="52"/>
      <c r="M220" s="52"/>
      <c r="N220" s="52"/>
    </row>
    <row r="221" spans="1:14" x14ac:dyDescent="0.25">
      <c r="A221" s="56"/>
      <c r="B221" s="56"/>
      <c r="C221" s="56"/>
      <c r="D221" s="56"/>
      <c r="E221" s="56"/>
      <c r="F221" s="56"/>
      <c r="G221" s="52"/>
      <c r="H221" s="52"/>
      <c r="I221" s="52"/>
      <c r="J221" s="52"/>
      <c r="K221" s="52"/>
      <c r="L221" s="52"/>
      <c r="M221" s="52"/>
      <c r="N221" s="52"/>
    </row>
    <row r="222" spans="1:14" x14ac:dyDescent="0.25">
      <c r="A222" s="56"/>
      <c r="B222" s="56"/>
      <c r="C222" s="56"/>
      <c r="D222" s="56"/>
      <c r="E222" s="56"/>
      <c r="F222" s="56"/>
      <c r="G222" s="52"/>
      <c r="H222" s="52"/>
      <c r="I222" s="52"/>
      <c r="J222" s="52"/>
      <c r="K222" s="52"/>
      <c r="L222" s="52"/>
      <c r="M222" s="52"/>
      <c r="N222" s="52"/>
    </row>
    <row r="223" spans="1:14" x14ac:dyDescent="0.25">
      <c r="A223" s="56"/>
      <c r="B223" s="56"/>
      <c r="C223" s="56"/>
      <c r="D223" s="56"/>
      <c r="E223" s="56"/>
      <c r="F223" s="56"/>
      <c r="G223" s="52"/>
      <c r="H223" s="52"/>
      <c r="I223" s="52"/>
      <c r="J223" s="52"/>
      <c r="K223" s="52"/>
      <c r="L223" s="52"/>
      <c r="M223" s="52"/>
      <c r="N223" s="52"/>
    </row>
  </sheetData>
  <autoFilter ref="A8:I55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zoomScale="85" zoomScaleNormal="85" workbookViewId="0">
      <selection activeCell="F17" sqref="F17"/>
    </sheetView>
  </sheetViews>
  <sheetFormatPr defaultRowHeight="15" x14ac:dyDescent="0.25"/>
  <cols>
    <col min="1" max="1" width="44.140625" style="32" bestFit="1" customWidth="1"/>
    <col min="2" max="2" width="15.28515625" style="32" bestFit="1" customWidth="1"/>
    <col min="3" max="3" width="14" style="32" bestFit="1" customWidth="1"/>
    <col min="4" max="6" width="14.28515625" style="32" bestFit="1" customWidth="1"/>
    <col min="7" max="8" width="13.28515625" style="32" bestFit="1" customWidth="1"/>
    <col min="9" max="9" width="16" style="32" bestFit="1" customWidth="1"/>
    <col min="10" max="10" width="14.28515625" style="32" bestFit="1" customWidth="1"/>
    <col min="11" max="11" width="15.28515625" style="32" bestFit="1" customWidth="1"/>
    <col min="12" max="14" width="14.28515625" style="32" bestFit="1" customWidth="1"/>
    <col min="15" max="16384" width="9.140625" style="32"/>
  </cols>
  <sheetData>
    <row r="1" spans="1:14" x14ac:dyDescent="0.25">
      <c r="A1" s="32" t="s">
        <v>93</v>
      </c>
    </row>
    <row r="12" spans="1:14" x14ac:dyDescent="0.25">
      <c r="A12" s="32" t="s">
        <v>94</v>
      </c>
      <c r="B12" s="32" t="s">
        <v>95</v>
      </c>
      <c r="C12" s="33">
        <v>43435</v>
      </c>
      <c r="D12" s="33">
        <v>43405</v>
      </c>
      <c r="E12" s="33">
        <v>43374</v>
      </c>
      <c r="F12" s="33">
        <v>43344</v>
      </c>
      <c r="G12" s="33">
        <v>43313</v>
      </c>
      <c r="H12" s="33">
        <v>43282</v>
      </c>
      <c r="I12" s="33">
        <v>43252</v>
      </c>
      <c r="J12" s="33">
        <v>43221</v>
      </c>
      <c r="K12" s="33">
        <v>43191</v>
      </c>
      <c r="L12" s="33">
        <v>43160</v>
      </c>
      <c r="M12" s="33">
        <v>43132</v>
      </c>
      <c r="N12" s="33">
        <v>43101</v>
      </c>
    </row>
    <row r="13" spans="1:14" x14ac:dyDescent="0.25">
      <c r="A13" s="32" t="s">
        <v>96</v>
      </c>
      <c r="B13" s="34">
        <v>177018209.93000001</v>
      </c>
      <c r="C13" s="34">
        <v>-4790486.7699999996</v>
      </c>
      <c r="D13" s="34">
        <v>22941456.850000001</v>
      </c>
      <c r="E13" s="34">
        <v>28416434.960000001</v>
      </c>
      <c r="F13" s="34">
        <v>10935988.52</v>
      </c>
      <c r="G13" s="34">
        <v>3995084.37</v>
      </c>
      <c r="H13" s="34">
        <v>6948703.6799999997</v>
      </c>
      <c r="I13" s="34">
        <v>-166255392.55000001</v>
      </c>
      <c r="J13" s="34">
        <v>12266019.039999999</v>
      </c>
      <c r="K13" s="34">
        <v>181429146.31</v>
      </c>
      <c r="L13" s="34">
        <v>24431072.620000001</v>
      </c>
      <c r="M13" s="34">
        <v>22253889.18</v>
      </c>
      <c r="N13" s="34">
        <v>34446293.719999999</v>
      </c>
    </row>
    <row r="14" spans="1:14" x14ac:dyDescent="0.25">
      <c r="A14" s="32" t="s">
        <v>138</v>
      </c>
      <c r="B14" s="34">
        <v>177018209.93000001</v>
      </c>
      <c r="C14" s="34">
        <v>-4790486.7699999996</v>
      </c>
      <c r="D14" s="34">
        <v>22941456.850000001</v>
      </c>
      <c r="E14" s="34">
        <v>28416434.960000001</v>
      </c>
      <c r="F14" s="34">
        <v>10935988.52</v>
      </c>
      <c r="G14" s="34">
        <v>3995084.37</v>
      </c>
      <c r="H14" s="34">
        <v>6948703.6799999997</v>
      </c>
      <c r="I14" s="34">
        <v>-166255392.55000001</v>
      </c>
      <c r="J14" s="34">
        <v>12266019.039999999</v>
      </c>
      <c r="K14" s="34">
        <v>181429146.31</v>
      </c>
      <c r="L14" s="34">
        <v>24431072.620000001</v>
      </c>
      <c r="M14" s="34">
        <v>22253889.18</v>
      </c>
      <c r="N14" s="34">
        <v>34446293.719999999</v>
      </c>
    </row>
    <row r="15" spans="1:14" x14ac:dyDescent="0.25">
      <c r="A15" s="32" t="s">
        <v>139</v>
      </c>
      <c r="B15" s="34">
        <v>177018209.93000001</v>
      </c>
      <c r="C15" s="34">
        <v>-4790486.7699999996</v>
      </c>
      <c r="D15" s="34">
        <v>22941456.850000001</v>
      </c>
      <c r="E15" s="34">
        <v>28416434.960000001</v>
      </c>
      <c r="F15" s="34">
        <v>10935988.52</v>
      </c>
      <c r="G15" s="34">
        <v>3995084.37</v>
      </c>
      <c r="H15" s="34">
        <v>6948703.6799999997</v>
      </c>
      <c r="I15" s="34">
        <v>-166255392.55000001</v>
      </c>
      <c r="J15" s="34">
        <v>12266019.039999999</v>
      </c>
      <c r="K15" s="34">
        <v>181429146.31</v>
      </c>
      <c r="L15" s="34">
        <v>24431072.620000001</v>
      </c>
      <c r="M15" s="34">
        <v>22253889.18</v>
      </c>
      <c r="N15" s="34">
        <v>34446293.719999999</v>
      </c>
    </row>
    <row r="16" spans="1:14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zoomScaleNormal="100" workbookViewId="0"/>
  </sheetViews>
  <sheetFormatPr defaultRowHeight="15" x14ac:dyDescent="0.25"/>
  <cols>
    <col min="1" max="1" width="44.140625" style="32" bestFit="1" customWidth="1"/>
    <col min="2" max="2" width="16" style="32" bestFit="1" customWidth="1"/>
    <col min="3" max="3" width="15" style="32" bestFit="1" customWidth="1"/>
    <col min="4" max="9" width="14" style="32" bestFit="1" customWidth="1"/>
    <col min="10" max="14" width="15" style="32" bestFit="1" customWidth="1"/>
    <col min="15" max="16384" width="9.140625" style="32"/>
  </cols>
  <sheetData>
    <row r="1" spans="1:15" x14ac:dyDescent="0.25">
      <c r="A1" s="32" t="s">
        <v>93</v>
      </c>
    </row>
    <row r="12" spans="1:15" x14ac:dyDescent="0.25">
      <c r="A12" s="32" t="s">
        <v>94</v>
      </c>
      <c r="B12" s="32" t="s">
        <v>95</v>
      </c>
      <c r="C12" s="33">
        <v>43435</v>
      </c>
      <c r="D12" s="33">
        <v>43405</v>
      </c>
      <c r="E12" s="33">
        <v>43374</v>
      </c>
      <c r="F12" s="33">
        <v>43344</v>
      </c>
      <c r="G12" s="33">
        <v>43313</v>
      </c>
      <c r="H12" s="33">
        <v>43282</v>
      </c>
      <c r="I12" s="33">
        <v>43252</v>
      </c>
      <c r="J12" s="33">
        <v>43221</v>
      </c>
      <c r="K12" s="33">
        <v>43191</v>
      </c>
      <c r="L12" s="33">
        <v>43160</v>
      </c>
      <c r="M12" s="33">
        <v>43132</v>
      </c>
      <c r="N12" s="33">
        <v>43101</v>
      </c>
    </row>
    <row r="13" spans="1:15" x14ac:dyDescent="0.25">
      <c r="A13" s="32" t="s">
        <v>97</v>
      </c>
      <c r="B13" s="34">
        <v>-138110502.37</v>
      </c>
      <c r="C13" s="34">
        <v>-12060903.43</v>
      </c>
      <c r="D13" s="34">
        <v>-8394716.9199999999</v>
      </c>
      <c r="E13" s="34">
        <v>-9678691.25</v>
      </c>
      <c r="F13" s="34">
        <v>-4442172.46</v>
      </c>
      <c r="G13" s="34">
        <v>-8034114.9299999997</v>
      </c>
      <c r="H13" s="34">
        <v>-7745152.5499999998</v>
      </c>
      <c r="I13" s="34">
        <v>-5714921.4199999999</v>
      </c>
      <c r="J13" s="34">
        <v>-11043923.890000001</v>
      </c>
      <c r="K13" s="34">
        <v>-10213502.41</v>
      </c>
      <c r="L13" s="34">
        <v>-22230723.789999999</v>
      </c>
      <c r="M13" s="34">
        <v>-15191497.59</v>
      </c>
      <c r="N13" s="34">
        <v>-23360181.73</v>
      </c>
      <c r="O13" s="34"/>
    </row>
    <row r="14" spans="1:15" x14ac:dyDescent="0.25">
      <c r="A14" s="32" t="s">
        <v>138</v>
      </c>
      <c r="B14" s="34">
        <v>-138110502.37</v>
      </c>
      <c r="C14" s="34">
        <v>-12060903.43</v>
      </c>
      <c r="D14" s="34">
        <v>-8394716.9199999999</v>
      </c>
      <c r="E14" s="34">
        <v>-9678691.25</v>
      </c>
      <c r="F14" s="34">
        <v>-4442172.46</v>
      </c>
      <c r="G14" s="34">
        <v>-8034114.9299999997</v>
      </c>
      <c r="H14" s="34">
        <v>-7745152.5499999998</v>
      </c>
      <c r="I14" s="34">
        <v>-5714921.4199999999</v>
      </c>
      <c r="J14" s="34">
        <v>-11043923.890000001</v>
      </c>
      <c r="K14" s="34">
        <v>-10213502.41</v>
      </c>
      <c r="L14" s="34">
        <v>-22230723.789999999</v>
      </c>
      <c r="M14" s="34">
        <v>-15191497.59</v>
      </c>
      <c r="N14" s="34">
        <v>-23360181.73</v>
      </c>
      <c r="O14" s="34"/>
    </row>
    <row r="15" spans="1:15" x14ac:dyDescent="0.25">
      <c r="A15" s="32" t="s">
        <v>139</v>
      </c>
      <c r="B15" s="34">
        <v>-138110502.37</v>
      </c>
      <c r="C15" s="34">
        <v>-12060903.43</v>
      </c>
      <c r="D15" s="34">
        <v>-8394716.9199999999</v>
      </c>
      <c r="E15" s="34">
        <v>-9678691.25</v>
      </c>
      <c r="F15" s="34">
        <v>-4442172.46</v>
      </c>
      <c r="G15" s="34">
        <v>-8034114.9299999997</v>
      </c>
      <c r="H15" s="34">
        <v>-7745152.5499999998</v>
      </c>
      <c r="I15" s="34">
        <v>-5714921.4199999999</v>
      </c>
      <c r="J15" s="34">
        <v>-11043923.890000001</v>
      </c>
      <c r="K15" s="34">
        <v>-10213502.41</v>
      </c>
      <c r="L15" s="34">
        <v>-22230723.789999999</v>
      </c>
      <c r="M15" s="34">
        <v>-15191497.59</v>
      </c>
      <c r="N15" s="34">
        <v>-23360181.73</v>
      </c>
      <c r="O15" s="34"/>
    </row>
    <row r="16" spans="1:15" x14ac:dyDescent="0.2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2:15" x14ac:dyDescent="0.25"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6E832C-B0AE-40F9-9B3F-51EB3FA2CA10}"/>
</file>

<file path=customXml/itemProps2.xml><?xml version="1.0" encoding="utf-8"?>
<ds:datastoreItem xmlns:ds="http://schemas.openxmlformats.org/officeDocument/2006/customXml" ds:itemID="{0A291BAD-52D6-4263-ACC1-B0540BC1CDBA}"/>
</file>

<file path=customXml/itemProps3.xml><?xml version="1.0" encoding="utf-8"?>
<ds:datastoreItem xmlns:ds="http://schemas.openxmlformats.org/officeDocument/2006/customXml" ds:itemID="{98A54286-79CF-464C-B163-CA2591CB8E43}"/>
</file>

<file path=customXml/itemProps4.xml><?xml version="1.0" encoding="utf-8"?>
<ds:datastoreItem xmlns:ds="http://schemas.openxmlformats.org/officeDocument/2006/customXml" ds:itemID="{D39E2C12-DA93-4AC6-87E1-F05EC4DC22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E</vt:lpstr>
      <vt:lpstr>CBR_Electric</vt:lpstr>
      <vt:lpstr>41010001</vt:lpstr>
      <vt:lpstr>41110001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MarvelousMarina</cp:lastModifiedBy>
  <cp:lastPrinted>2018-03-13T23:20:23Z</cp:lastPrinted>
  <dcterms:created xsi:type="dcterms:W3CDTF">2005-09-20T18:46:18Z</dcterms:created>
  <dcterms:modified xsi:type="dcterms:W3CDTF">2019-06-21T18:08:20Z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