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25" yWindow="0" windowWidth="19320" windowHeight="13155" activeTab="1"/>
  </bookViews>
  <sheets>
    <sheet name="CONFIDENTIAL PER WAC" sheetId="4" r:id="rId1"/>
    <sheet name="JAP-3C(R)" sheetId="5" r:id="rId2"/>
  </sheets>
  <definedNames>
    <definedName name="INF">'JAP-3C(R)'!$I$42</definedName>
    <definedName name="_xlnm.Print_Area" localSheetId="1">'JAP-3C(R)'!$A$1:$I$107</definedName>
    <definedName name="_xlnm.Print_Titles" localSheetId="1">'JAP-3C(R)'!$1:$3</definedName>
  </definedNames>
  <calcPr calcId="125725"/>
</workbook>
</file>

<file path=xl/calcChain.xml><?xml version="1.0" encoding="utf-8"?>
<calcChain xmlns="http://schemas.openxmlformats.org/spreadsheetml/2006/main">
  <c r="A16" i="5"/>
  <c r="G31"/>
  <c r="G32"/>
  <c r="G33"/>
  <c r="E34"/>
  <c r="G34"/>
  <c r="E20" s="1"/>
  <c r="B41"/>
  <c r="C41"/>
  <c r="D41"/>
  <c r="G41"/>
  <c r="A42"/>
  <c r="B42"/>
  <c r="C42"/>
  <c r="D42"/>
  <c r="A43"/>
  <c r="B43"/>
  <c r="I43"/>
  <c r="C43" s="1"/>
  <c r="A44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B44"/>
  <c r="I44"/>
  <c r="B45"/>
  <c r="I45"/>
  <c r="B46"/>
  <c r="I46"/>
  <c r="B47"/>
  <c r="I47"/>
  <c r="B48"/>
  <c r="I48"/>
  <c r="B49"/>
  <c r="I49"/>
  <c r="B50"/>
  <c r="I50"/>
  <c r="B51"/>
  <c r="I51"/>
  <c r="B52"/>
  <c r="I52"/>
  <c r="B53"/>
  <c r="I53"/>
  <c r="B54"/>
  <c r="I54"/>
  <c r="B55"/>
  <c r="I55"/>
  <c r="B56"/>
  <c r="I56"/>
  <c r="B57"/>
  <c r="I57"/>
  <c r="B58"/>
  <c r="I58"/>
  <c r="B59"/>
  <c r="I59"/>
  <c r="B60"/>
  <c r="I60"/>
  <c r="B61"/>
  <c r="I61"/>
  <c r="B62"/>
  <c r="I62"/>
  <c r="B63"/>
  <c r="I63"/>
  <c r="B64"/>
  <c r="I64"/>
  <c r="B65"/>
  <c r="I65"/>
  <c r="B66"/>
  <c r="I66"/>
  <c r="B67"/>
  <c r="I67"/>
  <c r="B68"/>
  <c r="I68"/>
  <c r="B69"/>
  <c r="I69"/>
  <c r="B70"/>
  <c r="I70"/>
  <c r="A77"/>
  <c r="I77"/>
  <c r="B77" s="1"/>
  <c r="A78"/>
  <c r="I78"/>
  <c r="A79"/>
  <c r="I79"/>
  <c r="A80"/>
  <c r="I80"/>
  <c r="A81"/>
  <c r="I81"/>
  <c r="A82"/>
  <c r="I82"/>
  <c r="A83"/>
  <c r="I83"/>
  <c r="A84"/>
  <c r="I84"/>
  <c r="A85"/>
  <c r="I85"/>
  <c r="A86"/>
  <c r="I86"/>
  <c r="A87"/>
  <c r="I87"/>
  <c r="A88"/>
  <c r="I88"/>
  <c r="A89"/>
  <c r="I89"/>
  <c r="A90"/>
  <c r="I90"/>
  <c r="A91"/>
  <c r="I91"/>
  <c r="A92"/>
  <c r="I92"/>
  <c r="A93"/>
  <c r="I93"/>
  <c r="A94"/>
  <c r="I94"/>
  <c r="A95"/>
  <c r="I95"/>
  <c r="A96"/>
  <c r="I96"/>
  <c r="A97"/>
  <c r="I97"/>
  <c r="A98"/>
  <c r="I98"/>
  <c r="A99"/>
  <c r="I99"/>
  <c r="A100"/>
  <c r="I100"/>
  <c r="A101"/>
  <c r="I101"/>
  <c r="A102"/>
  <c r="I102"/>
  <c r="A103"/>
  <c r="I103"/>
  <c r="A104"/>
  <c r="I104"/>
  <c r="A105"/>
  <c r="I105"/>
  <c r="A106"/>
  <c r="I106"/>
  <c r="G42" l="1"/>
  <c r="D43"/>
  <c r="D44" s="1"/>
  <c r="D45" s="1"/>
  <c r="D46" s="1"/>
  <c r="D47" s="1"/>
  <c r="D48" s="1"/>
  <c r="D49" s="1"/>
  <c r="D50" s="1"/>
  <c r="D51" s="1"/>
  <c r="D52" s="1"/>
  <c r="D53" s="1"/>
  <c r="D54" s="1"/>
  <c r="D55" s="1"/>
  <c r="D56" s="1"/>
  <c r="D57" s="1"/>
  <c r="D58" s="1"/>
  <c r="D59" s="1"/>
  <c r="D60" s="1"/>
  <c r="D61" s="1"/>
  <c r="D62" s="1"/>
  <c r="D63" s="1"/>
  <c r="D64" s="1"/>
  <c r="D65" s="1"/>
  <c r="D66" s="1"/>
  <c r="D67" s="1"/>
  <c r="D68" s="1"/>
  <c r="D69" s="1"/>
  <c r="D70" s="1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C44"/>
  <c r="G43"/>
  <c r="C77"/>
  <c r="C78" s="1"/>
  <c r="C79" s="1"/>
  <c r="C80" s="1"/>
  <c r="C81" s="1"/>
  <c r="C82" s="1"/>
  <c r="C83" s="1"/>
  <c r="C84" s="1"/>
  <c r="C85" s="1"/>
  <c r="C86" s="1"/>
  <c r="C87" s="1"/>
  <c r="C88" s="1"/>
  <c r="C89" s="1"/>
  <c r="C90" s="1"/>
  <c r="C91" s="1"/>
  <c r="C92" s="1"/>
  <c r="C93" s="1"/>
  <c r="C94" s="1"/>
  <c r="C95" s="1"/>
  <c r="C96" s="1"/>
  <c r="C97" s="1"/>
  <c r="C98" s="1"/>
  <c r="C99" s="1"/>
  <c r="C100" s="1"/>
  <c r="C101" s="1"/>
  <c r="C102" s="1"/>
  <c r="C103" s="1"/>
  <c r="C104" s="1"/>
  <c r="C105" s="1"/>
  <c r="C106" s="1"/>
  <c r="F20"/>
  <c r="G105" l="1"/>
  <c r="H105"/>
  <c r="G103"/>
  <c r="H103"/>
  <c r="G101"/>
  <c r="H101"/>
  <c r="G99"/>
  <c r="H99"/>
  <c r="G97"/>
  <c r="H97"/>
  <c r="G95"/>
  <c r="H95"/>
  <c r="G93"/>
  <c r="H93"/>
  <c r="G91"/>
  <c r="H91"/>
  <c r="G89"/>
  <c r="H89"/>
  <c r="G87"/>
  <c r="H87"/>
  <c r="G85"/>
  <c r="H85"/>
  <c r="G83"/>
  <c r="H83"/>
  <c r="G81"/>
  <c r="H81"/>
  <c r="G79"/>
  <c r="H79"/>
  <c r="G77"/>
  <c r="H77" s="1"/>
  <c r="G44"/>
  <c r="C45"/>
  <c r="G106"/>
  <c r="H106" s="1"/>
  <c r="G104"/>
  <c r="H104" s="1"/>
  <c r="G102"/>
  <c r="H102" s="1"/>
  <c r="G100"/>
  <c r="H100" s="1"/>
  <c r="G98"/>
  <c r="H98" s="1"/>
  <c r="G96"/>
  <c r="H96" s="1"/>
  <c r="G94"/>
  <c r="H94" s="1"/>
  <c r="G92"/>
  <c r="H92" s="1"/>
  <c r="G90"/>
  <c r="H90" s="1"/>
  <c r="G88"/>
  <c r="H88" s="1"/>
  <c r="G86"/>
  <c r="H86" s="1"/>
  <c r="G84"/>
  <c r="H84" s="1"/>
  <c r="G82"/>
  <c r="H82" s="1"/>
  <c r="G80"/>
  <c r="H80" s="1"/>
  <c r="G78"/>
  <c r="H78" s="1"/>
  <c r="E8" l="1"/>
  <c r="C46"/>
  <c r="G45"/>
  <c r="G46" l="1"/>
  <c r="C47"/>
  <c r="C48" l="1"/>
  <c r="G47"/>
  <c r="G48" l="1"/>
  <c r="C49"/>
  <c r="C50" l="1"/>
  <c r="G49"/>
  <c r="G50" l="1"/>
  <c r="C51"/>
  <c r="C52" l="1"/>
  <c r="G51"/>
  <c r="G52" l="1"/>
  <c r="C53"/>
  <c r="C54" l="1"/>
  <c r="G53"/>
  <c r="G54" l="1"/>
  <c r="C55"/>
  <c r="C56" l="1"/>
  <c r="G55"/>
  <c r="G56" l="1"/>
  <c r="C57"/>
  <c r="C58" l="1"/>
  <c r="G57"/>
  <c r="G58" l="1"/>
  <c r="C59"/>
  <c r="C60" l="1"/>
  <c r="G59"/>
  <c r="G60" l="1"/>
  <c r="C61"/>
  <c r="C62" l="1"/>
  <c r="G61"/>
  <c r="G62" l="1"/>
  <c r="C63"/>
  <c r="C64" l="1"/>
  <c r="G63"/>
  <c r="G64" l="1"/>
  <c r="C65"/>
  <c r="C66" l="1"/>
  <c r="G65"/>
  <c r="G66" l="1"/>
  <c r="C67"/>
  <c r="C68" l="1"/>
  <c r="G67"/>
  <c r="G68" l="1"/>
  <c r="C69"/>
  <c r="C70" l="1"/>
  <c r="G69"/>
  <c r="G70" l="1"/>
</calcChain>
</file>

<file path=xl/sharedStrings.xml><?xml version="1.0" encoding="utf-8"?>
<sst xmlns="http://schemas.openxmlformats.org/spreadsheetml/2006/main" count="135" uniqueCount="49">
  <si>
    <t>Inflation</t>
  </si>
  <si>
    <t>$/kW-yr</t>
  </si>
  <si>
    <t>Year</t>
  </si>
  <si>
    <t>Annual</t>
  </si>
  <si>
    <t>Total</t>
  </si>
  <si>
    <t>Margin</t>
  </si>
  <si>
    <t>Emissions</t>
  </si>
  <si>
    <t>Natural Gas</t>
  </si>
  <si>
    <t>Variable O&amp;M</t>
  </si>
  <si>
    <t>Fixed O&amp;M</t>
  </si>
  <si>
    <t xml:space="preserve">Capital Cost </t>
  </si>
  <si>
    <t>Peaker Plant (Nominal $)</t>
  </si>
  <si>
    <t>$/MWh</t>
  </si>
  <si>
    <t>Combined Cycle Plant (Nominal $)</t>
  </si>
  <si>
    <t>TOTAL</t>
  </si>
  <si>
    <t>Common Equity</t>
  </si>
  <si>
    <t>Long-Term Debt</t>
  </si>
  <si>
    <t>Short-Term Debt</t>
  </si>
  <si>
    <t>Capital</t>
  </si>
  <si>
    <t>Cost %</t>
  </si>
  <si>
    <t>Capital %</t>
  </si>
  <si>
    <t>Cost of</t>
  </si>
  <si>
    <t>Pro Forma</t>
  </si>
  <si>
    <t>Weighted Cost of Capital</t>
  </si>
  <si>
    <r>
      <t>NO</t>
    </r>
    <r>
      <rPr>
        <vertAlign val="subscript"/>
        <sz val="8.5"/>
        <rFont val="Helvetica"/>
      </rPr>
      <t>x</t>
    </r>
    <r>
      <rPr>
        <sz val="8.5"/>
        <rFont val="Helvetica"/>
      </rPr>
      <t xml:space="preserve"> Emissions (tons/GWh)</t>
    </r>
  </si>
  <si>
    <r>
      <t>SO</t>
    </r>
    <r>
      <rPr>
        <vertAlign val="subscript"/>
        <sz val="8.5"/>
        <rFont val="Helvetica"/>
      </rPr>
      <t>2</t>
    </r>
    <r>
      <rPr>
        <sz val="8.5"/>
        <rFont val="Helvetica"/>
      </rPr>
      <t xml:space="preserve"> </t>
    </r>
    <r>
      <rPr>
        <sz val="8.5"/>
        <rFont val="Helvetica"/>
      </rPr>
      <t>Emissions (tons/GWh)</t>
    </r>
  </si>
  <si>
    <r>
      <t>CO</t>
    </r>
    <r>
      <rPr>
        <vertAlign val="subscript"/>
        <sz val="8.5"/>
        <rFont val="Helvetica"/>
      </rPr>
      <t>2</t>
    </r>
    <r>
      <rPr>
        <sz val="8.5"/>
        <rFont val="Helvetica"/>
      </rPr>
      <t xml:space="preserve"> Emissions (tons/GWh)</t>
    </r>
  </si>
  <si>
    <t>Planning Margin</t>
  </si>
  <si>
    <t>Reserve Margin</t>
  </si>
  <si>
    <t>Capacity Factor</t>
  </si>
  <si>
    <t>Heat Rate (Btu/kWh)</t>
  </si>
  <si>
    <t>2010 Dollars</t>
  </si>
  <si>
    <t>Variable O&amp;M ($/MWh)</t>
  </si>
  <si>
    <t>Fixed O&amp;M ($/kW-yr)</t>
  </si>
  <si>
    <t>Fixed Charge Rate</t>
  </si>
  <si>
    <t>Capital Costs ($/kW-yr)</t>
  </si>
  <si>
    <t>Notes</t>
  </si>
  <si>
    <t>CCCT</t>
  </si>
  <si>
    <t>Peaker</t>
  </si>
  <si>
    <t>Plant Assumptions</t>
  </si>
  <si>
    <t>Assumptions</t>
  </si>
  <si>
    <t>Levelized Cost ($/kW-yr)</t>
  </si>
  <si>
    <t xml:space="preserve">Levelized Cost ($/MWh) </t>
  </si>
  <si>
    <t>Credit</t>
  </si>
  <si>
    <t>Peak</t>
  </si>
  <si>
    <t>COMPANY PROPOSAL</t>
  </si>
  <si>
    <t>PEAK CREDIT METHOD FOR 2011 COST OF SERVICE STUDY</t>
  </si>
  <si>
    <t>XXXXXXXXX</t>
  </si>
  <si>
    <t>REDACTED VERSION</t>
  </si>
</sst>
</file>

<file path=xl/styles.xml><?xml version="1.0" encoding="utf-8"?>
<styleSheet xmlns="http://schemas.openxmlformats.org/spreadsheetml/2006/main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_(* #,##0_);_(* \(#,##0\);_(* &quot;-&quot;??_);_(@_)"/>
    <numFmt numFmtId="169" formatCode="#,##0.0000"/>
    <numFmt numFmtId="170" formatCode="#,##0.0"/>
    <numFmt numFmtId="171" formatCode="0.0%"/>
  </numFmts>
  <fonts count="25">
    <font>
      <sz val="11"/>
      <color theme="1"/>
      <name val="Calibri"/>
      <family val="2"/>
      <scheme val="minor"/>
    </font>
    <font>
      <sz val="10"/>
      <name val="Helv"/>
    </font>
    <font>
      <b/>
      <sz val="14"/>
      <name val="Arial"/>
      <family val="2"/>
    </font>
    <font>
      <b/>
      <sz val="18"/>
      <name val="Helv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sz val="8.5"/>
      <name val="Helvetica"/>
    </font>
    <font>
      <sz val="8"/>
      <name val="Helvetica"/>
    </font>
    <font>
      <sz val="8.5"/>
      <name val="LinePrinter"/>
    </font>
    <font>
      <b/>
      <sz val="8.5"/>
      <name val="Helvetica"/>
    </font>
    <font>
      <b/>
      <sz val="8"/>
      <name val="Helvetica"/>
    </font>
    <font>
      <sz val="10"/>
      <name val="Helvetica"/>
    </font>
    <font>
      <sz val="8.5"/>
      <name val="Helvetica"/>
      <family val="2"/>
    </font>
    <font>
      <b/>
      <sz val="8"/>
      <name val="Helv"/>
    </font>
    <font>
      <vertAlign val="subscript"/>
      <sz val="8.5"/>
      <name val="Helvetica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6">
    <xf numFmtId="0" fontId="0" fillId="0" borderId="0"/>
    <xf numFmtId="0" fontId="1" fillId="0" borderId="0"/>
    <xf numFmtId="164" fontId="4" fillId="0" borderId="0">
      <alignment horizontal="left" wrapText="1"/>
    </xf>
    <xf numFmtId="165" fontId="5" fillId="0" borderId="0" applyFill="0" applyBorder="0" applyAlignment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4" fillId="0" borderId="0"/>
    <xf numFmtId="10" fontId="4" fillId="0" borderId="0" applyFont="0" applyFill="0" applyBorder="0" applyAlignment="0" applyProtection="0"/>
    <xf numFmtId="42" fontId="4" fillId="4" borderId="0"/>
    <xf numFmtId="42" fontId="4" fillId="4" borderId="4">
      <alignment vertical="center"/>
    </xf>
    <xf numFmtId="0" fontId="12" fillId="4" borderId="5" applyNumberFormat="0">
      <alignment horizontal="center" vertical="center" wrapText="1"/>
    </xf>
    <xf numFmtId="42" fontId="4" fillId="4" borderId="6">
      <alignment horizontal="left"/>
    </xf>
    <xf numFmtId="14" fontId="13" fillId="0" borderId="0" applyNumberFormat="0" applyFill="0" applyBorder="0" applyAlignment="0" applyProtection="0">
      <alignment horizontal="left"/>
    </xf>
    <xf numFmtId="164" fontId="4" fillId="0" borderId="0">
      <alignment horizontal="left" wrapText="1"/>
    </xf>
    <xf numFmtId="40" fontId="14" fillId="0" borderId="0" applyBorder="0">
      <alignment horizontal="right"/>
    </xf>
    <xf numFmtId="167" fontId="15" fillId="4" borderId="0">
      <alignment horizontal="left" vertical="center"/>
    </xf>
    <xf numFmtId="0" fontId="12" fillId="4" borderId="0">
      <alignment horizontal="left" wrapText="1"/>
    </xf>
    <xf numFmtId="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1"/>
    <xf numFmtId="10" fontId="1" fillId="0" borderId="0" xfId="1" applyNumberFormat="1"/>
    <xf numFmtId="8" fontId="1" fillId="0" borderId="0" xfId="1" applyNumberFormat="1"/>
    <xf numFmtId="6" fontId="1" fillId="0" borderId="0" xfId="1" applyNumberFormat="1"/>
    <xf numFmtId="0" fontId="16" fillId="0" borderId="0" xfId="1" applyFont="1"/>
    <xf numFmtId="10" fontId="17" fillId="0" borderId="0" xfId="1" applyNumberFormat="1" applyFont="1"/>
    <xf numFmtId="9" fontId="16" fillId="0" borderId="0" xfId="1" applyNumberFormat="1" applyFont="1"/>
    <xf numFmtId="4" fontId="16" fillId="0" borderId="0" xfId="1" applyNumberFormat="1" applyFont="1"/>
    <xf numFmtId="2" fontId="16" fillId="0" borderId="0" xfId="1" applyNumberFormat="1" applyFont="1"/>
    <xf numFmtId="7" fontId="16" fillId="0" borderId="0" xfId="1" applyNumberFormat="1" applyFont="1"/>
    <xf numFmtId="0" fontId="9" fillId="0" borderId="0" xfId="1" applyFont="1"/>
    <xf numFmtId="10" fontId="9" fillId="0" borderId="0" xfId="1" applyNumberFormat="1" applyFont="1"/>
    <xf numFmtId="0" fontId="16" fillId="0" borderId="0" xfId="1" applyFont="1" applyAlignment="1">
      <alignment horizontal="left"/>
    </xf>
    <xf numFmtId="4" fontId="9" fillId="0" borderId="0" xfId="23" applyFont="1"/>
    <xf numFmtId="0" fontId="16" fillId="0" borderId="7" xfId="1" applyFont="1" applyBorder="1" applyAlignment="1">
      <alignment horizontal="center"/>
    </xf>
    <xf numFmtId="0" fontId="16" fillId="0" borderId="7" xfId="1" applyFont="1" applyBorder="1" applyAlignment="1">
      <alignment horizontal="left"/>
    </xf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16" fillId="0" borderId="0" xfId="1" applyFont="1" applyAlignment="1">
      <alignment horizontal="center"/>
    </xf>
    <xf numFmtId="0" fontId="18" fillId="0" borderId="0" xfId="1" applyFont="1" applyAlignment="1">
      <alignment horizontal="center"/>
    </xf>
    <xf numFmtId="0" fontId="13" fillId="0" borderId="0" xfId="1" applyFont="1"/>
    <xf numFmtId="7" fontId="16" fillId="0" borderId="9" xfId="1" applyNumberFormat="1" applyFont="1" applyFill="1" applyBorder="1"/>
    <xf numFmtId="7" fontId="16" fillId="0" borderId="10" xfId="1" applyNumberFormat="1" applyFont="1" applyFill="1" applyBorder="1"/>
    <xf numFmtId="5" fontId="1" fillId="0" borderId="0" xfId="1" applyNumberFormat="1"/>
    <xf numFmtId="10" fontId="9" fillId="0" borderId="0" xfId="1" applyNumberFormat="1" applyFont="1" applyFill="1"/>
    <xf numFmtId="7" fontId="16" fillId="0" borderId="11" xfId="1" applyNumberFormat="1" applyFont="1" applyFill="1" applyBorder="1"/>
    <xf numFmtId="7" fontId="16" fillId="0" borderId="12" xfId="1" applyNumberFormat="1" applyFont="1" applyFill="1" applyBorder="1"/>
    <xf numFmtId="168" fontId="0" fillId="0" borderId="0" xfId="23" applyNumberFormat="1" applyFont="1"/>
    <xf numFmtId="0" fontId="18" fillId="0" borderId="0" xfId="1" applyFont="1"/>
    <xf numFmtId="0" fontId="1" fillId="0" borderId="0" xfId="1" applyAlignment="1">
      <alignment horizontal="centerContinuous"/>
    </xf>
    <xf numFmtId="14" fontId="13" fillId="0" borderId="0" xfId="1" applyNumberFormat="1" applyFont="1" applyAlignment="1">
      <alignment horizontal="center"/>
    </xf>
    <xf numFmtId="0" fontId="21" fillId="0" borderId="0" xfId="1" applyFont="1" applyAlignment="1">
      <alignment horizontal="center"/>
    </xf>
    <xf numFmtId="0" fontId="21" fillId="0" borderId="8" xfId="1" applyFont="1" applyBorder="1" applyAlignment="1">
      <alignment horizontal="center"/>
    </xf>
    <xf numFmtId="0" fontId="21" fillId="0" borderId="0" xfId="1" applyFont="1" applyAlignment="1">
      <alignment horizontal="left"/>
    </xf>
    <xf numFmtId="10" fontId="9" fillId="0" borderId="0" xfId="24" applyNumberFormat="1" applyFont="1"/>
    <xf numFmtId="10" fontId="16" fillId="0" borderId="0" xfId="1" applyNumberFormat="1" applyFont="1" applyFill="1" applyBorder="1" applyAlignment="1">
      <alignment horizontal="center"/>
    </xf>
    <xf numFmtId="0" fontId="1" fillId="0" borderId="0" xfId="1" applyFill="1" applyBorder="1" applyAlignment="1">
      <alignment horizontal="center"/>
    </xf>
    <xf numFmtId="0" fontId="16" fillId="0" borderId="0" xfId="1" quotePrefix="1" applyFont="1" applyFill="1" applyAlignment="1">
      <alignment horizontal="left"/>
    </xf>
    <xf numFmtId="0" fontId="1" fillId="0" borderId="0" xfId="1" applyFill="1"/>
    <xf numFmtId="10" fontId="22" fillId="0" borderId="5" xfId="1" applyNumberFormat="1" applyFont="1" applyFill="1" applyBorder="1" applyAlignment="1">
      <alignment horizontal="center"/>
    </xf>
    <xf numFmtId="10" fontId="16" fillId="0" borderId="5" xfId="1" applyNumberFormat="1" applyFont="1" applyFill="1" applyBorder="1" applyAlignment="1">
      <alignment horizontal="center"/>
    </xf>
    <xf numFmtId="10" fontId="16" fillId="0" borderId="0" xfId="1" applyNumberFormat="1" applyFont="1" applyFill="1" applyAlignment="1">
      <alignment horizontal="center"/>
    </xf>
    <xf numFmtId="0" fontId="16" fillId="0" borderId="0" xfId="1" applyFont="1" applyFill="1" applyAlignment="1">
      <alignment horizontal="left"/>
    </xf>
    <xf numFmtId="0" fontId="23" fillId="0" borderId="5" xfId="1" applyFont="1" applyFill="1" applyBorder="1" applyAlignment="1">
      <alignment horizontal="center"/>
    </xf>
    <xf numFmtId="0" fontId="23" fillId="0" borderId="0" xfId="1" applyFont="1" applyFill="1" applyBorder="1" applyAlignment="1">
      <alignment horizontal="center"/>
    </xf>
    <xf numFmtId="0" fontId="16" fillId="0" borderId="0" xfId="1" applyFont="1" applyBorder="1"/>
    <xf numFmtId="0" fontId="19" fillId="0" borderId="0" xfId="1" applyFont="1" applyBorder="1"/>
    <xf numFmtId="169" fontId="16" fillId="0" borderId="0" xfId="23" applyNumberFormat="1" applyFont="1" applyFill="1" applyBorder="1" applyAlignment="1">
      <alignment horizontal="center"/>
    </xf>
    <xf numFmtId="170" fontId="16" fillId="0" borderId="0" xfId="23" applyNumberFormat="1" applyFont="1" applyFill="1" applyBorder="1" applyAlignment="1">
      <alignment horizontal="center"/>
    </xf>
    <xf numFmtId="9" fontId="16" fillId="0" borderId="0" xfId="1" applyNumberFormat="1" applyFont="1" applyFill="1" applyAlignment="1">
      <alignment horizontal="right" indent="1"/>
    </xf>
    <xf numFmtId="171" fontId="16" fillId="0" borderId="0" xfId="1" applyNumberFormat="1" applyFont="1" applyFill="1" applyAlignment="1">
      <alignment horizontal="right" indent="1"/>
    </xf>
    <xf numFmtId="10" fontId="16" fillId="0" borderId="0" xfId="1" applyNumberFormat="1" applyFont="1" applyFill="1" applyAlignment="1">
      <alignment horizontal="right" indent="1"/>
    </xf>
    <xf numFmtId="38" fontId="16" fillId="0" borderId="0" xfId="25" applyNumberFormat="1" applyFont="1" applyFill="1" applyAlignment="1">
      <alignment horizontal="right" indent="1"/>
    </xf>
    <xf numFmtId="8" fontId="16" fillId="0" borderId="0" xfId="25" applyFont="1" applyFill="1" applyAlignment="1">
      <alignment horizontal="right" indent="1"/>
    </xf>
    <xf numFmtId="6" fontId="16" fillId="0" borderId="0" xfId="25" applyNumberFormat="1" applyFont="1" applyFill="1" applyAlignment="1">
      <alignment horizontal="right" indent="1"/>
    </xf>
    <xf numFmtId="0" fontId="19" fillId="0" borderId="5" xfId="1" applyFont="1" applyBorder="1" applyAlignment="1">
      <alignment horizontal="center"/>
    </xf>
    <xf numFmtId="0" fontId="16" fillId="0" borderId="8" xfId="1" applyFont="1" applyBorder="1"/>
    <xf numFmtId="0" fontId="19" fillId="0" borderId="8" xfId="1" applyFont="1" applyBorder="1"/>
    <xf numFmtId="6" fontId="16" fillId="0" borderId="0" xfId="25" applyNumberFormat="1" applyFont="1"/>
    <xf numFmtId="171" fontId="19" fillId="0" borderId="14" xfId="1" applyNumberFormat="1" applyFont="1" applyBorder="1" applyAlignment="1">
      <alignment horizontal="center"/>
    </xf>
    <xf numFmtId="3" fontId="16" fillId="0" borderId="7" xfId="23" applyNumberFormat="1" applyFont="1" applyBorder="1" applyAlignment="1">
      <alignment horizontal="center"/>
    </xf>
    <xf numFmtId="0" fontId="16" fillId="0" borderId="7" xfId="1" applyFont="1" applyBorder="1"/>
    <xf numFmtId="0" fontId="16" fillId="0" borderId="15" xfId="1" applyFont="1" applyBorder="1"/>
    <xf numFmtId="0" fontId="16" fillId="0" borderId="16" xfId="1" applyFont="1" applyBorder="1"/>
    <xf numFmtId="3" fontId="16" fillId="0" borderId="0" xfId="23" applyNumberFormat="1" applyFont="1" applyBorder="1" applyAlignment="1">
      <alignment horizontal="center"/>
    </xf>
    <xf numFmtId="0" fontId="16" fillId="0" borderId="17" xfId="1" applyFont="1" applyBorder="1"/>
    <xf numFmtId="0" fontId="19" fillId="0" borderId="18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19" xfId="1" applyFont="1" applyBorder="1"/>
    <xf numFmtId="0" fontId="19" fillId="0" borderId="20" xfId="1" applyFont="1" applyBorder="1" applyAlignment="1">
      <alignment horizontal="center"/>
    </xf>
    <xf numFmtId="0" fontId="19" fillId="0" borderId="21" xfId="1" applyFont="1" applyBorder="1" applyAlignment="1">
      <alignment horizontal="center"/>
    </xf>
    <xf numFmtId="0" fontId="19" fillId="0" borderId="21" xfId="1" applyFont="1" applyBorder="1"/>
    <xf numFmtId="0" fontId="19" fillId="0" borderId="22" xfId="1" applyFont="1" applyBorder="1"/>
    <xf numFmtId="14" fontId="21" fillId="0" borderId="0" xfId="1" applyNumberFormat="1" applyFont="1" applyAlignment="1">
      <alignment horizontal="centerContinuous"/>
    </xf>
    <xf numFmtId="7" fontId="19" fillId="5" borderId="13" xfId="1" applyNumberFormat="1" applyFont="1" applyFill="1" applyBorder="1"/>
    <xf numFmtId="0" fontId="19" fillId="0" borderId="8" xfId="1" applyFont="1" applyBorder="1" applyAlignment="1">
      <alignment horizontal="center"/>
    </xf>
    <xf numFmtId="0" fontId="21" fillId="0" borderId="0" xfId="1" quotePrefix="1" applyFont="1" applyAlignment="1">
      <alignment horizontal="center"/>
    </xf>
    <xf numFmtId="0" fontId="21" fillId="0" borderId="0" xfId="1" applyFont="1" applyAlignment="1">
      <alignment horizontal="center"/>
    </xf>
    <xf numFmtId="0" fontId="20" fillId="0" borderId="8" xfId="1" quotePrefix="1" applyFont="1" applyBorder="1" applyAlignment="1">
      <alignment horizontal="center"/>
    </xf>
    <xf numFmtId="0" fontId="23" fillId="0" borderId="5" xfId="1" applyFont="1" applyFill="1" applyBorder="1" applyAlignment="1">
      <alignment horizontal="center"/>
    </xf>
    <xf numFmtId="0" fontId="19" fillId="0" borderId="5" xfId="1" applyFont="1" applyBorder="1" applyAlignment="1">
      <alignment horizontal="center"/>
    </xf>
    <xf numFmtId="0" fontId="3" fillId="6" borderId="0" xfId="1" applyNumberFormat="1" applyFont="1" applyFill="1" applyAlignment="1"/>
    <xf numFmtId="0" fontId="1" fillId="6" borderId="0" xfId="1" applyFill="1"/>
    <xf numFmtId="0" fontId="2" fillId="6" borderId="0" xfId="1" applyFont="1" applyFill="1" applyBorder="1" applyAlignment="1">
      <alignment horizontal="left"/>
    </xf>
  </cellXfs>
  <cellStyles count="26">
    <cellStyle name="_Fuel Prices 4-14" xfId="2"/>
    <cellStyle name="Calc Currency (0)" xfId="3"/>
    <cellStyle name="Comma 2" xfId="23"/>
    <cellStyle name="Copied" xfId="4"/>
    <cellStyle name="COST1" xfId="5"/>
    <cellStyle name="Currency 2" xfId="25"/>
    <cellStyle name="Entered" xfId="6"/>
    <cellStyle name="Grey" xfId="7"/>
    <cellStyle name="Header1" xfId="8"/>
    <cellStyle name="Header2" xfId="9"/>
    <cellStyle name="Input [yellow]" xfId="10"/>
    <cellStyle name="no dec" xfId="11"/>
    <cellStyle name="Normal" xfId="0" builtinId="0"/>
    <cellStyle name="Normal - Style1" xfId="12"/>
    <cellStyle name="Normal 2" xfId="1"/>
    <cellStyle name="Percent [2]" xfId="13"/>
    <cellStyle name="Percent 2" xfId="24"/>
    <cellStyle name="Report" xfId="14"/>
    <cellStyle name="Report Bar" xfId="15"/>
    <cellStyle name="Report Heading" xfId="16"/>
    <cellStyle name="Reports Total" xfId="17"/>
    <cellStyle name="RevList" xfId="18"/>
    <cellStyle name="Style 1" xfId="19"/>
    <cellStyle name="Subtotal" xfId="20"/>
    <cellStyle name="Title: Major" xfId="21"/>
    <cellStyle name="Title: Minor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5:A6"/>
  <sheetViews>
    <sheetView workbookViewId="0">
      <selection activeCell="E16" sqref="E16"/>
    </sheetView>
  </sheetViews>
  <sheetFormatPr defaultRowHeight="12.75"/>
  <cols>
    <col min="1" max="16384" width="9.140625" style="83"/>
  </cols>
  <sheetData>
    <row r="5" spans="1:1" ht="23.25">
      <c r="A5" s="82"/>
    </row>
    <row r="6" spans="1:1" ht="18">
      <c r="A6" s="84" t="s">
        <v>48</v>
      </c>
    </row>
  </sheetData>
  <pageMargins left="0.75" right="0.75" top="1" bottom="1" header="0.5" footer="0.5"/>
  <pageSetup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P140"/>
  <sheetViews>
    <sheetView tabSelected="1" topLeftCell="A34" zoomScaleNormal="100" workbookViewId="0">
      <selection activeCell="K63" sqref="K63"/>
    </sheetView>
  </sheetViews>
  <sheetFormatPr defaultRowHeight="12.75"/>
  <cols>
    <col min="1" max="1" width="7.28515625" style="1" customWidth="1"/>
    <col min="2" max="9" width="10" style="1" customWidth="1"/>
    <col min="10" max="11" width="10.42578125" style="1" customWidth="1"/>
    <col min="12" max="12" width="15" style="1" bestFit="1" customWidth="1"/>
    <col min="13" max="13" width="9.140625" style="1"/>
    <col min="14" max="14" width="12.85546875" style="1" customWidth="1"/>
    <col min="15" max="15" width="12.85546875" style="1" bestFit="1" customWidth="1"/>
    <col min="16" max="16384" width="9.140625" style="1"/>
  </cols>
  <sheetData>
    <row r="1" spans="1:13">
      <c r="A1" s="77" t="s">
        <v>46</v>
      </c>
      <c r="B1" s="78"/>
      <c r="C1" s="78"/>
      <c r="D1" s="78"/>
      <c r="E1" s="78"/>
      <c r="F1" s="78"/>
      <c r="G1" s="78"/>
      <c r="H1" s="78"/>
      <c r="I1" s="78"/>
      <c r="J1" s="34"/>
      <c r="K1" s="74"/>
      <c r="L1" s="30"/>
      <c r="M1" s="30"/>
    </row>
    <row r="2" spans="1:13">
      <c r="A2" s="78" t="s">
        <v>45</v>
      </c>
      <c r="B2" s="78"/>
      <c r="C2" s="78"/>
      <c r="D2" s="78"/>
      <c r="E2" s="78"/>
      <c r="F2" s="78"/>
      <c r="G2" s="78"/>
      <c r="H2" s="78"/>
      <c r="I2" s="78"/>
      <c r="J2" s="34"/>
      <c r="K2" s="30"/>
      <c r="L2" s="31"/>
      <c r="M2" s="30"/>
    </row>
    <row r="3" spans="1:13">
      <c r="A3" s="32"/>
      <c r="B3" s="32"/>
      <c r="C3" s="32"/>
      <c r="D3" s="32"/>
      <c r="E3" s="32"/>
      <c r="F3" s="32"/>
      <c r="G3" s="32"/>
      <c r="H3" s="32"/>
      <c r="I3" s="32"/>
      <c r="J3" s="34"/>
      <c r="K3" s="30"/>
      <c r="L3" s="31"/>
      <c r="M3" s="30"/>
    </row>
    <row r="4" spans="1:13" ht="13.5" thickBot="1">
      <c r="A4" s="32"/>
      <c r="B4" s="32"/>
      <c r="C4" s="32"/>
      <c r="D4" s="32"/>
      <c r="E4" s="32"/>
      <c r="F4" s="32"/>
      <c r="G4" s="32"/>
      <c r="H4" s="32"/>
      <c r="I4" s="32"/>
      <c r="J4" s="34"/>
      <c r="K4" s="30"/>
      <c r="L4" s="31"/>
      <c r="M4" s="30"/>
    </row>
    <row r="5" spans="1:13" ht="13.5" thickTop="1">
      <c r="A5" s="5"/>
      <c r="C5" s="73"/>
      <c r="D5" s="72"/>
      <c r="E5" s="71"/>
      <c r="F5" s="71"/>
      <c r="G5" s="70" t="s">
        <v>44</v>
      </c>
      <c r="J5" s="34"/>
      <c r="K5" s="30"/>
      <c r="L5" s="31"/>
      <c r="M5" s="30"/>
    </row>
    <row r="6" spans="1:13" ht="13.5" thickBot="1">
      <c r="A6" s="5"/>
      <c r="C6" s="69"/>
      <c r="D6" s="58"/>
      <c r="E6" s="68" t="s">
        <v>38</v>
      </c>
      <c r="F6" s="68" t="s">
        <v>37</v>
      </c>
      <c r="G6" s="67" t="s">
        <v>43</v>
      </c>
      <c r="J6" s="34"/>
      <c r="K6" s="30"/>
      <c r="L6" s="31"/>
      <c r="M6" s="30"/>
    </row>
    <row r="7" spans="1:13">
      <c r="A7" s="5"/>
      <c r="C7" s="66" t="s">
        <v>42</v>
      </c>
      <c r="D7" s="46"/>
      <c r="E7" s="65"/>
      <c r="F7" s="65">
        <v>128.70027194663714</v>
      </c>
      <c r="G7" s="64"/>
      <c r="J7" s="34"/>
      <c r="K7" s="30"/>
      <c r="L7" s="31"/>
      <c r="M7" s="30"/>
    </row>
    <row r="8" spans="1:13" ht="13.5" thickBot="1">
      <c r="A8" s="5"/>
      <c r="C8" s="63" t="s">
        <v>41</v>
      </c>
      <c r="D8" s="62"/>
      <c r="E8" s="61">
        <f>PMT($E$20,30,SUM(H77,NPV($E$20,H78:H106)))*-1</f>
        <v>210.47577191659789</v>
      </c>
      <c r="F8" s="61">
        <v>1093.5919507849651</v>
      </c>
      <c r="G8" s="60">
        <v>0.19246280275336822</v>
      </c>
      <c r="J8" s="34"/>
      <c r="K8" s="5"/>
      <c r="L8" s="59"/>
      <c r="M8" s="30"/>
    </row>
    <row r="9" spans="1:13" ht="13.5" thickTop="1">
      <c r="A9" s="5"/>
      <c r="B9" s="5"/>
      <c r="C9" s="5"/>
      <c r="D9" s="5"/>
      <c r="G9" s="5"/>
      <c r="H9" s="5"/>
      <c r="J9" s="34"/>
      <c r="K9" s="30"/>
      <c r="L9" s="59"/>
      <c r="M9" s="30"/>
    </row>
    <row r="10" spans="1:13">
      <c r="A10" s="5"/>
      <c r="B10" s="5"/>
      <c r="C10" s="5"/>
      <c r="D10" s="5"/>
      <c r="E10" s="5"/>
      <c r="F10" s="5"/>
      <c r="G10" s="5"/>
      <c r="H10" s="5"/>
      <c r="J10" s="34"/>
      <c r="K10" s="30"/>
      <c r="L10" s="31"/>
      <c r="M10" s="30"/>
    </row>
    <row r="11" spans="1:13" ht="13.5" thickBot="1">
      <c r="B11" s="58" t="s">
        <v>40</v>
      </c>
      <c r="C11" s="57"/>
      <c r="D11" s="57"/>
      <c r="E11" s="57"/>
      <c r="F11" s="57"/>
      <c r="G11" s="57"/>
      <c r="H11" s="57"/>
      <c r="J11" s="34"/>
      <c r="K11" s="30"/>
      <c r="L11" s="31"/>
      <c r="M11" s="30"/>
    </row>
    <row r="12" spans="1:13">
      <c r="B12" s="47"/>
      <c r="C12" s="46"/>
      <c r="D12" s="46"/>
      <c r="E12" s="46"/>
      <c r="F12" s="46"/>
      <c r="G12" s="46"/>
      <c r="H12" s="46"/>
      <c r="J12" s="34"/>
      <c r="K12" s="30"/>
      <c r="L12" s="31"/>
      <c r="M12" s="30"/>
    </row>
    <row r="13" spans="1:13">
      <c r="B13" s="47"/>
      <c r="C13" s="46"/>
      <c r="D13" s="46"/>
      <c r="E13" s="81" t="s">
        <v>39</v>
      </c>
      <c r="F13" s="81"/>
      <c r="G13" s="46"/>
      <c r="H13" s="46"/>
      <c r="J13" s="34"/>
      <c r="K13" s="30"/>
      <c r="L13" s="31"/>
      <c r="M13" s="30"/>
    </row>
    <row r="14" spans="1:13">
      <c r="C14" s="46"/>
      <c r="D14" s="46"/>
      <c r="E14" s="56" t="s">
        <v>38</v>
      </c>
      <c r="F14" s="56" t="s">
        <v>37</v>
      </c>
      <c r="G14" s="56" t="s">
        <v>36</v>
      </c>
      <c r="H14" s="46"/>
      <c r="J14" s="34"/>
      <c r="K14" s="30"/>
      <c r="L14" s="31"/>
      <c r="M14" s="30"/>
    </row>
    <row r="15" spans="1:13">
      <c r="A15" s="5">
        <v>1</v>
      </c>
      <c r="B15" s="46" t="s">
        <v>35</v>
      </c>
      <c r="C15" s="46"/>
      <c r="D15" s="46"/>
      <c r="E15" s="55">
        <v>1010</v>
      </c>
      <c r="F15" s="55">
        <v>1540</v>
      </c>
      <c r="G15" s="46" t="s">
        <v>31</v>
      </c>
      <c r="H15" s="46"/>
      <c r="J15" s="34"/>
      <c r="K15" s="30"/>
      <c r="L15" s="31"/>
      <c r="M15" s="30"/>
    </row>
    <row r="16" spans="1:13">
      <c r="A16" s="5">
        <f>+A15+1</f>
        <v>2</v>
      </c>
      <c r="B16" s="46" t="s">
        <v>34</v>
      </c>
      <c r="C16" s="46"/>
      <c r="D16" s="46"/>
      <c r="E16" s="52">
        <v>0.12909999999999999</v>
      </c>
      <c r="F16" s="52">
        <v>0.12909999999999999</v>
      </c>
      <c r="H16" s="46"/>
      <c r="J16" s="34"/>
      <c r="K16" s="30"/>
      <c r="L16" s="31"/>
      <c r="M16" s="30"/>
    </row>
    <row r="17" spans="1:13">
      <c r="A17" s="5">
        <v>3</v>
      </c>
      <c r="B17" s="46" t="s">
        <v>33</v>
      </c>
      <c r="C17" s="46"/>
      <c r="D17" s="46"/>
      <c r="E17" s="54">
        <v>15.9</v>
      </c>
      <c r="F17" s="54">
        <v>53.8</v>
      </c>
      <c r="G17" s="46" t="s">
        <v>31</v>
      </c>
      <c r="H17" s="47"/>
      <c r="J17" s="34"/>
      <c r="K17" s="30"/>
      <c r="L17" s="31"/>
      <c r="M17" s="30"/>
    </row>
    <row r="18" spans="1:13">
      <c r="A18" s="5">
        <v>4</v>
      </c>
      <c r="B18" s="46" t="s">
        <v>32</v>
      </c>
      <c r="C18" s="46"/>
      <c r="D18" s="46"/>
      <c r="E18" s="54">
        <v>5.87</v>
      </c>
      <c r="F18" s="54">
        <v>2.44</v>
      </c>
      <c r="G18" s="46" t="s">
        <v>31</v>
      </c>
      <c r="H18" s="46"/>
      <c r="J18" s="34"/>
      <c r="K18" s="30"/>
      <c r="L18" s="31"/>
      <c r="M18" s="30"/>
    </row>
    <row r="19" spans="1:13">
      <c r="A19" s="5">
        <v>5</v>
      </c>
      <c r="B19" s="46" t="s">
        <v>30</v>
      </c>
      <c r="C19" s="46"/>
      <c r="D19" s="46"/>
      <c r="E19" s="53">
        <v>10440</v>
      </c>
      <c r="F19" s="53">
        <v>7085</v>
      </c>
      <c r="H19" s="46"/>
      <c r="J19" s="34"/>
      <c r="K19" s="30"/>
      <c r="L19" s="31"/>
      <c r="M19" s="30"/>
    </row>
    <row r="20" spans="1:13">
      <c r="A20" s="5">
        <v>6</v>
      </c>
      <c r="B20" s="46" t="s">
        <v>23</v>
      </c>
      <c r="C20" s="46"/>
      <c r="D20" s="46"/>
      <c r="E20" s="52">
        <f>G34</f>
        <v>8.4199999999999997E-2</v>
      </c>
      <c r="F20" s="52">
        <f>G34</f>
        <v>8.4199999999999997E-2</v>
      </c>
      <c r="H20" s="46"/>
      <c r="J20" s="34"/>
      <c r="K20" s="30"/>
      <c r="L20" s="31"/>
      <c r="M20" s="30"/>
    </row>
    <row r="21" spans="1:13">
      <c r="A21" s="5">
        <v>7</v>
      </c>
      <c r="B21" s="46" t="s">
        <v>29</v>
      </c>
      <c r="C21" s="46"/>
      <c r="D21" s="46"/>
      <c r="E21" s="50"/>
      <c r="F21" s="50">
        <v>0.97</v>
      </c>
      <c r="H21" s="46"/>
      <c r="J21" s="34"/>
      <c r="K21" s="30"/>
      <c r="L21" s="31"/>
      <c r="M21" s="30"/>
    </row>
    <row r="22" spans="1:13">
      <c r="A22" s="5">
        <v>8</v>
      </c>
      <c r="B22" s="46" t="s">
        <v>28</v>
      </c>
      <c r="C22" s="46"/>
      <c r="D22" s="46"/>
      <c r="E22" s="51">
        <v>6.9999999999999951E-2</v>
      </c>
      <c r="F22" s="51">
        <v>6.9999999999999951E-2</v>
      </c>
      <c r="G22" s="50"/>
      <c r="H22" s="50"/>
      <c r="J22" s="34"/>
      <c r="K22" s="30"/>
      <c r="L22" s="31"/>
      <c r="M22" s="30"/>
    </row>
    <row r="23" spans="1:13">
      <c r="A23" s="5">
        <v>9</v>
      </c>
      <c r="B23" s="46" t="s">
        <v>27</v>
      </c>
      <c r="C23" s="46"/>
      <c r="D23" s="46"/>
      <c r="E23" s="51">
        <v>0.157</v>
      </c>
      <c r="F23" s="51">
        <v>0.157</v>
      </c>
      <c r="G23" s="50"/>
      <c r="H23" s="50"/>
      <c r="J23" s="34"/>
      <c r="K23" s="30"/>
      <c r="L23" s="31"/>
      <c r="M23" s="30"/>
    </row>
    <row r="24" spans="1:13">
      <c r="A24" s="5">
        <v>10</v>
      </c>
      <c r="B24" s="5" t="s">
        <v>26</v>
      </c>
      <c r="C24" s="46"/>
      <c r="D24" s="46"/>
      <c r="E24" s="49">
        <v>604.99800000000005</v>
      </c>
      <c r="F24" s="49">
        <v>410.57575000000003</v>
      </c>
      <c r="H24" s="46"/>
      <c r="J24" s="34"/>
      <c r="K24" s="30"/>
      <c r="L24" s="31"/>
      <c r="M24" s="30"/>
    </row>
    <row r="25" spans="1:13">
      <c r="A25" s="5">
        <v>11</v>
      </c>
      <c r="B25" s="5" t="s">
        <v>25</v>
      </c>
      <c r="C25" s="46"/>
      <c r="D25" s="46"/>
      <c r="E25" s="48">
        <v>4.6979999999999994E-2</v>
      </c>
      <c r="F25" s="48">
        <v>2.47975E-2</v>
      </c>
      <c r="H25" s="46"/>
      <c r="J25" s="34"/>
      <c r="K25" s="30"/>
      <c r="L25" s="31"/>
      <c r="M25" s="30"/>
    </row>
    <row r="26" spans="1:13">
      <c r="A26" s="5">
        <v>12</v>
      </c>
      <c r="B26" s="5" t="s">
        <v>24</v>
      </c>
      <c r="C26" s="46"/>
      <c r="D26" s="46"/>
      <c r="E26" s="48">
        <v>5.2200000000000003E-2</v>
      </c>
      <c r="F26" s="48">
        <v>3.5425000000000005E-2</v>
      </c>
      <c r="H26" s="46"/>
      <c r="J26" s="34"/>
      <c r="K26" s="30"/>
      <c r="L26" s="31"/>
      <c r="M26" s="30"/>
    </row>
    <row r="27" spans="1:13">
      <c r="B27" s="47"/>
      <c r="C27" s="46"/>
      <c r="D27" s="46"/>
      <c r="E27" s="46"/>
      <c r="F27" s="46"/>
      <c r="G27" s="46"/>
      <c r="H27" s="46"/>
      <c r="J27" s="34"/>
      <c r="K27" s="30"/>
      <c r="L27" s="31"/>
      <c r="M27" s="30"/>
    </row>
    <row r="28" spans="1:13">
      <c r="D28" s="39"/>
      <c r="E28" s="80" t="s">
        <v>23</v>
      </c>
      <c r="F28" s="80"/>
      <c r="G28" s="80"/>
      <c r="H28" s="39"/>
      <c r="J28" s="34"/>
      <c r="K28" s="30"/>
      <c r="L28" s="31"/>
      <c r="M28" s="30"/>
    </row>
    <row r="29" spans="1:13">
      <c r="D29" s="39"/>
      <c r="E29" s="45" t="s">
        <v>22</v>
      </c>
      <c r="F29" s="45"/>
      <c r="G29" s="45" t="s">
        <v>21</v>
      </c>
      <c r="H29" s="39"/>
      <c r="J29" s="34"/>
      <c r="K29" s="30"/>
      <c r="L29" s="31"/>
      <c r="M29" s="30"/>
    </row>
    <row r="30" spans="1:13">
      <c r="D30" s="39"/>
      <c r="E30" s="44" t="s">
        <v>20</v>
      </c>
      <c r="F30" s="44" t="s">
        <v>19</v>
      </c>
      <c r="G30" s="44" t="s">
        <v>18</v>
      </c>
      <c r="H30" s="39"/>
      <c r="J30" s="34"/>
      <c r="K30" s="30"/>
      <c r="L30" s="31"/>
      <c r="M30" s="30"/>
    </row>
    <row r="31" spans="1:13">
      <c r="A31" s="5">
        <v>13</v>
      </c>
      <c r="B31" s="43" t="s">
        <v>17</v>
      </c>
      <c r="C31" s="38"/>
      <c r="E31" s="42">
        <v>0.04</v>
      </c>
      <c r="F31" s="42">
        <v>4.6199999999999998E-2</v>
      </c>
      <c r="G31" s="42">
        <f>ROUND(E31*F31,4)</f>
        <v>1.8E-3</v>
      </c>
      <c r="H31" s="39"/>
      <c r="I31" s="35"/>
      <c r="J31" s="34"/>
      <c r="K31" s="30"/>
      <c r="L31" s="31"/>
      <c r="M31" s="30"/>
    </row>
    <row r="32" spans="1:13">
      <c r="A32" s="5">
        <v>14</v>
      </c>
      <c r="B32" s="43" t="s">
        <v>16</v>
      </c>
      <c r="C32" s="38"/>
      <c r="E32" s="42">
        <v>0.48</v>
      </c>
      <c r="F32" s="42">
        <v>6.3700000000000007E-2</v>
      </c>
      <c r="G32" s="42">
        <f>ROUND(E32*F32,4)</f>
        <v>3.0599999999999999E-2</v>
      </c>
      <c r="H32" s="39"/>
      <c r="I32" s="35"/>
      <c r="J32" s="34"/>
      <c r="K32" s="30"/>
      <c r="L32" s="31"/>
      <c r="M32" s="30"/>
    </row>
    <row r="33" spans="1:13">
      <c r="A33" s="5">
        <v>15</v>
      </c>
      <c r="B33" s="38" t="s">
        <v>15</v>
      </c>
      <c r="C33" s="38"/>
      <c r="E33" s="41">
        <v>0.48</v>
      </c>
      <c r="F33" s="41">
        <v>0.108</v>
      </c>
      <c r="G33" s="40">
        <f>ROUND(E33*F33,4)</f>
        <v>5.1799999999999999E-2</v>
      </c>
      <c r="H33" s="39"/>
      <c r="I33" s="35"/>
      <c r="J33" s="34"/>
      <c r="K33" s="30"/>
      <c r="L33" s="31"/>
      <c r="M33" s="30"/>
    </row>
    <row r="34" spans="1:13">
      <c r="A34" s="5">
        <v>16</v>
      </c>
      <c r="B34" s="38" t="s">
        <v>14</v>
      </c>
      <c r="C34" s="38"/>
      <c r="E34" s="36">
        <f>SUM(E31:E33)</f>
        <v>1</v>
      </c>
      <c r="F34" s="37"/>
      <c r="G34" s="36">
        <f>SUM(G31:G33)</f>
        <v>8.4199999999999997E-2</v>
      </c>
      <c r="I34" s="35"/>
      <c r="J34" s="34"/>
      <c r="K34" s="30"/>
      <c r="L34" s="31"/>
      <c r="M34" s="30"/>
    </row>
    <row r="35" spans="1:13" ht="13.5" thickBot="1">
      <c r="A35" s="5"/>
      <c r="B35" s="33"/>
      <c r="C35" s="33"/>
      <c r="D35" s="33"/>
      <c r="E35" s="33"/>
      <c r="F35" s="33"/>
      <c r="G35" s="33"/>
      <c r="H35" s="33"/>
      <c r="I35" s="32"/>
      <c r="J35" s="30"/>
      <c r="K35" s="30"/>
      <c r="L35" s="31"/>
      <c r="M35" s="30"/>
    </row>
    <row r="36" spans="1:13">
      <c r="A36" s="32"/>
      <c r="B36" s="32"/>
      <c r="C36" s="32"/>
      <c r="D36" s="32"/>
      <c r="E36" s="32"/>
      <c r="F36" s="32"/>
      <c r="G36" s="32"/>
      <c r="H36" s="32"/>
      <c r="I36" s="32"/>
      <c r="J36" s="30"/>
      <c r="K36" s="30"/>
      <c r="L36" s="31"/>
      <c r="M36" s="30"/>
    </row>
    <row r="37" spans="1:13" ht="13.5" thickBot="1">
      <c r="A37" s="79" t="s">
        <v>13</v>
      </c>
      <c r="B37" s="79"/>
      <c r="C37" s="79"/>
      <c r="D37" s="79"/>
      <c r="E37" s="79"/>
      <c r="F37" s="79"/>
      <c r="G37" s="79"/>
      <c r="H37" s="79"/>
      <c r="I37" s="79"/>
      <c r="L37" s="18"/>
    </row>
    <row r="38" spans="1:13">
      <c r="B38" s="29"/>
      <c r="C38" s="29"/>
      <c r="D38" s="29"/>
      <c r="E38" s="29"/>
      <c r="F38" s="29"/>
      <c r="G38" s="20"/>
      <c r="H38" s="29"/>
      <c r="I38" s="29"/>
      <c r="J38" s="29"/>
      <c r="K38" s="29"/>
      <c r="L38" s="18"/>
    </row>
    <row r="39" spans="1:13" ht="15">
      <c r="A39" s="5"/>
      <c r="B39" s="19" t="s">
        <v>10</v>
      </c>
      <c r="C39" s="19" t="s">
        <v>9</v>
      </c>
      <c r="D39" s="19" t="s">
        <v>8</v>
      </c>
      <c r="E39" s="19" t="s">
        <v>7</v>
      </c>
      <c r="F39" s="19" t="s">
        <v>6</v>
      </c>
      <c r="G39" s="19" t="s">
        <v>5</v>
      </c>
      <c r="H39" s="19" t="s">
        <v>4</v>
      </c>
      <c r="I39" s="18" t="s">
        <v>3</v>
      </c>
      <c r="K39" s="19"/>
      <c r="L39" s="28"/>
    </row>
    <row r="40" spans="1:13" ht="13.5" thickBot="1">
      <c r="A40" s="16" t="s">
        <v>2</v>
      </c>
      <c r="B40" s="15" t="s">
        <v>12</v>
      </c>
      <c r="C40" s="15" t="s">
        <v>12</v>
      </c>
      <c r="D40" s="15" t="s">
        <v>12</v>
      </c>
      <c r="E40" s="15" t="s">
        <v>12</v>
      </c>
      <c r="F40" s="15" t="s">
        <v>12</v>
      </c>
      <c r="G40" s="15" t="s">
        <v>12</v>
      </c>
      <c r="H40" s="15" t="s">
        <v>12</v>
      </c>
      <c r="I40" s="15" t="s">
        <v>0</v>
      </c>
    </row>
    <row r="41" spans="1:13" ht="14.25" thickTop="1" thickBot="1">
      <c r="A41" s="13">
        <v>2012</v>
      </c>
      <c r="B41" s="10">
        <f>ROUND(1000*$F$16*$F$15*(1+$I41)^2/(8760*$F$21),2)</f>
        <v>24.58</v>
      </c>
      <c r="C41" s="10">
        <f>ROUND(1000*$F$17*(1+$I41)^2/($F$21*8760),2)</f>
        <v>6.65</v>
      </c>
      <c r="D41" s="10">
        <f>ROUND($F$18*(1+$I41)^2,2)</f>
        <v>2.56</v>
      </c>
      <c r="E41" s="75" t="s">
        <v>47</v>
      </c>
      <c r="F41" s="27">
        <v>9.4462433172363636E-2</v>
      </c>
      <c r="G41" s="26">
        <f t="shared" ref="G41:G70" si="0">($F$22+$F$23)*(B41+C41)</f>
        <v>7.0892099999999978</v>
      </c>
      <c r="H41" s="75" t="s">
        <v>47</v>
      </c>
      <c r="I41" s="25">
        <v>2.5000000000000001E-2</v>
      </c>
      <c r="L41" s="24"/>
    </row>
    <row r="42" spans="1:13" ht="14.25" thickTop="1" thickBot="1">
      <c r="A42" s="13">
        <f t="shared" ref="A42:A70" si="1">(A41+1)</f>
        <v>2013</v>
      </c>
      <c r="B42" s="10">
        <f t="shared" ref="B42:B70" si="2">B$41</f>
        <v>24.58</v>
      </c>
      <c r="C42" s="10">
        <f t="shared" ref="C42:C70" si="3">ROUND(C41*(1+$I42),2)</f>
        <v>6.82</v>
      </c>
      <c r="D42" s="10">
        <f t="shared" ref="D42:D70" si="4">ROUND(D41*(1+$I42),2)</f>
        <v>2.62</v>
      </c>
      <c r="E42" s="75" t="s">
        <v>47</v>
      </c>
      <c r="F42" s="23">
        <v>7.5879502138609389</v>
      </c>
      <c r="G42" s="22">
        <f t="shared" si="0"/>
        <v>7.1277999999999979</v>
      </c>
      <c r="H42" s="75" t="s">
        <v>47</v>
      </c>
      <c r="I42" s="12">
        <v>2.5000000000000001E-2</v>
      </c>
    </row>
    <row r="43" spans="1:13" ht="14.25" thickTop="1" thickBot="1">
      <c r="A43" s="13">
        <f t="shared" si="1"/>
        <v>2014</v>
      </c>
      <c r="B43" s="10">
        <f t="shared" si="2"/>
        <v>24.58</v>
      </c>
      <c r="C43" s="10">
        <f t="shared" si="3"/>
        <v>6.99</v>
      </c>
      <c r="D43" s="10">
        <f t="shared" si="4"/>
        <v>2.69</v>
      </c>
      <c r="E43" s="75" t="s">
        <v>47</v>
      </c>
      <c r="F43" s="23">
        <v>8.1808433259986639</v>
      </c>
      <c r="G43" s="22">
        <f t="shared" si="0"/>
        <v>7.1663899999999989</v>
      </c>
      <c r="H43" s="75" t="s">
        <v>47</v>
      </c>
      <c r="I43" s="12">
        <f t="shared" ref="I43:I70" si="5">INF</f>
        <v>2.5000000000000001E-2</v>
      </c>
    </row>
    <row r="44" spans="1:13" ht="14.25" thickTop="1" thickBot="1">
      <c r="A44" s="13">
        <f t="shared" si="1"/>
        <v>2015</v>
      </c>
      <c r="B44" s="10">
        <f t="shared" si="2"/>
        <v>24.58</v>
      </c>
      <c r="C44" s="10">
        <f t="shared" si="3"/>
        <v>7.16</v>
      </c>
      <c r="D44" s="10">
        <f t="shared" si="4"/>
        <v>2.76</v>
      </c>
      <c r="E44" s="75" t="s">
        <v>47</v>
      </c>
      <c r="F44" s="23">
        <v>8.8708164570922978</v>
      </c>
      <c r="G44" s="22">
        <f t="shared" si="0"/>
        <v>7.2049799999999982</v>
      </c>
      <c r="H44" s="75" t="s">
        <v>47</v>
      </c>
      <c r="I44" s="12">
        <f t="shared" si="5"/>
        <v>2.5000000000000001E-2</v>
      </c>
    </row>
    <row r="45" spans="1:13" ht="14.25" thickTop="1" thickBot="1">
      <c r="A45" s="13">
        <f t="shared" si="1"/>
        <v>2016</v>
      </c>
      <c r="B45" s="10">
        <f t="shared" si="2"/>
        <v>24.58</v>
      </c>
      <c r="C45" s="10">
        <f t="shared" si="3"/>
        <v>7.34</v>
      </c>
      <c r="D45" s="10">
        <f t="shared" si="4"/>
        <v>2.83</v>
      </c>
      <c r="E45" s="75" t="s">
        <v>47</v>
      </c>
      <c r="F45" s="23">
        <v>9.4699382059043913</v>
      </c>
      <c r="G45" s="22">
        <f t="shared" si="0"/>
        <v>7.2458399999999976</v>
      </c>
      <c r="H45" s="75" t="s">
        <v>47</v>
      </c>
      <c r="I45" s="12">
        <f t="shared" si="5"/>
        <v>2.5000000000000001E-2</v>
      </c>
    </row>
    <row r="46" spans="1:13" ht="14.25" thickTop="1" thickBot="1">
      <c r="A46" s="13">
        <f t="shared" si="1"/>
        <v>2017</v>
      </c>
      <c r="B46" s="10">
        <f t="shared" si="2"/>
        <v>24.58</v>
      </c>
      <c r="C46" s="10">
        <f t="shared" si="3"/>
        <v>7.52</v>
      </c>
      <c r="D46" s="10">
        <f t="shared" si="4"/>
        <v>2.9</v>
      </c>
      <c r="E46" s="75" t="s">
        <v>47</v>
      </c>
      <c r="F46" s="23">
        <v>10.204706202318182</v>
      </c>
      <c r="G46" s="22">
        <f t="shared" si="0"/>
        <v>7.2866999999999971</v>
      </c>
      <c r="H46" s="75" t="s">
        <v>47</v>
      </c>
      <c r="I46" s="12">
        <f t="shared" si="5"/>
        <v>2.5000000000000001E-2</v>
      </c>
    </row>
    <row r="47" spans="1:13" ht="14.25" thickTop="1" thickBot="1">
      <c r="A47" s="13">
        <f t="shared" si="1"/>
        <v>2018</v>
      </c>
      <c r="B47" s="10">
        <f t="shared" si="2"/>
        <v>24.58</v>
      </c>
      <c r="C47" s="10">
        <f t="shared" si="3"/>
        <v>7.71</v>
      </c>
      <c r="D47" s="10">
        <f t="shared" si="4"/>
        <v>2.97</v>
      </c>
      <c r="E47" s="75" t="s">
        <v>47</v>
      </c>
      <c r="F47" s="23">
        <v>11.00114939890487</v>
      </c>
      <c r="G47" s="22">
        <f t="shared" si="0"/>
        <v>7.3298299999999985</v>
      </c>
      <c r="H47" s="75" t="s">
        <v>47</v>
      </c>
      <c r="I47" s="12">
        <f t="shared" si="5"/>
        <v>2.5000000000000001E-2</v>
      </c>
    </row>
    <row r="48" spans="1:13" ht="14.25" thickTop="1" thickBot="1">
      <c r="A48" s="13">
        <f t="shared" si="1"/>
        <v>2019</v>
      </c>
      <c r="B48" s="10">
        <f t="shared" si="2"/>
        <v>24.58</v>
      </c>
      <c r="C48" s="10">
        <f t="shared" si="3"/>
        <v>7.9</v>
      </c>
      <c r="D48" s="10">
        <f t="shared" si="4"/>
        <v>3.04</v>
      </c>
      <c r="E48" s="75" t="s">
        <v>47</v>
      </c>
      <c r="F48" s="23">
        <v>11.851855392771961</v>
      </c>
      <c r="G48" s="22">
        <f t="shared" si="0"/>
        <v>7.3729599999999973</v>
      </c>
      <c r="H48" s="75" t="s">
        <v>47</v>
      </c>
      <c r="I48" s="12">
        <f t="shared" si="5"/>
        <v>2.5000000000000001E-2</v>
      </c>
    </row>
    <row r="49" spans="1:9" ht="14.25" thickTop="1" thickBot="1">
      <c r="A49" s="13">
        <f t="shared" si="1"/>
        <v>2020</v>
      </c>
      <c r="B49" s="10">
        <f t="shared" si="2"/>
        <v>24.58</v>
      </c>
      <c r="C49" s="10">
        <f t="shared" si="3"/>
        <v>8.1</v>
      </c>
      <c r="D49" s="10">
        <f t="shared" si="4"/>
        <v>3.12</v>
      </c>
      <c r="E49" s="75" t="s">
        <v>47</v>
      </c>
      <c r="F49" s="23">
        <v>12.777694481411869</v>
      </c>
      <c r="G49" s="22">
        <f t="shared" si="0"/>
        <v>7.4183599999999981</v>
      </c>
      <c r="H49" s="75" t="s">
        <v>47</v>
      </c>
      <c r="I49" s="12">
        <f t="shared" si="5"/>
        <v>2.5000000000000001E-2</v>
      </c>
    </row>
    <row r="50" spans="1:9" ht="14.25" thickTop="1" thickBot="1">
      <c r="A50" s="13">
        <f t="shared" si="1"/>
        <v>2021</v>
      </c>
      <c r="B50" s="10">
        <f t="shared" si="2"/>
        <v>24.58</v>
      </c>
      <c r="C50" s="10">
        <f t="shared" si="3"/>
        <v>8.3000000000000007</v>
      </c>
      <c r="D50" s="10">
        <f t="shared" si="4"/>
        <v>3.2</v>
      </c>
      <c r="E50" s="75" t="s">
        <v>47</v>
      </c>
      <c r="F50" s="23">
        <v>13.741510330999798</v>
      </c>
      <c r="G50" s="22">
        <f t="shared" si="0"/>
        <v>7.4637599999999971</v>
      </c>
      <c r="H50" s="75" t="s">
        <v>47</v>
      </c>
      <c r="I50" s="12">
        <f t="shared" si="5"/>
        <v>2.5000000000000001E-2</v>
      </c>
    </row>
    <row r="51" spans="1:9" ht="14.25" thickTop="1" thickBot="1">
      <c r="A51" s="13">
        <f t="shared" si="1"/>
        <v>2022</v>
      </c>
      <c r="B51" s="10">
        <f t="shared" si="2"/>
        <v>24.58</v>
      </c>
      <c r="C51" s="10">
        <f t="shared" si="3"/>
        <v>8.51</v>
      </c>
      <c r="D51" s="10">
        <f t="shared" si="4"/>
        <v>3.28</v>
      </c>
      <c r="E51" s="75" t="s">
        <v>47</v>
      </c>
      <c r="F51" s="23">
        <v>14.785902852536784</v>
      </c>
      <c r="G51" s="22">
        <f t="shared" si="0"/>
        <v>7.5114299999999972</v>
      </c>
      <c r="H51" s="75" t="s">
        <v>47</v>
      </c>
      <c r="I51" s="12">
        <f t="shared" si="5"/>
        <v>2.5000000000000001E-2</v>
      </c>
    </row>
    <row r="52" spans="1:9" ht="14.25" thickTop="1" thickBot="1">
      <c r="A52" s="13">
        <f t="shared" si="1"/>
        <v>2023</v>
      </c>
      <c r="B52" s="10">
        <f t="shared" si="2"/>
        <v>24.58</v>
      </c>
      <c r="C52" s="10">
        <f t="shared" si="3"/>
        <v>8.7200000000000006</v>
      </c>
      <c r="D52" s="10">
        <f t="shared" si="4"/>
        <v>3.36</v>
      </c>
      <c r="E52" s="75" t="s">
        <v>47</v>
      </c>
      <c r="F52" s="23">
        <v>15.876483144342714</v>
      </c>
      <c r="G52" s="22">
        <f t="shared" si="0"/>
        <v>7.5590999999999982</v>
      </c>
      <c r="H52" s="75" t="s">
        <v>47</v>
      </c>
      <c r="I52" s="12">
        <f t="shared" si="5"/>
        <v>2.5000000000000001E-2</v>
      </c>
    </row>
    <row r="53" spans="1:9" ht="14.25" thickTop="1" thickBot="1">
      <c r="A53" s="13">
        <f t="shared" si="1"/>
        <v>2024</v>
      </c>
      <c r="B53" s="10">
        <f t="shared" si="2"/>
        <v>24.58</v>
      </c>
      <c r="C53" s="10">
        <f t="shared" si="3"/>
        <v>8.94</v>
      </c>
      <c r="D53" s="10">
        <f t="shared" si="4"/>
        <v>3.44</v>
      </c>
      <c r="E53" s="75" t="s">
        <v>47</v>
      </c>
      <c r="F53" s="23">
        <v>17.09103362275232</v>
      </c>
      <c r="G53" s="22">
        <f t="shared" si="0"/>
        <v>7.6090399999999976</v>
      </c>
      <c r="H53" s="75" t="s">
        <v>47</v>
      </c>
      <c r="I53" s="12">
        <f t="shared" si="5"/>
        <v>2.5000000000000001E-2</v>
      </c>
    </row>
    <row r="54" spans="1:9" ht="14.25" thickTop="1" thickBot="1">
      <c r="A54" s="13">
        <f t="shared" si="1"/>
        <v>2025</v>
      </c>
      <c r="B54" s="10">
        <f t="shared" si="2"/>
        <v>24.58</v>
      </c>
      <c r="C54" s="10">
        <f t="shared" si="3"/>
        <v>9.16</v>
      </c>
      <c r="D54" s="10">
        <f t="shared" si="4"/>
        <v>3.53</v>
      </c>
      <c r="E54" s="75" t="s">
        <v>47</v>
      </c>
      <c r="F54" s="23">
        <v>18.384315300413846</v>
      </c>
      <c r="G54" s="22">
        <f t="shared" si="0"/>
        <v>7.658979999999997</v>
      </c>
      <c r="H54" s="75" t="s">
        <v>47</v>
      </c>
      <c r="I54" s="12">
        <f t="shared" si="5"/>
        <v>2.5000000000000001E-2</v>
      </c>
    </row>
    <row r="55" spans="1:9" ht="14.25" thickTop="1" thickBot="1">
      <c r="A55" s="13">
        <f t="shared" si="1"/>
        <v>2026</v>
      </c>
      <c r="B55" s="10">
        <f t="shared" si="2"/>
        <v>24.58</v>
      </c>
      <c r="C55" s="10">
        <f t="shared" si="3"/>
        <v>9.39</v>
      </c>
      <c r="D55" s="10">
        <f t="shared" si="4"/>
        <v>3.62</v>
      </c>
      <c r="E55" s="75" t="s">
        <v>47</v>
      </c>
      <c r="F55" s="23">
        <v>19.772144963581248</v>
      </c>
      <c r="G55" s="22">
        <f t="shared" si="0"/>
        <v>7.7111899999999984</v>
      </c>
      <c r="H55" s="75" t="s">
        <v>47</v>
      </c>
      <c r="I55" s="12">
        <f t="shared" si="5"/>
        <v>2.5000000000000001E-2</v>
      </c>
    </row>
    <row r="56" spans="1:9" ht="14.25" thickTop="1" thickBot="1">
      <c r="A56" s="13">
        <f t="shared" si="1"/>
        <v>2027</v>
      </c>
      <c r="B56" s="10">
        <f t="shared" si="2"/>
        <v>24.58</v>
      </c>
      <c r="C56" s="10">
        <f t="shared" si="3"/>
        <v>9.6199999999999992</v>
      </c>
      <c r="D56" s="10">
        <f t="shared" si="4"/>
        <v>3.71</v>
      </c>
      <c r="E56" s="75" t="s">
        <v>47</v>
      </c>
      <c r="F56" s="23">
        <v>21.256293458182917</v>
      </c>
      <c r="G56" s="22">
        <f t="shared" si="0"/>
        <v>7.7633999999999972</v>
      </c>
      <c r="H56" s="75" t="s">
        <v>47</v>
      </c>
      <c r="I56" s="12">
        <f t="shared" si="5"/>
        <v>2.5000000000000001E-2</v>
      </c>
    </row>
    <row r="57" spans="1:9" ht="14.25" thickTop="1" thickBot="1">
      <c r="A57" s="13">
        <f t="shared" si="1"/>
        <v>2028</v>
      </c>
      <c r="B57" s="10">
        <f t="shared" si="2"/>
        <v>24.58</v>
      </c>
      <c r="C57" s="10">
        <f t="shared" si="3"/>
        <v>9.86</v>
      </c>
      <c r="D57" s="10">
        <f t="shared" si="4"/>
        <v>3.8</v>
      </c>
      <c r="E57" s="75" t="s">
        <v>47</v>
      </c>
      <c r="F57" s="23">
        <v>22.852242243362028</v>
      </c>
      <c r="G57" s="22">
        <f t="shared" si="0"/>
        <v>7.8178799999999979</v>
      </c>
      <c r="H57" s="75" t="s">
        <v>47</v>
      </c>
      <c r="I57" s="12">
        <f t="shared" si="5"/>
        <v>2.5000000000000001E-2</v>
      </c>
    </row>
    <row r="58" spans="1:9" ht="14.25" thickTop="1" thickBot="1">
      <c r="A58" s="13">
        <f t="shared" si="1"/>
        <v>2029</v>
      </c>
      <c r="B58" s="10">
        <f t="shared" si="2"/>
        <v>24.58</v>
      </c>
      <c r="C58" s="10">
        <f t="shared" si="3"/>
        <v>10.11</v>
      </c>
      <c r="D58" s="10">
        <f t="shared" si="4"/>
        <v>3.9</v>
      </c>
      <c r="E58" s="75" t="s">
        <v>47</v>
      </c>
      <c r="F58" s="23">
        <v>24.58170814189301</v>
      </c>
      <c r="G58" s="22">
        <f t="shared" si="0"/>
        <v>7.874629999999998</v>
      </c>
      <c r="H58" s="75" t="s">
        <v>47</v>
      </c>
      <c r="I58" s="12">
        <f t="shared" si="5"/>
        <v>2.5000000000000001E-2</v>
      </c>
    </row>
    <row r="59" spans="1:9" ht="14.25" thickTop="1" thickBot="1">
      <c r="A59" s="13">
        <f t="shared" si="1"/>
        <v>2030</v>
      </c>
      <c r="B59" s="10">
        <f t="shared" si="2"/>
        <v>24.58</v>
      </c>
      <c r="C59" s="10">
        <f t="shared" si="3"/>
        <v>10.36</v>
      </c>
      <c r="D59" s="10">
        <f t="shared" si="4"/>
        <v>4</v>
      </c>
      <c r="E59" s="75" t="s">
        <v>47</v>
      </c>
      <c r="F59" s="23">
        <v>26.435368429813941</v>
      </c>
      <c r="G59" s="22">
        <f t="shared" si="0"/>
        <v>7.9313799999999981</v>
      </c>
      <c r="H59" s="75" t="s">
        <v>47</v>
      </c>
      <c r="I59" s="12">
        <f t="shared" si="5"/>
        <v>2.5000000000000001E-2</v>
      </c>
    </row>
    <row r="60" spans="1:9" ht="14.25" thickTop="1" thickBot="1">
      <c r="A60" s="13">
        <f t="shared" si="1"/>
        <v>2031</v>
      </c>
      <c r="B60" s="10">
        <f t="shared" si="2"/>
        <v>24.58</v>
      </c>
      <c r="C60" s="10">
        <f t="shared" si="3"/>
        <v>10.62</v>
      </c>
      <c r="D60" s="10">
        <f t="shared" si="4"/>
        <v>4.0999999999999996</v>
      </c>
      <c r="E60" s="75" t="s">
        <v>47</v>
      </c>
      <c r="F60" s="23">
        <v>27.096252640559289</v>
      </c>
      <c r="G60" s="22">
        <f t="shared" si="0"/>
        <v>7.9903999999999975</v>
      </c>
      <c r="H60" s="75" t="s">
        <v>47</v>
      </c>
      <c r="I60" s="12">
        <f t="shared" si="5"/>
        <v>2.5000000000000001E-2</v>
      </c>
    </row>
    <row r="61" spans="1:9" ht="14.25" thickTop="1" thickBot="1">
      <c r="A61" s="13">
        <f t="shared" si="1"/>
        <v>2032</v>
      </c>
      <c r="B61" s="10">
        <f t="shared" si="2"/>
        <v>24.58</v>
      </c>
      <c r="C61" s="10">
        <f t="shared" si="3"/>
        <v>10.89</v>
      </c>
      <c r="D61" s="10">
        <f t="shared" si="4"/>
        <v>4.2</v>
      </c>
      <c r="E61" s="75" t="s">
        <v>47</v>
      </c>
      <c r="F61" s="23">
        <v>27.773658956573268</v>
      </c>
      <c r="G61" s="22">
        <f t="shared" si="0"/>
        <v>8.0516899999999989</v>
      </c>
      <c r="H61" s="75" t="s">
        <v>47</v>
      </c>
      <c r="I61" s="12">
        <f t="shared" si="5"/>
        <v>2.5000000000000001E-2</v>
      </c>
    </row>
    <row r="62" spans="1:9" ht="14.25" thickTop="1" thickBot="1">
      <c r="A62" s="13">
        <f t="shared" si="1"/>
        <v>2033</v>
      </c>
      <c r="B62" s="10">
        <f t="shared" si="2"/>
        <v>24.58</v>
      </c>
      <c r="C62" s="10">
        <f t="shared" si="3"/>
        <v>11.16</v>
      </c>
      <c r="D62" s="10">
        <f t="shared" si="4"/>
        <v>4.3099999999999996</v>
      </c>
      <c r="E62" s="75" t="s">
        <v>47</v>
      </c>
      <c r="F62" s="23">
        <v>28.468000430487592</v>
      </c>
      <c r="G62" s="22">
        <f t="shared" si="0"/>
        <v>8.1129799999999967</v>
      </c>
      <c r="H62" s="75" t="s">
        <v>47</v>
      </c>
      <c r="I62" s="12">
        <f t="shared" si="5"/>
        <v>2.5000000000000001E-2</v>
      </c>
    </row>
    <row r="63" spans="1:9" ht="14.25" thickTop="1" thickBot="1">
      <c r="A63" s="13">
        <f t="shared" si="1"/>
        <v>2034</v>
      </c>
      <c r="B63" s="10">
        <f t="shared" si="2"/>
        <v>24.58</v>
      </c>
      <c r="C63" s="10">
        <f t="shared" si="3"/>
        <v>11.44</v>
      </c>
      <c r="D63" s="10">
        <f t="shared" si="4"/>
        <v>4.42</v>
      </c>
      <c r="E63" s="75" t="s">
        <v>47</v>
      </c>
      <c r="F63" s="23">
        <v>29.179700441249778</v>
      </c>
      <c r="G63" s="22">
        <f t="shared" si="0"/>
        <v>8.1765399999999975</v>
      </c>
      <c r="H63" s="75" t="s">
        <v>47</v>
      </c>
      <c r="I63" s="12">
        <f t="shared" si="5"/>
        <v>2.5000000000000001E-2</v>
      </c>
    </row>
    <row r="64" spans="1:9" ht="14.25" thickTop="1" thickBot="1">
      <c r="A64" s="13">
        <f t="shared" si="1"/>
        <v>2035</v>
      </c>
      <c r="B64" s="10">
        <f t="shared" si="2"/>
        <v>24.58</v>
      </c>
      <c r="C64" s="10">
        <f t="shared" si="3"/>
        <v>11.73</v>
      </c>
      <c r="D64" s="10">
        <f t="shared" si="4"/>
        <v>4.53</v>
      </c>
      <c r="E64" s="75" t="s">
        <v>47</v>
      </c>
      <c r="F64" s="23">
        <v>29.909192952281021</v>
      </c>
      <c r="G64" s="22">
        <f t="shared" si="0"/>
        <v>8.2423699999999993</v>
      </c>
      <c r="H64" s="75" t="s">
        <v>47</v>
      </c>
      <c r="I64" s="12">
        <f t="shared" si="5"/>
        <v>2.5000000000000001E-2</v>
      </c>
    </row>
    <row r="65" spans="1:16" ht="14.25" thickTop="1" thickBot="1">
      <c r="A65" s="13">
        <f t="shared" si="1"/>
        <v>2036</v>
      </c>
      <c r="B65" s="10">
        <f t="shared" si="2"/>
        <v>24.58</v>
      </c>
      <c r="C65" s="10">
        <f t="shared" si="3"/>
        <v>12.02</v>
      </c>
      <c r="D65" s="10">
        <f t="shared" si="4"/>
        <v>4.6399999999999997</v>
      </c>
      <c r="E65" s="75" t="s">
        <v>47</v>
      </c>
      <c r="F65" s="23">
        <v>30.656922776088045</v>
      </c>
      <c r="G65" s="22">
        <f t="shared" si="0"/>
        <v>8.3081999999999976</v>
      </c>
      <c r="H65" s="75" t="s">
        <v>47</v>
      </c>
      <c r="I65" s="12">
        <f t="shared" si="5"/>
        <v>2.5000000000000001E-2</v>
      </c>
    </row>
    <row r="66" spans="1:16" ht="14.25" thickTop="1" thickBot="1">
      <c r="A66" s="13">
        <f t="shared" si="1"/>
        <v>2037</v>
      </c>
      <c r="B66" s="10">
        <f t="shared" si="2"/>
        <v>24.58</v>
      </c>
      <c r="C66" s="10">
        <f t="shared" si="3"/>
        <v>12.32</v>
      </c>
      <c r="D66" s="10">
        <f t="shared" si="4"/>
        <v>4.76</v>
      </c>
      <c r="E66" s="75" t="s">
        <v>47</v>
      </c>
      <c r="F66" s="23">
        <v>31.423345845490243</v>
      </c>
      <c r="G66" s="22">
        <f t="shared" si="0"/>
        <v>8.3762999999999987</v>
      </c>
      <c r="H66" s="75" t="s">
        <v>47</v>
      </c>
      <c r="I66" s="12">
        <f t="shared" si="5"/>
        <v>2.5000000000000001E-2</v>
      </c>
    </row>
    <row r="67" spans="1:16" ht="14.25" thickTop="1" thickBot="1">
      <c r="A67" s="13">
        <f t="shared" si="1"/>
        <v>2038</v>
      </c>
      <c r="B67" s="10">
        <f t="shared" si="2"/>
        <v>24.58</v>
      </c>
      <c r="C67" s="10">
        <f t="shared" si="3"/>
        <v>12.63</v>
      </c>
      <c r="D67" s="10">
        <f t="shared" si="4"/>
        <v>4.88</v>
      </c>
      <c r="E67" s="75" t="s">
        <v>47</v>
      </c>
      <c r="F67" s="23">
        <v>32.208929491627494</v>
      </c>
      <c r="G67" s="22">
        <f t="shared" si="0"/>
        <v>8.4466699999999992</v>
      </c>
      <c r="H67" s="75" t="s">
        <v>47</v>
      </c>
      <c r="I67" s="12">
        <f t="shared" si="5"/>
        <v>2.5000000000000001E-2</v>
      </c>
    </row>
    <row r="68" spans="1:16" ht="14.25" thickTop="1" thickBot="1">
      <c r="A68" s="13">
        <f t="shared" si="1"/>
        <v>2039</v>
      </c>
      <c r="B68" s="10">
        <f t="shared" si="2"/>
        <v>24.58</v>
      </c>
      <c r="C68" s="10">
        <f t="shared" si="3"/>
        <v>12.95</v>
      </c>
      <c r="D68" s="10">
        <f t="shared" si="4"/>
        <v>5</v>
      </c>
      <c r="E68" s="75" t="s">
        <v>47</v>
      </c>
      <c r="F68" s="23">
        <v>33.014152728918177</v>
      </c>
      <c r="G68" s="22">
        <f t="shared" si="0"/>
        <v>8.5193099999999991</v>
      </c>
      <c r="H68" s="75" t="s">
        <v>47</v>
      </c>
      <c r="I68" s="12">
        <f t="shared" si="5"/>
        <v>2.5000000000000001E-2</v>
      </c>
    </row>
    <row r="69" spans="1:16" ht="14.25" thickTop="1" thickBot="1">
      <c r="A69" s="13">
        <f t="shared" si="1"/>
        <v>2040</v>
      </c>
      <c r="B69" s="10">
        <f t="shared" si="2"/>
        <v>24.58</v>
      </c>
      <c r="C69" s="10">
        <f t="shared" si="3"/>
        <v>13.27</v>
      </c>
      <c r="D69" s="10">
        <f t="shared" si="4"/>
        <v>5.13</v>
      </c>
      <c r="E69" s="75" t="s">
        <v>47</v>
      </c>
      <c r="F69" s="23">
        <v>33.839506547141127</v>
      </c>
      <c r="G69" s="22">
        <f t="shared" si="0"/>
        <v>8.5919499999999971</v>
      </c>
      <c r="H69" s="75" t="s">
        <v>47</v>
      </c>
      <c r="I69" s="12">
        <f t="shared" si="5"/>
        <v>2.5000000000000001E-2</v>
      </c>
    </row>
    <row r="70" spans="1:16" ht="13.5" thickTop="1">
      <c r="A70" s="13">
        <f t="shared" si="1"/>
        <v>2041</v>
      </c>
      <c r="B70" s="10">
        <f t="shared" si="2"/>
        <v>24.58</v>
      </c>
      <c r="C70" s="10">
        <f t="shared" si="3"/>
        <v>13.6</v>
      </c>
      <c r="D70" s="10">
        <f t="shared" si="4"/>
        <v>5.26</v>
      </c>
      <c r="E70" s="75" t="s">
        <v>47</v>
      </c>
      <c r="F70" s="23">
        <v>34.685494210819662</v>
      </c>
      <c r="G70" s="22">
        <f t="shared" si="0"/>
        <v>8.666859999999998</v>
      </c>
      <c r="H70" s="75" t="s">
        <v>47</v>
      </c>
      <c r="I70" s="12">
        <f t="shared" si="5"/>
        <v>2.5000000000000001E-2</v>
      </c>
    </row>
    <row r="71" spans="1:16">
      <c r="A71" s="5"/>
      <c r="B71" s="10"/>
      <c r="C71" s="5"/>
      <c r="D71" s="5"/>
      <c r="E71" s="5"/>
      <c r="F71" s="9"/>
      <c r="G71" s="9"/>
      <c r="H71" s="9"/>
      <c r="I71" s="12"/>
      <c r="J71" s="5"/>
      <c r="K71" s="5"/>
    </row>
    <row r="72" spans="1:1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O72" s="21"/>
    </row>
    <row r="73" spans="1:16" ht="13.5" thickBot="1">
      <c r="A73" s="76" t="s">
        <v>11</v>
      </c>
      <c r="B73" s="76"/>
      <c r="C73" s="76"/>
      <c r="D73" s="76"/>
      <c r="E73" s="76"/>
      <c r="F73" s="76"/>
      <c r="G73" s="76"/>
      <c r="H73" s="76"/>
      <c r="I73" s="76"/>
      <c r="J73" s="5"/>
      <c r="K73" s="5"/>
      <c r="O73" s="11"/>
      <c r="P73" s="18"/>
    </row>
    <row r="74" spans="1:16">
      <c r="A74" s="5"/>
      <c r="B74" s="19"/>
      <c r="C74" s="19"/>
      <c r="D74" s="19"/>
      <c r="E74" s="19"/>
      <c r="F74" s="19"/>
      <c r="G74" s="20"/>
      <c r="H74" s="19"/>
      <c r="I74" s="18"/>
      <c r="M74" s="18"/>
      <c r="N74" s="18"/>
      <c r="O74" s="11"/>
    </row>
    <row r="75" spans="1:16">
      <c r="A75" s="5"/>
      <c r="B75" s="19" t="s">
        <v>10</v>
      </c>
      <c r="C75" s="19" t="s">
        <v>9</v>
      </c>
      <c r="D75" s="19" t="s">
        <v>8</v>
      </c>
      <c r="E75" s="19" t="s">
        <v>7</v>
      </c>
      <c r="F75" s="19" t="s">
        <v>6</v>
      </c>
      <c r="G75" s="19" t="s">
        <v>5</v>
      </c>
      <c r="H75" s="19" t="s">
        <v>4</v>
      </c>
      <c r="I75" s="18" t="s">
        <v>3</v>
      </c>
      <c r="M75" s="17"/>
      <c r="N75" s="17"/>
      <c r="O75" s="11"/>
    </row>
    <row r="76" spans="1:16" ht="13.5" thickBot="1">
      <c r="A76" s="16" t="s">
        <v>2</v>
      </c>
      <c r="B76" s="15" t="s">
        <v>1</v>
      </c>
      <c r="C76" s="15" t="s">
        <v>1</v>
      </c>
      <c r="D76" s="15" t="s">
        <v>1</v>
      </c>
      <c r="E76" s="15" t="s">
        <v>1</v>
      </c>
      <c r="F76" s="15" t="s">
        <v>1</v>
      </c>
      <c r="G76" s="15" t="s">
        <v>1</v>
      </c>
      <c r="H76" s="15" t="s">
        <v>1</v>
      </c>
      <c r="I76" s="15" t="s">
        <v>0</v>
      </c>
      <c r="M76" s="12"/>
      <c r="N76" s="12"/>
      <c r="O76" s="11"/>
    </row>
    <row r="77" spans="1:16" ht="13.5" customHeight="1" thickTop="1">
      <c r="A77" s="13">
        <f>A41</f>
        <v>2012</v>
      </c>
      <c r="B77" s="10">
        <f>ROUND($E$15*$E$16*(1+$I77)^2,2)</f>
        <v>136.99</v>
      </c>
      <c r="C77" s="10">
        <f>ROUND($E$17*(1+$I77)^2,2)</f>
        <v>16.7</v>
      </c>
      <c r="D77" s="10">
        <v>0</v>
      </c>
      <c r="E77" s="10">
        <v>0</v>
      </c>
      <c r="F77" s="10">
        <v>0</v>
      </c>
      <c r="G77" s="10">
        <f t="shared" ref="G77:G106" si="6">($E$22+$E$23)*(B77+C77)</f>
        <v>34.887629999999994</v>
      </c>
      <c r="H77" s="10">
        <f t="shared" ref="H77:H106" si="7">B77+C77+D77+E77+F77+G77</f>
        <v>188.57763</v>
      </c>
      <c r="I77" s="12">
        <f t="shared" ref="I77:I106" si="8">INF</f>
        <v>2.5000000000000001E-2</v>
      </c>
      <c r="M77" s="12"/>
      <c r="N77" s="14"/>
      <c r="O77" s="11"/>
    </row>
    <row r="78" spans="1:16" ht="13.5" customHeight="1">
      <c r="A78" s="13">
        <f t="shared" ref="A78:A106" si="9">(A77+1)</f>
        <v>2013</v>
      </c>
      <c r="B78" s="10">
        <f t="shared" ref="B78:B106" si="10">B$77</f>
        <v>136.99</v>
      </c>
      <c r="C78" s="10">
        <f t="shared" ref="C78:C106" si="11">ROUND(C77*(1+$I78),2)</f>
        <v>17.12</v>
      </c>
      <c r="D78" s="10">
        <v>0</v>
      </c>
      <c r="E78" s="10">
        <v>0</v>
      </c>
      <c r="F78" s="10">
        <v>0</v>
      </c>
      <c r="G78" s="10">
        <f t="shared" si="6"/>
        <v>34.982969999999995</v>
      </c>
      <c r="H78" s="10">
        <f t="shared" si="7"/>
        <v>189.09297000000001</v>
      </c>
      <c r="I78" s="12">
        <f t="shared" si="8"/>
        <v>2.5000000000000001E-2</v>
      </c>
      <c r="M78" s="12"/>
      <c r="N78" s="12"/>
      <c r="O78" s="11"/>
    </row>
    <row r="79" spans="1:16" ht="13.5" customHeight="1">
      <c r="A79" s="13">
        <f t="shared" si="9"/>
        <v>2014</v>
      </c>
      <c r="B79" s="10">
        <f t="shared" si="10"/>
        <v>136.99</v>
      </c>
      <c r="C79" s="10">
        <f t="shared" si="11"/>
        <v>17.55</v>
      </c>
      <c r="D79" s="10">
        <v>0</v>
      </c>
      <c r="E79" s="10">
        <v>0</v>
      </c>
      <c r="F79" s="10">
        <v>0</v>
      </c>
      <c r="G79" s="10">
        <f t="shared" si="6"/>
        <v>35.080579999999998</v>
      </c>
      <c r="H79" s="10">
        <f t="shared" si="7"/>
        <v>189.62058000000002</v>
      </c>
      <c r="I79" s="12">
        <f t="shared" si="8"/>
        <v>2.5000000000000001E-2</v>
      </c>
      <c r="M79" s="12"/>
      <c r="N79" s="12"/>
      <c r="O79" s="11"/>
    </row>
    <row r="80" spans="1:16" ht="13.5" customHeight="1">
      <c r="A80" s="13">
        <f t="shared" si="9"/>
        <v>2015</v>
      </c>
      <c r="B80" s="10">
        <f t="shared" si="10"/>
        <v>136.99</v>
      </c>
      <c r="C80" s="10">
        <f t="shared" si="11"/>
        <v>17.989999999999998</v>
      </c>
      <c r="D80" s="10">
        <v>0</v>
      </c>
      <c r="E80" s="10">
        <v>0</v>
      </c>
      <c r="F80" s="10">
        <v>0</v>
      </c>
      <c r="G80" s="10">
        <f t="shared" si="6"/>
        <v>35.180459999999997</v>
      </c>
      <c r="H80" s="10">
        <f t="shared" si="7"/>
        <v>190.16046</v>
      </c>
      <c r="I80" s="12">
        <f t="shared" si="8"/>
        <v>2.5000000000000001E-2</v>
      </c>
      <c r="M80" s="12"/>
      <c r="N80" s="12"/>
      <c r="O80" s="11"/>
    </row>
    <row r="81" spans="1:15" ht="13.5" customHeight="1">
      <c r="A81" s="13">
        <f t="shared" si="9"/>
        <v>2016</v>
      </c>
      <c r="B81" s="10">
        <f t="shared" si="10"/>
        <v>136.99</v>
      </c>
      <c r="C81" s="10">
        <f t="shared" si="11"/>
        <v>18.440000000000001</v>
      </c>
      <c r="D81" s="10">
        <v>0</v>
      </c>
      <c r="E81" s="10">
        <v>0</v>
      </c>
      <c r="F81" s="10">
        <v>0</v>
      </c>
      <c r="G81" s="10">
        <f t="shared" si="6"/>
        <v>35.282609999999991</v>
      </c>
      <c r="H81" s="10">
        <f t="shared" si="7"/>
        <v>190.71260999999998</v>
      </c>
      <c r="I81" s="12">
        <f t="shared" si="8"/>
        <v>2.5000000000000001E-2</v>
      </c>
      <c r="M81" s="12"/>
      <c r="N81" s="12"/>
      <c r="O81" s="11"/>
    </row>
    <row r="82" spans="1:15" ht="13.5" customHeight="1">
      <c r="A82" s="13">
        <f t="shared" si="9"/>
        <v>2017</v>
      </c>
      <c r="B82" s="10">
        <f t="shared" si="10"/>
        <v>136.99</v>
      </c>
      <c r="C82" s="10">
        <f t="shared" si="11"/>
        <v>18.899999999999999</v>
      </c>
      <c r="D82" s="10">
        <v>0</v>
      </c>
      <c r="E82" s="10">
        <v>0</v>
      </c>
      <c r="F82" s="10">
        <v>0</v>
      </c>
      <c r="G82" s="10">
        <f t="shared" si="6"/>
        <v>35.387029999999996</v>
      </c>
      <c r="H82" s="10">
        <f t="shared" si="7"/>
        <v>191.27703000000002</v>
      </c>
      <c r="I82" s="12">
        <f t="shared" si="8"/>
        <v>2.5000000000000001E-2</v>
      </c>
      <c r="M82" s="12"/>
      <c r="N82" s="12"/>
      <c r="O82" s="11"/>
    </row>
    <row r="83" spans="1:15" ht="13.5" customHeight="1">
      <c r="A83" s="13">
        <f t="shared" si="9"/>
        <v>2018</v>
      </c>
      <c r="B83" s="10">
        <f t="shared" si="10"/>
        <v>136.99</v>
      </c>
      <c r="C83" s="10">
        <f t="shared" si="11"/>
        <v>19.37</v>
      </c>
      <c r="D83" s="10">
        <v>0</v>
      </c>
      <c r="E83" s="10">
        <v>0</v>
      </c>
      <c r="F83" s="10">
        <v>0</v>
      </c>
      <c r="G83" s="10">
        <f t="shared" si="6"/>
        <v>35.493719999999996</v>
      </c>
      <c r="H83" s="10">
        <f t="shared" si="7"/>
        <v>191.85372000000001</v>
      </c>
      <c r="I83" s="12">
        <f t="shared" si="8"/>
        <v>2.5000000000000001E-2</v>
      </c>
      <c r="M83" s="12"/>
      <c r="N83" s="12"/>
      <c r="O83" s="11"/>
    </row>
    <row r="84" spans="1:15" ht="13.5" customHeight="1">
      <c r="A84" s="13">
        <f t="shared" si="9"/>
        <v>2019</v>
      </c>
      <c r="B84" s="10">
        <f t="shared" si="10"/>
        <v>136.99</v>
      </c>
      <c r="C84" s="10">
        <f t="shared" si="11"/>
        <v>19.850000000000001</v>
      </c>
      <c r="D84" s="10">
        <v>0</v>
      </c>
      <c r="E84" s="10">
        <v>0</v>
      </c>
      <c r="F84" s="10">
        <v>0</v>
      </c>
      <c r="G84" s="10">
        <f t="shared" si="6"/>
        <v>35.602679999999992</v>
      </c>
      <c r="H84" s="10">
        <f t="shared" si="7"/>
        <v>192.44268</v>
      </c>
      <c r="I84" s="12">
        <f t="shared" si="8"/>
        <v>2.5000000000000001E-2</v>
      </c>
      <c r="M84" s="12"/>
      <c r="N84" s="12"/>
      <c r="O84" s="11"/>
    </row>
    <row r="85" spans="1:15" ht="13.5" customHeight="1">
      <c r="A85" s="13">
        <f t="shared" si="9"/>
        <v>2020</v>
      </c>
      <c r="B85" s="10">
        <f t="shared" si="10"/>
        <v>136.99</v>
      </c>
      <c r="C85" s="10">
        <f t="shared" si="11"/>
        <v>20.350000000000001</v>
      </c>
      <c r="D85" s="10">
        <v>0</v>
      </c>
      <c r="E85" s="10">
        <v>0</v>
      </c>
      <c r="F85" s="10">
        <v>0</v>
      </c>
      <c r="G85" s="10">
        <f t="shared" si="6"/>
        <v>35.716179999999994</v>
      </c>
      <c r="H85" s="10">
        <f t="shared" si="7"/>
        <v>193.05617999999998</v>
      </c>
      <c r="I85" s="12">
        <f t="shared" si="8"/>
        <v>2.5000000000000001E-2</v>
      </c>
      <c r="M85" s="12"/>
      <c r="N85" s="12"/>
      <c r="O85" s="11"/>
    </row>
    <row r="86" spans="1:15" ht="13.5" customHeight="1">
      <c r="A86" s="13">
        <f t="shared" si="9"/>
        <v>2021</v>
      </c>
      <c r="B86" s="10">
        <f t="shared" si="10"/>
        <v>136.99</v>
      </c>
      <c r="C86" s="10">
        <f t="shared" si="11"/>
        <v>20.86</v>
      </c>
      <c r="D86" s="10">
        <v>0</v>
      </c>
      <c r="E86" s="10">
        <v>0</v>
      </c>
      <c r="F86" s="10">
        <v>0</v>
      </c>
      <c r="G86" s="10">
        <f t="shared" si="6"/>
        <v>35.831949999999999</v>
      </c>
      <c r="H86" s="10">
        <f t="shared" si="7"/>
        <v>193.68195000000003</v>
      </c>
      <c r="I86" s="12">
        <f t="shared" si="8"/>
        <v>2.5000000000000001E-2</v>
      </c>
      <c r="M86" s="12"/>
      <c r="N86" s="12"/>
      <c r="O86" s="11"/>
    </row>
    <row r="87" spans="1:15" ht="13.5" customHeight="1">
      <c r="A87" s="13">
        <f t="shared" si="9"/>
        <v>2022</v>
      </c>
      <c r="B87" s="10">
        <f t="shared" si="10"/>
        <v>136.99</v>
      </c>
      <c r="C87" s="10">
        <f t="shared" si="11"/>
        <v>21.38</v>
      </c>
      <c r="D87" s="10">
        <v>0</v>
      </c>
      <c r="E87" s="10">
        <v>0</v>
      </c>
      <c r="F87" s="10">
        <v>0</v>
      </c>
      <c r="G87" s="10">
        <f t="shared" si="6"/>
        <v>35.949989999999993</v>
      </c>
      <c r="H87" s="10">
        <f t="shared" si="7"/>
        <v>194.31998999999999</v>
      </c>
      <c r="I87" s="12">
        <f t="shared" si="8"/>
        <v>2.5000000000000001E-2</v>
      </c>
      <c r="M87" s="12"/>
      <c r="N87" s="12"/>
      <c r="O87" s="11"/>
    </row>
    <row r="88" spans="1:15" ht="13.5" customHeight="1">
      <c r="A88" s="13">
        <f t="shared" si="9"/>
        <v>2023</v>
      </c>
      <c r="B88" s="10">
        <f t="shared" si="10"/>
        <v>136.99</v>
      </c>
      <c r="C88" s="10">
        <f t="shared" si="11"/>
        <v>21.91</v>
      </c>
      <c r="D88" s="10">
        <v>0</v>
      </c>
      <c r="E88" s="10">
        <v>0</v>
      </c>
      <c r="F88" s="10">
        <v>0</v>
      </c>
      <c r="G88" s="10">
        <f t="shared" si="6"/>
        <v>36.070299999999996</v>
      </c>
      <c r="H88" s="10">
        <f t="shared" si="7"/>
        <v>194.97030000000001</v>
      </c>
      <c r="I88" s="12">
        <f t="shared" si="8"/>
        <v>2.5000000000000001E-2</v>
      </c>
      <c r="M88" s="12"/>
      <c r="N88" s="12"/>
      <c r="O88" s="11"/>
    </row>
    <row r="89" spans="1:15" ht="13.5" customHeight="1">
      <c r="A89" s="13">
        <f t="shared" si="9"/>
        <v>2024</v>
      </c>
      <c r="B89" s="10">
        <f t="shared" si="10"/>
        <v>136.99</v>
      </c>
      <c r="C89" s="10">
        <f t="shared" si="11"/>
        <v>22.46</v>
      </c>
      <c r="D89" s="10">
        <v>0</v>
      </c>
      <c r="E89" s="10">
        <v>0</v>
      </c>
      <c r="F89" s="10">
        <v>0</v>
      </c>
      <c r="G89" s="10">
        <f t="shared" si="6"/>
        <v>36.195149999999998</v>
      </c>
      <c r="H89" s="10">
        <f t="shared" si="7"/>
        <v>195.64515</v>
      </c>
      <c r="I89" s="12">
        <f t="shared" si="8"/>
        <v>2.5000000000000001E-2</v>
      </c>
      <c r="M89" s="12"/>
      <c r="N89" s="12"/>
      <c r="O89" s="11"/>
    </row>
    <row r="90" spans="1:15" ht="13.5" customHeight="1">
      <c r="A90" s="13">
        <f t="shared" si="9"/>
        <v>2025</v>
      </c>
      <c r="B90" s="10">
        <f t="shared" si="10"/>
        <v>136.99</v>
      </c>
      <c r="C90" s="10">
        <f t="shared" si="11"/>
        <v>23.02</v>
      </c>
      <c r="D90" s="10">
        <v>0</v>
      </c>
      <c r="E90" s="10">
        <v>0</v>
      </c>
      <c r="F90" s="10">
        <v>0</v>
      </c>
      <c r="G90" s="10">
        <f t="shared" si="6"/>
        <v>36.322269999999996</v>
      </c>
      <c r="H90" s="10">
        <f t="shared" si="7"/>
        <v>196.33227000000002</v>
      </c>
      <c r="I90" s="12">
        <f t="shared" si="8"/>
        <v>2.5000000000000001E-2</v>
      </c>
      <c r="M90" s="12"/>
      <c r="N90" s="12"/>
      <c r="O90" s="11"/>
    </row>
    <row r="91" spans="1:15" ht="13.5" customHeight="1">
      <c r="A91" s="13">
        <f t="shared" si="9"/>
        <v>2026</v>
      </c>
      <c r="B91" s="10">
        <f t="shared" si="10"/>
        <v>136.99</v>
      </c>
      <c r="C91" s="10">
        <f t="shared" si="11"/>
        <v>23.6</v>
      </c>
      <c r="D91" s="10">
        <v>0</v>
      </c>
      <c r="E91" s="10">
        <v>0</v>
      </c>
      <c r="F91" s="10">
        <v>0</v>
      </c>
      <c r="G91" s="10">
        <f t="shared" si="6"/>
        <v>36.453929999999993</v>
      </c>
      <c r="H91" s="10">
        <f t="shared" si="7"/>
        <v>197.04392999999999</v>
      </c>
      <c r="I91" s="12">
        <f t="shared" si="8"/>
        <v>2.5000000000000001E-2</v>
      </c>
      <c r="M91" s="12"/>
      <c r="N91" s="12"/>
      <c r="O91" s="11"/>
    </row>
    <row r="92" spans="1:15" ht="13.5" customHeight="1">
      <c r="A92" s="13">
        <f t="shared" si="9"/>
        <v>2027</v>
      </c>
      <c r="B92" s="10">
        <f t="shared" si="10"/>
        <v>136.99</v>
      </c>
      <c r="C92" s="10">
        <f t="shared" si="11"/>
        <v>24.19</v>
      </c>
      <c r="D92" s="10">
        <v>0</v>
      </c>
      <c r="E92" s="10">
        <v>0</v>
      </c>
      <c r="F92" s="10">
        <v>0</v>
      </c>
      <c r="G92" s="10">
        <f t="shared" si="6"/>
        <v>36.587859999999992</v>
      </c>
      <c r="H92" s="10">
        <f t="shared" si="7"/>
        <v>197.76785999999998</v>
      </c>
      <c r="I92" s="12">
        <f t="shared" si="8"/>
        <v>2.5000000000000001E-2</v>
      </c>
      <c r="M92" s="12"/>
      <c r="N92" s="12"/>
      <c r="O92" s="11"/>
    </row>
    <row r="93" spans="1:15" ht="13.5" customHeight="1">
      <c r="A93" s="13">
        <f t="shared" si="9"/>
        <v>2028</v>
      </c>
      <c r="B93" s="10">
        <f t="shared" si="10"/>
        <v>136.99</v>
      </c>
      <c r="C93" s="10">
        <f t="shared" si="11"/>
        <v>24.79</v>
      </c>
      <c r="D93" s="10">
        <v>0</v>
      </c>
      <c r="E93" s="10">
        <v>0</v>
      </c>
      <c r="F93" s="10">
        <v>0</v>
      </c>
      <c r="G93" s="10">
        <f t="shared" si="6"/>
        <v>36.724059999999994</v>
      </c>
      <c r="H93" s="10">
        <f t="shared" si="7"/>
        <v>198.50405999999998</v>
      </c>
      <c r="I93" s="12">
        <f t="shared" si="8"/>
        <v>2.5000000000000001E-2</v>
      </c>
      <c r="M93" s="12"/>
      <c r="N93" s="12"/>
      <c r="O93" s="11"/>
    </row>
    <row r="94" spans="1:15" ht="13.5" customHeight="1">
      <c r="A94" s="13">
        <f t="shared" si="9"/>
        <v>2029</v>
      </c>
      <c r="B94" s="10">
        <f t="shared" si="10"/>
        <v>136.99</v>
      </c>
      <c r="C94" s="10">
        <f t="shared" si="11"/>
        <v>25.41</v>
      </c>
      <c r="D94" s="10">
        <v>0</v>
      </c>
      <c r="E94" s="10">
        <v>0</v>
      </c>
      <c r="F94" s="10">
        <v>0</v>
      </c>
      <c r="G94" s="10">
        <f t="shared" si="6"/>
        <v>36.864799999999995</v>
      </c>
      <c r="H94" s="10">
        <f t="shared" si="7"/>
        <v>199.26480000000001</v>
      </c>
      <c r="I94" s="12">
        <f t="shared" si="8"/>
        <v>2.5000000000000001E-2</v>
      </c>
      <c r="M94" s="12"/>
      <c r="N94" s="12"/>
      <c r="O94" s="11"/>
    </row>
    <row r="95" spans="1:15" ht="13.5" customHeight="1">
      <c r="A95" s="13">
        <f t="shared" si="9"/>
        <v>2030</v>
      </c>
      <c r="B95" s="10">
        <f t="shared" si="10"/>
        <v>136.99</v>
      </c>
      <c r="C95" s="10">
        <f t="shared" si="11"/>
        <v>26.05</v>
      </c>
      <c r="D95" s="10">
        <v>0</v>
      </c>
      <c r="E95" s="10">
        <v>0</v>
      </c>
      <c r="F95" s="10">
        <v>0</v>
      </c>
      <c r="G95" s="10">
        <f t="shared" si="6"/>
        <v>37.010079999999995</v>
      </c>
      <c r="H95" s="10">
        <f t="shared" si="7"/>
        <v>200.05008000000001</v>
      </c>
      <c r="I95" s="12">
        <f t="shared" si="8"/>
        <v>2.5000000000000001E-2</v>
      </c>
      <c r="M95" s="12"/>
      <c r="N95" s="12"/>
      <c r="O95" s="11"/>
    </row>
    <row r="96" spans="1:15" ht="13.5" customHeight="1">
      <c r="A96" s="13">
        <f t="shared" si="9"/>
        <v>2031</v>
      </c>
      <c r="B96" s="10">
        <f t="shared" si="10"/>
        <v>136.99</v>
      </c>
      <c r="C96" s="10">
        <f t="shared" si="11"/>
        <v>26.7</v>
      </c>
      <c r="D96" s="10">
        <v>0</v>
      </c>
      <c r="E96" s="10">
        <v>0</v>
      </c>
      <c r="F96" s="10">
        <v>0</v>
      </c>
      <c r="G96" s="10">
        <f t="shared" si="6"/>
        <v>37.15762999999999</v>
      </c>
      <c r="H96" s="10">
        <f t="shared" si="7"/>
        <v>200.84762999999998</v>
      </c>
      <c r="I96" s="12">
        <f t="shared" si="8"/>
        <v>2.5000000000000001E-2</v>
      </c>
      <c r="M96" s="12"/>
      <c r="N96" s="12"/>
      <c r="O96" s="11"/>
    </row>
    <row r="97" spans="1:15" ht="13.5" customHeight="1">
      <c r="A97" s="13">
        <f t="shared" si="9"/>
        <v>2032</v>
      </c>
      <c r="B97" s="10">
        <f t="shared" si="10"/>
        <v>136.99</v>
      </c>
      <c r="C97" s="10">
        <f t="shared" si="11"/>
        <v>27.37</v>
      </c>
      <c r="D97" s="10">
        <v>0</v>
      </c>
      <c r="E97" s="10">
        <v>0</v>
      </c>
      <c r="F97" s="10">
        <v>0</v>
      </c>
      <c r="G97" s="10">
        <f t="shared" si="6"/>
        <v>37.309719999999999</v>
      </c>
      <c r="H97" s="10">
        <f t="shared" si="7"/>
        <v>201.66972000000001</v>
      </c>
      <c r="I97" s="12">
        <f t="shared" si="8"/>
        <v>2.5000000000000001E-2</v>
      </c>
      <c r="M97" s="12"/>
      <c r="N97" s="12"/>
      <c r="O97" s="11"/>
    </row>
    <row r="98" spans="1:15" ht="13.5" customHeight="1">
      <c r="A98" s="13">
        <f t="shared" si="9"/>
        <v>2033</v>
      </c>
      <c r="B98" s="10">
        <f t="shared" si="10"/>
        <v>136.99</v>
      </c>
      <c r="C98" s="10">
        <f t="shared" si="11"/>
        <v>28.05</v>
      </c>
      <c r="D98" s="10">
        <v>0</v>
      </c>
      <c r="E98" s="10">
        <v>0</v>
      </c>
      <c r="F98" s="10">
        <v>0</v>
      </c>
      <c r="G98" s="10">
        <f t="shared" si="6"/>
        <v>37.464079999999996</v>
      </c>
      <c r="H98" s="10">
        <f t="shared" si="7"/>
        <v>202.50408000000002</v>
      </c>
      <c r="I98" s="12">
        <f t="shared" si="8"/>
        <v>2.5000000000000001E-2</v>
      </c>
      <c r="M98" s="12"/>
      <c r="N98" s="12"/>
      <c r="O98" s="11"/>
    </row>
    <row r="99" spans="1:15" ht="13.5" customHeight="1">
      <c r="A99" s="13">
        <f t="shared" si="9"/>
        <v>2034</v>
      </c>
      <c r="B99" s="10">
        <f t="shared" si="10"/>
        <v>136.99</v>
      </c>
      <c r="C99" s="10">
        <f t="shared" si="11"/>
        <v>28.75</v>
      </c>
      <c r="D99" s="10">
        <v>0</v>
      </c>
      <c r="E99" s="10">
        <v>0</v>
      </c>
      <c r="F99" s="10">
        <v>0</v>
      </c>
      <c r="G99" s="10">
        <f t="shared" si="6"/>
        <v>37.622979999999991</v>
      </c>
      <c r="H99" s="10">
        <f t="shared" si="7"/>
        <v>203.36297999999999</v>
      </c>
      <c r="I99" s="12">
        <f t="shared" si="8"/>
        <v>2.5000000000000001E-2</v>
      </c>
      <c r="M99" s="12"/>
      <c r="N99" s="12"/>
      <c r="O99" s="11"/>
    </row>
    <row r="100" spans="1:15" ht="13.5" customHeight="1">
      <c r="A100" s="13">
        <f t="shared" si="9"/>
        <v>2035</v>
      </c>
      <c r="B100" s="10">
        <f t="shared" si="10"/>
        <v>136.99</v>
      </c>
      <c r="C100" s="10">
        <f t="shared" si="11"/>
        <v>29.47</v>
      </c>
      <c r="D100" s="10">
        <v>0</v>
      </c>
      <c r="E100" s="10">
        <v>0</v>
      </c>
      <c r="F100" s="10">
        <v>0</v>
      </c>
      <c r="G100" s="10">
        <f t="shared" si="6"/>
        <v>37.786419999999993</v>
      </c>
      <c r="H100" s="10">
        <f t="shared" si="7"/>
        <v>204.24642</v>
      </c>
      <c r="I100" s="12">
        <f t="shared" si="8"/>
        <v>2.5000000000000001E-2</v>
      </c>
      <c r="M100" s="12"/>
      <c r="N100" s="12"/>
      <c r="O100" s="11"/>
    </row>
    <row r="101" spans="1:15" ht="13.5" customHeight="1">
      <c r="A101" s="13">
        <f t="shared" si="9"/>
        <v>2036</v>
      </c>
      <c r="B101" s="10">
        <f t="shared" si="10"/>
        <v>136.99</v>
      </c>
      <c r="C101" s="10">
        <f t="shared" si="11"/>
        <v>30.21</v>
      </c>
      <c r="D101" s="10">
        <v>0</v>
      </c>
      <c r="E101" s="10">
        <v>0</v>
      </c>
      <c r="F101" s="10">
        <v>0</v>
      </c>
      <c r="G101" s="10">
        <f t="shared" si="6"/>
        <v>37.954399999999993</v>
      </c>
      <c r="H101" s="10">
        <f t="shared" si="7"/>
        <v>205.15440000000001</v>
      </c>
      <c r="I101" s="12">
        <f t="shared" si="8"/>
        <v>2.5000000000000001E-2</v>
      </c>
      <c r="M101" s="12"/>
      <c r="N101" s="12"/>
      <c r="O101" s="11"/>
    </row>
    <row r="102" spans="1:15" ht="13.5" customHeight="1">
      <c r="A102" s="13">
        <f t="shared" si="9"/>
        <v>2037</v>
      </c>
      <c r="B102" s="10">
        <f t="shared" si="10"/>
        <v>136.99</v>
      </c>
      <c r="C102" s="10">
        <f t="shared" si="11"/>
        <v>30.97</v>
      </c>
      <c r="D102" s="10">
        <v>0</v>
      </c>
      <c r="E102" s="10">
        <v>0</v>
      </c>
      <c r="F102" s="10">
        <v>0</v>
      </c>
      <c r="G102" s="10">
        <f t="shared" si="6"/>
        <v>38.126919999999991</v>
      </c>
      <c r="H102" s="10">
        <f t="shared" si="7"/>
        <v>206.08691999999999</v>
      </c>
      <c r="I102" s="12">
        <f t="shared" si="8"/>
        <v>2.5000000000000001E-2</v>
      </c>
      <c r="M102" s="12"/>
      <c r="N102" s="12"/>
      <c r="O102" s="11"/>
    </row>
    <row r="103" spans="1:15" ht="13.5" customHeight="1">
      <c r="A103" s="13">
        <f t="shared" si="9"/>
        <v>2038</v>
      </c>
      <c r="B103" s="10">
        <f t="shared" si="10"/>
        <v>136.99</v>
      </c>
      <c r="C103" s="10">
        <f t="shared" si="11"/>
        <v>31.74</v>
      </c>
      <c r="D103" s="10">
        <v>0</v>
      </c>
      <c r="E103" s="10">
        <v>0</v>
      </c>
      <c r="F103" s="10">
        <v>0</v>
      </c>
      <c r="G103" s="10">
        <f t="shared" si="6"/>
        <v>38.301709999999993</v>
      </c>
      <c r="H103" s="10">
        <f t="shared" si="7"/>
        <v>207.03171</v>
      </c>
      <c r="I103" s="12">
        <f t="shared" si="8"/>
        <v>2.5000000000000001E-2</v>
      </c>
      <c r="M103" s="12"/>
      <c r="N103" s="12"/>
      <c r="O103" s="11"/>
    </row>
    <row r="104" spans="1:15" ht="13.5" customHeight="1">
      <c r="A104" s="13">
        <f t="shared" si="9"/>
        <v>2039</v>
      </c>
      <c r="B104" s="10">
        <f t="shared" si="10"/>
        <v>136.99</v>
      </c>
      <c r="C104" s="10">
        <f t="shared" si="11"/>
        <v>32.53</v>
      </c>
      <c r="D104" s="10">
        <v>0</v>
      </c>
      <c r="E104" s="10">
        <v>0</v>
      </c>
      <c r="F104" s="10">
        <v>0</v>
      </c>
      <c r="G104" s="10">
        <f t="shared" si="6"/>
        <v>38.481039999999993</v>
      </c>
      <c r="H104" s="10">
        <f t="shared" si="7"/>
        <v>208.00103999999999</v>
      </c>
      <c r="I104" s="12">
        <f t="shared" si="8"/>
        <v>2.5000000000000001E-2</v>
      </c>
      <c r="M104" s="12"/>
      <c r="N104" s="12"/>
      <c r="O104" s="11"/>
    </row>
    <row r="105" spans="1:15" ht="13.5" customHeight="1">
      <c r="A105" s="13">
        <f t="shared" si="9"/>
        <v>2040</v>
      </c>
      <c r="B105" s="10">
        <f t="shared" si="10"/>
        <v>136.99</v>
      </c>
      <c r="C105" s="10">
        <f t="shared" si="11"/>
        <v>33.340000000000003</v>
      </c>
      <c r="D105" s="10">
        <v>0</v>
      </c>
      <c r="E105" s="10">
        <v>0</v>
      </c>
      <c r="F105" s="10">
        <v>0</v>
      </c>
      <c r="G105" s="10">
        <f t="shared" si="6"/>
        <v>38.664909999999992</v>
      </c>
      <c r="H105" s="10">
        <f t="shared" si="7"/>
        <v>208.99491</v>
      </c>
      <c r="I105" s="12">
        <f t="shared" si="8"/>
        <v>2.5000000000000001E-2</v>
      </c>
      <c r="M105" s="12"/>
      <c r="N105" s="12"/>
      <c r="O105" s="11"/>
    </row>
    <row r="106" spans="1:15" ht="13.5" customHeight="1">
      <c r="A106" s="13">
        <f t="shared" si="9"/>
        <v>2041</v>
      </c>
      <c r="B106" s="10">
        <f t="shared" si="10"/>
        <v>136.99</v>
      </c>
      <c r="C106" s="10">
        <f t="shared" si="11"/>
        <v>34.17</v>
      </c>
      <c r="D106" s="10">
        <v>0</v>
      </c>
      <c r="E106" s="10">
        <v>0</v>
      </c>
      <c r="F106" s="10">
        <v>0</v>
      </c>
      <c r="G106" s="10">
        <f t="shared" si="6"/>
        <v>38.853319999999997</v>
      </c>
      <c r="H106" s="10">
        <f t="shared" si="7"/>
        <v>210.01332000000002</v>
      </c>
      <c r="I106" s="12">
        <f t="shared" si="8"/>
        <v>2.5000000000000001E-2</v>
      </c>
      <c r="M106" s="12"/>
      <c r="N106" s="12"/>
      <c r="O106" s="11"/>
    </row>
    <row r="107" spans="1:15">
      <c r="A107" s="5"/>
      <c r="B107" s="10"/>
      <c r="C107" s="5"/>
      <c r="D107" s="5"/>
      <c r="E107" s="5"/>
      <c r="F107" s="9"/>
      <c r="G107" s="9"/>
      <c r="H107" s="9"/>
      <c r="I107" s="9"/>
      <c r="J107" s="8"/>
      <c r="K107" s="8"/>
      <c r="L107" s="8"/>
    </row>
    <row r="108" spans="1:15">
      <c r="A108" s="5"/>
      <c r="B108" s="10"/>
      <c r="C108" s="5"/>
      <c r="D108" s="5"/>
      <c r="E108" s="5"/>
      <c r="F108" s="9"/>
      <c r="G108" s="9"/>
      <c r="H108" s="9"/>
      <c r="I108" s="9"/>
      <c r="J108" s="8"/>
      <c r="K108" s="8"/>
      <c r="L108" s="8"/>
    </row>
    <row r="109" spans="1:15">
      <c r="A109" s="5"/>
      <c r="B109" s="5"/>
      <c r="C109" s="5"/>
      <c r="D109" s="5"/>
      <c r="E109" s="5"/>
      <c r="F109" s="5"/>
      <c r="G109" s="5"/>
      <c r="H109" s="5"/>
      <c r="J109" s="8"/>
      <c r="K109" s="8"/>
      <c r="L109" s="8"/>
    </row>
    <row r="110" spans="1:15">
      <c r="L110" s="5"/>
    </row>
    <row r="111" spans="1:15">
      <c r="L111" s="5"/>
    </row>
    <row r="112" spans="1:15">
      <c r="L112" s="7"/>
    </row>
    <row r="113" spans="10:15">
      <c r="L113" s="7"/>
    </row>
    <row r="114" spans="10:15">
      <c r="J114" s="5"/>
      <c r="K114" s="5"/>
      <c r="L114" s="5"/>
    </row>
    <row r="115" spans="10:15">
      <c r="J115" s="5"/>
      <c r="K115" s="5"/>
      <c r="L115" s="5"/>
    </row>
    <row r="116" spans="10:15">
      <c r="J116" s="5"/>
      <c r="K116" s="5"/>
      <c r="L116" s="5"/>
    </row>
    <row r="117" spans="10:15">
      <c r="J117" s="5"/>
      <c r="K117" s="5"/>
      <c r="L117" s="5"/>
    </row>
    <row r="118" spans="10:15">
      <c r="J118" s="5"/>
      <c r="K118" s="5"/>
      <c r="L118" s="5"/>
    </row>
    <row r="120" spans="10:15">
      <c r="J120" s="5"/>
      <c r="K120" s="5"/>
      <c r="L120" s="5"/>
    </row>
    <row r="121" spans="10:15">
      <c r="J121" s="5"/>
      <c r="K121" s="5"/>
      <c r="L121" s="5"/>
    </row>
    <row r="122" spans="10:15">
      <c r="J122" s="5"/>
      <c r="K122" s="5"/>
      <c r="L122" s="5"/>
    </row>
    <row r="123" spans="10:15">
      <c r="J123" s="5"/>
      <c r="K123" s="5"/>
      <c r="L123" s="5"/>
    </row>
    <row r="126" spans="10:15">
      <c r="L126" s="6"/>
    </row>
    <row r="127" spans="10:15">
      <c r="L127" s="6"/>
    </row>
    <row r="128" spans="10:15">
      <c r="L128" s="5"/>
      <c r="N128" s="4"/>
      <c r="O128" s="3"/>
    </row>
    <row r="129" spans="13:15" ht="12.75" customHeight="1">
      <c r="N129" s="4"/>
      <c r="O129" s="3"/>
    </row>
    <row r="137" spans="13:15">
      <c r="M137" s="2"/>
    </row>
    <row r="138" spans="13:15">
      <c r="M138" s="2"/>
    </row>
    <row r="139" spans="13:15">
      <c r="N139" s="2"/>
    </row>
    <row r="140" spans="13:15">
      <c r="M140" s="2"/>
    </row>
  </sheetData>
  <mergeCells count="6">
    <mergeCell ref="A73:I73"/>
    <mergeCell ref="A1:I1"/>
    <mergeCell ref="A2:I2"/>
    <mergeCell ref="A37:I37"/>
    <mergeCell ref="E28:G28"/>
    <mergeCell ref="E13:F13"/>
  </mergeCells>
  <printOptions horizontalCentered="1"/>
  <pageMargins left="0.5" right="0.5" top="1.25" bottom="1" header="0.5" footer="0.5"/>
  <pageSetup scale="85" fitToHeight="3" orientation="portrait" cellComments="asDisplayed" useFirstPageNumber="1" r:id="rId1"/>
  <headerFooter alignWithMargins="0">
    <oddHeader xml:space="preserve">&amp;CPuget Sound Energy
Electric Cost of Service
Derivation of Peak Credit
</oddHeader>
  </headerFooter>
  <rowBreaks count="3" manualBreakCount="3">
    <brk id="35" max="8" man="1"/>
    <brk id="72" max="16383" man="1"/>
    <brk id="109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E78AF9F698B741A0260830D6A20E73" ma:contentTypeVersion="143" ma:contentTypeDescription="" ma:contentTypeScope="" ma:versionID="75c6594ee948b4a8cc019851416a83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E208573-42BF-4627-B02B-9AB8578AEF57}"/>
</file>

<file path=customXml/itemProps2.xml><?xml version="1.0" encoding="utf-8"?>
<ds:datastoreItem xmlns:ds="http://schemas.openxmlformats.org/officeDocument/2006/customXml" ds:itemID="{672AFED2-DA91-49B8-9C51-C1FE4003ED5D}"/>
</file>

<file path=customXml/itemProps3.xml><?xml version="1.0" encoding="utf-8"?>
<ds:datastoreItem xmlns:ds="http://schemas.openxmlformats.org/officeDocument/2006/customXml" ds:itemID="{66051629-CB74-49AB-8ED3-DA110739ADDC}"/>
</file>

<file path=customXml/itemProps4.xml><?xml version="1.0" encoding="utf-8"?>
<ds:datastoreItem xmlns:ds="http://schemas.openxmlformats.org/officeDocument/2006/customXml" ds:itemID="{EFAC7AE7-8A55-4947-B267-0D6FA76AAD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CONFIDENTIAL PER WAC</vt:lpstr>
      <vt:lpstr>JAP-3C(R)</vt:lpstr>
      <vt:lpstr>INF</vt:lpstr>
      <vt:lpstr>'JAP-3C(R)'!Print_Area</vt:lpstr>
      <vt:lpstr>'JAP-3C(R)'!Print_Titles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No Name</cp:lastModifiedBy>
  <cp:lastPrinted>2011-05-25T21:05:06Z</cp:lastPrinted>
  <dcterms:created xsi:type="dcterms:W3CDTF">2011-05-23T19:19:04Z</dcterms:created>
  <dcterms:modified xsi:type="dcterms:W3CDTF">2011-06-01T21:48:34Z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0x0101006E56B4D1795A2E4DB2F0B01679ED314A0053E78AF9F698B741A0260830D6A20E73</vt:lpwstr>
  </property>
  <property fmtid="{D5CDD505-2E9C-101B-9397-08002B2CF9AE}" pid="3" name="_docset_NoMedatataSyncRequired">
    <vt:lpwstr>False</vt:lpwstr>
  </property>
</Properties>
</file>