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190" windowHeight="4365"/>
  </bookViews>
  <sheets>
    <sheet name="GAS 19 Adj Detail" sheetId="2" r:id="rId1"/>
    <sheet name="6.28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5621"/>
</workbook>
</file>

<file path=xl/calcChain.xml><?xml version="1.0" encoding="utf-8"?>
<calcChain xmlns="http://schemas.openxmlformats.org/spreadsheetml/2006/main">
  <c r="AA13" i="2" l="1"/>
  <c r="Z13" i="2"/>
  <c r="AA12" i="2"/>
  <c r="Z12" i="2"/>
  <c r="Z11" i="2"/>
  <c r="H34" i="2" l="1"/>
  <c r="H33" i="2"/>
  <c r="D32" i="2" l="1"/>
  <c r="D33" i="2"/>
  <c r="Z33" i="2"/>
  <c r="F274" i="2" l="1"/>
  <c r="AV4" i="2" l="1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AV3" i="2"/>
  <c r="AU3" i="2"/>
  <c r="AT3" i="2"/>
  <c r="AS3" i="2"/>
  <c r="AQ3" i="2"/>
  <c r="AP3" i="2"/>
  <c r="AO3" i="2"/>
  <c r="AN3" i="2"/>
  <c r="AL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D4" i="2"/>
  <c r="D3" i="2"/>
  <c r="D2" i="2"/>
  <c r="AI255" i="2" l="1"/>
  <c r="AI254" i="2"/>
  <c r="AE227" i="2"/>
  <c r="AE226" i="2"/>
  <c r="Q227" i="2"/>
  <c r="Q226" i="2"/>
  <c r="AF234" i="2"/>
  <c r="AF233" i="2"/>
  <c r="AF231" i="2"/>
  <c r="AF227" i="2"/>
  <c r="AF226" i="2"/>
  <c r="AF223" i="2"/>
  <c r="AF222" i="2"/>
  <c r="AF211" i="2"/>
  <c r="AF210" i="2"/>
  <c r="AF205" i="2"/>
  <c r="AF204" i="2"/>
  <c r="AF203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26" i="2"/>
  <c r="AF115" i="2"/>
  <c r="AF105" i="2"/>
  <c r="AF103" i="2"/>
  <c r="AF97" i="2"/>
  <c r="R234" i="2"/>
  <c r="R233" i="2"/>
  <c r="R231" i="2"/>
  <c r="R227" i="2"/>
  <c r="R226" i="2"/>
  <c r="R222" i="2"/>
  <c r="R211" i="2"/>
  <c r="R210" i="2"/>
  <c r="R205" i="2"/>
  <c r="R204" i="2"/>
  <c r="R203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26" i="2"/>
  <c r="R115" i="2"/>
  <c r="R105" i="2"/>
  <c r="R103" i="2"/>
  <c r="R97" i="2"/>
  <c r="H48" i="2"/>
  <c r="C276" i="2"/>
  <c r="C275" i="2"/>
  <c r="F275" i="2" s="1"/>
  <c r="C274" i="2"/>
  <c r="C271" i="2"/>
  <c r="C270" i="2"/>
  <c r="C269" i="2"/>
  <c r="C266" i="2"/>
  <c r="C261" i="2"/>
  <c r="C260" i="2"/>
  <c r="C257" i="2"/>
  <c r="C256" i="2"/>
  <c r="C255" i="2"/>
  <c r="C254" i="2"/>
  <c r="C253" i="2"/>
  <c r="C252" i="2"/>
  <c r="C249" i="2"/>
  <c r="C246" i="2"/>
  <c r="C245" i="2"/>
  <c r="C244" i="2"/>
  <c r="C241" i="2"/>
  <c r="C240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19" i="2"/>
  <c r="C216" i="2"/>
  <c r="C215" i="2"/>
  <c r="C214" i="2"/>
  <c r="C213" i="2"/>
  <c r="C212" i="2"/>
  <c r="C211" i="2"/>
  <c r="C210" i="2"/>
  <c r="C207" i="2"/>
  <c r="C206" i="2"/>
  <c r="C205" i="2"/>
  <c r="C204" i="2"/>
  <c r="C203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57" i="2"/>
  <c r="C54" i="2"/>
  <c r="C51" i="2"/>
  <c r="C50" i="2"/>
  <c r="C49" i="2"/>
  <c r="C48" i="2"/>
  <c r="C47" i="2"/>
  <c r="C46" i="2"/>
  <c r="C45" i="2"/>
  <c r="C42" i="2"/>
  <c r="C41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9" i="2"/>
  <c r="C16" i="2"/>
  <c r="C13" i="2"/>
  <c r="C12" i="2"/>
  <c r="C11" i="2"/>
  <c r="C10" i="2"/>
  <c r="C9" i="2"/>
  <c r="C8" i="2"/>
  <c r="Z47" i="2"/>
  <c r="AS280" i="2"/>
  <c r="U280" i="2"/>
  <c r="AS271" i="2"/>
  <c r="AO271" i="2"/>
  <c r="U271" i="2"/>
  <c r="N271" i="2"/>
  <c r="AS266" i="2"/>
  <c r="AR266" i="2"/>
  <c r="AQ266" i="2"/>
  <c r="AP266" i="2"/>
  <c r="AO266" i="2"/>
  <c r="AN266" i="2"/>
  <c r="AM266" i="2"/>
  <c r="AL266" i="2"/>
  <c r="AK266" i="2"/>
  <c r="AJ266" i="2"/>
  <c r="AI266" i="2"/>
  <c r="AH266" i="2"/>
  <c r="AG266" i="2"/>
  <c r="AE266" i="2"/>
  <c r="AD266" i="2"/>
  <c r="AB266" i="2"/>
  <c r="W266" i="2"/>
  <c r="V266" i="2"/>
  <c r="U266" i="2"/>
  <c r="T266" i="2"/>
  <c r="S266" i="2"/>
  <c r="Q266" i="2"/>
  <c r="P266" i="2"/>
  <c r="O266" i="2"/>
  <c r="N266" i="2"/>
  <c r="M266" i="2"/>
  <c r="J266" i="2"/>
  <c r="I266" i="2"/>
  <c r="G266" i="2"/>
  <c r="F266" i="2"/>
  <c r="AT240" i="2"/>
  <c r="AS240" i="2"/>
  <c r="AS229" i="2"/>
  <c r="AS206" i="2"/>
  <c r="W27" i="2"/>
  <c r="AS11" i="2"/>
  <c r="C4" i="2"/>
  <c r="C3" i="2"/>
  <c r="AU276" i="2" l="1"/>
  <c r="AU274" i="2"/>
  <c r="AU270" i="2"/>
  <c r="AU269" i="2"/>
  <c r="AU261" i="2"/>
  <c r="AU260" i="2"/>
  <c r="AU257" i="2"/>
  <c r="AU256" i="2"/>
  <c r="AU253" i="2"/>
  <c r="AU249" i="2"/>
  <c r="AU246" i="2"/>
  <c r="AU245" i="2"/>
  <c r="AU241" i="2"/>
  <c r="AU230" i="2"/>
  <c r="AU224" i="2"/>
  <c r="AU219" i="2"/>
  <c r="AU216" i="2"/>
  <c r="AU215" i="2"/>
  <c r="AU214" i="2"/>
  <c r="AU213" i="2"/>
  <c r="AU212" i="2"/>
  <c r="AU207" i="2"/>
  <c r="AU183" i="2"/>
  <c r="AU182" i="2"/>
  <c r="AU181" i="2"/>
  <c r="AU180" i="2"/>
  <c r="AU179" i="2"/>
  <c r="AU178" i="2"/>
  <c r="AU177" i="2"/>
  <c r="AU176" i="2"/>
  <c r="AU175" i="2"/>
  <c r="AU174" i="2"/>
  <c r="AU173" i="2"/>
  <c r="AU172" i="2"/>
  <c r="AU171" i="2"/>
  <c r="AU170" i="2"/>
  <c r="AU169" i="2"/>
  <c r="AU168" i="2"/>
  <c r="AU167" i="2"/>
  <c r="AU166" i="2"/>
  <c r="AU165" i="2"/>
  <c r="AU162" i="2"/>
  <c r="AU161" i="2"/>
  <c r="AU160" i="2"/>
  <c r="AU158" i="2"/>
  <c r="AU157" i="2"/>
  <c r="AU156" i="2"/>
  <c r="AU155" i="2"/>
  <c r="AU154" i="2"/>
  <c r="AU153" i="2"/>
  <c r="AU152" i="2"/>
  <c r="AU151" i="2"/>
  <c r="AU150" i="2"/>
  <c r="AU149" i="2"/>
  <c r="AU148" i="2"/>
  <c r="AU147" i="2"/>
  <c r="AU146" i="2"/>
  <c r="AU145" i="2"/>
  <c r="AU144" i="2"/>
  <c r="AU143" i="2"/>
  <c r="AU142" i="2"/>
  <c r="AU141" i="2"/>
  <c r="AU140" i="2"/>
  <c r="AU139" i="2"/>
  <c r="AU138" i="2"/>
  <c r="AU137" i="2"/>
  <c r="AU136" i="2"/>
  <c r="AU135" i="2"/>
  <c r="AU132" i="2"/>
  <c r="AU131" i="2"/>
  <c r="AU130" i="2"/>
  <c r="AU129" i="2"/>
  <c r="AU128" i="2"/>
  <c r="AU127" i="2"/>
  <c r="AU125" i="2"/>
  <c r="AU124" i="2"/>
  <c r="AU123" i="2"/>
  <c r="AU122" i="2"/>
  <c r="AU121" i="2"/>
  <c r="AU120" i="2"/>
  <c r="AU119" i="2"/>
  <c r="AU118" i="2"/>
  <c r="AU117" i="2"/>
  <c r="AU116" i="2"/>
  <c r="AU114" i="2"/>
  <c r="AU113" i="2"/>
  <c r="AU112" i="2"/>
  <c r="AU111" i="2"/>
  <c r="AU110" i="2"/>
  <c r="AU109" i="2"/>
  <c r="AU108" i="2"/>
  <c r="AU107" i="2"/>
  <c r="AU106" i="2"/>
  <c r="AU104" i="2"/>
  <c r="AU102" i="2"/>
  <c r="AU101" i="2"/>
  <c r="AU100" i="2"/>
  <c r="AU99" i="2"/>
  <c r="AU98" i="2"/>
  <c r="AU96" i="2"/>
  <c r="AU95" i="2"/>
  <c r="AU94" i="2"/>
  <c r="AU93" i="2"/>
  <c r="AU92" i="2"/>
  <c r="AU91" i="2"/>
  <c r="AU90" i="2"/>
  <c r="AU89" i="2"/>
  <c r="AU88" i="2"/>
  <c r="AU87" i="2"/>
  <c r="AU86" i="2"/>
  <c r="AU85" i="2"/>
  <c r="AU84" i="2"/>
  <c r="AU83" i="2"/>
  <c r="AU82" i="2"/>
  <c r="AU81" i="2"/>
  <c r="AU80" i="2"/>
  <c r="AU79" i="2"/>
  <c r="AU78" i="2"/>
  <c r="AU77" i="2"/>
  <c r="AU76" i="2"/>
  <c r="AU75" i="2"/>
  <c r="AU74" i="2"/>
  <c r="AU73" i="2"/>
  <c r="AU72" i="2"/>
  <c r="AU71" i="2"/>
  <c r="AU70" i="2"/>
  <c r="AU69" i="2"/>
  <c r="AU68" i="2"/>
  <c r="AU67" i="2"/>
  <c r="AU66" i="2"/>
  <c r="AU57" i="2"/>
  <c r="AU54" i="2"/>
  <c r="AU51" i="2"/>
  <c r="AU50" i="2"/>
  <c r="AU49" i="2"/>
  <c r="AU48" i="2"/>
  <c r="AU46" i="2"/>
  <c r="AU45" i="2"/>
  <c r="AU42" i="2"/>
  <c r="AU41" i="2"/>
  <c r="AU31" i="2"/>
  <c r="AU30" i="2"/>
  <c r="AU29" i="2"/>
  <c r="AU28" i="2"/>
  <c r="AU27" i="2"/>
  <c r="AU26" i="2"/>
  <c r="AU25" i="2"/>
  <c r="AU24" i="2"/>
  <c r="AU23" i="2"/>
  <c r="AU20" i="2"/>
  <c r="AU19" i="2"/>
  <c r="AU16" i="2"/>
  <c r="AU13" i="2"/>
  <c r="AU12" i="2"/>
  <c r="AU10" i="2"/>
  <c r="AU9" i="2"/>
  <c r="AU8" i="2"/>
  <c r="AT277" i="2"/>
  <c r="AT262" i="2"/>
  <c r="AT258" i="2"/>
  <c r="AT250" i="2"/>
  <c r="AT247" i="2"/>
  <c r="AT220" i="2"/>
  <c r="AT217" i="2"/>
  <c r="AT201" i="2"/>
  <c r="AT163" i="2"/>
  <c r="AT133" i="2"/>
  <c r="AT58" i="2"/>
  <c r="AT55" i="2"/>
  <c r="AT52" i="2"/>
  <c r="AT43" i="2"/>
  <c r="AT36" i="2"/>
  <c r="AT21" i="2"/>
  <c r="AT17" i="2"/>
  <c r="AT59" i="2" l="1"/>
  <c r="AB267" i="2" l="1"/>
  <c r="AD267" i="2"/>
  <c r="AE267" i="2"/>
  <c r="AG267" i="2"/>
  <c r="AH267" i="2"/>
  <c r="AI267" i="2"/>
  <c r="AJ267" i="2"/>
  <c r="AK267" i="2"/>
  <c r="AL267" i="2"/>
  <c r="AM267" i="2"/>
  <c r="AN267" i="2"/>
  <c r="AO267" i="2"/>
  <c r="AP267" i="2"/>
  <c r="AQ267" i="2"/>
  <c r="AR267" i="2"/>
  <c r="AO272" i="2"/>
  <c r="Z17" i="2"/>
  <c r="Z21" i="2"/>
  <c r="Z43" i="2"/>
  <c r="Z55" i="2"/>
  <c r="Z58" i="2"/>
  <c r="Z133" i="2"/>
  <c r="Z163" i="2"/>
  <c r="Z201" i="2"/>
  <c r="Z217" i="2"/>
  <c r="Z220" i="2"/>
  <c r="Z242" i="2"/>
  <c r="Z247" i="2"/>
  <c r="Z250" i="2"/>
  <c r="Z258" i="2"/>
  <c r="Z262" i="2"/>
  <c r="Z263" i="2" s="1"/>
  <c r="Z277" i="2"/>
  <c r="W14" i="2" l="1"/>
  <c r="W17" i="2"/>
  <c r="W21" i="2"/>
  <c r="W36" i="2"/>
  <c r="W43" i="2"/>
  <c r="W52" i="2"/>
  <c r="W55" i="2"/>
  <c r="W58" i="2"/>
  <c r="W133" i="2"/>
  <c r="W163" i="2"/>
  <c r="W201" i="2"/>
  <c r="W208" i="2"/>
  <c r="W217" i="2"/>
  <c r="W220" i="2"/>
  <c r="W242" i="2"/>
  <c r="W247" i="2"/>
  <c r="W250" i="2"/>
  <c r="W258" i="2"/>
  <c r="W262" i="2"/>
  <c r="W267" i="2"/>
  <c r="W277" i="2"/>
  <c r="X276" i="2"/>
  <c r="X270" i="2"/>
  <c r="X269" i="2"/>
  <c r="X261" i="2"/>
  <c r="X260" i="2"/>
  <c r="X257" i="2"/>
  <c r="X256" i="2"/>
  <c r="X255" i="2"/>
  <c r="X254" i="2"/>
  <c r="X253" i="2"/>
  <c r="X252" i="2"/>
  <c r="X249" i="2"/>
  <c r="X245" i="2"/>
  <c r="X216" i="2"/>
  <c r="X215" i="2"/>
  <c r="X213" i="2"/>
  <c r="X207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02" i="2"/>
  <c r="X101" i="2"/>
  <c r="X100" i="2"/>
  <c r="X99" i="2"/>
  <c r="X98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57" i="2"/>
  <c r="X54" i="2"/>
  <c r="X51" i="2"/>
  <c r="X50" i="2"/>
  <c r="X46" i="2"/>
  <c r="X45" i="2"/>
  <c r="X42" i="2"/>
  <c r="X41" i="2"/>
  <c r="X31" i="2"/>
  <c r="X30" i="2"/>
  <c r="X29" i="2"/>
  <c r="X28" i="2"/>
  <c r="X27" i="2"/>
  <c r="X26" i="2"/>
  <c r="X25" i="2"/>
  <c r="X24" i="2"/>
  <c r="X23" i="2"/>
  <c r="X20" i="2"/>
  <c r="X19" i="2"/>
  <c r="X16" i="2"/>
  <c r="X13" i="2"/>
  <c r="X12" i="2"/>
  <c r="W37" i="2" l="1"/>
  <c r="W59" i="2"/>
  <c r="W263" i="2"/>
  <c r="W61" i="2" l="1"/>
  <c r="X48" i="2" l="1"/>
  <c r="AU200" i="2" l="1"/>
  <c r="AU197" i="2"/>
  <c r="AU193" i="2"/>
  <c r="AU192" i="2"/>
  <c r="AU190" i="2"/>
  <c r="AU188" i="2"/>
  <c r="AU187" i="2"/>
  <c r="AU185" i="2"/>
  <c r="AU184" i="2"/>
  <c r="AU115" i="2"/>
  <c r="AU105" i="2"/>
  <c r="AU103" i="2"/>
  <c r="AF277" i="2"/>
  <c r="AF262" i="2"/>
  <c r="AF258" i="2"/>
  <c r="AF250" i="2"/>
  <c r="AF247" i="2"/>
  <c r="AF242" i="2"/>
  <c r="AF220" i="2"/>
  <c r="AF163" i="2"/>
  <c r="AF58" i="2"/>
  <c r="AF55" i="2"/>
  <c r="AF52" i="2"/>
  <c r="AF43" i="2"/>
  <c r="AF36" i="2"/>
  <c r="AF21" i="2"/>
  <c r="AF17" i="2"/>
  <c r="AF14" i="2"/>
  <c r="AF37" i="2" l="1"/>
  <c r="AF59" i="2"/>
  <c r="AF61" i="2" s="1"/>
  <c r="AF263" i="2"/>
  <c r="AF201" i="2"/>
  <c r="AF133" i="2"/>
  <c r="AQ234" i="2" l="1"/>
  <c r="AQ233" i="2"/>
  <c r="AU233" i="2" s="1"/>
  <c r="AQ225" i="2"/>
  <c r="AU225" i="2" s="1"/>
  <c r="AQ222" i="2"/>
  <c r="AQ204" i="2"/>
  <c r="AQ199" i="2"/>
  <c r="AU199" i="2" s="1"/>
  <c r="AQ198" i="2"/>
  <c r="AU198" i="2" s="1"/>
  <c r="AQ196" i="2"/>
  <c r="AU196" i="2" s="1"/>
  <c r="AQ195" i="2"/>
  <c r="AU195" i="2" s="1"/>
  <c r="AQ194" i="2"/>
  <c r="AU194" i="2" s="1"/>
  <c r="AQ191" i="2"/>
  <c r="AU191" i="2" s="1"/>
  <c r="AQ189" i="2"/>
  <c r="AU189" i="2" s="1"/>
  <c r="AQ186" i="2"/>
  <c r="AU186" i="2" s="1"/>
  <c r="AQ159" i="2"/>
  <c r="AU159" i="2" s="1"/>
  <c r="AQ126" i="2"/>
  <c r="AU126" i="2" s="1"/>
  <c r="AQ97" i="2"/>
  <c r="AU97" i="2" s="1"/>
  <c r="C58" i="3"/>
  <c r="C60" i="3"/>
  <c r="C56" i="3"/>
  <c r="C54" i="3"/>
  <c r="C49" i="3"/>
  <c r="C46" i="3"/>
  <c r="C45" i="3"/>
  <c r="C44" i="3"/>
  <c r="C43" i="3"/>
  <c r="C42" i="3"/>
  <c r="C39" i="3"/>
  <c r="C40" i="3"/>
  <c r="C38" i="3"/>
  <c r="C36" i="3"/>
  <c r="C34" i="3"/>
  <c r="C32" i="3"/>
  <c r="X10" i="2" l="1"/>
  <c r="X9" i="2"/>
  <c r="AU254" i="2"/>
  <c r="AU255" i="2"/>
  <c r="AB235" i="2" l="1"/>
  <c r="AI235" i="2"/>
  <c r="AJ235" i="2"/>
  <c r="AK235" i="2"/>
  <c r="AM235" i="2"/>
  <c r="AN235" i="2"/>
  <c r="AO235" i="2"/>
  <c r="AP235" i="2"/>
  <c r="AQ235" i="2"/>
  <c r="AR235" i="2"/>
  <c r="AA242" i="2"/>
  <c r="AB242" i="2"/>
  <c r="AC242" i="2"/>
  <c r="AD242" i="2"/>
  <c r="AE242" i="2"/>
  <c r="AG242" i="2"/>
  <c r="AH242" i="2"/>
  <c r="AI242" i="2"/>
  <c r="AJ242" i="2"/>
  <c r="AL242" i="2"/>
  <c r="AN242" i="2"/>
  <c r="AO242" i="2"/>
  <c r="AQ242" i="2"/>
  <c r="AA247" i="2"/>
  <c r="AB247" i="2"/>
  <c r="AC247" i="2"/>
  <c r="AD247" i="2"/>
  <c r="AE247" i="2"/>
  <c r="AG247" i="2"/>
  <c r="AH247" i="2"/>
  <c r="AI247" i="2"/>
  <c r="AJ247" i="2"/>
  <c r="AK247" i="2"/>
  <c r="AL247" i="2"/>
  <c r="AN247" i="2"/>
  <c r="AO247" i="2"/>
  <c r="AP247" i="2"/>
  <c r="AQ247" i="2"/>
  <c r="AS247" i="2"/>
  <c r="AA250" i="2"/>
  <c r="AB250" i="2"/>
  <c r="AC250" i="2"/>
  <c r="AD250" i="2"/>
  <c r="AE250" i="2"/>
  <c r="AG250" i="2"/>
  <c r="AH250" i="2"/>
  <c r="AI250" i="2"/>
  <c r="AJ250" i="2"/>
  <c r="AK250" i="2"/>
  <c r="AL250" i="2"/>
  <c r="AM250" i="2"/>
  <c r="AN250" i="2"/>
  <c r="AO250" i="2"/>
  <c r="AP250" i="2"/>
  <c r="AQ250" i="2"/>
  <c r="AR250" i="2"/>
  <c r="AS250" i="2"/>
  <c r="AU250" i="2"/>
  <c r="AA258" i="2"/>
  <c r="AB258" i="2"/>
  <c r="AC258" i="2"/>
  <c r="AD258" i="2"/>
  <c r="AE258" i="2"/>
  <c r="AG258" i="2"/>
  <c r="AH258" i="2"/>
  <c r="AI258" i="2"/>
  <c r="AL258" i="2"/>
  <c r="AN258" i="2"/>
  <c r="AO258" i="2"/>
  <c r="AP258" i="2"/>
  <c r="AQ258" i="2"/>
  <c r="AR258" i="2"/>
  <c r="AS258" i="2"/>
  <c r="AA262" i="2"/>
  <c r="AB262" i="2"/>
  <c r="AC262" i="2"/>
  <c r="AD262" i="2"/>
  <c r="AE262" i="2"/>
  <c r="AG262" i="2"/>
  <c r="AH262" i="2"/>
  <c r="AI262" i="2"/>
  <c r="AJ262" i="2"/>
  <c r="AK262" i="2"/>
  <c r="AL262" i="2"/>
  <c r="AM262" i="2"/>
  <c r="AN262" i="2"/>
  <c r="AO262" i="2"/>
  <c r="AP262" i="2"/>
  <c r="AQ262" i="2"/>
  <c r="AR262" i="2"/>
  <c r="AS262" i="2"/>
  <c r="AU262" i="2"/>
  <c r="AA277" i="2"/>
  <c r="AB277" i="2"/>
  <c r="AC277" i="2"/>
  <c r="AD277" i="2"/>
  <c r="AE277" i="2"/>
  <c r="AG277" i="2"/>
  <c r="AH277" i="2"/>
  <c r="AI277" i="2"/>
  <c r="AJ277" i="2"/>
  <c r="AK277" i="2"/>
  <c r="AL277" i="2"/>
  <c r="AM277" i="2"/>
  <c r="AN277" i="2"/>
  <c r="AP277" i="2"/>
  <c r="AQ277" i="2"/>
  <c r="AR277" i="2"/>
  <c r="AS277" i="2"/>
  <c r="AA58" i="2"/>
  <c r="AB58" i="2"/>
  <c r="AC58" i="2"/>
  <c r="AD58" i="2"/>
  <c r="AE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U58" i="2"/>
  <c r="AA133" i="2"/>
  <c r="AB133" i="2"/>
  <c r="AC133" i="2"/>
  <c r="AD133" i="2"/>
  <c r="AE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AS133" i="2"/>
  <c r="AU133" i="2"/>
  <c r="AA163" i="2"/>
  <c r="AB163" i="2"/>
  <c r="AC163" i="2"/>
  <c r="AD163" i="2"/>
  <c r="AE163" i="2"/>
  <c r="AG163" i="2"/>
  <c r="AH163" i="2"/>
  <c r="AI163" i="2"/>
  <c r="AJ163" i="2"/>
  <c r="AK163" i="2"/>
  <c r="AL163" i="2"/>
  <c r="AM163" i="2"/>
  <c r="AN163" i="2"/>
  <c r="AO163" i="2"/>
  <c r="AP163" i="2"/>
  <c r="AQ163" i="2"/>
  <c r="AR163" i="2"/>
  <c r="AS163" i="2"/>
  <c r="AU163" i="2"/>
  <c r="AA201" i="2"/>
  <c r="AB201" i="2"/>
  <c r="AC201" i="2"/>
  <c r="AD201" i="2"/>
  <c r="AE201" i="2"/>
  <c r="AG201" i="2"/>
  <c r="AH201" i="2"/>
  <c r="AI201" i="2"/>
  <c r="AJ201" i="2"/>
  <c r="AK201" i="2"/>
  <c r="AL201" i="2"/>
  <c r="AM201" i="2"/>
  <c r="AN201" i="2"/>
  <c r="AO201" i="2"/>
  <c r="AP201" i="2"/>
  <c r="AQ201" i="2"/>
  <c r="AR201" i="2"/>
  <c r="AS201" i="2"/>
  <c r="AU201" i="2"/>
  <c r="AB208" i="2"/>
  <c r="AC208" i="2"/>
  <c r="AD208" i="2"/>
  <c r="AE208" i="2"/>
  <c r="AG208" i="2"/>
  <c r="AH208" i="2"/>
  <c r="AI208" i="2"/>
  <c r="AJ208" i="2"/>
  <c r="AK208" i="2"/>
  <c r="AL208" i="2"/>
  <c r="AM208" i="2"/>
  <c r="AO208" i="2"/>
  <c r="AP208" i="2"/>
  <c r="AQ208" i="2"/>
  <c r="AR208" i="2"/>
  <c r="AA217" i="2"/>
  <c r="AB217" i="2"/>
  <c r="AC217" i="2"/>
  <c r="AD217" i="2"/>
  <c r="AE217" i="2"/>
  <c r="AG217" i="2"/>
  <c r="AH217" i="2"/>
  <c r="AI217" i="2"/>
  <c r="AJ217" i="2"/>
  <c r="AK217" i="2"/>
  <c r="AL217" i="2"/>
  <c r="AM217" i="2"/>
  <c r="AN217" i="2"/>
  <c r="AO217" i="2"/>
  <c r="AP217" i="2"/>
  <c r="AQ217" i="2"/>
  <c r="AR217" i="2"/>
  <c r="AS217" i="2"/>
  <c r="AA220" i="2"/>
  <c r="AB220" i="2"/>
  <c r="AC220" i="2"/>
  <c r="AD220" i="2"/>
  <c r="AE220" i="2"/>
  <c r="AG220" i="2"/>
  <c r="AH220" i="2"/>
  <c r="AI220" i="2"/>
  <c r="AJ220" i="2"/>
  <c r="AK220" i="2"/>
  <c r="AL220" i="2"/>
  <c r="AM220" i="2"/>
  <c r="AN220" i="2"/>
  <c r="AO220" i="2"/>
  <c r="AP220" i="2"/>
  <c r="AQ220" i="2"/>
  <c r="AR220" i="2"/>
  <c r="AS220" i="2"/>
  <c r="AU220" i="2"/>
  <c r="E58" i="2"/>
  <c r="D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AA43" i="2"/>
  <c r="AB43" i="2"/>
  <c r="AC43" i="2"/>
  <c r="AD43" i="2"/>
  <c r="AE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U43" i="2"/>
  <c r="AB52" i="2"/>
  <c r="AC52" i="2"/>
  <c r="AD52" i="2"/>
  <c r="AE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A55" i="2"/>
  <c r="AB55" i="2"/>
  <c r="AC55" i="2"/>
  <c r="AD55" i="2"/>
  <c r="AE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U55" i="2"/>
  <c r="AN59" i="2" l="1"/>
  <c r="AJ59" i="2"/>
  <c r="AE59" i="2"/>
  <c r="AR59" i="2"/>
  <c r="AQ59" i="2"/>
  <c r="AM59" i="2"/>
  <c r="AI59" i="2"/>
  <c r="AJ236" i="2"/>
  <c r="AB236" i="2"/>
  <c r="AE263" i="2"/>
  <c r="AB59" i="2"/>
  <c r="AR236" i="2"/>
  <c r="AN263" i="2"/>
  <c r="AM236" i="2"/>
  <c r="AQ263" i="2"/>
  <c r="AA263" i="2"/>
  <c r="AO263" i="2"/>
  <c r="AG263" i="2"/>
  <c r="AB263" i="2"/>
  <c r="AO59" i="2"/>
  <c r="AG59" i="2"/>
  <c r="AP236" i="2"/>
  <c r="AK236" i="2"/>
  <c r="AD263" i="2"/>
  <c r="AS59" i="2"/>
  <c r="AK59" i="2"/>
  <c r="AC59" i="2"/>
  <c r="AI263" i="2"/>
  <c r="AO236" i="2"/>
  <c r="AP59" i="2"/>
  <c r="AL59" i="2"/>
  <c r="AH59" i="2"/>
  <c r="AD59" i="2"/>
  <c r="AL263" i="2"/>
  <c r="AH263" i="2"/>
  <c r="AC263" i="2"/>
  <c r="AI236" i="2"/>
  <c r="AQ236" i="2"/>
  <c r="E250" i="2"/>
  <c r="D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X250" i="2" l="1"/>
  <c r="X58" i="2"/>
  <c r="X8" i="2"/>
  <c r="J43" i="2"/>
  <c r="J52" i="2"/>
  <c r="J55" i="2"/>
  <c r="J133" i="2"/>
  <c r="J163" i="2"/>
  <c r="J201" i="2"/>
  <c r="J217" i="2"/>
  <c r="J220" i="2"/>
  <c r="J235" i="2"/>
  <c r="J242" i="2"/>
  <c r="J277" i="2"/>
  <c r="J258" i="2"/>
  <c r="J262" i="2"/>
  <c r="J267" i="2"/>
  <c r="J247" i="2"/>
  <c r="J263" i="2" l="1"/>
  <c r="J59" i="2"/>
  <c r="I36" i="2" l="1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AB36" i="2"/>
  <c r="AC36" i="2"/>
  <c r="AD36" i="2"/>
  <c r="AE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F36" i="2"/>
  <c r="G36" i="2"/>
  <c r="E36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AB14" i="2"/>
  <c r="AC14" i="2"/>
  <c r="AD14" i="2"/>
  <c r="AE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X17" i="2"/>
  <c r="AA17" i="2"/>
  <c r="AB17" i="2"/>
  <c r="AC17" i="2"/>
  <c r="AD17" i="2"/>
  <c r="AE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U17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X21" i="2"/>
  <c r="AA21" i="2"/>
  <c r="AB21" i="2"/>
  <c r="AC21" i="2"/>
  <c r="AD21" i="2"/>
  <c r="AE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U21" i="2"/>
  <c r="AL37" i="2" l="1"/>
  <c r="AL61" i="2" s="1"/>
  <c r="AD37" i="2"/>
  <c r="AD61" i="2" s="1"/>
  <c r="U37" i="2"/>
  <c r="M37" i="2"/>
  <c r="J37" i="2"/>
  <c r="J61" i="2" s="1"/>
  <c r="AM37" i="2"/>
  <c r="AM61" i="2" s="1"/>
  <c r="AE37" i="2"/>
  <c r="AE61" i="2" s="1"/>
  <c r="V37" i="2"/>
  <c r="R37" i="2"/>
  <c r="N37" i="2"/>
  <c r="AP37" i="2"/>
  <c r="AP61" i="2" s="1"/>
  <c r="AH37" i="2"/>
  <c r="AH61" i="2" s="1"/>
  <c r="Q37" i="2"/>
  <c r="AQ37" i="2"/>
  <c r="AQ61" i="2" s="1"/>
  <c r="AI37" i="2"/>
  <c r="AI61" i="2" s="1"/>
  <c r="AK37" i="2"/>
  <c r="AK61" i="2" s="1"/>
  <c r="AC37" i="2"/>
  <c r="AC61" i="2" s="1"/>
  <c r="T37" i="2"/>
  <c r="L37" i="2"/>
  <c r="AR37" i="2"/>
  <c r="AR61" i="2" s="1"/>
  <c r="K37" i="2"/>
  <c r="AO37" i="2"/>
  <c r="AO61" i="2" s="1"/>
  <c r="AG37" i="2"/>
  <c r="AG61" i="2" s="1"/>
  <c r="P37" i="2"/>
  <c r="AN37" i="2"/>
  <c r="AN61" i="2" s="1"/>
  <c r="AJ37" i="2"/>
  <c r="AJ61" i="2" s="1"/>
  <c r="AB37" i="2"/>
  <c r="AB61" i="2" s="1"/>
  <c r="S37" i="2"/>
  <c r="O37" i="2"/>
  <c r="AE235" i="2" l="1"/>
  <c r="AE236" i="2" s="1"/>
  <c r="Y269" i="2" l="1"/>
  <c r="AV269" i="2" s="1"/>
  <c r="Y270" i="2" l="1"/>
  <c r="AV270" i="2" l="1"/>
  <c r="Y10" i="2"/>
  <c r="AV10" i="2" s="1"/>
  <c r="Y141" i="2"/>
  <c r="AV141" i="2" s="1"/>
  <c r="Y157" i="2"/>
  <c r="AV157" i="2" s="1"/>
  <c r="Y175" i="2"/>
  <c r="AV175" i="2" s="1"/>
  <c r="Y179" i="2" l="1"/>
  <c r="AV179" i="2" s="1"/>
  <c r="Y145" i="2"/>
  <c r="AV145" i="2" s="1"/>
  <c r="Y71" i="2"/>
  <c r="AV71" i="2" s="1"/>
  <c r="Y183" i="2"/>
  <c r="AV183" i="2" s="1"/>
  <c r="Y167" i="2"/>
  <c r="AV167" i="2" s="1"/>
  <c r="Y137" i="2"/>
  <c r="AV137" i="2" s="1"/>
  <c r="Y178" i="2"/>
  <c r="AV178" i="2" s="1"/>
  <c r="Y50" i="2"/>
  <c r="AV50" i="2" s="1"/>
  <c r="Y181" i="2"/>
  <c r="AV181" i="2" s="1"/>
  <c r="Y89" i="2"/>
  <c r="AV89" i="2" s="1"/>
  <c r="Y81" i="2"/>
  <c r="AV81" i="2" s="1"/>
  <c r="Y74" i="2"/>
  <c r="AV74" i="2" s="1"/>
  <c r="Y99" i="2"/>
  <c r="AV99" i="2" s="1"/>
  <c r="Y91" i="2"/>
  <c r="AV91" i="2" s="1"/>
  <c r="Y83" i="2"/>
  <c r="AV83" i="2" s="1"/>
  <c r="Y75" i="2"/>
  <c r="AV75" i="2" s="1"/>
  <c r="Y67" i="2"/>
  <c r="AV67" i="2" s="1"/>
  <c r="Y24" i="2"/>
  <c r="AV24" i="2" s="1"/>
  <c r="Y276" i="2"/>
  <c r="AV276" i="2" s="1"/>
  <c r="Y254" i="2"/>
  <c r="AV254" i="2" s="1"/>
  <c r="Y51" i="2"/>
  <c r="AV51" i="2" s="1"/>
  <c r="Y28" i="2"/>
  <c r="AV28" i="2" s="1"/>
  <c r="Y169" i="2"/>
  <c r="AV169" i="2" s="1"/>
  <c r="Y42" i="2"/>
  <c r="AV42" i="2" s="1"/>
  <c r="Y166" i="2"/>
  <c r="AV166" i="2" s="1"/>
  <c r="Y159" i="2"/>
  <c r="AV159" i="2" s="1"/>
  <c r="Y151" i="2"/>
  <c r="AV151" i="2" s="1"/>
  <c r="Y143" i="2"/>
  <c r="AV143" i="2" s="1"/>
  <c r="Y77" i="2"/>
  <c r="AV77" i="2" s="1"/>
  <c r="Y69" i="2"/>
  <c r="AV69" i="2" s="1"/>
  <c r="Y26" i="2"/>
  <c r="AV26" i="2" s="1"/>
  <c r="Y95" i="2"/>
  <c r="AV95" i="2" s="1"/>
  <c r="Y87" i="2"/>
  <c r="AV87" i="2" s="1"/>
  <c r="Y79" i="2"/>
  <c r="AV79" i="2" s="1"/>
  <c r="Y256" i="2"/>
  <c r="AV256" i="2" s="1"/>
  <c r="Y174" i="2"/>
  <c r="AV174" i="2" s="1"/>
  <c r="Y156" i="2"/>
  <c r="AV156" i="2" s="1"/>
  <c r="Y261" i="2"/>
  <c r="AV261" i="2" s="1"/>
  <c r="Y252" i="2"/>
  <c r="Y260" i="2"/>
  <c r="Y257" i="2"/>
  <c r="AV257" i="2" s="1"/>
  <c r="Y158" i="2"/>
  <c r="AV158" i="2" s="1"/>
  <c r="Y150" i="2"/>
  <c r="AV150" i="2" s="1"/>
  <c r="Y100" i="2"/>
  <c r="AV100" i="2" s="1"/>
  <c r="Y92" i="2"/>
  <c r="AV92" i="2" s="1"/>
  <c r="Y84" i="2"/>
  <c r="AV84" i="2" s="1"/>
  <c r="Y76" i="2"/>
  <c r="AV76" i="2" s="1"/>
  <c r="Y68" i="2"/>
  <c r="AV68" i="2" s="1"/>
  <c r="Y48" i="2"/>
  <c r="AV48" i="2" s="1"/>
  <c r="Y25" i="2"/>
  <c r="AV25" i="2" s="1"/>
  <c r="Y136" i="2"/>
  <c r="AV136" i="2" s="1"/>
  <c r="Y90" i="2"/>
  <c r="AV90" i="2" s="1"/>
  <c r="Y78" i="2"/>
  <c r="AV78" i="2" s="1"/>
  <c r="Y27" i="2"/>
  <c r="AV27" i="2" s="1"/>
  <c r="Y177" i="2"/>
  <c r="AV177" i="2" s="1"/>
  <c r="Y165" i="2"/>
  <c r="AV165" i="2" s="1"/>
  <c r="Y147" i="2"/>
  <c r="AV147" i="2" s="1"/>
  <c r="Y101" i="2"/>
  <c r="AV101" i="2" s="1"/>
  <c r="Y85" i="2"/>
  <c r="AV85" i="2" s="1"/>
  <c r="Y73" i="2"/>
  <c r="AV73" i="2" s="1"/>
  <c r="Y20" i="2"/>
  <c r="AV20" i="2" s="1"/>
  <c r="Y12" i="2"/>
  <c r="AV12" i="2" s="1"/>
  <c r="Y160" i="2"/>
  <c r="AV160" i="2" s="1"/>
  <c r="Y148" i="2"/>
  <c r="AV148" i="2" s="1"/>
  <c r="Y144" i="2"/>
  <c r="AV144" i="2" s="1"/>
  <c r="Y94" i="2"/>
  <c r="AV94" i="2" s="1"/>
  <c r="Y70" i="2"/>
  <c r="AV70" i="2" s="1"/>
  <c r="Y66" i="2"/>
  <c r="AV66" i="2" s="1"/>
  <c r="Y41" i="2"/>
  <c r="AV41" i="2" s="1"/>
  <c r="Y135" i="2"/>
  <c r="AV135" i="2" s="1"/>
  <c r="Y45" i="2"/>
  <c r="AV45" i="2" s="1"/>
  <c r="Y253" i="2"/>
  <c r="AV253" i="2" s="1"/>
  <c r="Y180" i="2"/>
  <c r="AV180" i="2" s="1"/>
  <c r="Y172" i="2"/>
  <c r="AV172" i="2" s="1"/>
  <c r="Y162" i="2"/>
  <c r="AV162" i="2" s="1"/>
  <c r="Y146" i="2"/>
  <c r="AV146" i="2" s="1"/>
  <c r="Y96" i="2"/>
  <c r="AV96" i="2" s="1"/>
  <c r="Y88" i="2"/>
  <c r="AV88" i="2" s="1"/>
  <c r="Y80" i="2"/>
  <c r="AV80" i="2" s="1"/>
  <c r="Y72" i="2"/>
  <c r="AV72" i="2" s="1"/>
  <c r="Y29" i="2"/>
  <c r="AV29" i="2" s="1"/>
  <c r="Y255" i="2"/>
  <c r="AV255" i="2" s="1"/>
  <c r="Y182" i="2"/>
  <c r="AV182" i="2" s="1"/>
  <c r="Y98" i="2"/>
  <c r="AV98" i="2" s="1"/>
  <c r="Y82" i="2"/>
  <c r="AV82" i="2" s="1"/>
  <c r="Y23" i="2"/>
  <c r="AV23" i="2" s="1"/>
  <c r="Y9" i="2"/>
  <c r="AV9" i="2" s="1"/>
  <c r="Y173" i="2"/>
  <c r="AV173" i="2" s="1"/>
  <c r="Y155" i="2"/>
  <c r="AV155" i="2" s="1"/>
  <c r="Y139" i="2"/>
  <c r="AV139" i="2" s="1"/>
  <c r="Y93" i="2"/>
  <c r="AV93" i="2" s="1"/>
  <c r="Y30" i="2"/>
  <c r="AV30" i="2" s="1"/>
  <c r="Y170" i="2"/>
  <c r="AV170" i="2" s="1"/>
  <c r="Y152" i="2"/>
  <c r="AV152" i="2" s="1"/>
  <c r="Y140" i="2"/>
  <c r="AV140" i="2" s="1"/>
  <c r="Y102" i="2"/>
  <c r="AV102" i="2" s="1"/>
  <c r="Y86" i="2"/>
  <c r="AV86" i="2" s="1"/>
  <c r="Y46" i="2"/>
  <c r="AV46" i="2" s="1"/>
  <c r="Y31" i="2"/>
  <c r="AV31" i="2" s="1"/>
  <c r="Y13" i="2"/>
  <c r="AV13" i="2" s="1"/>
  <c r="Y8" i="2"/>
  <c r="AV8" i="2" s="1"/>
  <c r="AV260" i="2" l="1"/>
  <c r="AV262" i="2" s="1"/>
  <c r="AV43" i="2"/>
  <c r="Y19" i="2"/>
  <c r="Y249" i="2"/>
  <c r="AV249" i="2" s="1"/>
  <c r="Y171" i="2"/>
  <c r="AV171" i="2" s="1"/>
  <c r="Y161" i="2"/>
  <c r="Y54" i="2"/>
  <c r="Y138" i="2"/>
  <c r="AV138" i="2" s="1"/>
  <c r="Y154" i="2"/>
  <c r="AV154" i="2" s="1"/>
  <c r="Y168" i="2"/>
  <c r="AV168" i="2" s="1"/>
  <c r="Y149" i="2"/>
  <c r="AV149" i="2" s="1"/>
  <c r="Y153" i="2"/>
  <c r="AV153" i="2" s="1"/>
  <c r="Y142" i="2"/>
  <c r="AV142" i="2" s="1"/>
  <c r="Y176" i="2"/>
  <c r="AV176" i="2" s="1"/>
  <c r="Y207" i="2"/>
  <c r="AV207" i="2" s="1"/>
  <c r="Y215" i="2"/>
  <c r="AV215" i="2" s="1"/>
  <c r="Y216" i="2"/>
  <c r="AV216" i="2" s="1"/>
  <c r="Y213" i="2"/>
  <c r="AV213" i="2" s="1"/>
  <c r="AV54" i="2" l="1"/>
  <c r="AV55" i="2" s="1"/>
  <c r="AV19" i="2"/>
  <c r="AV21" i="2" s="1"/>
  <c r="AV161" i="2"/>
  <c r="AV163" i="2" s="1"/>
  <c r="Y250" i="2"/>
  <c r="AV250" i="2"/>
  <c r="Y57" i="2"/>
  <c r="AV57" i="2" s="1"/>
  <c r="C58" i="2"/>
  <c r="Y16" i="2"/>
  <c r="AV16" i="2" s="1"/>
  <c r="AV17" i="2" s="1"/>
  <c r="Y21" i="2"/>
  <c r="Y17" i="2" l="1"/>
  <c r="AV58" i="2"/>
  <c r="Y58" i="2"/>
  <c r="Y245" i="2" l="1"/>
  <c r="AV245" i="2" s="1"/>
  <c r="Y55" i="2" l="1"/>
  <c r="X55" i="2"/>
  <c r="V55" i="2"/>
  <c r="U55" i="2"/>
  <c r="T55" i="2"/>
  <c r="S55" i="2"/>
  <c r="R55" i="2"/>
  <c r="Q55" i="2"/>
  <c r="P55" i="2"/>
  <c r="O55" i="2"/>
  <c r="N55" i="2"/>
  <c r="M55" i="2"/>
  <c r="L55" i="2"/>
  <c r="K55" i="2"/>
  <c r="I55" i="2"/>
  <c r="H55" i="2"/>
  <c r="G55" i="2"/>
  <c r="F55" i="2"/>
  <c r="D55" i="2"/>
  <c r="E55" i="2"/>
  <c r="Y43" i="2"/>
  <c r="X43" i="2"/>
  <c r="V43" i="2"/>
  <c r="U43" i="2"/>
  <c r="T43" i="2"/>
  <c r="S43" i="2"/>
  <c r="R43" i="2"/>
  <c r="Q43" i="2"/>
  <c r="P43" i="2"/>
  <c r="O43" i="2"/>
  <c r="N43" i="2"/>
  <c r="M43" i="2"/>
  <c r="L43" i="2"/>
  <c r="K43" i="2"/>
  <c r="I43" i="2"/>
  <c r="H43" i="2"/>
  <c r="G43" i="2"/>
  <c r="F43" i="2"/>
  <c r="D43" i="2"/>
  <c r="E43" i="2"/>
  <c r="T52" i="2" l="1"/>
  <c r="T59" i="2" s="1"/>
  <c r="T133" i="2"/>
  <c r="T163" i="2"/>
  <c r="U52" i="2"/>
  <c r="U59" i="2" s="1"/>
  <c r="U133" i="2"/>
  <c r="U163" i="2"/>
  <c r="U61" i="2" l="1"/>
  <c r="T61" i="2"/>
  <c r="I21" i="2" l="1"/>
  <c r="H21" i="2"/>
  <c r="G21" i="2"/>
  <c r="F21" i="2"/>
  <c r="D21" i="2"/>
  <c r="E21" i="2"/>
  <c r="I17" i="2"/>
  <c r="H17" i="2"/>
  <c r="G17" i="2"/>
  <c r="F17" i="2"/>
  <c r="D17" i="2"/>
  <c r="E17" i="2"/>
  <c r="E277" i="2" l="1"/>
  <c r="E262" i="2"/>
  <c r="E258" i="2"/>
  <c r="E247" i="2"/>
  <c r="E242" i="2"/>
  <c r="E220" i="2"/>
  <c r="E217" i="2"/>
  <c r="E201" i="2"/>
  <c r="E163" i="2"/>
  <c r="E133" i="2"/>
  <c r="E263" i="2" l="1"/>
  <c r="C14" i="2" l="1"/>
  <c r="C267" i="2"/>
  <c r="C21" i="2"/>
  <c r="C250" i="2"/>
  <c r="C220" i="2"/>
  <c r="C17" i="2"/>
  <c r="C242" i="2"/>
  <c r="C55" i="2"/>
  <c r="C52" i="2" l="1"/>
  <c r="C36" i="2"/>
  <c r="C37" i="2" s="1"/>
  <c r="C247" i="2"/>
  <c r="C201" i="2"/>
  <c r="C272" i="2"/>
  <c r="C217" i="2"/>
  <c r="C277" i="2"/>
  <c r="C235" i="2"/>
  <c r="C262" i="2"/>
  <c r="C208" i="2"/>
  <c r="C163" i="2"/>
  <c r="C43" i="2"/>
  <c r="C258" i="2"/>
  <c r="C133" i="2"/>
  <c r="C59" i="2" l="1"/>
  <c r="C61" i="2" s="1"/>
  <c r="C236" i="2"/>
  <c r="C263" i="2"/>
  <c r="C279" i="2" l="1"/>
  <c r="V277" i="2" l="1"/>
  <c r="U277" i="2"/>
  <c r="T277" i="2"/>
  <c r="S277" i="2"/>
  <c r="R277" i="2"/>
  <c r="Q277" i="2"/>
  <c r="P277" i="2"/>
  <c r="O277" i="2"/>
  <c r="N277" i="2"/>
  <c r="M277" i="2"/>
  <c r="L277" i="2"/>
  <c r="K277" i="2"/>
  <c r="I277" i="2"/>
  <c r="D277" i="2"/>
  <c r="V267" i="2"/>
  <c r="T267" i="2"/>
  <c r="Q267" i="2"/>
  <c r="P267" i="2"/>
  <c r="O267" i="2"/>
  <c r="M267" i="2"/>
  <c r="I267" i="2"/>
  <c r="X258" i="2"/>
  <c r="U258" i="2"/>
  <c r="T258" i="2"/>
  <c r="S258" i="2"/>
  <c r="Q258" i="2"/>
  <c r="O258" i="2"/>
  <c r="N258" i="2"/>
  <c r="M258" i="2"/>
  <c r="L258" i="2"/>
  <c r="K258" i="2"/>
  <c r="I258" i="2"/>
  <c r="H258" i="2"/>
  <c r="G258" i="2"/>
  <c r="F258" i="2"/>
  <c r="D258" i="2"/>
  <c r="U247" i="2"/>
  <c r="T247" i="2"/>
  <c r="S247" i="2"/>
  <c r="R247" i="2"/>
  <c r="Q247" i="2"/>
  <c r="P247" i="2"/>
  <c r="O247" i="2"/>
  <c r="N247" i="2"/>
  <c r="M247" i="2"/>
  <c r="L247" i="2"/>
  <c r="K247" i="2"/>
  <c r="H247" i="2"/>
  <c r="G247" i="2"/>
  <c r="F247" i="2"/>
  <c r="D247" i="2"/>
  <c r="U242" i="2"/>
  <c r="T242" i="2"/>
  <c r="S242" i="2"/>
  <c r="R242" i="2"/>
  <c r="Q242" i="2"/>
  <c r="P242" i="2"/>
  <c r="O242" i="2"/>
  <c r="N242" i="2"/>
  <c r="M242" i="2"/>
  <c r="L242" i="2"/>
  <c r="H242" i="2"/>
  <c r="G242" i="2"/>
  <c r="F242" i="2"/>
  <c r="V220" i="2"/>
  <c r="U220" i="2"/>
  <c r="T220" i="2"/>
  <c r="S220" i="2"/>
  <c r="R220" i="2"/>
  <c r="Q220" i="2"/>
  <c r="P220" i="2"/>
  <c r="O220" i="2"/>
  <c r="N220" i="2"/>
  <c r="M220" i="2"/>
  <c r="L220" i="2"/>
  <c r="K220" i="2"/>
  <c r="I220" i="2"/>
  <c r="F220" i="2"/>
  <c r="V217" i="2"/>
  <c r="T217" i="2"/>
  <c r="S217" i="2"/>
  <c r="Q217" i="2"/>
  <c r="P217" i="2"/>
  <c r="O217" i="2"/>
  <c r="M217" i="2"/>
  <c r="I217" i="2"/>
  <c r="V208" i="2"/>
  <c r="T208" i="2"/>
  <c r="S208" i="2"/>
  <c r="Q208" i="2"/>
  <c r="O208" i="2"/>
  <c r="I208" i="2"/>
  <c r="V201" i="2"/>
  <c r="T201" i="2"/>
  <c r="S201" i="2"/>
  <c r="R201" i="2"/>
  <c r="Q201" i="2"/>
  <c r="P201" i="2"/>
  <c r="O201" i="2"/>
  <c r="M201" i="2"/>
  <c r="I201" i="2"/>
  <c r="H201" i="2"/>
  <c r="G201" i="2"/>
  <c r="F201" i="2"/>
  <c r="Y163" i="2"/>
  <c r="X163" i="2"/>
  <c r="V163" i="2"/>
  <c r="S163" i="2"/>
  <c r="R163" i="2"/>
  <c r="Q163" i="2"/>
  <c r="P163" i="2"/>
  <c r="O163" i="2"/>
  <c r="N163" i="2"/>
  <c r="M163" i="2"/>
  <c r="L163" i="2"/>
  <c r="K163" i="2"/>
  <c r="I163" i="2"/>
  <c r="H163" i="2"/>
  <c r="G163" i="2"/>
  <c r="F163" i="2"/>
  <c r="V133" i="2"/>
  <c r="Q133" i="2"/>
  <c r="P133" i="2"/>
  <c r="O133" i="2"/>
  <c r="M133" i="2"/>
  <c r="I133" i="2"/>
  <c r="H133" i="2"/>
  <c r="G133" i="2"/>
  <c r="F133" i="2"/>
  <c r="V52" i="2"/>
  <c r="V59" i="2" s="1"/>
  <c r="S52" i="2"/>
  <c r="S59" i="2" s="1"/>
  <c r="R52" i="2"/>
  <c r="R59" i="2" s="1"/>
  <c r="Q52" i="2"/>
  <c r="Q59" i="2" s="1"/>
  <c r="P52" i="2"/>
  <c r="P59" i="2" s="1"/>
  <c r="O52" i="2"/>
  <c r="O59" i="2" s="1"/>
  <c r="N52" i="2"/>
  <c r="N59" i="2" s="1"/>
  <c r="M52" i="2"/>
  <c r="M59" i="2" s="1"/>
  <c r="L52" i="2"/>
  <c r="L59" i="2" s="1"/>
  <c r="K52" i="2"/>
  <c r="K59" i="2" s="1"/>
  <c r="I52" i="2"/>
  <c r="I59" i="2" s="1"/>
  <c r="I14" i="2"/>
  <c r="I37" i="2" s="1"/>
  <c r="Y262" i="2"/>
  <c r="X262" i="2"/>
  <c r="V262" i="2"/>
  <c r="U262" i="2"/>
  <c r="T262" i="2"/>
  <c r="S262" i="2"/>
  <c r="R262" i="2"/>
  <c r="Q262" i="2"/>
  <c r="P262" i="2"/>
  <c r="O262" i="2"/>
  <c r="N262" i="2"/>
  <c r="M262" i="2"/>
  <c r="L262" i="2"/>
  <c r="K262" i="2"/>
  <c r="I262" i="2"/>
  <c r="H262" i="2"/>
  <c r="G262" i="2"/>
  <c r="F262" i="2"/>
  <c r="G263" i="2" l="1"/>
  <c r="T263" i="2"/>
  <c r="Q263" i="2"/>
  <c r="U263" i="2"/>
  <c r="O263" i="2"/>
  <c r="S263" i="2"/>
  <c r="L61" i="2"/>
  <c r="P61" i="2"/>
  <c r="H263" i="2"/>
  <c r="M263" i="2"/>
  <c r="M61" i="2"/>
  <c r="L263" i="2"/>
  <c r="N263" i="2"/>
  <c r="R61" i="2"/>
  <c r="V61" i="2"/>
  <c r="I61" i="2"/>
  <c r="K61" i="2"/>
  <c r="O61" i="2"/>
  <c r="Q61" i="2"/>
  <c r="S61" i="2"/>
  <c r="F263" i="2"/>
  <c r="N61" i="2"/>
  <c r="D262" i="2" l="1"/>
  <c r="D242" i="2"/>
  <c r="D220" i="2"/>
  <c r="D217" i="2"/>
  <c r="D201" i="2"/>
  <c r="D163" i="2"/>
  <c r="D133" i="2"/>
  <c r="D263" i="2" l="1"/>
  <c r="P208" i="2" l="1"/>
  <c r="Y258" i="2" l="1"/>
  <c r="U267" i="2" l="1"/>
  <c r="U201" i="2" l="1"/>
  <c r="U217" i="2"/>
  <c r="U208" i="2"/>
  <c r="M208" i="2" l="1"/>
  <c r="N133" i="2" l="1"/>
  <c r="N217" i="2" l="1"/>
  <c r="N201" i="2"/>
  <c r="N267" i="2"/>
  <c r="N235" i="2" l="1"/>
  <c r="N272" i="2" l="1"/>
  <c r="H277" i="2" l="1"/>
  <c r="V235" i="2" l="1"/>
  <c r="V236" i="2" s="1"/>
  <c r="K242" i="2" l="1"/>
  <c r="K263" i="2" l="1"/>
  <c r="R258" i="2" l="1"/>
  <c r="R263" i="2" s="1"/>
  <c r="G220" i="2" l="1"/>
  <c r="G52" i="2"/>
  <c r="G59" i="2" s="1"/>
  <c r="G217" i="2"/>
  <c r="G14" i="2" l="1"/>
  <c r="G37" i="2" l="1"/>
  <c r="G61" i="2" s="1"/>
  <c r="G235" i="2"/>
  <c r="G208" i="2"/>
  <c r="G267" i="2"/>
  <c r="G236" i="2" l="1"/>
  <c r="Q235" i="2" l="1"/>
  <c r="Q236" i="2" s="1"/>
  <c r="F217" i="2" l="1"/>
  <c r="P258" i="2"/>
  <c r="P263" i="2" s="1"/>
  <c r="F52" i="2"/>
  <c r="F59" i="2" s="1"/>
  <c r="G277" i="2" l="1"/>
  <c r="V258" i="2" l="1"/>
  <c r="E52" i="2" l="1"/>
  <c r="E59" i="2" s="1"/>
  <c r="F14" i="2" l="1"/>
  <c r="F37" i="2" s="1"/>
  <c r="F235" i="2"/>
  <c r="F208" i="2"/>
  <c r="F267" i="2"/>
  <c r="F236" i="2" l="1"/>
  <c r="F61" i="2"/>
  <c r="S133" i="2" l="1"/>
  <c r="R133" i="2" l="1"/>
  <c r="S267" i="2"/>
  <c r="U235" i="2" l="1"/>
  <c r="U236" i="2" s="1"/>
  <c r="U272" i="2" l="1"/>
  <c r="U279" i="2" s="1"/>
  <c r="L133" i="2" l="1"/>
  <c r="L208" i="2" l="1"/>
  <c r="L201" i="2"/>
  <c r="L217" i="2" l="1"/>
  <c r="I247" i="2" l="1"/>
  <c r="I242" i="2" l="1"/>
  <c r="I263" i="2" s="1"/>
  <c r="AR242" i="2" l="1"/>
  <c r="AM242" i="2" l="1"/>
  <c r="Z52" i="2" l="1"/>
  <c r="Z59" i="2" s="1"/>
  <c r="Z14" i="2" l="1"/>
  <c r="AS14" i="2" l="1"/>
  <c r="AS37" i="2" s="1"/>
  <c r="AS61" i="2" s="1"/>
  <c r="AS235" i="2" l="1"/>
  <c r="AS208" i="2" l="1"/>
  <c r="AS236" i="2" s="1"/>
  <c r="AS267" i="2" l="1"/>
  <c r="R208" i="2" l="1"/>
  <c r="R217" i="2" l="1"/>
  <c r="AU204" i="2"/>
  <c r="AU211" i="2"/>
  <c r="AU203" i="2" l="1"/>
  <c r="AU210" i="2"/>
  <c r="AF208" i="2" l="1"/>
  <c r="AF217" i="2"/>
  <c r="AU217" i="2" l="1"/>
  <c r="R235" i="2" l="1"/>
  <c r="AU223" i="2"/>
  <c r="R236" i="2" l="1"/>
  <c r="AU231" i="2"/>
  <c r="AU222" i="2" l="1"/>
  <c r="AU234" i="2" l="1"/>
  <c r="AU226" i="2"/>
  <c r="AF235" i="2"/>
  <c r="AF236" i="2" s="1"/>
  <c r="U281" i="2" l="1"/>
  <c r="U1" i="2" s="1"/>
  <c r="AT242" i="2" l="1"/>
  <c r="AT263" i="2" s="1"/>
  <c r="AS242" i="2" l="1"/>
  <c r="AS263" i="2" s="1"/>
  <c r="AS272" i="2"/>
  <c r="AS279" i="2" l="1"/>
  <c r="AS281" i="2" s="1"/>
  <c r="AS1" i="2" s="1"/>
  <c r="E11" i="2" l="1"/>
  <c r="AA11" i="2" s="1"/>
  <c r="E14" i="2" l="1"/>
  <c r="E37" i="2" s="1"/>
  <c r="E61" i="2" s="1"/>
  <c r="AA14" i="2"/>
  <c r="X275" i="2" l="1"/>
  <c r="Y275" i="2" s="1"/>
  <c r="AH271" i="2"/>
  <c r="AH272" i="2" s="1"/>
  <c r="AH228" i="2"/>
  <c r="AH235" i="2" s="1"/>
  <c r="AH236" i="2" s="1"/>
  <c r="I271" i="2"/>
  <c r="I272" i="2" s="1"/>
  <c r="I227" i="2"/>
  <c r="AH279" i="2" l="1"/>
  <c r="X274" i="2"/>
  <c r="F277" i="2"/>
  <c r="X33" i="2"/>
  <c r="Y33" i="2" s="1"/>
  <c r="I235" i="2"/>
  <c r="I236" i="2" s="1"/>
  <c r="I279" i="2" s="1"/>
  <c r="AU33" i="2" l="1"/>
  <c r="Y274" i="2"/>
  <c r="X277" i="2"/>
  <c r="AV33" i="2" l="1"/>
  <c r="AV274" i="2"/>
  <c r="Y277" i="2"/>
  <c r="AR271" i="2" l="1"/>
  <c r="AR272" i="2" s="1"/>
  <c r="AR244" i="2"/>
  <c r="AR247" i="2" s="1"/>
  <c r="AR263" i="2" s="1"/>
  <c r="AR279" i="2" l="1"/>
  <c r="E229" i="2" l="1"/>
  <c r="E235" i="2" s="1"/>
  <c r="AR280" i="2" l="1"/>
  <c r="AR281" i="2" s="1"/>
  <c r="AR1" i="2" s="1"/>
  <c r="AJ252" i="2" l="1"/>
  <c r="AJ258" i="2" l="1"/>
  <c r="AJ263" i="2" s="1"/>
  <c r="AJ271" i="2"/>
  <c r="AJ272" i="2" s="1"/>
  <c r="AJ279" i="2" l="1"/>
  <c r="AJ280" i="2" l="1"/>
  <c r="AJ281" i="2" s="1"/>
  <c r="AJ1" i="2" s="1"/>
  <c r="AC229" i="2" l="1"/>
  <c r="AC235" i="2" s="1"/>
  <c r="AC236" i="2" s="1"/>
  <c r="L229" i="2"/>
  <c r="L235" i="2" s="1"/>
  <c r="L236" i="2" s="1"/>
  <c r="L266" i="2" l="1"/>
  <c r="L267" i="2" s="1"/>
  <c r="AC266" i="2" l="1"/>
  <c r="AC267" i="2" s="1"/>
  <c r="L271" i="2" l="1"/>
  <c r="L272" i="2" s="1"/>
  <c r="L279" i="2" s="1"/>
  <c r="AC271" i="2"/>
  <c r="AC272" i="2" s="1"/>
  <c r="AC279" i="2" s="1"/>
  <c r="L280" i="2" l="1"/>
  <c r="L281" i="2" s="1"/>
  <c r="L1" i="2" s="1"/>
  <c r="AC280" i="2"/>
  <c r="AC281" i="2" s="1"/>
  <c r="AC1" i="2" s="1"/>
  <c r="AN205" i="2" l="1"/>
  <c r="AN208" i="2" l="1"/>
  <c r="AN236" i="2" s="1"/>
  <c r="AU205" i="2"/>
  <c r="AN271" i="2"/>
  <c r="AN272" i="2" s="1"/>
  <c r="AN279" i="2" l="1"/>
  <c r="AN280" i="2"/>
  <c r="AN281" i="2" l="1"/>
  <c r="AN1" i="2" s="1"/>
  <c r="N205" i="2" l="1"/>
  <c r="N208" i="2" s="1"/>
  <c r="N236" i="2" s="1"/>
  <c r="N279" i="2" s="1"/>
  <c r="N280" i="2" l="1"/>
  <c r="N281" i="2" s="1"/>
  <c r="N1" i="2" s="1"/>
  <c r="AQ271" i="2" l="1"/>
  <c r="AQ272" i="2" s="1"/>
  <c r="AQ279" i="2" s="1"/>
  <c r="AQ280" i="2" l="1"/>
  <c r="AQ281" i="2" s="1"/>
  <c r="AQ1" i="2" s="1"/>
  <c r="T228" i="2" l="1"/>
  <c r="T235" i="2" s="1"/>
  <c r="T236" i="2" s="1"/>
  <c r="T271" i="2"/>
  <c r="T272" i="2" s="1"/>
  <c r="T279" i="2" l="1"/>
  <c r="AH280" i="2"/>
  <c r="AH281" i="2" s="1"/>
  <c r="AH1" i="2" s="1"/>
  <c r="T280" i="2"/>
  <c r="T281" i="2" l="1"/>
  <c r="T1" i="2" s="1"/>
  <c r="S228" i="2" l="1"/>
  <c r="S235" i="2" s="1"/>
  <c r="S236" i="2" s="1"/>
  <c r="AG228" i="2" l="1"/>
  <c r="S271" i="2"/>
  <c r="S272" i="2" s="1"/>
  <c r="S279" i="2" s="1"/>
  <c r="AU228" i="2" l="1"/>
  <c r="AG235" i="2"/>
  <c r="AG236" i="2" s="1"/>
  <c r="S280" i="2"/>
  <c r="S281" i="2" s="1"/>
  <c r="S1" i="2" s="1"/>
  <c r="AG271" i="2" l="1"/>
  <c r="AG272" i="2" s="1"/>
  <c r="AG279" i="2" s="1"/>
  <c r="AG280" i="2" l="1"/>
  <c r="AG281" i="2" s="1"/>
  <c r="AG1" i="2" s="1"/>
  <c r="P228" i="2" l="1"/>
  <c r="P235" i="2" s="1"/>
  <c r="P236" i="2" s="1"/>
  <c r="P271" i="2"/>
  <c r="P272" i="2" s="1"/>
  <c r="P279" i="2" l="1"/>
  <c r="P280" i="2"/>
  <c r="P281" i="2" l="1"/>
  <c r="P1" i="2" s="1"/>
  <c r="O271" i="2"/>
  <c r="O272" i="2" s="1"/>
  <c r="O229" i="2"/>
  <c r="O235" i="2" s="1"/>
  <c r="O236" i="2" s="1"/>
  <c r="O279" i="2" s="1"/>
  <c r="O280" i="2" l="1"/>
  <c r="O281" i="2" s="1"/>
  <c r="O1" i="2" s="1"/>
  <c r="AD227" i="2" l="1"/>
  <c r="AD271" i="2"/>
  <c r="AD272" i="2" s="1"/>
  <c r="M271" i="2"/>
  <c r="M272" i="2" s="1"/>
  <c r="M227" i="2"/>
  <c r="M235" i="2" s="1"/>
  <c r="M236" i="2" s="1"/>
  <c r="M279" i="2" l="1"/>
  <c r="AD235" i="2"/>
  <c r="AD236" i="2" s="1"/>
  <c r="AD279" i="2" s="1"/>
  <c r="AU227" i="2"/>
  <c r="M280" i="2"/>
  <c r="M281" i="2" s="1"/>
  <c r="M1" i="2" s="1"/>
  <c r="AD280" i="2"/>
  <c r="AD281" i="2" l="1"/>
  <c r="AD1" i="2" s="1"/>
  <c r="J206" i="2" l="1"/>
  <c r="J208" i="2" s="1"/>
  <c r="J236" i="2" s="1"/>
  <c r="E206" i="2" l="1"/>
  <c r="E208" i="2" s="1"/>
  <c r="E236" i="2" s="1"/>
  <c r="J271" i="2"/>
  <c r="J272" i="2" s="1"/>
  <c r="J279" i="2" s="1"/>
  <c r="E266" i="2" l="1"/>
  <c r="E267" i="2" s="1"/>
  <c r="J280" i="2"/>
  <c r="J281" i="2" s="1"/>
  <c r="J1" i="2" s="1"/>
  <c r="E271" i="2" l="1"/>
  <c r="E272" i="2" s="1"/>
  <c r="E279" i="2" s="1"/>
  <c r="E280" i="2" l="1"/>
  <c r="E281" i="2" s="1"/>
  <c r="E1" i="2" s="1"/>
  <c r="K130" i="2" l="1"/>
  <c r="X130" i="2" s="1"/>
  <c r="Y130" i="2" s="1"/>
  <c r="AV130" i="2" s="1"/>
  <c r="K110" i="2"/>
  <c r="X110" i="2" s="1"/>
  <c r="Y110" i="2" s="1"/>
  <c r="AV110" i="2" s="1"/>
  <c r="K129" i="2"/>
  <c r="X129" i="2" s="1"/>
  <c r="Y129" i="2" s="1"/>
  <c r="AV129" i="2" s="1"/>
  <c r="K113" i="2"/>
  <c r="X113" i="2" s="1"/>
  <c r="Y113" i="2" s="1"/>
  <c r="AV113" i="2" s="1"/>
  <c r="K116" i="2"/>
  <c r="X116" i="2" s="1"/>
  <c r="Y116" i="2" s="1"/>
  <c r="AV116" i="2" s="1"/>
  <c r="K123" i="2"/>
  <c r="X123" i="2" s="1"/>
  <c r="Y123" i="2" s="1"/>
  <c r="AV123" i="2" s="1"/>
  <c r="K107" i="2"/>
  <c r="X107" i="2" s="1"/>
  <c r="Y107" i="2" s="1"/>
  <c r="AV107" i="2" s="1"/>
  <c r="K104" i="2"/>
  <c r="X104" i="2" s="1"/>
  <c r="Y104" i="2" s="1"/>
  <c r="AV104" i="2" s="1"/>
  <c r="K122" i="2"/>
  <c r="X122" i="2" s="1"/>
  <c r="Y122" i="2" s="1"/>
  <c r="AV122" i="2" s="1"/>
  <c r="K106" i="2"/>
  <c r="X106" i="2" s="1"/>
  <c r="Y106" i="2" s="1"/>
  <c r="AV106" i="2" s="1"/>
  <c r="K125" i="2"/>
  <c r="X125" i="2" s="1"/>
  <c r="Y125" i="2" s="1"/>
  <c r="AV125" i="2" s="1"/>
  <c r="K109" i="2"/>
  <c r="X109" i="2" s="1"/>
  <c r="Y109" i="2" s="1"/>
  <c r="AV109" i="2" s="1"/>
  <c r="K108" i="2"/>
  <c r="X108" i="2" s="1"/>
  <c r="Y108" i="2" s="1"/>
  <c r="AV108" i="2" s="1"/>
  <c r="K119" i="2"/>
  <c r="X119" i="2" s="1"/>
  <c r="Y119" i="2" s="1"/>
  <c r="AV119" i="2" s="1"/>
  <c r="K103" i="2"/>
  <c r="X103" i="2" s="1"/>
  <c r="Y103" i="2" s="1"/>
  <c r="AV103" i="2" s="1"/>
  <c r="K97" i="2"/>
  <c r="K118" i="2"/>
  <c r="X118" i="2" s="1"/>
  <c r="Y118" i="2" s="1"/>
  <c r="AV118" i="2" s="1"/>
  <c r="K124" i="2"/>
  <c r="X124" i="2" s="1"/>
  <c r="Y124" i="2" s="1"/>
  <c r="AV124" i="2" s="1"/>
  <c r="K121" i="2"/>
  <c r="X121" i="2" s="1"/>
  <c r="Y121" i="2" s="1"/>
  <c r="AV121" i="2" s="1"/>
  <c r="K105" i="2"/>
  <c r="X105" i="2" s="1"/>
  <c r="Y105" i="2" s="1"/>
  <c r="AV105" i="2" s="1"/>
  <c r="K131" i="2"/>
  <c r="X131" i="2" s="1"/>
  <c r="Y131" i="2" s="1"/>
  <c r="AV131" i="2" s="1"/>
  <c r="K115" i="2"/>
  <c r="X115" i="2" s="1"/>
  <c r="Y115" i="2" s="1"/>
  <c r="AV115" i="2" s="1"/>
  <c r="K128" i="2"/>
  <c r="X128" i="2" s="1"/>
  <c r="Y128" i="2" s="1"/>
  <c r="AV128" i="2" s="1"/>
  <c r="K126" i="2"/>
  <c r="X126" i="2" s="1"/>
  <c r="Y126" i="2" s="1"/>
  <c r="AV126" i="2" s="1"/>
  <c r="K114" i="2"/>
  <c r="X114" i="2" s="1"/>
  <c r="Y114" i="2" s="1"/>
  <c r="AV114" i="2" s="1"/>
  <c r="K112" i="2"/>
  <c r="X112" i="2" s="1"/>
  <c r="Y112" i="2" s="1"/>
  <c r="AV112" i="2" s="1"/>
  <c r="K117" i="2"/>
  <c r="X117" i="2" s="1"/>
  <c r="Y117" i="2" s="1"/>
  <c r="AV117" i="2" s="1"/>
  <c r="K132" i="2"/>
  <c r="X132" i="2" s="1"/>
  <c r="Y132" i="2" s="1"/>
  <c r="AV132" i="2" s="1"/>
  <c r="K127" i="2"/>
  <c r="X127" i="2" s="1"/>
  <c r="Y127" i="2" s="1"/>
  <c r="AV127" i="2" s="1"/>
  <c r="K111" i="2"/>
  <c r="X111" i="2" s="1"/>
  <c r="Y111" i="2" s="1"/>
  <c r="AV111" i="2" s="1"/>
  <c r="K120" i="2"/>
  <c r="X120" i="2" s="1"/>
  <c r="Y120" i="2" s="1"/>
  <c r="AV120" i="2" s="1"/>
  <c r="X97" i="2" l="1"/>
  <c r="K133" i="2"/>
  <c r="K197" i="2" l="1"/>
  <c r="X197" i="2" s="1"/>
  <c r="Y197" i="2" s="1"/>
  <c r="AV197" i="2" s="1"/>
  <c r="K187" i="2"/>
  <c r="X187" i="2" s="1"/>
  <c r="Y187" i="2" s="1"/>
  <c r="AV187" i="2" s="1"/>
  <c r="K188" i="2"/>
  <c r="X188" i="2" s="1"/>
  <c r="Y188" i="2" s="1"/>
  <c r="AV188" i="2" s="1"/>
  <c r="K194" i="2"/>
  <c r="X194" i="2" s="1"/>
  <c r="Y194" i="2" s="1"/>
  <c r="AV194" i="2" s="1"/>
  <c r="K191" i="2"/>
  <c r="X191" i="2" s="1"/>
  <c r="Y191" i="2" s="1"/>
  <c r="AV191" i="2" s="1"/>
  <c r="K193" i="2"/>
  <c r="X193" i="2" s="1"/>
  <c r="Y193" i="2" s="1"/>
  <c r="AV193" i="2" s="1"/>
  <c r="K200" i="2"/>
  <c r="X200" i="2" s="1"/>
  <c r="Y200" i="2" s="1"/>
  <c r="AV200" i="2" s="1"/>
  <c r="K184" i="2"/>
  <c r="K190" i="2"/>
  <c r="X190" i="2" s="1"/>
  <c r="Y190" i="2" s="1"/>
  <c r="AV190" i="2" s="1"/>
  <c r="K189" i="2"/>
  <c r="X189" i="2" s="1"/>
  <c r="Y189" i="2" s="1"/>
  <c r="AV189" i="2" s="1"/>
  <c r="K196" i="2"/>
  <c r="X196" i="2" s="1"/>
  <c r="Y196" i="2" s="1"/>
  <c r="AV196" i="2" s="1"/>
  <c r="K195" i="2"/>
  <c r="X195" i="2" s="1"/>
  <c r="Y195" i="2" s="1"/>
  <c r="AV195" i="2" s="1"/>
  <c r="K186" i="2"/>
  <c r="X186" i="2" s="1"/>
  <c r="Y186" i="2" s="1"/>
  <c r="AV186" i="2" s="1"/>
  <c r="K185" i="2"/>
  <c r="X185" i="2" s="1"/>
  <c r="Y185" i="2" s="1"/>
  <c r="AV185" i="2" s="1"/>
  <c r="K192" i="2"/>
  <c r="X192" i="2" s="1"/>
  <c r="Y192" i="2" s="1"/>
  <c r="AV192" i="2" s="1"/>
  <c r="K198" i="2"/>
  <c r="X198" i="2" s="1"/>
  <c r="Y198" i="2" s="1"/>
  <c r="AV198" i="2" s="1"/>
  <c r="K199" i="2"/>
  <c r="X199" i="2" s="1"/>
  <c r="Y199" i="2" s="1"/>
  <c r="AV199" i="2" s="1"/>
  <c r="Y97" i="2"/>
  <c r="X133" i="2"/>
  <c r="X184" i="2" l="1"/>
  <c r="K201" i="2"/>
  <c r="K203" i="2"/>
  <c r="K205" i="2"/>
  <c r="X205" i="2" s="1"/>
  <c r="Y205" i="2" s="1"/>
  <c r="AV205" i="2" s="1"/>
  <c r="K204" i="2"/>
  <c r="X204" i="2" s="1"/>
  <c r="Y204" i="2" s="1"/>
  <c r="AV204" i="2" s="1"/>
  <c r="K206" i="2"/>
  <c r="Y133" i="2"/>
  <c r="AV97" i="2"/>
  <c r="AV133" i="2" s="1"/>
  <c r="K211" i="2" l="1"/>
  <c r="X211" i="2" s="1"/>
  <c r="Y211" i="2" s="1"/>
  <c r="AV211" i="2" s="1"/>
  <c r="K210" i="2"/>
  <c r="K212" i="2"/>
  <c r="X212" i="2" s="1"/>
  <c r="Y212" i="2" s="1"/>
  <c r="AV212" i="2" s="1"/>
  <c r="K214" i="2"/>
  <c r="X214" i="2" s="1"/>
  <c r="Y214" i="2" s="1"/>
  <c r="AV214" i="2" s="1"/>
  <c r="X203" i="2"/>
  <c r="Y203" i="2" s="1"/>
  <c r="AV203" i="2" s="1"/>
  <c r="K208" i="2"/>
  <c r="X201" i="2"/>
  <c r="Y184" i="2"/>
  <c r="K217" i="2" l="1"/>
  <c r="AV184" i="2"/>
  <c r="AV201" i="2" s="1"/>
  <c r="Y201" i="2"/>
  <c r="K232" i="2" l="1"/>
  <c r="K229" i="2"/>
  <c r="K227" i="2"/>
  <c r="X227" i="2" s="1"/>
  <c r="Y227" i="2" s="1"/>
  <c r="AV227" i="2" s="1"/>
  <c r="K234" i="2"/>
  <c r="X234" i="2" s="1"/>
  <c r="Y234" i="2" s="1"/>
  <c r="AV234" i="2" s="1"/>
  <c r="K223" i="2"/>
  <c r="X223" i="2" s="1"/>
  <c r="Y223" i="2" s="1"/>
  <c r="AV223" i="2" s="1"/>
  <c r="K228" i="2"/>
  <c r="X228" i="2" s="1"/>
  <c r="Y228" i="2" s="1"/>
  <c r="AV228" i="2" s="1"/>
  <c r="K224" i="2"/>
  <c r="X224" i="2" s="1"/>
  <c r="Y224" i="2" s="1"/>
  <c r="AV224" i="2" s="1"/>
  <c r="K233" i="2"/>
  <c r="X233" i="2" s="1"/>
  <c r="Y233" i="2" s="1"/>
  <c r="AV233" i="2" s="1"/>
  <c r="K226" i="2"/>
  <c r="X226" i="2" s="1"/>
  <c r="Y226" i="2" s="1"/>
  <c r="AV226" i="2" s="1"/>
  <c r="K230" i="2"/>
  <c r="X230" i="2" s="1"/>
  <c r="Y230" i="2" s="1"/>
  <c r="AV230" i="2" s="1"/>
  <c r="K222" i="2"/>
  <c r="K225" i="2"/>
  <c r="X225" i="2" s="1"/>
  <c r="Y225" i="2" s="1"/>
  <c r="AV225" i="2" s="1"/>
  <c r="K231" i="2"/>
  <c r="X231" i="2" s="1"/>
  <c r="Y231" i="2" s="1"/>
  <c r="AV231" i="2" s="1"/>
  <c r="K271" i="2"/>
  <c r="K272" i="2" s="1"/>
  <c r="K266" i="2"/>
  <c r="K267" i="2" s="1"/>
  <c r="X222" i="2" l="1"/>
  <c r="Y222" i="2" s="1"/>
  <c r="AV222" i="2" s="1"/>
  <c r="K235" i="2"/>
  <c r="K236" i="2" s="1"/>
  <c r="K279" i="2" s="1"/>
  <c r="K280" i="2"/>
  <c r="K281" i="2" l="1"/>
  <c r="K1" i="2" s="1"/>
  <c r="AK240" i="2" l="1"/>
  <c r="AK242" i="2" l="1"/>
  <c r="AA47" i="2" l="1"/>
  <c r="AA52" i="2" l="1"/>
  <c r="AA59" i="2" s="1"/>
  <c r="AU47" i="2"/>
  <c r="AU52" i="2" l="1"/>
  <c r="AU59" i="2" s="1"/>
  <c r="AA229" i="2" l="1"/>
  <c r="AA235" i="2" s="1"/>
  <c r="AA206" i="2" l="1"/>
  <c r="AA208" i="2" s="1"/>
  <c r="AA236" i="2" s="1"/>
  <c r="AA266" i="2" l="1"/>
  <c r="AA267" i="2" s="1"/>
  <c r="AA271" i="2" l="1"/>
  <c r="AA272" i="2" s="1"/>
  <c r="AA280" i="2" l="1"/>
  <c r="AK252" i="2" l="1"/>
  <c r="AK258" i="2" l="1"/>
  <c r="AK263" i="2" s="1"/>
  <c r="AK271" i="2"/>
  <c r="AK272" i="2" s="1"/>
  <c r="AK279" i="2" l="1"/>
  <c r="AK280" i="2"/>
  <c r="AK281" i="2" l="1"/>
  <c r="AK1" i="2" s="1"/>
  <c r="I280" i="2" l="1"/>
  <c r="I281" i="2" s="1"/>
  <c r="I1" i="2" s="1"/>
  <c r="AU35" i="2" l="1"/>
  <c r="AP240" i="2" l="1"/>
  <c r="AP271" i="2"/>
  <c r="AP272" i="2" s="1"/>
  <c r="AP242" i="2" l="1"/>
  <c r="AP263" i="2" s="1"/>
  <c r="AP279" i="2" s="1"/>
  <c r="AU240" i="2"/>
  <c r="AM244" i="2"/>
  <c r="AM247" i="2" l="1"/>
  <c r="AU244" i="2"/>
  <c r="AU247" i="2" s="1"/>
  <c r="AU242" i="2"/>
  <c r="AM252" i="2"/>
  <c r="AM258" i="2" l="1"/>
  <c r="AM263" i="2" s="1"/>
  <c r="AU252" i="2"/>
  <c r="AU258" i="2" l="1"/>
  <c r="AU263" i="2" s="1"/>
  <c r="AV252" i="2"/>
  <c r="AV258" i="2" s="1"/>
  <c r="AM271" i="2"/>
  <c r="AM272" i="2" s="1"/>
  <c r="AM279" i="2" s="1"/>
  <c r="AP280" i="2" l="1"/>
  <c r="AP281" i="2" s="1"/>
  <c r="AP1" i="2" s="1"/>
  <c r="AM280" i="2" l="1"/>
  <c r="AM281" i="2" s="1"/>
  <c r="AM1" i="2" s="1"/>
  <c r="V246" i="2" l="1"/>
  <c r="X246" i="2" s="1"/>
  <c r="Y246" i="2" s="1"/>
  <c r="AV246" i="2" s="1"/>
  <c r="W232" i="2" l="1"/>
  <c r="W271" i="2"/>
  <c r="W272" i="2" s="1"/>
  <c r="W235" i="2" l="1"/>
  <c r="W236" i="2" s="1"/>
  <c r="W279" i="2" s="1"/>
  <c r="X232" i="2"/>
  <c r="Y232" i="2" s="1"/>
  <c r="W280" i="2"/>
  <c r="W281" i="2" l="1"/>
  <c r="W1" i="2" s="1"/>
  <c r="AL271" i="2" l="1"/>
  <c r="AL272" i="2" s="1"/>
  <c r="AL232" i="2"/>
  <c r="AU232" i="2" l="1"/>
  <c r="AL235" i="2"/>
  <c r="AL236" i="2" s="1"/>
  <c r="AL279" i="2" s="1"/>
  <c r="AL280" i="2"/>
  <c r="AL281" i="2" l="1"/>
  <c r="AL1" i="2" s="1"/>
  <c r="AV232" i="2"/>
  <c r="AA36" i="2" l="1"/>
  <c r="AA37" i="2" s="1"/>
  <c r="AA61" i="2" s="1"/>
  <c r="AA279" i="2" s="1"/>
  <c r="AA281" i="2" s="1"/>
  <c r="AA1" i="2" s="1"/>
  <c r="V241" i="2" l="1"/>
  <c r="X241" i="2" s="1"/>
  <c r="Y241" i="2" s="1"/>
  <c r="AV241" i="2" s="1"/>
  <c r="V244" i="2" l="1"/>
  <c r="V247" i="2" l="1"/>
  <c r="X244" i="2"/>
  <c r="Y244" i="2" l="1"/>
  <c r="X247" i="2"/>
  <c r="Y247" i="2" l="1"/>
  <c r="AV244" i="2"/>
  <c r="AV247" i="2" s="1"/>
  <c r="V240" i="2" l="1"/>
  <c r="X240" i="2" l="1"/>
  <c r="V242" i="2"/>
  <c r="V263" i="2" s="1"/>
  <c r="X242" i="2" l="1"/>
  <c r="X263" i="2" s="1"/>
  <c r="Y240" i="2"/>
  <c r="Y242" i="2" l="1"/>
  <c r="Y263" i="2" s="1"/>
  <c r="AV240" i="2"/>
  <c r="AV242" i="2" s="1"/>
  <c r="AV263" i="2" s="1"/>
  <c r="V271" i="2" l="1"/>
  <c r="V272" i="2" s="1"/>
  <c r="V279" i="2" s="1"/>
  <c r="V280" i="2" l="1"/>
  <c r="V281" i="2" s="1"/>
  <c r="V1" i="2" s="1"/>
  <c r="AO275" i="2" l="1"/>
  <c r="AU275" i="2" l="1"/>
  <c r="AO277" i="2"/>
  <c r="AO279" i="2" s="1"/>
  <c r="AU277" i="2" l="1"/>
  <c r="AV275" i="2"/>
  <c r="AV277" i="2" s="1"/>
  <c r="AO280" i="2" l="1"/>
  <c r="AO281" i="2" s="1"/>
  <c r="AO1" i="2" s="1"/>
  <c r="G271" i="2" l="1"/>
  <c r="G272" i="2" l="1"/>
  <c r="G279" i="2" s="1"/>
  <c r="G280" i="2" l="1"/>
  <c r="G281" i="2" s="1"/>
  <c r="G1" i="2" s="1"/>
  <c r="AB271" i="2" l="1"/>
  <c r="AB272" i="2" s="1"/>
  <c r="AB279" i="2" s="1"/>
  <c r="AB280" i="2" l="1"/>
  <c r="AB281" i="2" s="1"/>
  <c r="AB1" i="2" s="1"/>
  <c r="D35" i="2" l="1"/>
  <c r="X35" i="2" s="1"/>
  <c r="Y35" i="2" s="1"/>
  <c r="AV35" i="2" s="1"/>
  <c r="D34" i="2"/>
  <c r="H210" i="2" l="1"/>
  <c r="X210" i="2" l="1"/>
  <c r="H217" i="2"/>
  <c r="X217" i="2" l="1"/>
  <c r="Y210" i="2"/>
  <c r="AV210" i="2" l="1"/>
  <c r="AV217" i="2" s="1"/>
  <c r="Y217" i="2"/>
  <c r="H49" i="2" l="1"/>
  <c r="H219" i="2"/>
  <c r="X49" i="2" l="1"/>
  <c r="H52" i="2"/>
  <c r="H59" i="2" s="1"/>
  <c r="X219" i="2"/>
  <c r="H220" i="2"/>
  <c r="Y49" i="2" l="1"/>
  <c r="Y219" i="2"/>
  <c r="X220" i="2"/>
  <c r="AV49" i="2" l="1"/>
  <c r="Y220" i="2"/>
  <c r="AV219" i="2"/>
  <c r="AV220" i="2" s="1"/>
  <c r="AI271" i="2" l="1"/>
  <c r="AI272" i="2" s="1"/>
  <c r="AI279" i="2" s="1"/>
  <c r="AI280" i="2" l="1"/>
  <c r="AI281" i="2" s="1"/>
  <c r="AI1" i="2" s="1"/>
  <c r="Q271" i="2" l="1"/>
  <c r="Q272" i="2" s="1"/>
  <c r="Q279" i="2" s="1"/>
  <c r="AE271" i="2" l="1"/>
  <c r="Q280" i="2"/>
  <c r="Q281" i="2" s="1"/>
  <c r="Q1" i="2" s="1"/>
  <c r="AE272" i="2" l="1"/>
  <c r="AE279" i="2" s="1"/>
  <c r="AE280" i="2"/>
  <c r="AE281" i="2" l="1"/>
  <c r="AE1" i="2" s="1"/>
  <c r="AF266" i="2" l="1"/>
  <c r="R266" i="2"/>
  <c r="R267" i="2" s="1"/>
  <c r="AF267" i="2" l="1"/>
  <c r="R271" i="2"/>
  <c r="R272" i="2" s="1"/>
  <c r="R279" i="2" s="1"/>
  <c r="AF271" i="2"/>
  <c r="AF272" i="2" l="1"/>
  <c r="AF279" i="2" s="1"/>
  <c r="AF280" i="2"/>
  <c r="R280" i="2"/>
  <c r="R281" i="2" s="1"/>
  <c r="R1" i="2" s="1"/>
  <c r="AF281" i="2" l="1"/>
  <c r="AF1" i="2" s="1"/>
  <c r="F280" i="2"/>
  <c r="F271" i="2"/>
  <c r="F272" i="2" l="1"/>
  <c r="F279" i="2" s="1"/>
  <c r="F281" i="2" s="1"/>
  <c r="F1" i="2" s="1"/>
  <c r="H36" i="2" l="1"/>
  <c r="X34" i="2"/>
  <c r="Y34" i="2" l="1"/>
  <c r="H11" i="2" l="1"/>
  <c r="H14" i="2" l="1"/>
  <c r="H37" i="2" s="1"/>
  <c r="H61" i="2" s="1"/>
  <c r="H266" i="2" l="1"/>
  <c r="H229" i="2"/>
  <c r="H206" i="2"/>
  <c r="H208" i="2" l="1"/>
  <c r="H235" i="2"/>
  <c r="H267" i="2"/>
  <c r="H236" i="2" l="1"/>
  <c r="H271" i="2"/>
  <c r="H272" i="2" l="1"/>
  <c r="H279" i="2" s="1"/>
  <c r="H280" i="2"/>
  <c r="H281" i="2" l="1"/>
  <c r="H1" i="2" s="1"/>
  <c r="C280" i="2"/>
  <c r="C281" i="2" s="1"/>
  <c r="C1" i="2" s="1"/>
  <c r="D47" i="2" l="1"/>
  <c r="X47" i="2" l="1"/>
  <c r="D52" i="2"/>
  <c r="D59" i="2" s="1"/>
  <c r="Y47" i="2" l="1"/>
  <c r="X52" i="2"/>
  <c r="X59" i="2" s="1"/>
  <c r="AV47" i="2" l="1"/>
  <c r="AV52" i="2" s="1"/>
  <c r="AV59" i="2" s="1"/>
  <c r="Y52" i="2"/>
  <c r="Y59" i="2" s="1"/>
  <c r="AT229" i="2" l="1"/>
  <c r="AT235" i="2" s="1"/>
  <c r="AT11" i="2"/>
  <c r="AT266" i="2"/>
  <c r="AT267" i="2" s="1"/>
  <c r="AT14" i="2" l="1"/>
  <c r="AT37" i="2" s="1"/>
  <c r="AT61" i="2" s="1"/>
  <c r="AU11" i="2"/>
  <c r="Z34" i="2"/>
  <c r="AU34" i="2" s="1"/>
  <c r="AV34" i="2" s="1"/>
  <c r="AU14" i="2" l="1"/>
  <c r="AT206" i="2"/>
  <c r="AT208" i="2" s="1"/>
  <c r="AT236" i="2" s="1"/>
  <c r="X32" i="2" l="1"/>
  <c r="D36" i="2"/>
  <c r="AT271" i="2"/>
  <c r="AT272" i="2" s="1"/>
  <c r="AT279" i="2" s="1"/>
  <c r="Z36" i="2" l="1"/>
  <c r="Z37" i="2" s="1"/>
  <c r="Z61" i="2" s="1"/>
  <c r="AU32" i="2"/>
  <c r="Y32" i="2"/>
  <c r="Y36" i="2" s="1"/>
  <c r="X36" i="2"/>
  <c r="AU36" i="2" l="1"/>
  <c r="AU37" i="2" s="1"/>
  <c r="AU61" i="2" s="1"/>
  <c r="AV32" i="2"/>
  <c r="AV36" i="2" s="1"/>
  <c r="AT280" i="2"/>
  <c r="AT281" i="2" s="1"/>
  <c r="AT1" i="2" s="1"/>
  <c r="Z229" i="2"/>
  <c r="Z206" i="2"/>
  <c r="Z266" i="2"/>
  <c r="AU229" i="2" l="1"/>
  <c r="Z235" i="2"/>
  <c r="AU206" i="2"/>
  <c r="Z208" i="2"/>
  <c r="Z267" i="2"/>
  <c r="AU266" i="2"/>
  <c r="AU208" i="2" l="1"/>
  <c r="AU235" i="2"/>
  <c r="AU267" i="2"/>
  <c r="Z236" i="2"/>
  <c r="AU236" i="2" l="1"/>
  <c r="Z280" i="2"/>
  <c r="Z271" i="2"/>
  <c r="Z272" i="2" l="1"/>
  <c r="Z279" i="2" s="1"/>
  <c r="Z281" i="2" s="1"/>
  <c r="Z1" i="2" s="1"/>
  <c r="AU271" i="2"/>
  <c r="AU272" i="2" l="1"/>
  <c r="AU279" i="2" s="1"/>
  <c r="D11" i="2"/>
  <c r="D14" i="2" l="1"/>
  <c r="D37" i="2" s="1"/>
  <c r="D61" i="2" s="1"/>
  <c r="X11" i="2"/>
  <c r="D229" i="2" l="1"/>
  <c r="D266" i="2"/>
  <c r="X14" i="2"/>
  <c r="X37" i="2" s="1"/>
  <c r="X61" i="2" s="1"/>
  <c r="Y11" i="2"/>
  <c r="D206" i="2"/>
  <c r="D208" i="2" l="1"/>
  <c r="X206" i="2"/>
  <c r="D267" i="2"/>
  <c r="X266" i="2"/>
  <c r="Y14" i="2"/>
  <c r="Y37" i="2" s="1"/>
  <c r="Y61" i="2" s="1"/>
  <c r="AV11" i="2"/>
  <c r="AV14" i="2" s="1"/>
  <c r="AV37" i="2" s="1"/>
  <c r="AV61" i="2" s="1"/>
  <c r="D235" i="2"/>
  <c r="X229" i="2"/>
  <c r="D280" i="2" l="1"/>
  <c r="D271" i="2"/>
  <c r="X267" i="2"/>
  <c r="Y266" i="2"/>
  <c r="X235" i="2"/>
  <c r="Y229" i="2"/>
  <c r="D236" i="2"/>
  <c r="Y206" i="2"/>
  <c r="X208" i="2"/>
  <c r="Y267" i="2" l="1"/>
  <c r="AV266" i="2"/>
  <c r="AV267" i="2" s="1"/>
  <c r="Y235" i="2"/>
  <c r="AV229" i="2"/>
  <c r="AV235" i="2" s="1"/>
  <c r="Y208" i="2"/>
  <c r="AV206" i="2"/>
  <c r="AV208" i="2" s="1"/>
  <c r="X236" i="2"/>
  <c r="D272" i="2"/>
  <c r="D279" i="2" s="1"/>
  <c r="D281" i="2" s="1"/>
  <c r="D1" i="2" s="1"/>
  <c r="X271" i="2"/>
  <c r="Y280" i="2"/>
  <c r="X280" i="2"/>
  <c r="Y236" i="2" l="1"/>
  <c r="Y271" i="2"/>
  <c r="X272" i="2"/>
  <c r="X279" i="2" s="1"/>
  <c r="X281" i="2" s="1"/>
  <c r="X1" i="2" s="1"/>
  <c r="AV236" i="2"/>
  <c r="Y272" i="2" l="1"/>
  <c r="Y279" i="2" s="1"/>
  <c r="Y281" i="2" s="1"/>
  <c r="Y1" i="2" s="1"/>
  <c r="AV271" i="2"/>
  <c r="AV272" i="2" s="1"/>
  <c r="AV279" i="2" s="1"/>
  <c r="AU280" i="2" l="1"/>
  <c r="AU281" i="2" s="1"/>
  <c r="AU1" i="2" s="1"/>
  <c r="AV280" i="2"/>
  <c r="AV281" i="2" s="1"/>
  <c r="AV1" i="2" s="1"/>
  <c r="A1" i="2" l="1"/>
</calcChain>
</file>

<file path=xl/sharedStrings.xml><?xml version="1.0" encoding="utf-8"?>
<sst xmlns="http://schemas.openxmlformats.org/spreadsheetml/2006/main" count="377" uniqueCount="376">
  <si>
    <t>PUGET SOUND ENERGY</t>
  </si>
  <si>
    <t>INCOME STATEMENT DETAIL</t>
  </si>
  <si>
    <t>FERC Account Description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</si>
  <si>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</si>
  <si>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</si>
  <si>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</si>
  <si>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</si>
  <si>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</si>
  <si>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</si>
  <si>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</si>
  <si>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</si>
  <si>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</si>
  <si>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</si>
  <si>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</si>
  <si>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</si>
  <si>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</si>
  <si>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</si>
  <si>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</si>
  <si>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</si>
  <si>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</si>
  <si>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</si>
  <si>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</si>
  <si>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</si>
  <si>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</si>
  <si>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</si>
  <si>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</si>
  <si>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</si>
  <si>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</si>
  <si>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</si>
  <si>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</si>
  <si>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</si>
  <si>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</si>
  <si>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</si>
  <si>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</si>
  <si>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</si>
  <si>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</si>
  <si>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</si>
  <si>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</si>
  <si>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</si>
  <si>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</si>
  <si>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</si>
  <si>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</si>
  <si>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</si>
  <si>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</si>
  <si>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</si>
  <si>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</si>
  <si>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</si>
  <si>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</si>
  <si>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</si>
  <si>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</si>
  <si>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</si>
  <si>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</si>
  <si>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</si>
  <si>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</si>
  <si>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</si>
  <si>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</si>
  <si>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</si>
  <si>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</si>
  <si>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</si>
  <si>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</si>
  <si>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</si>
  <si>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</si>
  <si>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</si>
  <si>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</si>
  <si>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</si>
  <si>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</si>
  <si>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</si>
  <si>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</si>
  <si>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</si>
  <si>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</si>
  <si>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</si>
  <si>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</si>
  <si>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</si>
  <si>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</si>
  <si>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</si>
  <si>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</si>
  <si>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</si>
  <si>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</si>
  <si>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</si>
  <si>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</si>
  <si>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</si>
  <si>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</si>
  <si>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</si>
  <si>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</si>
  <si>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</si>
  <si>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</si>
  <si>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</si>
  <si>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</si>
  <si>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</si>
  <si>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</si>
  <si>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</si>
  <si>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</si>
  <si>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</si>
  <si>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</si>
  <si>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</si>
  <si>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</si>
  <si>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</si>
  <si>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</si>
  <si>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</si>
  <si>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</si>
  <si>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</si>
  <si>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</si>
  <si>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</si>
  <si>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</si>
  <si>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</si>
  <si>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</si>
  <si>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</si>
  <si>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</si>
  <si>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</si>
  <si>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</si>
  <si>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</si>
  <si>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</si>
  <si>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</si>
  <si>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</si>
  <si>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</si>
  <si>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</si>
  <si>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</si>
  <si>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</si>
  <si>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</si>
  <si>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</si>
  <si>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</si>
  <si>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</si>
  <si>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</si>
  <si>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</si>
  <si>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</si>
  <si>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</si>
  <si>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</si>
  <si>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</si>
  <si>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</si>
  <si>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</si>
  <si>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</si>
  <si>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</si>
  <si>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</si>
  <si>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</si>
  <si>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</si>
  <si>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</si>
  <si>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</si>
  <si>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</si>
  <si>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</si>
  <si>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</si>
  <si>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</si>
  <si>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</si>
  <si>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</si>
  <si>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</si>
  <si>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</si>
  <si>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</si>
  <si>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</si>
  <si>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</si>
  <si>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</si>
  <si>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</si>
  <si>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</si>
  <si>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</si>
  <si>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</si>
  <si>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</si>
  <si>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</si>
  <si>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</si>
  <si>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</si>
  <si>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</si>
  <si>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</si>
  <si>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</si>
  <si>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</si>
  <si>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</si>
  <si>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</si>
  <si>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</si>
  <si>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</si>
  <si>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</si>
  <si>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</si>
  <si>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</si>
  <si>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</si>
  <si>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</si>
  <si>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</si>
  <si>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</si>
  <si>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</si>
  <si>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</si>
  <si>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</si>
  <si>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</si>
  <si>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</si>
  <si>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</si>
  <si>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</si>
  <si>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</si>
  <si>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</si>
  <si>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</si>
  <si>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</si>
  <si>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</si>
  <si>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</si>
  <si>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</si>
  <si>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</si>
  <si>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</si>
  <si>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</si>
  <si>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</si>
  <si>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</si>
  <si>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</si>
  <si>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</si>
  <si>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</si>
  <si>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</si>
  <si>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</si>
  <si>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</si>
  <si>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</si>
  <si>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</si>
  <si>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</si>
  <si>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</si>
  <si>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</si>
  <si>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</si>
  <si>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</si>
  <si>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</si>
  <si>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</si>
  <si>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</si>
  <si>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</si>
  <si>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</si>
  <si>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</si>
  <si>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</si>
  <si>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</si>
  <si>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</si>
  <si>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</si>
  <si>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</si>
  <si>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</si>
  <si>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</si>
  <si>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</si>
  <si>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</si>
  <si>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</si>
  <si>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</si>
  <si>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</si>
  <si>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</si>
  <si>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</si>
  <si>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</si>
  <si>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</si>
  <si>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</si>
  <si>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</si>
  <si>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</si>
  <si>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</si>
  <si>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</si>
  <si>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</si>
  <si>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</si>
  <si>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</si>
  <si>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</si>
  <si>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</si>
  <si>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</si>
  <si>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</si>
  <si>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</si>
  <si>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</si>
  <si>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</si>
  <si>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</si>
  <si>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</si>
  <si>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</si>
  <si>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</si>
  <si>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</si>
  <si>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</si>
  <si>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</si>
  <si>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</si>
  <si>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</si>
  <si>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</si>
  <si>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</si>
  <si>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</si>
  <si>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</si>
  <si>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</si>
  <si>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</si>
  <si>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</si>
  <si>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</si>
  <si>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</si>
  <si>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</si>
  <si>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</si>
  <si>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</si>
  <si>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</si>
  <si>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>NET OPERATING INCOME</t>
  </si>
  <si>
    <t>(5) 449.1 - Provision for rate refunds E</t>
  </si>
  <si>
    <t xml:space="preserve">          (5) 456.1 - Other Electric Revenues - Transmission</t>
  </si>
  <si>
    <t>(5)  496 - Provision for rate refunds G</t>
  </si>
  <si>
    <t xml:space="preserve">               (17) 8075 - Purchased Gas Other Expense</t>
  </si>
  <si>
    <t>(17) 8441 - Gas LNG Oper Sup &amp; Eng</t>
  </si>
  <si>
    <t xml:space="preserve">               (18) 573 - Transm Maint Misc</t>
  </si>
  <si>
    <t xml:space="preserve">               (19) 885 - Dist Maint Supv &amp; Engineering</t>
  </si>
  <si>
    <t>model summary=&gt;</t>
  </si>
  <si>
    <t>FOR THE 12 MONTHS ENDED DECEMBER 31, 2018</t>
  </si>
  <si>
    <t>CO Order</t>
  </si>
  <si>
    <t>ASPLUNDH TREE EXPERTS</t>
  </si>
  <si>
    <t>AA ASPHALTING LLC</t>
  </si>
  <si>
    <t>POTELCO INC</t>
  </si>
  <si>
    <t>QUANTA SERVICES INC</t>
  </si>
  <si>
    <t>INFRASOURCE SERVICES LLC</t>
  </si>
  <si>
    <t>ELM LOCATING &amp; UTILITY SERVICES</t>
  </si>
  <si>
    <t>LANDIS + GYR TECHNOLOGY INC</t>
  </si>
  <si>
    <t>RPT_CHK</t>
  </si>
  <si>
    <t>Above RPT_ALL For Completness</t>
  </si>
  <si>
    <t>RPT_ALL</t>
  </si>
  <si>
    <t>FERC ALL Orders (Hier RPT_ALL)</t>
  </si>
  <si>
    <t>INCSTMT</t>
  </si>
  <si>
    <t>PSE Income Statement</t>
  </si>
  <si>
    <t>OPEREXP</t>
  </si>
  <si>
    <t>Operating Expenses</t>
  </si>
  <si>
    <t>UTILITYOM</t>
  </si>
  <si>
    <t>Utility Operations &amp; Maint</t>
  </si>
  <si>
    <t>ELECOM</t>
  </si>
  <si>
    <t>Electric O&amp;M</t>
  </si>
  <si>
    <t>ELECOM2</t>
  </si>
  <si>
    <t>Other Electric O&amp;M</t>
  </si>
  <si>
    <t>ETRANSOPER</t>
  </si>
  <si>
    <t>Elec Transmission Operation</t>
  </si>
  <si>
    <t>Transm Oper Station Expense</t>
  </si>
  <si>
    <t>Transm Oper Overhead Line Exp</t>
  </si>
  <si>
    <t>ETRANMAINT</t>
  </si>
  <si>
    <t>Elec Transmission Maintenance</t>
  </si>
  <si>
    <t>Transm Maint Station Equipment</t>
  </si>
  <si>
    <t>Transm Maint Overhead Lines</t>
  </si>
  <si>
    <t>EDISTOPER</t>
  </si>
  <si>
    <t>Elec Distribution Operation</t>
  </si>
  <si>
    <t>Dist Oper Station Expenses</t>
  </si>
  <si>
    <t>Dist Oper Overhead Line Exp</t>
  </si>
  <si>
    <t>Dist Oper Underground Line Exp</t>
  </si>
  <si>
    <t>Dist Oper St Lighting &amp; Signal</t>
  </si>
  <si>
    <t>Dist Oper Meter Expense</t>
  </si>
  <si>
    <t>Dist Oper Cust Installation</t>
  </si>
  <si>
    <t>Dist Oper Misc Dist Exp</t>
  </si>
  <si>
    <t>EDISTMAINT</t>
  </si>
  <si>
    <t>Elec Distribution Maintenance</t>
  </si>
  <si>
    <t>Dist Maint Station Equipment</t>
  </si>
  <si>
    <t>Dist Maint Overhead Lines</t>
  </si>
  <si>
    <t>Dist Maint Underground Lines</t>
  </si>
  <si>
    <t>Dist Maint Line Transformers</t>
  </si>
  <si>
    <t>Dist Maint St Lighting/Signal</t>
  </si>
  <si>
    <t>GASOM</t>
  </si>
  <si>
    <t>Gas O&amp;M</t>
  </si>
  <si>
    <t>GASOM1</t>
  </si>
  <si>
    <t>Gas O&amp;M (rpt node)</t>
  </si>
  <si>
    <t>GPRODOPER</t>
  </si>
  <si>
    <t>Mfd Gas Production Oper Exp</t>
  </si>
  <si>
    <t>Liquefied Petroleum Gas Exp</t>
  </si>
  <si>
    <t>OTHRSOPER</t>
  </si>
  <si>
    <t>Other Gas Storage Oper</t>
  </si>
  <si>
    <t>OS-Oper Labor &amp; Expenses</t>
  </si>
  <si>
    <t>GTRANMAINT</t>
  </si>
  <si>
    <t>Gas Transmission Maint Expense</t>
  </si>
  <si>
    <t>Transm Maint Structures</t>
  </si>
  <si>
    <t>GDISTOPER</t>
  </si>
  <si>
    <t>Gas Distribution Oper Expense</t>
  </si>
  <si>
    <t>Dist Oper Mains &amp; Services Exp</t>
  </si>
  <si>
    <t>Dist Oper Meter &amp; House Reg</t>
  </si>
  <si>
    <t>Dist Oper Other Expense</t>
  </si>
  <si>
    <t>GDISTMAINT</t>
  </si>
  <si>
    <t>Gas Distribution Maint Expense</t>
  </si>
  <si>
    <t>Dist Maint Structures</t>
  </si>
  <si>
    <t>Dist Maint Mains</t>
  </si>
  <si>
    <t>Dist Maint Meas &amp; Reg Sta Gen</t>
  </si>
  <si>
    <t>Dist Maint Services</t>
  </si>
  <si>
    <t>Dist Maint Meters &amp; House Reg</t>
  </si>
  <si>
    <t>ADMIN</t>
  </si>
  <si>
    <t>Customer &amp; Admin Expenses</t>
  </si>
  <si>
    <t>CUSTOMER</t>
  </si>
  <si>
    <t>Customer Accounts &amp; Sales Exp</t>
  </si>
  <si>
    <t>Meter Reading Expense</t>
  </si>
  <si>
    <t>902E</t>
  </si>
  <si>
    <t>Electric Meter Reading Expense</t>
  </si>
  <si>
    <t>902G</t>
  </si>
  <si>
    <t>Gas Meter Reading Expense</t>
  </si>
  <si>
    <t>902C</t>
  </si>
  <si>
    <t>Common Meter Reading Expense</t>
  </si>
  <si>
    <t>ADMINGEN</t>
  </si>
  <si>
    <t>Administrative &amp; General Exp</t>
  </si>
  <si>
    <t>Adminstrative &amp; General Salary</t>
  </si>
  <si>
    <t>920C</t>
  </si>
  <si>
    <t>Common A &amp; G Salaries</t>
  </si>
  <si>
    <t>Outside Services Employed</t>
  </si>
  <si>
    <t>923C</t>
  </si>
  <si>
    <t>Common Outside Svcs Employed</t>
  </si>
  <si>
    <t>Gas Maint of General Plant</t>
  </si>
  <si>
    <t>932G</t>
  </si>
  <si>
    <t>Maintenance General Plant</t>
  </si>
  <si>
    <t>935E</t>
  </si>
  <si>
    <t>Electric Maint General Plant</t>
  </si>
  <si>
    <t>935C</t>
  </si>
  <si>
    <t>Common Maint General Plant</t>
  </si>
  <si>
    <t>OTHERINC</t>
  </si>
  <si>
    <t>Other Income (Deductions)</t>
  </si>
  <si>
    <t>LINE</t>
  </si>
  <si>
    <t>NO.</t>
  </si>
  <si>
    <t>ACTUAL</t>
  </si>
  <si>
    <t>10 - ENERGY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</si>
</sst>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0.00\ &quot;GR&quot;"/>
    <numFmt numFmtId="168" formatCode="0.00\ &quot;GP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FF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Fill="1" applyAlignment="1">
      <alignment horizontal="centerContinuous"/>
    </xf>
    <xf numFmtId="43" fontId="4" fillId="0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164" fontId="6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6" fillId="0" borderId="0" xfId="0" applyFont="1"/>
    <xf numFmtId="164" fontId="4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164" fontId="6" fillId="0" borderId="3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0" fontId="10" fillId="0" borderId="0" xfId="0" applyNumberFormat="1" applyFont="1" applyFill="1" applyAlignment="1">
      <alignment horizontal="center"/>
    </xf>
    <xf numFmtId="0" fontId="12" fillId="0" borderId="0" xfId="0" applyFont="1"/>
    <xf numFmtId="2" fontId="10" fillId="0" borderId="0" xfId="0" applyNumberFormat="1" applyFont="1" applyFill="1" applyAlignment="1">
      <alignment horizontal="center"/>
    </xf>
    <xf numFmtId="43" fontId="0" fillId="0" borderId="0" xfId="0" applyNumberFormat="1" applyFont="1"/>
    <xf numFmtId="0" fontId="10" fillId="0" borderId="0" xfId="0" applyNumberFormat="1" applyFont="1" applyFill="1" applyBorder="1" applyAlignment="1">
      <alignment horizontal="center"/>
    </xf>
    <xf numFmtId="38" fontId="9" fillId="0" borderId="0" xfId="0" applyNumberFormat="1" applyFont="1"/>
    <xf numFmtId="38" fontId="9" fillId="0" borderId="0" xfId="0" applyNumberFormat="1" applyFont="1"/>
    <xf numFmtId="38" fontId="8" fillId="0" borderId="0" xfId="0" applyNumberFormat="1" applyFont="1" applyAlignment="1">
      <alignment horizontal="right"/>
    </xf>
    <xf numFmtId="38" fontId="8" fillId="0" borderId="0" xfId="0" applyNumberFormat="1" applyFont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3" fillId="0" borderId="4" xfId="0" applyNumberFormat="1" applyFont="1" applyFill="1" applyBorder="1" applyAlignment="1">
      <alignment horizontal="right"/>
    </xf>
    <xf numFmtId="38" fontId="11" fillId="0" borderId="0" xfId="0" applyNumberFormat="1" applyFont="1" applyFill="1" applyAlignment="1">
      <alignment horizontal="right"/>
    </xf>
    <xf numFmtId="38" fontId="11" fillId="0" borderId="0" xfId="0" applyNumberFormat="1" applyFont="1" applyFill="1"/>
    <xf numFmtId="38" fontId="8" fillId="0" borderId="2" xfId="0" applyNumberFormat="1" applyFont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8" fillId="0" borderId="1" xfId="0" applyNumberFormat="1" applyFont="1" applyBorder="1" applyAlignment="1">
      <alignment horizontal="right"/>
    </xf>
    <xf numFmtId="38" fontId="11" fillId="0" borderId="1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2" fillId="0" borderId="5" xfId="0" applyNumberFormat="1" applyFont="1" applyFill="1" applyBorder="1" applyAlignment="1">
      <alignment horizontal="right"/>
    </xf>
    <xf numFmtId="38" fontId="8" fillId="3" borderId="0" xfId="0" applyNumberFormat="1" applyFont="1" applyFill="1" applyAlignment="1">
      <alignment horizontal="right"/>
    </xf>
    <xf numFmtId="38" fontId="8" fillId="0" borderId="0" xfId="0" applyNumberFormat="1" applyFont="1" applyFill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8" fontId="9" fillId="0" borderId="0" xfId="0" applyNumberFormat="1" applyFont="1" applyFill="1"/>
    <xf numFmtId="38" fontId="8" fillId="0" borderId="6" xfId="0" applyNumberFormat="1" applyFont="1" applyBorder="1" applyAlignment="1">
      <alignment horizontal="right"/>
    </xf>
    <xf numFmtId="38" fontId="8" fillId="0" borderId="6" xfId="0" applyNumberFormat="1" applyFont="1" applyBorder="1" applyAlignment="1">
      <alignment horizontal="right"/>
    </xf>
    <xf numFmtId="38" fontId="11" fillId="0" borderId="6" xfId="0" applyNumberFormat="1" applyFont="1" applyFill="1" applyBorder="1" applyAlignment="1">
      <alignment horizontal="right"/>
    </xf>
    <xf numFmtId="38" fontId="1" fillId="0" borderId="3" xfId="0" applyNumberFormat="1" applyFont="1" applyBorder="1"/>
    <xf numFmtId="38" fontId="2" fillId="0" borderId="3" xfId="0" applyNumberFormat="1" applyFont="1" applyFill="1" applyBorder="1" applyAlignment="1">
      <alignment horizontal="right"/>
    </xf>
    <xf numFmtId="38" fontId="9" fillId="0" borderId="0" xfId="0" applyNumberFormat="1" applyFont="1" applyFill="1" applyAlignment="1">
      <alignment horizontal="center"/>
    </xf>
    <xf numFmtId="38" fontId="9" fillId="0" borderId="0" xfId="0" applyNumberFormat="1" applyFont="1" applyFill="1"/>
    <xf numFmtId="165" fontId="6" fillId="4" borderId="0" xfId="0" applyNumberFormat="1" applyFont="1" applyFill="1" applyAlignment="1">
      <alignment horizontal="right"/>
    </xf>
    <xf numFmtId="166" fontId="8" fillId="4" borderId="0" xfId="0" applyNumberFormat="1" applyFont="1" applyFill="1" applyAlignment="1">
      <alignment horizontal="right"/>
    </xf>
    <xf numFmtId="164" fontId="8" fillId="4" borderId="0" xfId="0" applyNumberFormat="1" applyFont="1" applyFill="1" applyAlignment="1">
      <alignment horizontal="right"/>
    </xf>
    <xf numFmtId="166" fontId="3" fillId="4" borderId="4" xfId="0" applyNumberFormat="1" applyFont="1" applyFill="1" applyBorder="1" applyAlignment="1">
      <alignment horizontal="right"/>
    </xf>
    <xf numFmtId="164" fontId="3" fillId="4" borderId="4" xfId="0" applyNumberFormat="1" applyFont="1" applyFill="1" applyBorder="1" applyAlignment="1">
      <alignment horizontal="right"/>
    </xf>
    <xf numFmtId="166" fontId="9" fillId="4" borderId="0" xfId="0" applyNumberFormat="1" applyFont="1" applyFill="1"/>
    <xf numFmtId="0" fontId="9" fillId="4" borderId="0" xfId="0" applyFont="1" applyFill="1"/>
    <xf numFmtId="43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left" indent="3"/>
    </xf>
    <xf numFmtId="164" fontId="6" fillId="0" borderId="1" xfId="0" applyNumberFormat="1" applyFont="1" applyBorder="1" applyAlignment="1">
      <alignment horizontal="left" indent="3"/>
    </xf>
    <xf numFmtId="164" fontId="6" fillId="0" borderId="1" xfId="0" applyNumberFormat="1" applyFont="1" applyBorder="1" applyAlignment="1">
      <alignment horizontal="left" indent="5"/>
    </xf>
    <xf numFmtId="164" fontId="6" fillId="0" borderId="0" xfId="0" applyNumberFormat="1" applyFont="1" applyAlignment="1">
      <alignment horizontal="right"/>
    </xf>
    <xf numFmtId="166" fontId="0" fillId="2" borderId="0" xfId="0" applyNumberFormat="1" applyFill="1" applyAlignment="1"/>
    <xf numFmtId="0" fontId="0" fillId="0" borderId="0" xfId="0" applyNumberFormat="1" applyAlignment="1"/>
    <xf numFmtId="41" fontId="0" fillId="0" borderId="0" xfId="0" applyNumberFormat="1"/>
    <xf numFmtId="0" fontId="13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165" fontId="6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9" fillId="3" borderId="0" xfId="0" applyFont="1" applyFill="1"/>
    <xf numFmtId="166" fontId="3" fillId="3" borderId="4" xfId="0" applyNumberFormat="1" applyFont="1" applyFill="1" applyBorder="1" applyAlignment="1">
      <alignment horizontal="right"/>
    </xf>
    <xf numFmtId="38" fontId="2" fillId="3" borderId="3" xfId="0" applyNumberFormat="1" applyFont="1" applyFill="1" applyBorder="1" applyAlignment="1">
      <alignment horizontal="right"/>
    </xf>
    <xf numFmtId="38" fontId="9" fillId="3" borderId="0" xfId="0" applyNumberFormat="1" applyFont="1" applyFill="1" applyAlignment="1">
      <alignment horizontal="center"/>
    </xf>
    <xf numFmtId="38" fontId="9" fillId="3" borderId="0" xfId="0" applyNumberFormat="1" applyFont="1" applyFill="1"/>
    <xf numFmtId="38" fontId="3" fillId="3" borderId="4" xfId="0" applyNumberFormat="1" applyFont="1" applyFill="1" applyBorder="1" applyAlignment="1">
      <alignment horizontal="right"/>
    </xf>
    <xf numFmtId="38" fontId="8" fillId="3" borderId="2" xfId="0" applyNumberFormat="1" applyFont="1" applyFill="1" applyBorder="1" applyAlignment="1">
      <alignment horizontal="right"/>
    </xf>
    <xf numFmtId="38" fontId="2" fillId="3" borderId="4" xfId="0" applyNumberFormat="1" applyFont="1" applyFill="1" applyBorder="1" applyAlignment="1">
      <alignment horizontal="right"/>
    </xf>
    <xf numFmtId="38" fontId="8" fillId="3" borderId="1" xfId="0" applyNumberFormat="1" applyFont="1" applyFill="1" applyBorder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38" fontId="8" fillId="3" borderId="6" xfId="0" applyNumberFormat="1" applyFont="1" applyFill="1" applyBorder="1" applyAlignment="1">
      <alignment horizontal="right"/>
    </xf>
    <xf numFmtId="38" fontId="3" fillId="3" borderId="4" xfId="0" applyNumberFormat="1" applyFont="1" applyFill="1" applyBorder="1" applyAlignment="1">
      <alignment horizontal="right"/>
    </xf>
    <xf numFmtId="38" fontId="1" fillId="3" borderId="3" xfId="0" applyNumberFormat="1" applyFont="1" applyFill="1" applyBorder="1"/>
    <xf numFmtId="165" fontId="3" fillId="3" borderId="0" xfId="0" applyNumberFormat="1" applyFont="1" applyFill="1" applyAlignment="1">
      <alignment horizontal="right"/>
    </xf>
    <xf numFmtId="6" fontId="0" fillId="0" borderId="0" xfId="0" applyNumberFormat="1"/>
    <xf numFmtId="165" fontId="0" fillId="0" borderId="0" xfId="0" applyNumberFormat="1" applyFont="1"/>
    <xf numFmtId="6" fontId="0" fillId="0" borderId="0" xfId="0" applyNumberFormat="1" applyFill="1"/>
    <xf numFmtId="165" fontId="1" fillId="5" borderId="0" xfId="0" applyNumberFormat="1" applyFont="1" applyFill="1"/>
    <xf numFmtId="165" fontId="0" fillId="5" borderId="0" xfId="0" applyNumberFormat="1" applyFont="1" applyFill="1"/>
    <xf numFmtId="165" fontId="14" fillId="0" borderId="0" xfId="0" applyNumberFormat="1" applyFont="1" applyFill="1" applyBorder="1"/>
    <xf numFmtId="0" fontId="0" fillId="0" borderId="0" xfId="0"/>
    <xf numFmtId="165" fontId="0" fillId="0" borderId="0" xfId="0" applyNumberFormat="1" applyFont="1"/>
    <xf numFmtId="0" fontId="10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0" fillId="0" borderId="0" xfId="0" applyFill="1"/>
    <xf numFmtId="164" fontId="4" fillId="0" borderId="0" xfId="0" applyNumberFormat="1" applyFont="1" applyFill="1" applyAlignment="1">
      <alignment horizontal="left"/>
    </xf>
    <xf numFmtId="0" fontId="16" fillId="0" borderId="0" xfId="0" applyFont="1"/>
    <xf numFmtId="167" fontId="15" fillId="0" borderId="0" xfId="0" applyNumberFormat="1" applyFont="1" applyFill="1" applyAlignment="1" applyProtection="1">
      <alignment horizontal="center"/>
      <protection locked="0"/>
    </xf>
    <xf numFmtId="0" fontId="15" fillId="3" borderId="7" xfId="0" applyNumberFormat="1" applyFont="1" applyFill="1" applyBorder="1" applyAlignment="1">
      <alignment horizontal="center"/>
    </xf>
    <xf numFmtId="168" fontId="15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008000"/>
      <color rgb="FFCCFFCC"/>
      <color rgb="FF00FFFF"/>
      <color rgb="FFFF33CC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/>
      <sheetData sheetId="1"/>
      <sheetData sheetId="2"/>
      <sheetData sheetId="3">
        <row r="9">
          <cell r="D9">
            <v>6.01</v>
          </cell>
          <cell r="E9">
            <v>6.02</v>
          </cell>
          <cell r="F9">
            <v>6.0299999999999994</v>
          </cell>
          <cell r="G9">
            <v>6.0399999999999991</v>
          </cell>
          <cell r="H9">
            <v>6.0499999999999989</v>
          </cell>
          <cell r="I9">
            <v>6.0599999999999987</v>
          </cell>
          <cell r="J9">
            <v>6.0699999999999985</v>
          </cell>
          <cell r="K9">
            <v>6.0799999999999983</v>
          </cell>
          <cell r="L9">
            <v>6.0899999999999981</v>
          </cell>
          <cell r="M9">
            <v>6.0999999999999979</v>
          </cell>
          <cell r="N9">
            <v>6.1099999999999977</v>
          </cell>
          <cell r="O9">
            <v>6.1199999999999974</v>
          </cell>
          <cell r="P9">
            <v>6.1299999999999972</v>
          </cell>
          <cell r="Q9">
            <v>6.14</v>
          </cell>
          <cell r="R9">
            <v>6.15</v>
          </cell>
          <cell r="S9">
            <v>6.16</v>
          </cell>
          <cell r="T9">
            <v>6.17</v>
          </cell>
          <cell r="U9">
            <v>6.18</v>
          </cell>
          <cell r="V9">
            <v>6.19</v>
          </cell>
          <cell r="W9">
            <v>6.23</v>
          </cell>
          <cell r="X9" t="str">
            <v>TOTAL</v>
          </cell>
          <cell r="Y9" t="str">
            <v>RESTATED</v>
          </cell>
          <cell r="Z9">
            <v>6.01</v>
          </cell>
          <cell r="AA9">
            <v>6.02</v>
          </cell>
          <cell r="AB9">
            <v>6.0399999999999991</v>
          </cell>
          <cell r="AC9">
            <v>6.0899999999999981</v>
          </cell>
          <cell r="AD9">
            <v>6.0999999999999979</v>
          </cell>
          <cell r="AE9">
            <v>6.14</v>
          </cell>
          <cell r="AF9">
            <v>6.15</v>
          </cell>
          <cell r="AG9">
            <v>6.16</v>
          </cell>
          <cell r="AH9">
            <v>6.17</v>
          </cell>
          <cell r="AI9">
            <v>6.2</v>
          </cell>
          <cell r="AJ9">
            <v>6.21</v>
          </cell>
          <cell r="AK9">
            <v>6.22</v>
          </cell>
          <cell r="AL9">
            <v>6.2299999999999995</v>
          </cell>
          <cell r="AM9">
            <v>6.2399999999999993</v>
          </cell>
          <cell r="AN9">
            <v>6.2499999999999991</v>
          </cell>
          <cell r="AO9">
            <v>6.2599999999999989</v>
          </cell>
          <cell r="AP9">
            <v>6.2699999999999987</v>
          </cell>
          <cell r="AQ9">
            <v>6.2799999999999985</v>
          </cell>
          <cell r="AR9">
            <v>6.2899999999999983</v>
          </cell>
          <cell r="AS9" t="str">
            <v>8.01 GP</v>
          </cell>
          <cell r="AT9" t="str">
            <v>8.02 GP</v>
          </cell>
          <cell r="AU9" t="str">
            <v>TOTAL</v>
          </cell>
          <cell r="AV9" t="str">
            <v>PROFORMA'D</v>
          </cell>
        </row>
        <row r="10">
          <cell r="C10" t="str">
            <v>RESULTS OF</v>
          </cell>
          <cell r="D10" t="str">
            <v>REVENUES</v>
          </cell>
          <cell r="E10" t="str">
            <v>TEMPERATURE</v>
          </cell>
          <cell r="F10" t="str">
            <v>FEDERAL</v>
          </cell>
          <cell r="G10" t="str">
            <v>TAX BENEFIT OF</v>
          </cell>
          <cell r="H10" t="str">
            <v>PASS-THROUGH</v>
          </cell>
          <cell r="I10" t="str">
            <v>INJURIES &amp;</v>
          </cell>
          <cell r="J10" t="str">
            <v>BAD</v>
          </cell>
          <cell r="K10" t="str">
            <v>INCENTIVE</v>
          </cell>
          <cell r="L10" t="str">
            <v xml:space="preserve">EXCISE TAX </v>
          </cell>
          <cell r="M10" t="str">
            <v>D&amp;O</v>
          </cell>
          <cell r="N10" t="str">
            <v>CUST</v>
          </cell>
          <cell r="O10" t="str">
            <v>RATE CASE</v>
          </cell>
          <cell r="P10" t="str">
            <v>PENSION</v>
          </cell>
          <cell r="Q10" t="str">
            <v>PROP &amp; LIAB</v>
          </cell>
          <cell r="R10" t="str">
            <v>WAGE &amp;</v>
          </cell>
          <cell r="S10" t="str">
            <v>INVESTMENT</v>
          </cell>
          <cell r="T10" t="str">
            <v xml:space="preserve">EMPLOYEE </v>
          </cell>
          <cell r="U10" t="str">
            <v>AMA TO EOP</v>
          </cell>
          <cell r="V10" t="str">
            <v>AMA TO EOP</v>
          </cell>
          <cell r="W10" t="str">
            <v>ANNUALIZE</v>
          </cell>
          <cell r="X10" t="str">
            <v>RESTATING</v>
          </cell>
          <cell r="Y10" t="str">
            <v>RESULTS OF</v>
          </cell>
          <cell r="Z10" t="str">
            <v>REVENUES</v>
          </cell>
          <cell r="AA10" t="str">
            <v>TEMPERATURE</v>
          </cell>
          <cell r="AB10" t="str">
            <v>TAX BENEFIT</v>
          </cell>
          <cell r="AC10" t="str">
            <v xml:space="preserve">EXCISE TAX </v>
          </cell>
          <cell r="AD10" t="str">
            <v>D&amp;O</v>
          </cell>
          <cell r="AE10" t="str">
            <v>PROPERTY &amp;</v>
          </cell>
          <cell r="AF10" t="str">
            <v>WAGE</v>
          </cell>
          <cell r="AG10" t="str">
            <v>INVESTMENT</v>
          </cell>
          <cell r="AH10" t="str">
            <v>EMPLOYEE</v>
          </cell>
          <cell r="AI10" t="str">
            <v>DEFERRED G/L</v>
          </cell>
          <cell r="AJ10" t="str">
            <v>ENVIRON</v>
          </cell>
          <cell r="AL10" t="str">
            <v>ANNUALIZE</v>
          </cell>
          <cell r="AN10" t="str">
            <v>CREDIT  CARD</v>
          </cell>
          <cell r="AO10" t="str">
            <v>REMOVE UNPRO-</v>
          </cell>
          <cell r="AP10" t="str">
            <v>PUBLIC</v>
          </cell>
          <cell r="AQ10" t="str">
            <v>CONTRACT</v>
          </cell>
          <cell r="AS10" t="str">
            <v>REMOVE</v>
          </cell>
          <cell r="AT10" t="str">
            <v>SCH. 149</v>
          </cell>
          <cell r="AU10" t="str">
            <v>PROFORMING</v>
          </cell>
          <cell r="AV10" t="str">
            <v>RESULTS OF</v>
          </cell>
        </row>
        <row r="11">
          <cell r="C11" t="str">
            <v xml:space="preserve">OPERATIONS </v>
          </cell>
          <cell r="D11" t="str">
            <v>&amp; EXPENSES</v>
          </cell>
          <cell r="E11" t="str">
            <v>NORMALIZATION</v>
          </cell>
          <cell r="F11" t="str">
            <v>INCOME TAX</v>
          </cell>
          <cell r="G11" t="str">
            <v>INTEREST</v>
          </cell>
          <cell r="H11" t="str">
            <v>REV &amp; EXP</v>
          </cell>
          <cell r="I11" t="str">
            <v>DAMAGES</v>
          </cell>
          <cell r="J11" t="str">
            <v>DEBTS</v>
          </cell>
          <cell r="K11" t="str">
            <v>PAY</v>
          </cell>
          <cell r="L11" t="str">
            <v>&amp; FILING FEE</v>
          </cell>
          <cell r="M11" t="str">
            <v>INSURANCE</v>
          </cell>
          <cell r="N11" t="str">
            <v>DEP INT</v>
          </cell>
          <cell r="O11" t="str">
            <v>EXPENSE</v>
          </cell>
          <cell r="P11" t="str">
            <v>PLAN</v>
          </cell>
          <cell r="Q11" t="str">
            <v>INS</v>
          </cell>
          <cell r="R11" t="str">
            <v>PAYROLL TAX</v>
          </cell>
          <cell r="S11" t="str">
            <v>PLAN</v>
          </cell>
          <cell r="T11" t="str">
            <v>INSURANCE</v>
          </cell>
          <cell r="U11" t="str">
            <v>RATE BASE</v>
          </cell>
          <cell r="V11" t="str">
            <v>DEPRECIATION</v>
          </cell>
          <cell r="W11" t="str">
            <v>RENT EXP</v>
          </cell>
          <cell r="X11" t="str">
            <v>ADJUSTMENTS</v>
          </cell>
          <cell r="Y11" t="str">
            <v>OPERATIONS</v>
          </cell>
          <cell r="Z11" t="str">
            <v>&amp; EXPENSES</v>
          </cell>
          <cell r="AA11" t="str">
            <v>NORMALIZATION</v>
          </cell>
          <cell r="AB11" t="str">
            <v>OF INTEREST</v>
          </cell>
          <cell r="AC11" t="str">
            <v>&amp; FILING FEE</v>
          </cell>
          <cell r="AD11" t="str">
            <v>INSURANCE</v>
          </cell>
          <cell r="AE11" t="str">
            <v>LIABILITY INS</v>
          </cell>
          <cell r="AF11" t="str">
            <v>INCREASE</v>
          </cell>
          <cell r="AG11" t="str">
            <v>PLAN</v>
          </cell>
          <cell r="AH11" t="str">
            <v>INSURANCE</v>
          </cell>
          <cell r="AI11" t="str">
            <v>PROPERTY SALES</v>
          </cell>
          <cell r="AJ11" t="str">
            <v>REMEDIATION</v>
          </cell>
          <cell r="AK11" t="str">
            <v>AMI</v>
          </cell>
          <cell r="AL11" t="str">
            <v>RENT EXP</v>
          </cell>
          <cell r="AM11" t="str">
            <v>GTZ</v>
          </cell>
          <cell r="AN11" t="str">
            <v>AMORT</v>
          </cell>
          <cell r="AO11" t="str">
            <v>TECTED DFIT</v>
          </cell>
          <cell r="AP11" t="str">
            <v>IMPROVEMENT</v>
          </cell>
          <cell r="AQ11" t="str">
            <v>ESCALATIONS</v>
          </cell>
          <cell r="AR11" t="str">
            <v>HR TOP</v>
          </cell>
          <cell r="AS11" t="str">
            <v>2018 CRM</v>
          </cell>
          <cell r="AT11" t="str">
            <v>CRM</v>
          </cell>
          <cell r="AU11" t="str">
            <v>ADJUSTMENTS</v>
          </cell>
          <cell r="AV11" t="str">
            <v>OPERATIONS</v>
          </cell>
        </row>
        <row r="14">
          <cell r="D14">
            <v>-47098325.766164944</v>
          </cell>
          <cell r="E14">
            <v>42375.32993</v>
          </cell>
          <cell r="AS14"/>
          <cell r="AT14">
            <v>-6980521.1700718822</v>
          </cell>
        </row>
        <row r="16">
          <cell r="W16"/>
        </row>
        <row r="23">
          <cell r="D23">
            <v>-43597128.774327636</v>
          </cell>
        </row>
        <row r="27">
          <cell r="K27">
            <v>12295.3407060155</v>
          </cell>
        </row>
        <row r="29">
          <cell r="K29">
            <v>120834.00614718534</v>
          </cell>
        </row>
        <row r="30">
          <cell r="D30">
            <v>-227540.68508438917</v>
          </cell>
          <cell r="E30">
            <v>217.13119056131836</v>
          </cell>
          <cell r="J30">
            <v>158770.57562207896</v>
          </cell>
          <cell r="K30">
            <v>29475.590301084216</v>
          </cell>
          <cell r="N30">
            <v>204503.64267608413</v>
          </cell>
          <cell r="AA30">
            <v>179965.37721117106</v>
          </cell>
          <cell r="AN30">
            <v>-435567.581275</v>
          </cell>
          <cell r="AS30"/>
          <cell r="AT30">
            <v>-35768.190475448326</v>
          </cell>
        </row>
        <row r="31">
          <cell r="K31">
            <v>3037.0306528052533</v>
          </cell>
        </row>
        <row r="33">
          <cell r="D33">
            <v>-88813.694412329889</v>
          </cell>
          <cell r="E33">
            <v>84.750659859999359</v>
          </cell>
          <cell r="I33">
            <v>1590277.3748527463</v>
          </cell>
          <cell r="K33">
            <v>51935.705390093848</v>
          </cell>
          <cell r="L33">
            <v>54197.611339999828</v>
          </cell>
          <cell r="M33">
            <v>-4849.3982530915964</v>
          </cell>
          <cell r="O33">
            <v>554529.46239700005</v>
          </cell>
          <cell r="P33">
            <v>975254.11071527051</v>
          </cell>
          <cell r="S33">
            <v>5304.286799574289</v>
          </cell>
          <cell r="T33">
            <v>13475.113426476943</v>
          </cell>
          <cell r="W33">
            <v>-658973.79925230017</v>
          </cell>
          <cell r="AA33">
            <v>70244.097272119863</v>
          </cell>
          <cell r="AC33">
            <v>-54197.611339999828</v>
          </cell>
          <cell r="AD33">
            <v>4849.3982530915964</v>
          </cell>
          <cell r="AG33">
            <v>117536.2105541807</v>
          </cell>
          <cell r="AH33">
            <v>390546.4051953943</v>
          </cell>
          <cell r="AL33">
            <v>-169824.88682564982</v>
          </cell>
          <cell r="AS33"/>
          <cell r="AT33">
            <v>-13961.042340143764</v>
          </cell>
        </row>
        <row r="34">
          <cell r="AK34">
            <v>608662.83430810564</v>
          </cell>
          <cell r="AP34">
            <v>156400.22579821481</v>
          </cell>
          <cell r="AS34">
            <v>-39543.813052333338</v>
          </cell>
          <cell r="AT34">
            <v>0</v>
          </cell>
        </row>
        <row r="35">
          <cell r="AM35">
            <v>2681157.0054726158</v>
          </cell>
          <cell r="AR35">
            <v>348243.00000000006</v>
          </cell>
        </row>
        <row r="37">
          <cell r="AJ37">
            <v>856890.67156689428</v>
          </cell>
          <cell r="AK37">
            <v>2065892.0664164524</v>
          </cell>
          <cell r="AM37">
            <v>3543901.7550629438</v>
          </cell>
        </row>
        <row r="39">
          <cell r="D39">
            <v>-1701803.6054818591</v>
          </cell>
          <cell r="E39">
            <v>1623.9497689073905</v>
          </cell>
          <cell r="F39"/>
          <cell r="G39"/>
          <cell r="I39"/>
          <cell r="J39"/>
          <cell r="K39">
            <v>19255.624077950837</v>
          </cell>
          <cell r="L39">
            <v>-142661.06778199971</v>
          </cell>
          <cell r="M39"/>
          <cell r="N39"/>
          <cell r="O39"/>
          <cell r="P39"/>
          <cell r="Q39"/>
          <cell r="R39">
            <v>15731.221345781985</v>
          </cell>
          <cell r="S39"/>
          <cell r="T39"/>
          <cell r="U39"/>
          <cell r="V39"/>
          <cell r="W39"/>
          <cell r="Z39">
            <v>-375718.60500679002</v>
          </cell>
          <cell r="AA39">
            <v>1345982.2698797246</v>
          </cell>
          <cell r="AB39"/>
          <cell r="AC39">
            <v>142661.06778199971</v>
          </cell>
          <cell r="AD39"/>
          <cell r="AE39"/>
          <cell r="AF39">
            <v>97848.25822564293</v>
          </cell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>
            <v>-267514.51280066476</v>
          </cell>
        </row>
        <row r="40">
          <cell r="D40">
            <v>253772.30615966723</v>
          </cell>
          <cell r="E40">
            <v>8494.3946452409709</v>
          </cell>
          <cell r="F40">
            <v>-11297868.699383605</v>
          </cell>
          <cell r="G40">
            <v>-12917116.381072458</v>
          </cell>
          <cell r="I40">
            <v>-333958.24871907668</v>
          </cell>
          <cell r="J40">
            <v>-33341.820880636573</v>
          </cell>
          <cell r="K40">
            <v>-49734.99242777843</v>
          </cell>
          <cell r="L40">
            <v>18577.325852819718</v>
          </cell>
          <cell r="M40">
            <v>1018.3736331492352</v>
          </cell>
          <cell r="N40"/>
          <cell r="O40">
            <v>-116451.18710337</v>
          </cell>
          <cell r="P40">
            <v>-204803.36325020681</v>
          </cell>
          <cell r="Q40">
            <v>-13994.538111149195</v>
          </cell>
          <cell r="R40">
            <v>-95536.551970381741</v>
          </cell>
          <cell r="S40">
            <v>-1113.9002279105969</v>
          </cell>
          <cell r="T40">
            <v>-2829.7738195601578</v>
          </cell>
          <cell r="U40"/>
          <cell r="V40">
            <v>-2588664.0473682922</v>
          </cell>
          <cell r="W40">
            <v>138384.49784298302</v>
          </cell>
          <cell r="Z40">
            <v>-1965271.4434845848</v>
          </cell>
          <cell r="AA40">
            <v>3554862.1558688418</v>
          </cell>
          <cell r="AB40">
            <v>184038.22398925267</v>
          </cell>
          <cell r="AC40">
            <v>-18577.325852819973</v>
          </cell>
          <cell r="AD40">
            <v>-1018.3736331492352</v>
          </cell>
          <cell r="AE40">
            <v>-6507.4004044509247</v>
          </cell>
          <cell r="AF40">
            <v>-507715.69411957473</v>
          </cell>
          <cell r="AG40">
            <v>-24682.604216377938</v>
          </cell>
          <cell r="AH40">
            <v>-82014.745091032804</v>
          </cell>
          <cell r="AI40">
            <v>19311.238099999991</v>
          </cell>
          <cell r="AJ40">
            <v>-179947.0410290478</v>
          </cell>
          <cell r="AK40">
            <v>-561656.52915215725</v>
          </cell>
          <cell r="AL40">
            <v>35663.226233386464</v>
          </cell>
          <cell r="AM40">
            <v>-1307262.3397124675</v>
          </cell>
          <cell r="AN40">
            <v>91469.192067750002</v>
          </cell>
          <cell r="AO40"/>
          <cell r="AP40">
            <v>-32844.047417625108</v>
          </cell>
          <cell r="AQ40">
            <v>-80761.578792930581</v>
          </cell>
          <cell r="AR40">
            <v>-73131.030000000013</v>
          </cell>
          <cell r="AS40">
            <v>8304.2007409900016</v>
          </cell>
          <cell r="AT40">
            <v>-1399288.2591356812</v>
          </cell>
        </row>
        <row r="41">
          <cell r="AO41">
            <v>-722630.37767299998</v>
          </cell>
        </row>
        <row r="44">
          <cell r="C44">
            <v>103864303.9900012</v>
          </cell>
          <cell r="D44">
            <v>954667.24698159844</v>
          </cell>
          <cell r="E44">
            <v>31955.103665430321</v>
          </cell>
          <cell r="F44">
            <v>1216418.5906954836</v>
          </cell>
          <cell r="G44">
            <v>12917116.381072458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>
            <v>1155277.4197618663</v>
          </cell>
          <cell r="Y44">
            <v>105019581.40976322</v>
          </cell>
          <cell r="Z44">
            <v>-7393164.0016801059</v>
          </cell>
          <cell r="AA44">
            <v>13373052.872078024</v>
          </cell>
          <cell r="AB44">
            <v>-184038.22398925267</v>
          </cell>
          <cell r="AC44">
            <v>-69886.130589179898</v>
          </cell>
          <cell r="AD44">
            <v>-3831.0246199423614</v>
          </cell>
          <cell r="AE44">
            <v>-24480.220569124907</v>
          </cell>
          <cell r="AF44">
            <v>-1909978.0874022099</v>
          </cell>
          <cell r="AG44">
            <v>-92853.606337802761</v>
          </cell>
          <cell r="AH44">
            <v>-308531.66010436148</v>
          </cell>
          <cell r="AI44">
            <v>72647.038566666641</v>
          </cell>
          <cell r="AJ44">
            <v>-676943.63053784647</v>
          </cell>
          <cell r="AK44">
            <v>-2112898.3715724009</v>
          </cell>
          <cell r="AL44">
            <v>134161.66059226336</v>
          </cell>
          <cell r="AM44">
            <v>-4917796.4208230916</v>
          </cell>
          <cell r="AN44">
            <v>344098.38920724997</v>
          </cell>
          <cell r="AO44">
            <v>722630.37767299998</v>
          </cell>
          <cell r="AP44">
            <v>-123556.1783805897</v>
          </cell>
          <cell r="AQ44">
            <v>-303817.36784007057</v>
          </cell>
          <cell r="AR44">
            <v>-275111.97000000003</v>
          </cell>
          <cell r="AS44">
            <v>31239.612311343335</v>
          </cell>
          <cell r="AT44">
            <v>-5263989.1653199438</v>
          </cell>
          <cell r="AU44">
            <v>-8983046.1093373708</v>
          </cell>
          <cell r="AV44">
            <v>96036535.300425529</v>
          </cell>
        </row>
      </sheetData>
      <sheetData sheetId="4">
        <row r="14">
          <cell r="AL14">
            <v>-5022860.7894830378</v>
          </cell>
          <cell r="EU14">
            <v>3536702.6732781827</v>
          </cell>
        </row>
        <row r="15">
          <cell r="AL15">
            <v>-15312447.357404472</v>
          </cell>
          <cell r="EU15">
            <v>594923.97229655646</v>
          </cell>
        </row>
        <row r="16">
          <cell r="AL16">
            <v>-22625480.126507826</v>
          </cell>
          <cell r="EU16">
            <v>149178.32999999914</v>
          </cell>
        </row>
        <row r="17">
          <cell r="AL17">
            <v>24621258.285291649</v>
          </cell>
          <cell r="EU17">
            <v>8031441.762161985</v>
          </cell>
        </row>
        <row r="18">
          <cell r="AL18">
            <v>-154860.41999999998</v>
          </cell>
        </row>
        <row r="19">
          <cell r="AL19">
            <v>52671.83</v>
          </cell>
          <cell r="EU19">
            <v>5328.9763979999989</v>
          </cell>
        </row>
        <row r="20">
          <cell r="P20"/>
          <cell r="AL20">
            <v>-46012584.141477734</v>
          </cell>
          <cell r="EU20">
            <v>9395.9399999999732</v>
          </cell>
        </row>
        <row r="21">
          <cell r="P21">
            <v>16597941.863750041</v>
          </cell>
          <cell r="AL21">
            <v>43921450.229999997</v>
          </cell>
        </row>
        <row r="22">
          <cell r="AL22">
            <v>-41329081.230000004</v>
          </cell>
        </row>
        <row r="23">
          <cell r="F23">
            <v>48508.420000000006</v>
          </cell>
          <cell r="H23">
            <v>8284.9599999986021</v>
          </cell>
          <cell r="AL23">
            <v>-242193.71000000005</v>
          </cell>
        </row>
        <row r="24">
          <cell r="F24">
            <v>-6899336.8599999994</v>
          </cell>
          <cell r="AL24">
            <v>-308145.35000000003</v>
          </cell>
        </row>
        <row r="25">
          <cell r="F25">
            <v>0</v>
          </cell>
          <cell r="H25">
            <v>-6115339.9499999993</v>
          </cell>
        </row>
        <row r="26">
          <cell r="F26">
            <v>10523931</v>
          </cell>
        </row>
        <row r="27">
          <cell r="F27">
            <v>0</v>
          </cell>
          <cell r="H27">
            <v>-3747914.02</v>
          </cell>
        </row>
        <row r="28">
          <cell r="F28">
            <v>-981624</v>
          </cell>
          <cell r="AL28">
            <v>-319800.48572257528</v>
          </cell>
        </row>
        <row r="29">
          <cell r="AL29">
            <v>-124824.54555916287</v>
          </cell>
        </row>
        <row r="30">
          <cell r="AL30">
            <v>-2391825.5297318995</v>
          </cell>
        </row>
        <row r="34">
          <cell r="AL34">
            <v>-4799234.8600000003</v>
          </cell>
        </row>
        <row r="35">
          <cell r="AL35">
            <v>-14625833.34</v>
          </cell>
        </row>
        <row r="36">
          <cell r="AL36">
            <v>-21844083.23184</v>
          </cell>
        </row>
        <row r="37">
          <cell r="AL37">
            <v>23502295.960000001</v>
          </cell>
        </row>
        <row r="38">
          <cell r="H38">
            <v>-50235.68436852</v>
          </cell>
        </row>
        <row r="39">
          <cell r="H39">
            <v>-19607.995460000002</v>
          </cell>
          <cell r="AL39">
            <v>-15721.66</v>
          </cell>
        </row>
        <row r="40">
          <cell r="AL40">
            <v>-39993753.130000003</v>
          </cell>
        </row>
        <row r="44">
          <cell r="AL44">
            <v>-375373.31091283698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/>
      <sheetData sheetId="1"/>
      <sheetData sheetId="2"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598922744.48000002</v>
          </cell>
        </row>
        <row r="16">
          <cell r="H16">
            <v>257751314.78</v>
          </cell>
        </row>
        <row r="17">
          <cell r="H17">
            <v>19983616.4099999</v>
          </cell>
        </row>
        <row r="20">
          <cell r="H20">
            <v>0</v>
          </cell>
        </row>
        <row r="23">
          <cell r="H23">
            <v>0</v>
          </cell>
        </row>
        <row r="24">
          <cell r="H24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909870.97</v>
          </cell>
        </row>
        <row r="35">
          <cell r="H35">
            <v>3456834.2</v>
          </cell>
        </row>
        <row r="36">
          <cell r="H36">
            <v>981624</v>
          </cell>
        </row>
        <row r="37">
          <cell r="H37">
            <v>5860023.4800000004</v>
          </cell>
        </row>
        <row r="38">
          <cell r="H38">
            <v>-26594420.23</v>
          </cell>
        </row>
        <row r="39">
          <cell r="H39">
            <v>-10523931</v>
          </cell>
        </row>
        <row r="45">
          <cell r="H45">
            <v>0</v>
          </cell>
        </row>
        <row r="46">
          <cell r="H46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320916250.37999898</v>
          </cell>
        </row>
        <row r="52">
          <cell r="H52">
            <v>12060.45</v>
          </cell>
        </row>
        <row r="53">
          <cell r="H53">
            <v>-23472409.660000097</v>
          </cell>
        </row>
        <row r="54">
          <cell r="H54">
            <v>40421801.980000004</v>
          </cell>
        </row>
        <row r="55">
          <cell r="H55">
            <v>-41178651.090000004</v>
          </cell>
        </row>
        <row r="58">
          <cell r="H58">
            <v>0</v>
          </cell>
        </row>
        <row r="61">
          <cell r="H61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0</v>
          </cell>
        </row>
        <row r="98">
          <cell r="H98">
            <v>0</v>
          </cell>
        </row>
        <row r="99">
          <cell r="H99">
            <v>0</v>
          </cell>
        </row>
        <row r="100">
          <cell r="H100">
            <v>0</v>
          </cell>
        </row>
        <row r="101">
          <cell r="H101">
            <v>168433.64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2200208.33</v>
          </cell>
        </row>
        <row r="108">
          <cell r="H108">
            <v>-64440.99</v>
          </cell>
        </row>
        <row r="109">
          <cell r="H109">
            <v>644384.13</v>
          </cell>
        </row>
        <row r="110">
          <cell r="H110">
            <v>170137.08999999991</v>
          </cell>
        </row>
        <row r="111">
          <cell r="H111">
            <v>0</v>
          </cell>
        </row>
        <row r="112">
          <cell r="H112">
            <v>21781.82</v>
          </cell>
        </row>
        <row r="113">
          <cell r="H113">
            <v>7785.5299999999988</v>
          </cell>
        </row>
        <row r="114">
          <cell r="H114">
            <v>302192.40000000002</v>
          </cell>
        </row>
        <row r="115">
          <cell r="H115">
            <v>32466.260000000002</v>
          </cell>
        </row>
        <row r="116">
          <cell r="H116">
            <v>10707.14</v>
          </cell>
        </row>
        <row r="117">
          <cell r="H117">
            <v>18253.900000000001</v>
          </cell>
        </row>
        <row r="118">
          <cell r="H118">
            <v>0</v>
          </cell>
        </row>
        <row r="119">
          <cell r="H119">
            <v>144918.86999999988</v>
          </cell>
        </row>
        <row r="120">
          <cell r="H120">
            <v>35182.949999999997</v>
          </cell>
        </row>
        <row r="121">
          <cell r="H121">
            <v>0</v>
          </cell>
        </row>
        <row r="122">
          <cell r="H122">
            <v>145104.1</v>
          </cell>
        </row>
        <row r="123">
          <cell r="H123">
            <v>47218.97</v>
          </cell>
        </row>
        <row r="124">
          <cell r="H124">
            <v>909897.08999999892</v>
          </cell>
        </row>
        <row r="125">
          <cell r="H125">
            <v>16092.7</v>
          </cell>
        </row>
        <row r="126">
          <cell r="H126">
            <v>263391.02</v>
          </cell>
        </row>
        <row r="127">
          <cell r="H127">
            <v>0</v>
          </cell>
        </row>
        <row r="128">
          <cell r="H128">
            <v>100277.73</v>
          </cell>
        </row>
        <row r="129">
          <cell r="H129">
            <v>14940.72</v>
          </cell>
        </row>
        <row r="130">
          <cell r="H130">
            <v>852496.36999999895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1375.3600000000001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0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0</v>
          </cell>
        </row>
        <row r="156">
          <cell r="H156">
            <v>0</v>
          </cell>
        </row>
        <row r="157">
          <cell r="H157">
            <v>0</v>
          </cell>
        </row>
        <row r="158">
          <cell r="H158">
            <v>0</v>
          </cell>
        </row>
        <row r="159">
          <cell r="H159">
            <v>0</v>
          </cell>
        </row>
        <row r="160">
          <cell r="H160">
            <v>0</v>
          </cell>
        </row>
        <row r="161">
          <cell r="H161">
            <v>0</v>
          </cell>
        </row>
        <row r="162">
          <cell r="H162">
            <v>0</v>
          </cell>
        </row>
        <row r="163">
          <cell r="H163">
            <v>2110.77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9">
          <cell r="H169">
            <v>0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7">
          <cell r="H177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2">
          <cell r="H182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2408128.4699999997</v>
          </cell>
        </row>
        <row r="189">
          <cell r="H189">
            <v>248128.58</v>
          </cell>
        </row>
        <row r="190">
          <cell r="H190">
            <v>17766601.990000002</v>
          </cell>
        </row>
        <row r="191">
          <cell r="H191">
            <v>1746479.5299999998</v>
          </cell>
        </row>
        <row r="192">
          <cell r="H192">
            <v>449171.91000000003</v>
          </cell>
        </row>
        <row r="193">
          <cell r="H193">
            <v>2859450.9699999997</v>
          </cell>
        </row>
        <row r="194">
          <cell r="H194">
            <v>3502702.8799999896</v>
          </cell>
        </row>
        <row r="195">
          <cell r="H195">
            <v>14763703.899999999</v>
          </cell>
        </row>
        <row r="196">
          <cell r="H196">
            <v>219295.23</v>
          </cell>
        </row>
        <row r="197">
          <cell r="H197">
            <v>58127.79</v>
          </cell>
        </row>
        <row r="198">
          <cell r="H198">
            <v>134870.25</v>
          </cell>
        </row>
        <row r="199">
          <cell r="H199">
            <v>8510356.9800000004</v>
          </cell>
        </row>
        <row r="200">
          <cell r="H200">
            <v>776080.37</v>
          </cell>
        </row>
        <row r="201">
          <cell r="H201">
            <v>356292.56999999902</v>
          </cell>
        </row>
        <row r="202">
          <cell r="H202">
            <v>4750713.2199999895</v>
          </cell>
        </row>
        <row r="203">
          <cell r="H203">
            <v>1038755.6799999999</v>
          </cell>
        </row>
        <row r="204">
          <cell r="H204">
            <v>585307.78</v>
          </cell>
        </row>
        <row r="207">
          <cell r="H207">
            <v>94578.13</v>
          </cell>
        </row>
        <row r="208">
          <cell r="H208">
            <v>8158366.0199999996</v>
          </cell>
        </row>
        <row r="209">
          <cell r="H209">
            <v>17221284.120000001</v>
          </cell>
        </row>
        <row r="210">
          <cell r="H210">
            <v>4333223.3499999996</v>
          </cell>
        </row>
        <row r="211">
          <cell r="H211">
            <v>0</v>
          </cell>
        </row>
        <row r="214">
          <cell r="H214">
            <v>5378229.4399999995</v>
          </cell>
        </row>
        <row r="215">
          <cell r="H215">
            <v>1409618.6</v>
          </cell>
        </row>
        <row r="216">
          <cell r="H216">
            <v>645.19000000000005</v>
          </cell>
        </row>
        <row r="217">
          <cell r="H217">
            <v>0</v>
          </cell>
        </row>
        <row r="218">
          <cell r="H218">
            <v>-214062.15</v>
          </cell>
        </row>
        <row r="219">
          <cell r="H219">
            <v>0</v>
          </cell>
        </row>
        <row r="220">
          <cell r="H220">
            <v>0</v>
          </cell>
        </row>
        <row r="223">
          <cell r="H223">
            <v>14625833.34</v>
          </cell>
        </row>
        <row r="226">
          <cell r="H226">
            <v>23871034.609999999</v>
          </cell>
        </row>
        <row r="227">
          <cell r="H227">
            <v>4420794.209999999</v>
          </cell>
        </row>
        <row r="228">
          <cell r="H228">
            <v>-11012817.359999999</v>
          </cell>
        </row>
        <row r="229">
          <cell r="H229">
            <v>6482336.8500000006</v>
          </cell>
        </row>
        <row r="230">
          <cell r="H230">
            <v>139656.56</v>
          </cell>
        </row>
        <row r="231">
          <cell r="H231">
            <v>1435454.5099999998</v>
          </cell>
        </row>
        <row r="232">
          <cell r="H232">
            <v>14410179.639999989</v>
          </cell>
        </row>
        <row r="233">
          <cell r="H233">
            <v>1983758.03</v>
          </cell>
        </row>
        <row r="234">
          <cell r="H234">
            <v>0</v>
          </cell>
        </row>
        <row r="235">
          <cell r="H235">
            <v>2943439.7499999991</v>
          </cell>
        </row>
        <row r="236">
          <cell r="H236">
            <v>3393060.6</v>
          </cell>
        </row>
        <row r="237">
          <cell r="H237">
            <v>1191673.56</v>
          </cell>
        </row>
        <row r="238">
          <cell r="H238">
            <v>7990963.5899999999</v>
          </cell>
        </row>
        <row r="244">
          <cell r="H244">
            <v>116807159.6399999</v>
          </cell>
        </row>
        <row r="245">
          <cell r="H245">
            <v>150570.87</v>
          </cell>
        </row>
        <row r="248">
          <cell r="H248">
            <v>25958436.82</v>
          </cell>
        </row>
        <row r="249">
          <cell r="H249">
            <v>0</v>
          </cell>
        </row>
        <row r="250">
          <cell r="H250">
            <v>159133.1399999999</v>
          </cell>
        </row>
        <row r="253">
          <cell r="H253">
            <v>0</v>
          </cell>
        </row>
        <row r="256">
          <cell r="H256">
            <v>8653054.5199999996</v>
          </cell>
        </row>
        <row r="257">
          <cell r="H257">
            <v>0</v>
          </cell>
        </row>
        <row r="258">
          <cell r="H258">
            <v>25985.040000000001</v>
          </cell>
        </row>
        <row r="259">
          <cell r="H259">
            <v>90321.36</v>
          </cell>
        </row>
        <row r="260">
          <cell r="H260">
            <v>0</v>
          </cell>
        </row>
        <row r="261">
          <cell r="H261">
            <v>0</v>
          </cell>
        </row>
        <row r="264">
          <cell r="H264">
            <v>0</v>
          </cell>
        </row>
        <row r="265">
          <cell r="H265">
            <v>0</v>
          </cell>
        </row>
        <row r="270">
          <cell r="H270">
            <v>101477296.77</v>
          </cell>
        </row>
        <row r="273">
          <cell r="H273"/>
        </row>
        <row r="274">
          <cell r="H274">
            <v>0</v>
          </cell>
        </row>
        <row r="275">
          <cell r="H275">
            <v>31944158.879999999</v>
          </cell>
        </row>
        <row r="278">
          <cell r="H278">
            <v>46080716.039999999</v>
          </cell>
        </row>
        <row r="279">
          <cell r="H279">
            <v>-55638846.629999995</v>
          </cell>
        </row>
        <row r="280">
          <cell r="H280">
            <v>0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L13">
            <v>32096.929999999997</v>
          </cell>
          <cell r="V13">
            <v>27974983.979439974</v>
          </cell>
        </row>
        <row r="15">
          <cell r="L15">
            <v>11009.590000000004</v>
          </cell>
          <cell r="V15">
            <v>6265237.9901999533</v>
          </cell>
        </row>
        <row r="16">
          <cell r="L16">
            <v>6.23</v>
          </cell>
          <cell r="V16">
            <v>37.522150000000693</v>
          </cell>
        </row>
        <row r="17">
          <cell r="L17">
            <v>2228.2000000000003</v>
          </cell>
          <cell r="V17">
            <v>803209.53361999989</v>
          </cell>
        </row>
        <row r="18">
          <cell r="L18">
            <v>1096.21</v>
          </cell>
          <cell r="V18">
            <v>16506.379319999833</v>
          </cell>
        </row>
        <row r="19">
          <cell r="L19"/>
          <cell r="V19"/>
        </row>
        <row r="20">
          <cell r="L20">
            <v>494.5</v>
          </cell>
          <cell r="V20">
            <v>18392.873240000568</v>
          </cell>
        </row>
        <row r="21">
          <cell r="L21">
            <v>1579.83</v>
          </cell>
          <cell r="V21">
            <v>15140.454559999518</v>
          </cell>
        </row>
        <row r="22">
          <cell r="L22">
            <v>434.84000000000003</v>
          </cell>
          <cell r="V22">
            <v>24167.842410000041</v>
          </cell>
        </row>
        <row r="23">
          <cell r="L23">
            <v>25.15</v>
          </cell>
          <cell r="V23">
            <v>0</v>
          </cell>
        </row>
        <row r="24">
          <cell r="L24">
            <v>315.27</v>
          </cell>
          <cell r="V24">
            <v>23755.985969999805</v>
          </cell>
        </row>
        <row r="25">
          <cell r="L25">
            <v>1134</v>
          </cell>
          <cell r="V25">
            <v>10470.947760000359</v>
          </cell>
        </row>
        <row r="26">
          <cell r="L26">
            <v>550.33000000000004</v>
          </cell>
          <cell r="V26">
            <v>12520.457320000278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/>
      <sheetData sheetId="1"/>
      <sheetData sheetId="2">
        <row r="12">
          <cell r="B12">
            <v>12000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/>
      <sheetData sheetId="1"/>
      <sheetData sheetId="2"/>
      <sheetData sheetId="3"/>
      <sheetData sheetId="4">
        <row r="101">
          <cell r="N101">
            <v>986.08138887592156</v>
          </cell>
        </row>
        <row r="111">
          <cell r="N111">
            <v>1821.4473193938991</v>
          </cell>
        </row>
        <row r="115">
          <cell r="N115">
            <v>251.07200426259939</v>
          </cell>
        </row>
        <row r="118">
          <cell r="N118">
            <v>3.0895989240646031</v>
          </cell>
        </row>
        <row r="119">
          <cell r="N119">
            <v>3226.7003811926738</v>
          </cell>
        </row>
        <row r="153">
          <cell r="N153">
            <v>1469.8163741965641</v>
          </cell>
        </row>
        <row r="154">
          <cell r="N154">
            <v>212.58563907611054</v>
          </cell>
        </row>
        <row r="155">
          <cell r="N155">
            <v>54854.625574441518</v>
          </cell>
        </row>
        <row r="156">
          <cell r="N156">
            <v>15593.990499639516</v>
          </cell>
        </row>
        <row r="157">
          <cell r="N157">
            <v>6451.6807431192228</v>
          </cell>
        </row>
        <row r="158">
          <cell r="N158">
            <v>26001.941883354717</v>
          </cell>
        </row>
        <row r="159">
          <cell r="N159">
            <v>55268.663819710309</v>
          </cell>
        </row>
        <row r="160">
          <cell r="N160">
            <v>127842.83559121549</v>
          </cell>
        </row>
        <row r="161">
          <cell r="N161">
            <v>9.826691034137415</v>
          </cell>
        </row>
        <row r="164">
          <cell r="N164">
            <v>47.173710003673676</v>
          </cell>
        </row>
        <row r="165">
          <cell r="N165">
            <v>1490.5386214787206</v>
          </cell>
        </row>
        <row r="166">
          <cell r="N166">
            <v>50918.615468398762</v>
          </cell>
        </row>
        <row r="167">
          <cell r="N167">
            <v>11463.687087824084</v>
          </cell>
        </row>
        <row r="168">
          <cell r="N168">
            <v>5525.0832600262684</v>
          </cell>
        </row>
        <row r="169">
          <cell r="N169">
            <v>28050.069043998905</v>
          </cell>
        </row>
        <row r="170">
          <cell r="N170">
            <v>7651.0070124930908</v>
          </cell>
        </row>
        <row r="171">
          <cell r="N171">
            <v>9771.1212743457381</v>
          </cell>
        </row>
        <row r="184">
          <cell r="N184">
            <v>10296.072702681622</v>
          </cell>
        </row>
        <row r="185">
          <cell r="N185">
            <v>81.161283400082809</v>
          </cell>
        </row>
        <row r="186">
          <cell r="N186">
            <v>17.627581733876703</v>
          </cell>
        </row>
        <row r="187">
          <cell r="N187">
            <v>2561.341507667184</v>
          </cell>
        </row>
        <row r="206">
          <cell r="N206">
            <v>72.674541890841567</v>
          </cell>
        </row>
        <row r="208">
          <cell r="N208">
            <v>227.95980435953376</v>
          </cell>
        </row>
        <row r="209">
          <cell r="N209">
            <v>423.69996106821577</v>
          </cell>
        </row>
        <row r="254">
          <cell r="N254">
            <v>2494.0189995935152</v>
          </cell>
        </row>
        <row r="255">
          <cell r="N255">
            <v>87.669480153870239</v>
          </cell>
        </row>
        <row r="256">
          <cell r="N256">
            <v>439.27629829950058</v>
          </cell>
        </row>
        <row r="257">
          <cell r="N257">
            <v>12424.255835845019</v>
          </cell>
        </row>
        <row r="259">
          <cell r="N259">
            <v>13.418188339772934</v>
          </cell>
        </row>
        <row r="260">
          <cell r="N260">
            <v>165.62321118446883</v>
          </cell>
        </row>
        <row r="262">
          <cell r="N262">
            <v>21.798893568846569</v>
          </cell>
        </row>
        <row r="265">
          <cell r="N265">
            <v>872.39826231687778</v>
          </cell>
        </row>
        <row r="266">
          <cell r="N266">
            <v>94.196439850130972</v>
          </cell>
        </row>
      </sheetData>
      <sheetData sheetId="5"/>
      <sheetData sheetId="6"/>
      <sheetData sheetId="7"/>
      <sheetData sheetId="8"/>
      <sheetData sheetId="9"/>
      <sheetData sheetId="10">
        <row r="101">
          <cell r="N101">
            <v>4259.7224257176867</v>
          </cell>
        </row>
        <row r="111">
          <cell r="N111">
            <v>69831.193765119126</v>
          </cell>
        </row>
        <row r="115">
          <cell r="N115">
            <v>9625.673821020815</v>
          </cell>
        </row>
        <row r="118">
          <cell r="N118">
            <v>118.44997043046598</v>
          </cell>
        </row>
        <row r="119">
          <cell r="N119">
            <v>26896.642057260953</v>
          </cell>
        </row>
        <row r="153">
          <cell r="N153">
            <v>68809.684105375316</v>
          </cell>
        </row>
        <row r="154">
          <cell r="N154">
            <v>8150.1720065916479</v>
          </cell>
        </row>
        <row r="155">
          <cell r="N155">
            <v>158042.82866672252</v>
          </cell>
        </row>
        <row r="156">
          <cell r="N156">
            <v>48976.810901954304</v>
          </cell>
        </row>
        <row r="157">
          <cell r="N157">
            <v>20355.932517246929</v>
          </cell>
        </row>
        <row r="158">
          <cell r="N158">
            <v>75679.178037170364</v>
          </cell>
        </row>
        <row r="159">
          <cell r="N159">
            <v>148277.62454634567</v>
          </cell>
        </row>
        <row r="160">
          <cell r="N160">
            <v>480702.52547442412</v>
          </cell>
        </row>
        <row r="161">
          <cell r="N161">
            <v>376.73862887407046</v>
          </cell>
        </row>
        <row r="164">
          <cell r="N164">
            <v>1808.5598462338426</v>
          </cell>
        </row>
        <row r="165">
          <cell r="N165">
            <v>3957.6322763445046</v>
          </cell>
        </row>
        <row r="166">
          <cell r="N166">
            <v>150935.3033084115</v>
          </cell>
        </row>
        <row r="167">
          <cell r="N167">
            <v>31146.92366518587</v>
          </cell>
        </row>
        <row r="168">
          <cell r="N168">
            <v>14650.906405024747</v>
          </cell>
        </row>
        <row r="169">
          <cell r="N169">
            <v>75865.364891370846</v>
          </cell>
        </row>
        <row r="170">
          <cell r="N170">
            <v>36300.731956106341</v>
          </cell>
        </row>
        <row r="171">
          <cell r="N171">
            <v>26168.964904863031</v>
          </cell>
        </row>
        <row r="184">
          <cell r="N184">
            <v>27336.303688444001</v>
          </cell>
        </row>
        <row r="185">
          <cell r="N185">
            <v>3111.5856313773947</v>
          </cell>
        </row>
        <row r="186">
          <cell r="N186">
            <v>4232.1616489607313</v>
          </cell>
        </row>
        <row r="187">
          <cell r="N187">
            <v>239697.29049550972</v>
          </cell>
        </row>
        <row r="206">
          <cell r="N206">
            <v>2786.218389373651</v>
          </cell>
        </row>
        <row r="207">
          <cell r="N207">
            <v>5.7386527568106382</v>
          </cell>
        </row>
        <row r="208">
          <cell r="N208">
            <v>12576.21269302681</v>
          </cell>
        </row>
        <row r="209">
          <cell r="N209">
            <v>16243.936217421578</v>
          </cell>
        </row>
        <row r="254">
          <cell r="N254">
            <v>40728.271824800555</v>
          </cell>
        </row>
        <row r="255">
          <cell r="N255">
            <v>3046.8437159849823</v>
          </cell>
        </row>
        <row r="256">
          <cell r="N256">
            <v>8669.2314020650392</v>
          </cell>
        </row>
        <row r="257">
          <cell r="N257">
            <v>484082.84724261862</v>
          </cell>
        </row>
        <row r="258">
          <cell r="N258">
            <v>-9.7856827950783778</v>
          </cell>
        </row>
        <row r="259">
          <cell r="N259">
            <v>514.43053002671672</v>
          </cell>
        </row>
        <row r="260">
          <cell r="N260">
            <v>6243.4627029726507</v>
          </cell>
        </row>
        <row r="262">
          <cell r="N262">
            <v>845.07530146620422</v>
          </cell>
        </row>
        <row r="265">
          <cell r="N265">
            <v>3258.9243373973313</v>
          </cell>
        </row>
        <row r="266">
          <cell r="N266">
            <v>5539.2103269406416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  <sheetName val="Alloc Factors for calc"/>
    </sheetNames>
    <sheetDataSet>
      <sheetData sheetId="0"/>
      <sheetData sheetId="1"/>
      <sheetData sheetId="2">
        <row r="16">
          <cell r="P16">
            <v>-27929.130765999995</v>
          </cell>
          <cell r="X16">
            <v>17787.733796264962</v>
          </cell>
        </row>
        <row r="29">
          <cell r="P29">
            <v>86457.593438139069</v>
          </cell>
          <cell r="X29">
            <v>12649.169177310774</v>
          </cell>
        </row>
        <row r="36">
          <cell r="P36">
            <v>8112.1949999999988</v>
          </cell>
          <cell r="X36">
            <v>550.71799999999985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/>
      <sheetData sheetId="1">
        <row r="14">
          <cell r="D14">
            <v>14253.91000000006</v>
          </cell>
        </row>
        <row r="15">
          <cell r="D15">
            <v>57633.840000000026</v>
          </cell>
        </row>
        <row r="18">
          <cell r="D18">
            <v>0</v>
          </cell>
        </row>
        <row r="19">
          <cell r="D19">
            <v>1156.6199999999999</v>
          </cell>
        </row>
      </sheetData>
      <sheetData sheetId="2"/>
      <sheetData sheetId="3">
        <row r="17">
          <cell r="E17">
            <v>25985.039999999994</v>
          </cell>
        </row>
        <row r="33">
          <cell r="E33">
            <v>90321.36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7">
          <cell r="C17">
            <v>523319.51868811855</v>
          </cell>
        </row>
        <row r="24">
          <cell r="C24">
            <v>46080716.039999999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0"/>
  <sheetViews>
    <sheetView tabSelected="1" zoomScale="85" zoomScaleNormal="85" workbookViewId="0">
      <pane xSplit="2" ySplit="5" topLeftCell="C135" activePane="bottomRight" state="frozen"/>
      <selection pane="topRight" activeCell="B1" sqref="B1"/>
      <selection pane="bottomLeft" activeCell="A6" sqref="A6"/>
      <selection pane="bottomRight" activeCell="Z11" sqref="Z11"/>
    </sheetView>
  </sheetViews>
  <sheetFormatPr defaultRowHeight="15" outlineLevelRow="1" x14ac:dyDescent="0.25"/>
  <cols>
    <col min="1" max="1" width="5.140625" style="89" bestFit="1" customWidth="1"/>
    <col min="2" max="2" width="51" style="14" customWidth="1"/>
    <col min="3" max="3" width="19.85546875" bestFit="1" customWidth="1"/>
    <col min="4" max="9" width="19.85546875" customWidth="1"/>
    <col min="10" max="10" width="12.7109375" style="17" customWidth="1"/>
    <col min="11" max="22" width="19.85546875" customWidth="1"/>
    <col min="23" max="23" width="19.85546875" style="89" customWidth="1"/>
    <col min="24" max="29" width="19.85546875" customWidth="1"/>
    <col min="30" max="30" width="11.7109375" customWidth="1"/>
    <col min="31" max="31" width="14.140625" customWidth="1"/>
    <col min="32" max="32" width="13.28515625" customWidth="1"/>
    <col min="33" max="33" width="13.140625" customWidth="1"/>
    <col min="34" max="34" width="11.7109375" customWidth="1"/>
    <col min="35" max="35" width="18.42578125" customWidth="1"/>
    <col min="36" max="36" width="14.42578125" customWidth="1"/>
    <col min="37" max="37" width="13.28515625" bestFit="1" customWidth="1"/>
    <col min="38" max="38" width="11.7109375" bestFit="1" customWidth="1"/>
    <col min="39" max="39" width="13.28515625" bestFit="1" customWidth="1"/>
    <col min="40" max="40" width="14.28515625" customWidth="1"/>
    <col min="41" max="41" width="17.28515625" bestFit="1" customWidth="1"/>
    <col min="42" max="42" width="15.42578125" bestFit="1" customWidth="1"/>
    <col min="43" max="43" width="13.85546875" bestFit="1" customWidth="1"/>
    <col min="44" max="44" width="11.7109375" bestFit="1" customWidth="1"/>
    <col min="45" max="45" width="13.28515625" bestFit="1" customWidth="1"/>
    <col min="46" max="46" width="13.28515625" style="89" bestFit="1" customWidth="1"/>
    <col min="47" max="47" width="16.140625" bestFit="1" customWidth="1"/>
    <col min="48" max="48" width="15" bestFit="1" customWidth="1"/>
    <col min="49" max="49" width="13.28515625" bestFit="1" customWidth="1"/>
  </cols>
  <sheetData>
    <row r="1" spans="1:49" ht="14.45" x14ac:dyDescent="0.3">
      <c r="A1" s="19">
        <f>ROUND(SUM($C$1:$AV$1),0)</f>
        <v>0</v>
      </c>
      <c r="B1" s="1" t="s">
        <v>0</v>
      </c>
      <c r="C1" s="19">
        <f>ROUND(C281,0)</f>
        <v>0</v>
      </c>
      <c r="D1" s="19">
        <f t="shared" ref="D1:V1" si="0">ROUND(D281,0)</f>
        <v>0</v>
      </c>
      <c r="E1" s="19">
        <f>ROUND(E281,0)</f>
        <v>0</v>
      </c>
      <c r="F1" s="19">
        <f t="shared" si="0"/>
        <v>0</v>
      </c>
      <c r="G1" s="19">
        <f t="shared" si="0"/>
        <v>0</v>
      </c>
      <c r="H1" s="19">
        <f t="shared" si="0"/>
        <v>0</v>
      </c>
      <c r="I1" s="19">
        <f t="shared" si="0"/>
        <v>0</v>
      </c>
      <c r="J1" s="19">
        <f t="shared" si="0"/>
        <v>0</v>
      </c>
      <c r="K1" s="19">
        <f t="shared" si="0"/>
        <v>0</v>
      </c>
      <c r="L1" s="19">
        <f t="shared" si="0"/>
        <v>0</v>
      </c>
      <c r="M1" s="19">
        <f t="shared" si="0"/>
        <v>0</v>
      </c>
      <c r="N1" s="19">
        <f t="shared" si="0"/>
        <v>0</v>
      </c>
      <c r="O1" s="19">
        <f t="shared" si="0"/>
        <v>0</v>
      </c>
      <c r="P1" s="19">
        <f t="shared" si="0"/>
        <v>0</v>
      </c>
      <c r="Q1" s="19">
        <f t="shared" si="0"/>
        <v>0</v>
      </c>
      <c r="R1" s="19">
        <f t="shared" si="0"/>
        <v>0</v>
      </c>
      <c r="S1" s="19">
        <f t="shared" si="0"/>
        <v>0</v>
      </c>
      <c r="T1" s="19">
        <f t="shared" si="0"/>
        <v>0</v>
      </c>
      <c r="U1" s="19">
        <f t="shared" si="0"/>
        <v>0</v>
      </c>
      <c r="V1" s="19">
        <f t="shared" si="0"/>
        <v>0</v>
      </c>
      <c r="W1" s="19">
        <f t="shared" ref="W1" si="1">ROUND(W281,0)</f>
        <v>0</v>
      </c>
      <c r="X1" s="19">
        <f t="shared" ref="X1:AR1" si="2">ROUND(X281,0)</f>
        <v>0</v>
      </c>
      <c r="Y1" s="19">
        <f t="shared" si="2"/>
        <v>0</v>
      </c>
      <c r="Z1" s="19">
        <f t="shared" si="2"/>
        <v>0</v>
      </c>
      <c r="AA1" s="19">
        <f t="shared" si="2"/>
        <v>0</v>
      </c>
      <c r="AB1" s="19">
        <f t="shared" si="2"/>
        <v>0</v>
      </c>
      <c r="AC1" s="19">
        <f t="shared" si="2"/>
        <v>0</v>
      </c>
      <c r="AD1" s="19">
        <f t="shared" si="2"/>
        <v>0</v>
      </c>
      <c r="AE1" s="19">
        <f t="shared" si="2"/>
        <v>0</v>
      </c>
      <c r="AF1" s="19">
        <f t="shared" si="2"/>
        <v>0</v>
      </c>
      <c r="AG1" s="19">
        <f t="shared" si="2"/>
        <v>0</v>
      </c>
      <c r="AH1" s="19">
        <f t="shared" si="2"/>
        <v>0</v>
      </c>
      <c r="AI1" s="19">
        <f t="shared" si="2"/>
        <v>0</v>
      </c>
      <c r="AJ1" s="19">
        <f t="shared" si="2"/>
        <v>0</v>
      </c>
      <c r="AK1" s="19">
        <f t="shared" si="2"/>
        <v>0</v>
      </c>
      <c r="AL1" s="19">
        <f t="shared" si="2"/>
        <v>0</v>
      </c>
      <c r="AM1" s="19">
        <f t="shared" si="2"/>
        <v>0</v>
      </c>
      <c r="AN1" s="19">
        <f t="shared" si="2"/>
        <v>0</v>
      </c>
      <c r="AO1" s="19">
        <f t="shared" si="2"/>
        <v>0</v>
      </c>
      <c r="AP1" s="19">
        <f t="shared" si="2"/>
        <v>0</v>
      </c>
      <c r="AQ1" s="19">
        <f t="shared" si="2"/>
        <v>0</v>
      </c>
      <c r="AR1" s="19">
        <f t="shared" si="2"/>
        <v>0</v>
      </c>
      <c r="AS1" s="19">
        <f t="shared" ref="AS1:AV1" si="3">ROUND(AS281,0)</f>
        <v>0</v>
      </c>
      <c r="AT1" s="19">
        <f t="shared" si="3"/>
        <v>0</v>
      </c>
      <c r="AU1" s="19">
        <f t="shared" si="3"/>
        <v>0</v>
      </c>
      <c r="AV1" s="19">
        <f t="shared" si="3"/>
        <v>0</v>
      </c>
    </row>
    <row r="2" spans="1:49" s="96" customFormat="1" ht="14.45" x14ac:dyDescent="0.3">
      <c r="B2" s="1" t="s">
        <v>1</v>
      </c>
      <c r="C2" s="93" t="s">
        <v>374</v>
      </c>
      <c r="D2" s="97">
        <f>+'[1]Detailed Summary'!D9</f>
        <v>6.01</v>
      </c>
      <c r="E2" s="97">
        <f>+'[1]Detailed Summary'!E9</f>
        <v>6.02</v>
      </c>
      <c r="F2" s="97">
        <f>+'[1]Detailed Summary'!F9</f>
        <v>6.0299999999999994</v>
      </c>
      <c r="G2" s="97">
        <f>+'[1]Detailed Summary'!G9</f>
        <v>6.0399999999999991</v>
      </c>
      <c r="H2" s="97">
        <f>+'[1]Detailed Summary'!H9</f>
        <v>6.0499999999999989</v>
      </c>
      <c r="I2" s="97">
        <f>+'[1]Detailed Summary'!I9</f>
        <v>6.0599999999999987</v>
      </c>
      <c r="J2" s="97">
        <f>+'[1]Detailed Summary'!J9</f>
        <v>6.0699999999999985</v>
      </c>
      <c r="K2" s="97">
        <f>+'[1]Detailed Summary'!K9</f>
        <v>6.0799999999999983</v>
      </c>
      <c r="L2" s="97">
        <f>+'[1]Detailed Summary'!L9</f>
        <v>6.0899999999999981</v>
      </c>
      <c r="M2" s="97">
        <f>+'[1]Detailed Summary'!M9</f>
        <v>6.0999999999999979</v>
      </c>
      <c r="N2" s="97">
        <f>+'[1]Detailed Summary'!N9</f>
        <v>6.1099999999999977</v>
      </c>
      <c r="O2" s="97">
        <f>+'[1]Detailed Summary'!O9</f>
        <v>6.1199999999999974</v>
      </c>
      <c r="P2" s="97">
        <f>+'[1]Detailed Summary'!P9</f>
        <v>6.1299999999999972</v>
      </c>
      <c r="Q2" s="97">
        <f>+'[1]Detailed Summary'!Q9</f>
        <v>6.14</v>
      </c>
      <c r="R2" s="97">
        <f>+'[1]Detailed Summary'!R9</f>
        <v>6.15</v>
      </c>
      <c r="S2" s="97">
        <f>+'[1]Detailed Summary'!S9</f>
        <v>6.16</v>
      </c>
      <c r="T2" s="97">
        <f>+'[1]Detailed Summary'!T9</f>
        <v>6.17</v>
      </c>
      <c r="U2" s="97">
        <f>+'[1]Detailed Summary'!U9</f>
        <v>6.18</v>
      </c>
      <c r="V2" s="97">
        <f>+'[1]Detailed Summary'!V9</f>
        <v>6.19</v>
      </c>
      <c r="W2" s="97">
        <f>+'[1]Detailed Summary'!W9</f>
        <v>6.23</v>
      </c>
      <c r="X2" s="98" t="str">
        <f>+'[1]Detailed Summary'!X9</f>
        <v>TOTAL</v>
      </c>
      <c r="Y2" s="98" t="str">
        <f>+'[1]Detailed Summary'!Y9</f>
        <v>RESTATED</v>
      </c>
      <c r="Z2" s="99">
        <f>+'[1]Detailed Summary'!Z9</f>
        <v>6.01</v>
      </c>
      <c r="AA2" s="99">
        <f>+'[1]Detailed Summary'!AA9</f>
        <v>6.02</v>
      </c>
      <c r="AB2" s="99">
        <f>+'[1]Detailed Summary'!AB9</f>
        <v>6.0399999999999991</v>
      </c>
      <c r="AC2" s="99">
        <f>+'[1]Detailed Summary'!AC9</f>
        <v>6.0899999999999981</v>
      </c>
      <c r="AD2" s="99">
        <f>+'[1]Detailed Summary'!AD9</f>
        <v>6.0999999999999979</v>
      </c>
      <c r="AE2" s="99">
        <f>+'[1]Detailed Summary'!AE9</f>
        <v>6.14</v>
      </c>
      <c r="AF2" s="99">
        <f>+'[1]Detailed Summary'!AF9</f>
        <v>6.15</v>
      </c>
      <c r="AG2" s="99">
        <f>+'[1]Detailed Summary'!AG9</f>
        <v>6.16</v>
      </c>
      <c r="AH2" s="99">
        <f>+'[1]Detailed Summary'!AH9</f>
        <v>6.17</v>
      </c>
      <c r="AI2" s="99">
        <f>+'[1]Detailed Summary'!AI9</f>
        <v>6.2</v>
      </c>
      <c r="AJ2" s="99">
        <f>+'[1]Detailed Summary'!AJ9</f>
        <v>6.21</v>
      </c>
      <c r="AK2" s="99">
        <f>+'[1]Detailed Summary'!AK9</f>
        <v>6.22</v>
      </c>
      <c r="AL2" s="99">
        <f>+'[1]Detailed Summary'!AL9</f>
        <v>6.2299999999999995</v>
      </c>
      <c r="AM2" s="99">
        <f>+'[1]Detailed Summary'!AM9</f>
        <v>6.2399999999999993</v>
      </c>
      <c r="AN2" s="99">
        <f>+'[1]Detailed Summary'!AN9</f>
        <v>6.2499999999999991</v>
      </c>
      <c r="AO2" s="99">
        <f>+'[1]Detailed Summary'!AO9</f>
        <v>6.2599999999999989</v>
      </c>
      <c r="AP2" s="99">
        <f>+'[1]Detailed Summary'!AP9</f>
        <v>6.2699999999999987</v>
      </c>
      <c r="AQ2" s="99">
        <f>+'[1]Detailed Summary'!AQ9</f>
        <v>6.2799999999999985</v>
      </c>
      <c r="AR2" s="99">
        <f>+'[1]Detailed Summary'!AR9</f>
        <v>6.2899999999999983</v>
      </c>
      <c r="AS2" s="99" t="str">
        <f>+'[1]Detailed Summary'!AS9</f>
        <v>8.01 GP</v>
      </c>
      <c r="AT2" s="99" t="str">
        <f>+'[1]Detailed Summary'!AT9</f>
        <v>8.02 GP</v>
      </c>
      <c r="AU2" s="99" t="str">
        <f>+'[1]Detailed Summary'!AU9</f>
        <v>TOTAL</v>
      </c>
      <c r="AV2" s="99" t="str">
        <f>+'[1]Detailed Summary'!AV9</f>
        <v>PROFORMA'D</v>
      </c>
    </row>
    <row r="3" spans="1:49" ht="14.45" x14ac:dyDescent="0.3">
      <c r="B3" s="1" t="s">
        <v>272</v>
      </c>
      <c r="C3" s="16" t="str">
        <f>+'[1]Detailed Summary'!C10</f>
        <v>RESULTS OF</v>
      </c>
      <c r="D3" s="91" t="str">
        <f>+'[1]Detailed Summary'!D10</f>
        <v>REVENUES</v>
      </c>
      <c r="E3" s="91" t="str">
        <f>+'[1]Detailed Summary'!E10</f>
        <v>TEMPERATURE</v>
      </c>
      <c r="F3" s="91" t="str">
        <f>+'[1]Detailed Summary'!F10</f>
        <v>FEDERAL</v>
      </c>
      <c r="G3" s="91" t="str">
        <f>+'[1]Detailed Summary'!G10</f>
        <v>TAX BENEFIT OF</v>
      </c>
      <c r="H3" s="91" t="str">
        <f>+'[1]Detailed Summary'!H10</f>
        <v>PASS-THROUGH</v>
      </c>
      <c r="I3" s="91" t="str">
        <f>+'[1]Detailed Summary'!I10</f>
        <v>INJURIES &amp;</v>
      </c>
      <c r="J3" s="91" t="str">
        <f>+'[1]Detailed Summary'!J10</f>
        <v>BAD</v>
      </c>
      <c r="K3" s="91" t="str">
        <f>+'[1]Detailed Summary'!K10</f>
        <v>INCENTIVE</v>
      </c>
      <c r="L3" s="91" t="str">
        <f>+'[1]Detailed Summary'!L10</f>
        <v xml:space="preserve">EXCISE TAX </v>
      </c>
      <c r="M3" s="91" t="str">
        <f>+'[1]Detailed Summary'!M10</f>
        <v>D&amp;O</v>
      </c>
      <c r="N3" s="91" t="str">
        <f>+'[1]Detailed Summary'!N10</f>
        <v>CUST</v>
      </c>
      <c r="O3" s="91" t="str">
        <f>+'[1]Detailed Summary'!O10</f>
        <v>RATE CASE</v>
      </c>
      <c r="P3" s="91" t="str">
        <f>+'[1]Detailed Summary'!P10</f>
        <v>PENSION</v>
      </c>
      <c r="Q3" s="91" t="str">
        <f>+'[1]Detailed Summary'!Q10</f>
        <v>PROP &amp; LIAB</v>
      </c>
      <c r="R3" s="91" t="str">
        <f>+'[1]Detailed Summary'!R10</f>
        <v>WAGE &amp;</v>
      </c>
      <c r="S3" s="91" t="str">
        <f>+'[1]Detailed Summary'!S10</f>
        <v>INVESTMENT</v>
      </c>
      <c r="T3" s="91" t="str">
        <f>+'[1]Detailed Summary'!T10</f>
        <v xml:space="preserve">EMPLOYEE </v>
      </c>
      <c r="U3" s="91" t="str">
        <f>+'[1]Detailed Summary'!U10</f>
        <v>AMA TO EOP</v>
      </c>
      <c r="V3" s="91" t="str">
        <f>+'[1]Detailed Summary'!V10</f>
        <v>AMA TO EOP</v>
      </c>
      <c r="W3" s="91" t="str">
        <f>+'[1]Detailed Summary'!W10</f>
        <v>ANNUALIZE</v>
      </c>
      <c r="X3" s="64" t="str">
        <f>+'[1]Detailed Summary'!X10</f>
        <v>RESTATING</v>
      </c>
      <c r="Y3" s="64" t="str">
        <f>+'[1]Detailed Summary'!Y10</f>
        <v>RESULTS OF</v>
      </c>
      <c r="Z3" s="16" t="str">
        <f>+'[1]Detailed Summary'!Z10</f>
        <v>REVENUES</v>
      </c>
      <c r="AA3" s="16" t="str">
        <f>+'[1]Detailed Summary'!AA10</f>
        <v>TEMPERATURE</v>
      </c>
      <c r="AB3" s="16" t="str">
        <f>+'[1]Detailed Summary'!AB10</f>
        <v>TAX BENEFIT</v>
      </c>
      <c r="AC3" s="16" t="str">
        <f>+'[1]Detailed Summary'!AC10</f>
        <v xml:space="preserve">EXCISE TAX </v>
      </c>
      <c r="AD3" s="16" t="str">
        <f>+'[1]Detailed Summary'!AD10</f>
        <v>D&amp;O</v>
      </c>
      <c r="AE3" s="16" t="str">
        <f>+'[1]Detailed Summary'!AE10</f>
        <v>PROPERTY &amp;</v>
      </c>
      <c r="AF3" s="16" t="str">
        <f>+'[1]Detailed Summary'!AF10</f>
        <v>WAGE</v>
      </c>
      <c r="AG3" s="16" t="str">
        <f>+'[1]Detailed Summary'!AG10</f>
        <v>INVESTMENT</v>
      </c>
      <c r="AH3" s="16" t="str">
        <f>+'[1]Detailed Summary'!AH10</f>
        <v>EMPLOYEE</v>
      </c>
      <c r="AI3" s="16" t="str">
        <f>+'[1]Detailed Summary'!AI10</f>
        <v>DEFERRED G/L</v>
      </c>
      <c r="AJ3" s="16" t="str">
        <f>+'[1]Detailed Summary'!AJ10</f>
        <v>ENVIRON</v>
      </c>
      <c r="AK3" s="16"/>
      <c r="AL3" s="16" t="str">
        <f>+'[1]Detailed Summary'!AL10</f>
        <v>ANNUALIZE</v>
      </c>
      <c r="AM3" s="16"/>
      <c r="AN3" s="16" t="str">
        <f>+'[1]Detailed Summary'!AN10</f>
        <v>CREDIT  CARD</v>
      </c>
      <c r="AO3" s="16" t="str">
        <f>+'[1]Detailed Summary'!AO10</f>
        <v>REMOVE UNPRO-</v>
      </c>
      <c r="AP3" s="16" t="str">
        <f>+'[1]Detailed Summary'!AP10</f>
        <v>PUBLIC</v>
      </c>
      <c r="AQ3" s="16" t="str">
        <f>+'[1]Detailed Summary'!AQ10</f>
        <v>CONTRACT</v>
      </c>
      <c r="AR3" s="16"/>
      <c r="AS3" s="91" t="str">
        <f>+'[1]Detailed Summary'!AS10</f>
        <v>REMOVE</v>
      </c>
      <c r="AT3" s="91" t="str">
        <f>+'[1]Detailed Summary'!AT10</f>
        <v>SCH. 149</v>
      </c>
      <c r="AU3" s="91" t="str">
        <f>+'[1]Detailed Summary'!AU10</f>
        <v>PROFORMING</v>
      </c>
      <c r="AV3" s="91" t="str">
        <f>+'[1]Detailed Summary'!AV10</f>
        <v>RESULTS OF</v>
      </c>
      <c r="AW3" s="89"/>
    </row>
    <row r="4" spans="1:49" ht="14.45" x14ac:dyDescent="0.3">
      <c r="A4" s="93" t="s">
        <v>372</v>
      </c>
      <c r="B4" s="2" t="s">
        <v>2</v>
      </c>
      <c r="C4" s="16" t="str">
        <f>+'[1]Detailed Summary'!C11</f>
        <v xml:space="preserve">OPERATIONS </v>
      </c>
      <c r="D4" s="91" t="str">
        <f>+'[1]Detailed Summary'!D11</f>
        <v>&amp; EXPENSES</v>
      </c>
      <c r="E4" s="91" t="str">
        <f>+'[1]Detailed Summary'!E11</f>
        <v>NORMALIZATION</v>
      </c>
      <c r="F4" s="91" t="str">
        <f>+'[1]Detailed Summary'!F11</f>
        <v>INCOME TAX</v>
      </c>
      <c r="G4" s="91" t="str">
        <f>+'[1]Detailed Summary'!G11</f>
        <v>INTEREST</v>
      </c>
      <c r="H4" s="91" t="str">
        <f>+'[1]Detailed Summary'!H11</f>
        <v>REV &amp; EXP</v>
      </c>
      <c r="I4" s="91" t="str">
        <f>+'[1]Detailed Summary'!I11</f>
        <v>DAMAGES</v>
      </c>
      <c r="J4" s="91" t="str">
        <f>+'[1]Detailed Summary'!J11</f>
        <v>DEBTS</v>
      </c>
      <c r="K4" s="91" t="str">
        <f>+'[1]Detailed Summary'!K11</f>
        <v>PAY</v>
      </c>
      <c r="L4" s="91" t="str">
        <f>+'[1]Detailed Summary'!L11</f>
        <v>&amp; FILING FEE</v>
      </c>
      <c r="M4" s="91" t="str">
        <f>+'[1]Detailed Summary'!M11</f>
        <v>INSURANCE</v>
      </c>
      <c r="N4" s="91" t="str">
        <f>+'[1]Detailed Summary'!N11</f>
        <v>DEP INT</v>
      </c>
      <c r="O4" s="91" t="str">
        <f>+'[1]Detailed Summary'!O11</f>
        <v>EXPENSE</v>
      </c>
      <c r="P4" s="91" t="str">
        <f>+'[1]Detailed Summary'!P11</f>
        <v>PLAN</v>
      </c>
      <c r="Q4" s="91" t="str">
        <f>+'[1]Detailed Summary'!Q11</f>
        <v>INS</v>
      </c>
      <c r="R4" s="91" t="str">
        <f>+'[1]Detailed Summary'!R11</f>
        <v>PAYROLL TAX</v>
      </c>
      <c r="S4" s="91" t="str">
        <f>+'[1]Detailed Summary'!S11</f>
        <v>PLAN</v>
      </c>
      <c r="T4" s="91" t="str">
        <f>+'[1]Detailed Summary'!T11</f>
        <v>INSURANCE</v>
      </c>
      <c r="U4" s="91" t="str">
        <f>+'[1]Detailed Summary'!U11</f>
        <v>RATE BASE</v>
      </c>
      <c r="V4" s="91" t="str">
        <f>+'[1]Detailed Summary'!V11</f>
        <v>DEPRECIATION</v>
      </c>
      <c r="W4" s="91" t="str">
        <f>+'[1]Detailed Summary'!W11</f>
        <v>RENT EXP</v>
      </c>
      <c r="X4" s="64" t="str">
        <f>+'[1]Detailed Summary'!X11</f>
        <v>ADJUSTMENTS</v>
      </c>
      <c r="Y4" s="64" t="str">
        <f>+'[1]Detailed Summary'!Y11</f>
        <v>OPERATIONS</v>
      </c>
      <c r="Z4" s="16" t="str">
        <f>+'[1]Detailed Summary'!Z11</f>
        <v>&amp; EXPENSES</v>
      </c>
      <c r="AA4" s="16" t="str">
        <f>+'[1]Detailed Summary'!AA11</f>
        <v>NORMALIZATION</v>
      </c>
      <c r="AB4" s="16" t="str">
        <f>+'[1]Detailed Summary'!AB11</f>
        <v>OF INTEREST</v>
      </c>
      <c r="AC4" s="16" t="str">
        <f>+'[1]Detailed Summary'!AC11</f>
        <v>&amp; FILING FEE</v>
      </c>
      <c r="AD4" s="16" t="str">
        <f>+'[1]Detailed Summary'!AD11</f>
        <v>INSURANCE</v>
      </c>
      <c r="AE4" s="16" t="str">
        <f>+'[1]Detailed Summary'!AE11</f>
        <v>LIABILITY INS</v>
      </c>
      <c r="AF4" s="16" t="str">
        <f>+'[1]Detailed Summary'!AF11</f>
        <v>INCREASE</v>
      </c>
      <c r="AG4" s="16" t="str">
        <f>+'[1]Detailed Summary'!AG11</f>
        <v>PLAN</v>
      </c>
      <c r="AH4" s="16" t="str">
        <f>+'[1]Detailed Summary'!AH11</f>
        <v>INSURANCE</v>
      </c>
      <c r="AI4" s="16" t="str">
        <f>+'[1]Detailed Summary'!AI11</f>
        <v>PROPERTY SALES</v>
      </c>
      <c r="AJ4" s="16" t="str">
        <f>+'[1]Detailed Summary'!AJ11</f>
        <v>REMEDIATION</v>
      </c>
      <c r="AK4" s="16" t="str">
        <f>+'[1]Detailed Summary'!AK11</f>
        <v>AMI</v>
      </c>
      <c r="AL4" s="16" t="str">
        <f>+'[1]Detailed Summary'!AL11</f>
        <v>RENT EXP</v>
      </c>
      <c r="AM4" s="16" t="str">
        <f>+'[1]Detailed Summary'!AM11</f>
        <v>GTZ</v>
      </c>
      <c r="AN4" s="16" t="str">
        <f>+'[1]Detailed Summary'!AN11</f>
        <v>AMORT</v>
      </c>
      <c r="AO4" s="16" t="str">
        <f>+'[1]Detailed Summary'!AO11</f>
        <v>TECTED DFIT</v>
      </c>
      <c r="AP4" s="16" t="str">
        <f>+'[1]Detailed Summary'!AP11</f>
        <v>IMPROVEMENT</v>
      </c>
      <c r="AQ4" s="16" t="str">
        <f>+'[1]Detailed Summary'!AQ11</f>
        <v>ESCALATIONS</v>
      </c>
      <c r="AR4" s="16" t="str">
        <f>+'[1]Detailed Summary'!AR11</f>
        <v>HR TOP</v>
      </c>
      <c r="AS4" s="91" t="str">
        <f>+'[1]Detailed Summary'!AS11</f>
        <v>2018 CRM</v>
      </c>
      <c r="AT4" s="91" t="str">
        <f>+'[1]Detailed Summary'!AT11</f>
        <v>CRM</v>
      </c>
      <c r="AU4" s="91" t="str">
        <f>+'[1]Detailed Summary'!AU11</f>
        <v>ADJUSTMENTS</v>
      </c>
      <c r="AV4" s="91" t="str">
        <f>+'[1]Detailed Summary'!AV11</f>
        <v>OPERATIONS</v>
      </c>
    </row>
    <row r="5" spans="1:49" ht="14.45" x14ac:dyDescent="0.3">
      <c r="A5" s="93" t="s">
        <v>373</v>
      </c>
      <c r="B5" s="56"/>
      <c r="C5" s="16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65"/>
      <c r="Y5" s="65"/>
      <c r="Z5" s="18"/>
      <c r="AA5" s="18"/>
      <c r="AB5" s="18"/>
      <c r="AC5" s="20"/>
      <c r="AU5" s="65"/>
      <c r="AV5" s="65"/>
    </row>
    <row r="6" spans="1:49" ht="14.45" outlineLevel="1" x14ac:dyDescent="0.3">
      <c r="A6" s="92">
        <v>1</v>
      </c>
      <c r="B6" s="3" t="s">
        <v>3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66"/>
      <c r="Y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82"/>
      <c r="AV6" s="82"/>
    </row>
    <row r="7" spans="1:49" ht="14.45" outlineLevel="1" x14ac:dyDescent="0.3">
      <c r="A7" s="92">
        <v>2</v>
      </c>
      <c r="B7" s="4" t="s">
        <v>4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66"/>
      <c r="Y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82"/>
      <c r="AV7" s="82"/>
    </row>
    <row r="8" spans="1:49" ht="14.45" outlineLevel="1" x14ac:dyDescent="0.3">
      <c r="A8" s="92">
        <v>3</v>
      </c>
      <c r="B8" s="5" t="s">
        <v>5</v>
      </c>
      <c r="C8" s="50">
        <f>+'[2]Unallocated Detail (CBR)'!H12</f>
        <v>0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67">
        <f>SUM(D8:V8)</f>
        <v>0</v>
      </c>
      <c r="Y8" s="67">
        <f t="shared" ref="Y8:Y13" si="4">+C8+X8</f>
        <v>0</v>
      </c>
      <c r="Z8" s="49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82">
        <f t="shared" ref="AU8:AU13" si="5">SUM(Z8:AT8)</f>
        <v>0</v>
      </c>
      <c r="AV8" s="82">
        <f t="shared" ref="AV8:AV13" si="6">+AU8+Y8</f>
        <v>0</v>
      </c>
    </row>
    <row r="9" spans="1:49" ht="14.45" outlineLevel="1" x14ac:dyDescent="0.3">
      <c r="A9" s="92">
        <v>4</v>
      </c>
      <c r="B9" s="5" t="s">
        <v>6</v>
      </c>
      <c r="C9" s="50">
        <f>+'[2]Unallocated Detail (CBR)'!H13</f>
        <v>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67">
        <f>SUM(D9:V9)</f>
        <v>0</v>
      </c>
      <c r="Y9" s="67">
        <f t="shared" si="4"/>
        <v>0</v>
      </c>
      <c r="Z9" s="49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82">
        <f t="shared" si="5"/>
        <v>0</v>
      </c>
      <c r="AV9" s="82">
        <f t="shared" si="6"/>
        <v>0</v>
      </c>
    </row>
    <row r="10" spans="1:49" ht="14.45" outlineLevel="1" x14ac:dyDescent="0.3">
      <c r="A10" s="92">
        <v>5</v>
      </c>
      <c r="B10" s="5" t="s">
        <v>7</v>
      </c>
      <c r="C10" s="50">
        <f>+'[2]Unallocated Detail (CBR)'!H14</f>
        <v>0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67">
        <f>SUM(D10:V10)</f>
        <v>0</v>
      </c>
      <c r="Y10" s="67">
        <f t="shared" si="4"/>
        <v>0</v>
      </c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82">
        <f t="shared" si="5"/>
        <v>0</v>
      </c>
      <c r="AV10" s="82">
        <f t="shared" si="6"/>
        <v>0</v>
      </c>
    </row>
    <row r="11" spans="1:49" ht="14.45" outlineLevel="1" x14ac:dyDescent="0.3">
      <c r="A11" s="92">
        <v>6</v>
      </c>
      <c r="B11" s="5" t="s">
        <v>8</v>
      </c>
      <c r="C11" s="50">
        <f>+'[2]Unallocated Detail (CBR)'!H15</f>
        <v>598922744.48000002</v>
      </c>
      <c r="D11" s="51">
        <f>+'[1]Detailed Summary'!D$14</f>
        <v>-47098325.766164944</v>
      </c>
      <c r="E11" s="51">
        <f>+'[1]Detailed Summary'!E$14</f>
        <v>42375.32993</v>
      </c>
      <c r="F11" s="51"/>
      <c r="G11" s="51"/>
      <c r="H11" s="51">
        <f>'[1]Common Adj'!$AL$14+'[1]Common Adj'!$AL$15+'[1]Common Adj'!$AL$16+'[1]Common Adj'!$AL$17+'[1]Common Adj'!$AL$18+'[1]Common Adj'!$AL$22+'[1]Common Adj'!$AL$20</f>
        <v>-105836055.77958143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67">
        <f>SUM(D11:W11)</f>
        <v>-152892006.21581638</v>
      </c>
      <c r="Y11" s="67">
        <f t="shared" si="4"/>
        <v>446030738.26418364</v>
      </c>
      <c r="Z11" s="51">
        <f>+'[3]Revenue Adj. Detail'!$L$13</f>
        <v>32096.929999999997</v>
      </c>
      <c r="AA11" s="51">
        <f>+'[3]Revenue Adj. Detail'!$V$13-E11</f>
        <v>27932608.649509974</v>
      </c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>
        <f>+'[1]Detailed Summary'!$AS$14</f>
        <v>0</v>
      </c>
      <c r="AT11" s="51">
        <f>+'[1]Detailed Summary'!$AT$14</f>
        <v>-6980521.1700718822</v>
      </c>
      <c r="AU11" s="82">
        <f>SUM(Z11:AT11)</f>
        <v>20984184.409438092</v>
      </c>
      <c r="AV11" s="82">
        <f t="shared" si="6"/>
        <v>467014922.67362171</v>
      </c>
    </row>
    <row r="12" spans="1:49" ht="14.45" outlineLevel="1" x14ac:dyDescent="0.3">
      <c r="A12" s="92">
        <v>7</v>
      </c>
      <c r="B12" s="5" t="s">
        <v>9</v>
      </c>
      <c r="C12" s="50">
        <f>+'[2]Unallocated Detail (CBR)'!H16</f>
        <v>257751314.78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67">
        <f>SUM(D12:W12)</f>
        <v>0</v>
      </c>
      <c r="Y12" s="67">
        <f t="shared" si="4"/>
        <v>257751314.78</v>
      </c>
      <c r="Z12" s="51">
        <f>+'[3]Revenue Adj. Detail'!$L$15+'[3]Revenue Adj. Detail'!$L$17+'[3]Revenue Adj. Detail'!$L$19+'[3]Revenue Adj. Detail'!$L$20+'[3]Revenue Adj. Detail'!$L$22+'[3]Revenue Adj. Detail'!$L$24+'[3]Revenue Adj. Detail'!$L$26</f>
        <v>15032.730000000005</v>
      </c>
      <c r="AA12" s="51">
        <f>+'[3]Revenue Adj. Detail'!$V$15+'[3]Revenue Adj. Detail'!$V$17+'[3]Revenue Adj. Detail'!$V$19+'[3]Revenue Adj. Detail'!$V$20+'[3]Revenue Adj. Detail'!$V$22+'[3]Revenue Adj. Detail'!$V$24+'[3]Revenue Adj. Detail'!$V$26</f>
        <v>7147284.6827599537</v>
      </c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82">
        <f>SUM(Z12:AT12)</f>
        <v>7162317.4127599541</v>
      </c>
      <c r="AV12" s="82">
        <f t="shared" si="6"/>
        <v>264913632.19275996</v>
      </c>
    </row>
    <row r="13" spans="1:49" ht="14.45" outlineLevel="1" x14ac:dyDescent="0.3">
      <c r="A13" s="92">
        <v>8</v>
      </c>
      <c r="B13" s="6" t="s">
        <v>10</v>
      </c>
      <c r="C13" s="50">
        <f>+'[2]Unallocated Detail (CBR)'!H17</f>
        <v>19983616.4099999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67">
        <f>SUM(D13:W13)</f>
        <v>0</v>
      </c>
      <c r="Y13" s="67">
        <f t="shared" si="4"/>
        <v>19983616.4099999</v>
      </c>
      <c r="Z13" s="51">
        <f>+'[3]Revenue Adj. Detail'!$L$16+'[3]Revenue Adj. Detail'!$L$18+'[3]Revenue Adj. Detail'!$L$21+'[3]Revenue Adj. Detail'!$L$23+'[3]Revenue Adj. Detail'!$L$25</f>
        <v>3841.42</v>
      </c>
      <c r="AA13" s="51">
        <f>+'[3]Revenue Adj. Detail'!$V$16+'[3]Revenue Adj. Detail'!$V$18+'[3]Revenue Adj. Detail'!$V$21+'[3]Revenue Adj. Detail'!$V$23+'[3]Revenue Adj. Detail'!$V$25</f>
        <v>42155.303789999714</v>
      </c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82">
        <f t="shared" si="5"/>
        <v>45996.723789999713</v>
      </c>
      <c r="AV13" s="82">
        <f t="shared" si="6"/>
        <v>20029613.133789901</v>
      </c>
    </row>
    <row r="14" spans="1:49" ht="14.45" outlineLevel="1" x14ac:dyDescent="0.3">
      <c r="A14" s="92">
        <v>9</v>
      </c>
      <c r="B14" s="5" t="s">
        <v>11</v>
      </c>
      <c r="C14" s="52">
        <f t="shared" ref="C14" si="7">SUM(C8:C13)</f>
        <v>876657675.66999984</v>
      </c>
      <c r="D14" s="53">
        <f>SUM(D11:D13)</f>
        <v>-47098325.766164944</v>
      </c>
      <c r="E14" s="53">
        <f t="shared" ref="E14" si="8">SUM(E11:E13)</f>
        <v>42375.32993</v>
      </c>
      <c r="F14" s="53">
        <f t="shared" ref="F14:I14" si="9">SUM(F11:F13)</f>
        <v>0</v>
      </c>
      <c r="G14" s="53">
        <f t="shared" si="9"/>
        <v>0</v>
      </c>
      <c r="H14" s="53">
        <f t="shared" si="9"/>
        <v>-105836055.77958143</v>
      </c>
      <c r="I14" s="53">
        <f t="shared" si="9"/>
        <v>0</v>
      </c>
      <c r="J14" s="53">
        <f t="shared" ref="J14:AV14" si="10">SUM(J11:J13)</f>
        <v>0</v>
      </c>
      <c r="K14" s="53">
        <f t="shared" si="10"/>
        <v>0</v>
      </c>
      <c r="L14" s="53">
        <f t="shared" si="10"/>
        <v>0</v>
      </c>
      <c r="M14" s="53">
        <f t="shared" si="10"/>
        <v>0</v>
      </c>
      <c r="N14" s="53">
        <f t="shared" si="10"/>
        <v>0</v>
      </c>
      <c r="O14" s="53">
        <f t="shared" si="10"/>
        <v>0</v>
      </c>
      <c r="P14" s="53">
        <f t="shared" si="10"/>
        <v>0</v>
      </c>
      <c r="Q14" s="53">
        <f t="shared" si="10"/>
        <v>0</v>
      </c>
      <c r="R14" s="53">
        <f t="shared" si="10"/>
        <v>0</v>
      </c>
      <c r="S14" s="53">
        <f t="shared" si="10"/>
        <v>0</v>
      </c>
      <c r="T14" s="53">
        <f t="shared" si="10"/>
        <v>0</v>
      </c>
      <c r="U14" s="53">
        <f t="shared" si="10"/>
        <v>0</v>
      </c>
      <c r="V14" s="53">
        <f t="shared" si="10"/>
        <v>0</v>
      </c>
      <c r="W14" s="53">
        <f t="shared" ref="W14" si="11">SUM(W11:W13)</f>
        <v>0</v>
      </c>
      <c r="X14" s="68">
        <f t="shared" si="10"/>
        <v>-152892006.21581638</v>
      </c>
      <c r="Y14" s="68">
        <f t="shared" si="10"/>
        <v>723765669.45418346</v>
      </c>
      <c r="Z14" s="53">
        <f>SUM(Z11:Z13)</f>
        <v>50971.08</v>
      </c>
      <c r="AA14" s="53">
        <f t="shared" si="10"/>
        <v>35122048.636059932</v>
      </c>
      <c r="AB14" s="53">
        <f t="shared" si="10"/>
        <v>0</v>
      </c>
      <c r="AC14" s="53">
        <f t="shared" si="10"/>
        <v>0</v>
      </c>
      <c r="AD14" s="53">
        <f t="shared" si="10"/>
        <v>0</v>
      </c>
      <c r="AE14" s="53">
        <f t="shared" si="10"/>
        <v>0</v>
      </c>
      <c r="AF14" s="53">
        <f t="shared" ref="AF14" si="12">SUM(AF11:AF13)</f>
        <v>0</v>
      </c>
      <c r="AG14" s="53">
        <f t="shared" si="10"/>
        <v>0</v>
      </c>
      <c r="AH14" s="53">
        <f t="shared" si="10"/>
        <v>0</v>
      </c>
      <c r="AI14" s="53">
        <f t="shared" si="10"/>
        <v>0</v>
      </c>
      <c r="AJ14" s="53">
        <f t="shared" si="10"/>
        <v>0</v>
      </c>
      <c r="AK14" s="53">
        <f t="shared" si="10"/>
        <v>0</v>
      </c>
      <c r="AL14" s="53">
        <f t="shared" si="10"/>
        <v>0</v>
      </c>
      <c r="AM14" s="53">
        <f t="shared" si="10"/>
        <v>0</v>
      </c>
      <c r="AN14" s="53">
        <f t="shared" si="10"/>
        <v>0</v>
      </c>
      <c r="AO14" s="53">
        <f t="shared" si="10"/>
        <v>0</v>
      </c>
      <c r="AP14" s="53">
        <f t="shared" si="10"/>
        <v>0</v>
      </c>
      <c r="AQ14" s="53">
        <f t="shared" si="10"/>
        <v>0</v>
      </c>
      <c r="AR14" s="53">
        <f t="shared" si="10"/>
        <v>0</v>
      </c>
      <c r="AS14" s="53">
        <f t="shared" si="10"/>
        <v>0</v>
      </c>
      <c r="AT14" s="53">
        <f t="shared" ref="AT14" si="13">SUM(AT11:AT13)</f>
        <v>-6980521.1700718822</v>
      </c>
      <c r="AU14" s="68">
        <f t="shared" si="10"/>
        <v>28192498.545988049</v>
      </c>
      <c r="AV14" s="68">
        <f t="shared" si="10"/>
        <v>751958168.00017154</v>
      </c>
    </row>
    <row r="15" spans="1:49" ht="14.45" outlineLevel="1" x14ac:dyDescent="0.3">
      <c r="A15" s="92">
        <v>10</v>
      </c>
      <c r="B15" s="7" t="s">
        <v>12</v>
      </c>
      <c r="C15" s="54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69"/>
      <c r="Y15" s="69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69"/>
      <c r="AV15" s="69"/>
    </row>
    <row r="16" spans="1:49" ht="14.45" outlineLevel="1" x14ac:dyDescent="0.3">
      <c r="A16" s="92">
        <v>11</v>
      </c>
      <c r="B16" s="6" t="s">
        <v>13</v>
      </c>
      <c r="C16" s="50">
        <f>+'[2]Unallocated Detail (CBR)'!H20</f>
        <v>0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67">
        <f>SUM(D16:W16)</f>
        <v>0</v>
      </c>
      <c r="Y16" s="67">
        <f>+C16+X16</f>
        <v>0</v>
      </c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82">
        <f>SUM(Z16:AT16)</f>
        <v>0</v>
      </c>
      <c r="AV16" s="82">
        <f>+AU16+Y16</f>
        <v>0</v>
      </c>
    </row>
    <row r="17" spans="1:48" ht="14.45" outlineLevel="1" x14ac:dyDescent="0.3">
      <c r="A17" s="92">
        <v>12</v>
      </c>
      <c r="B17" s="5" t="s">
        <v>14</v>
      </c>
      <c r="C17" s="52">
        <f t="shared" ref="C17:I17" si="14">SUM(C16)</f>
        <v>0</v>
      </c>
      <c r="D17" s="53">
        <f t="shared" si="14"/>
        <v>0</v>
      </c>
      <c r="E17" s="53">
        <f>SUM(E16)</f>
        <v>0</v>
      </c>
      <c r="F17" s="53">
        <f t="shared" si="14"/>
        <v>0</v>
      </c>
      <c r="G17" s="53">
        <f t="shared" si="14"/>
        <v>0</v>
      </c>
      <c r="H17" s="53">
        <f t="shared" si="14"/>
        <v>0</v>
      </c>
      <c r="I17" s="53">
        <f t="shared" si="14"/>
        <v>0</v>
      </c>
      <c r="J17" s="53">
        <f t="shared" ref="J17:AV17" si="15">SUM(J16)</f>
        <v>0</v>
      </c>
      <c r="K17" s="53">
        <f t="shared" si="15"/>
        <v>0</v>
      </c>
      <c r="L17" s="53">
        <f t="shared" si="15"/>
        <v>0</v>
      </c>
      <c r="M17" s="53">
        <f t="shared" si="15"/>
        <v>0</v>
      </c>
      <c r="N17" s="53">
        <f t="shared" si="15"/>
        <v>0</v>
      </c>
      <c r="O17" s="53">
        <f t="shared" si="15"/>
        <v>0</v>
      </c>
      <c r="P17" s="53">
        <f t="shared" si="15"/>
        <v>0</v>
      </c>
      <c r="Q17" s="53">
        <f t="shared" si="15"/>
        <v>0</v>
      </c>
      <c r="R17" s="53">
        <f t="shared" si="15"/>
        <v>0</v>
      </c>
      <c r="S17" s="53">
        <f t="shared" si="15"/>
        <v>0</v>
      </c>
      <c r="T17" s="53">
        <f t="shared" si="15"/>
        <v>0</v>
      </c>
      <c r="U17" s="53">
        <f t="shared" si="15"/>
        <v>0</v>
      </c>
      <c r="V17" s="53">
        <f t="shared" si="15"/>
        <v>0</v>
      </c>
      <c r="W17" s="53">
        <f t="shared" ref="W17" si="16">SUM(W16)</f>
        <v>0</v>
      </c>
      <c r="X17" s="68">
        <f t="shared" si="15"/>
        <v>0</v>
      </c>
      <c r="Y17" s="68">
        <f t="shared" si="15"/>
        <v>0</v>
      </c>
      <c r="Z17" s="53">
        <f t="shared" si="15"/>
        <v>0</v>
      </c>
      <c r="AA17" s="53">
        <f t="shared" si="15"/>
        <v>0</v>
      </c>
      <c r="AB17" s="53">
        <f t="shared" si="15"/>
        <v>0</v>
      </c>
      <c r="AC17" s="53">
        <f t="shared" si="15"/>
        <v>0</v>
      </c>
      <c r="AD17" s="53">
        <f t="shared" si="15"/>
        <v>0</v>
      </c>
      <c r="AE17" s="53">
        <f t="shared" si="15"/>
        <v>0</v>
      </c>
      <c r="AF17" s="53">
        <f t="shared" ref="AF17" si="17">SUM(AF16)</f>
        <v>0</v>
      </c>
      <c r="AG17" s="53">
        <f t="shared" si="15"/>
        <v>0</v>
      </c>
      <c r="AH17" s="53">
        <f t="shared" si="15"/>
        <v>0</v>
      </c>
      <c r="AI17" s="53">
        <f t="shared" si="15"/>
        <v>0</v>
      </c>
      <c r="AJ17" s="53">
        <f t="shared" si="15"/>
        <v>0</v>
      </c>
      <c r="AK17" s="53">
        <f t="shared" si="15"/>
        <v>0</v>
      </c>
      <c r="AL17" s="53">
        <f t="shared" si="15"/>
        <v>0</v>
      </c>
      <c r="AM17" s="53">
        <f t="shared" si="15"/>
        <v>0</v>
      </c>
      <c r="AN17" s="53">
        <f t="shared" si="15"/>
        <v>0</v>
      </c>
      <c r="AO17" s="53">
        <f t="shared" si="15"/>
        <v>0</v>
      </c>
      <c r="AP17" s="53">
        <f t="shared" si="15"/>
        <v>0</v>
      </c>
      <c r="AQ17" s="53">
        <f t="shared" si="15"/>
        <v>0</v>
      </c>
      <c r="AR17" s="53">
        <f t="shared" si="15"/>
        <v>0</v>
      </c>
      <c r="AS17" s="53">
        <f t="shared" si="15"/>
        <v>0</v>
      </c>
      <c r="AT17" s="53">
        <f t="shared" ref="AT17" si="18">SUM(AT16)</f>
        <v>0</v>
      </c>
      <c r="AU17" s="68">
        <f t="shared" si="15"/>
        <v>0</v>
      </c>
      <c r="AV17" s="68">
        <f t="shared" si="15"/>
        <v>0</v>
      </c>
    </row>
    <row r="18" spans="1:48" ht="14.45" outlineLevel="1" x14ac:dyDescent="0.3">
      <c r="A18" s="92">
        <v>13</v>
      </c>
      <c r="B18" s="7" t="s">
        <v>15</v>
      </c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69"/>
      <c r="Y18" s="69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69"/>
      <c r="AV18" s="69"/>
    </row>
    <row r="19" spans="1:48" ht="14.45" outlineLevel="1" x14ac:dyDescent="0.3">
      <c r="A19" s="92">
        <v>14</v>
      </c>
      <c r="B19" s="5" t="s">
        <v>16</v>
      </c>
      <c r="C19" s="50">
        <f>+'[2]Unallocated Detail (CBR)'!H23</f>
        <v>0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67">
        <f>SUM(D19:W19)</f>
        <v>0</v>
      </c>
      <c r="Y19" s="67">
        <f>+C19+X19</f>
        <v>0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82">
        <f>SUM(Z19:AT19)</f>
        <v>0</v>
      </c>
      <c r="AV19" s="82">
        <f>+AU19+Y19</f>
        <v>0</v>
      </c>
    </row>
    <row r="20" spans="1:48" outlineLevel="1" x14ac:dyDescent="0.25">
      <c r="A20" s="92">
        <v>15</v>
      </c>
      <c r="B20" s="6" t="s">
        <v>17</v>
      </c>
      <c r="C20" s="50">
        <f>+'[2]Unallocated Detail (CBR)'!H24</f>
        <v>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67">
        <f>SUM(D20:W20)</f>
        <v>0</v>
      </c>
      <c r="Y20" s="67">
        <f>+C20+X20</f>
        <v>0</v>
      </c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82">
        <f>SUM(Z20:AT20)</f>
        <v>0</v>
      </c>
      <c r="AV20" s="82">
        <f>+AU20+Y20</f>
        <v>0</v>
      </c>
    </row>
    <row r="21" spans="1:48" ht="14.45" outlineLevel="1" x14ac:dyDescent="0.3">
      <c r="A21" s="92">
        <v>16</v>
      </c>
      <c r="B21" s="5" t="s">
        <v>18</v>
      </c>
      <c r="C21" s="52">
        <f t="shared" ref="C21:I21" si="19">SUM(C19:C20)</f>
        <v>0</v>
      </c>
      <c r="D21" s="53">
        <f t="shared" si="19"/>
        <v>0</v>
      </c>
      <c r="E21" s="53">
        <f>SUM(E19:E20)</f>
        <v>0</v>
      </c>
      <c r="F21" s="53">
        <f t="shared" si="19"/>
        <v>0</v>
      </c>
      <c r="G21" s="53">
        <f t="shared" si="19"/>
        <v>0</v>
      </c>
      <c r="H21" s="53">
        <f t="shared" si="19"/>
        <v>0</v>
      </c>
      <c r="I21" s="53">
        <f t="shared" si="19"/>
        <v>0</v>
      </c>
      <c r="J21" s="53">
        <f t="shared" ref="J21:AV21" si="20">SUM(J19:J20)</f>
        <v>0</v>
      </c>
      <c r="K21" s="53">
        <f t="shared" si="20"/>
        <v>0</v>
      </c>
      <c r="L21" s="53">
        <f t="shared" si="20"/>
        <v>0</v>
      </c>
      <c r="M21" s="53">
        <f t="shared" si="20"/>
        <v>0</v>
      </c>
      <c r="N21" s="53">
        <f t="shared" si="20"/>
        <v>0</v>
      </c>
      <c r="O21" s="53">
        <f t="shared" si="20"/>
        <v>0</v>
      </c>
      <c r="P21" s="53">
        <f t="shared" si="20"/>
        <v>0</v>
      </c>
      <c r="Q21" s="53">
        <f t="shared" si="20"/>
        <v>0</v>
      </c>
      <c r="R21" s="53">
        <f t="shared" si="20"/>
        <v>0</v>
      </c>
      <c r="S21" s="53">
        <f t="shared" si="20"/>
        <v>0</v>
      </c>
      <c r="T21" s="53">
        <f t="shared" si="20"/>
        <v>0</v>
      </c>
      <c r="U21" s="53">
        <f t="shared" si="20"/>
        <v>0</v>
      </c>
      <c r="V21" s="53">
        <f t="shared" si="20"/>
        <v>0</v>
      </c>
      <c r="W21" s="53">
        <f t="shared" ref="W21" si="21">SUM(W19:W20)</f>
        <v>0</v>
      </c>
      <c r="X21" s="68">
        <f t="shared" si="20"/>
        <v>0</v>
      </c>
      <c r="Y21" s="68">
        <f t="shared" si="20"/>
        <v>0</v>
      </c>
      <c r="Z21" s="53">
        <f t="shared" si="20"/>
        <v>0</v>
      </c>
      <c r="AA21" s="53">
        <f t="shared" si="20"/>
        <v>0</v>
      </c>
      <c r="AB21" s="53">
        <f t="shared" si="20"/>
        <v>0</v>
      </c>
      <c r="AC21" s="53">
        <f t="shared" si="20"/>
        <v>0</v>
      </c>
      <c r="AD21" s="53">
        <f t="shared" si="20"/>
        <v>0</v>
      </c>
      <c r="AE21" s="53">
        <f t="shared" si="20"/>
        <v>0</v>
      </c>
      <c r="AF21" s="53">
        <f t="shared" ref="AF21" si="22">SUM(AF19:AF20)</f>
        <v>0</v>
      </c>
      <c r="AG21" s="53">
        <f t="shared" si="20"/>
        <v>0</v>
      </c>
      <c r="AH21" s="53">
        <f t="shared" si="20"/>
        <v>0</v>
      </c>
      <c r="AI21" s="53">
        <f t="shared" si="20"/>
        <v>0</v>
      </c>
      <c r="AJ21" s="53">
        <f t="shared" si="20"/>
        <v>0</v>
      </c>
      <c r="AK21" s="53">
        <f t="shared" si="20"/>
        <v>0</v>
      </c>
      <c r="AL21" s="53">
        <f t="shared" si="20"/>
        <v>0</v>
      </c>
      <c r="AM21" s="53">
        <f t="shared" si="20"/>
        <v>0</v>
      </c>
      <c r="AN21" s="53">
        <f t="shared" si="20"/>
        <v>0</v>
      </c>
      <c r="AO21" s="53">
        <f t="shared" si="20"/>
        <v>0</v>
      </c>
      <c r="AP21" s="53">
        <f t="shared" si="20"/>
        <v>0</v>
      </c>
      <c r="AQ21" s="53">
        <f t="shared" si="20"/>
        <v>0</v>
      </c>
      <c r="AR21" s="53">
        <f t="shared" si="20"/>
        <v>0</v>
      </c>
      <c r="AS21" s="53">
        <f t="shared" si="20"/>
        <v>0</v>
      </c>
      <c r="AT21" s="53">
        <f t="shared" ref="AT21" si="23">SUM(AT19:AT20)</f>
        <v>0</v>
      </c>
      <c r="AU21" s="68">
        <f t="shared" si="20"/>
        <v>0</v>
      </c>
      <c r="AV21" s="68">
        <f t="shared" si="20"/>
        <v>0</v>
      </c>
    </row>
    <row r="22" spans="1:48" ht="14.45" outlineLevel="1" x14ac:dyDescent="0.3">
      <c r="A22" s="92">
        <v>17</v>
      </c>
      <c r="B22" s="7" t="s">
        <v>19</v>
      </c>
      <c r="C22" s="54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69"/>
      <c r="Y22" s="69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69"/>
      <c r="AV22" s="69"/>
    </row>
    <row r="23" spans="1:48" ht="14.45" outlineLevel="1" x14ac:dyDescent="0.3">
      <c r="A23" s="92">
        <v>18</v>
      </c>
      <c r="B23" s="5" t="s">
        <v>20</v>
      </c>
      <c r="C23" s="50">
        <f>+'[2]Unallocated Detail (CBR)'!H27</f>
        <v>0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67">
        <f t="shared" ref="X23:X35" si="24">SUM(D23:W23)</f>
        <v>0</v>
      </c>
      <c r="Y23" s="67">
        <f t="shared" ref="Y23:Y35" si="25">+C23+X23</f>
        <v>0</v>
      </c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67">
        <f t="shared" ref="AU23:AU35" si="26">SUM(Z23:AT23)</f>
        <v>0</v>
      </c>
      <c r="AV23" s="67">
        <f t="shared" ref="AV23:AV35" si="27">+AU23+Y23</f>
        <v>0</v>
      </c>
    </row>
    <row r="24" spans="1:48" ht="14.45" outlineLevel="1" x14ac:dyDescent="0.3">
      <c r="A24" s="92">
        <v>19</v>
      </c>
      <c r="B24" s="57" t="s">
        <v>264</v>
      </c>
      <c r="C24" s="50">
        <f>+'[2]Unallocated Detail (CBR)'!H28</f>
        <v>0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67">
        <f t="shared" si="24"/>
        <v>0</v>
      </c>
      <c r="Y24" s="67">
        <f t="shared" si="25"/>
        <v>0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82">
        <f t="shared" si="26"/>
        <v>0</v>
      </c>
      <c r="AV24" s="82">
        <f t="shared" si="27"/>
        <v>0</v>
      </c>
    </row>
    <row r="25" spans="1:48" ht="14.45" outlineLevel="1" x14ac:dyDescent="0.3">
      <c r="A25" s="92">
        <v>20</v>
      </c>
      <c r="B25" s="5" t="s">
        <v>21</v>
      </c>
      <c r="C25" s="50">
        <f>+'[2]Unallocated Detail (CBR)'!H29</f>
        <v>0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67">
        <f t="shared" si="24"/>
        <v>0</v>
      </c>
      <c r="Y25" s="67">
        <f t="shared" si="25"/>
        <v>0</v>
      </c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82">
        <f t="shared" si="26"/>
        <v>0</v>
      </c>
      <c r="AV25" s="82">
        <f t="shared" si="27"/>
        <v>0</v>
      </c>
    </row>
    <row r="26" spans="1:48" ht="14.45" outlineLevel="1" x14ac:dyDescent="0.3">
      <c r="A26" s="92">
        <v>21</v>
      </c>
      <c r="B26" s="5" t="s">
        <v>22</v>
      </c>
      <c r="C26" s="50">
        <f>+'[2]Unallocated Detail (CBR)'!H30</f>
        <v>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67">
        <f t="shared" si="24"/>
        <v>0</v>
      </c>
      <c r="Y26" s="67">
        <f t="shared" si="25"/>
        <v>0</v>
      </c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82">
        <f t="shared" si="26"/>
        <v>0</v>
      </c>
      <c r="AV26" s="82">
        <f t="shared" si="27"/>
        <v>0</v>
      </c>
    </row>
    <row r="27" spans="1:48" ht="14.45" outlineLevel="1" x14ac:dyDescent="0.3">
      <c r="A27" s="92">
        <v>22</v>
      </c>
      <c r="B27" s="5" t="s">
        <v>23</v>
      </c>
      <c r="C27" s="50">
        <f>+'[2]Unallocated Detail (CBR)'!H31</f>
        <v>0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>
        <f>+'[1]Detailed Summary'!$W$16</f>
        <v>0</v>
      </c>
      <c r="X27" s="67">
        <f t="shared" si="24"/>
        <v>0</v>
      </c>
      <c r="Y27" s="67">
        <f t="shared" si="25"/>
        <v>0</v>
      </c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82">
        <f t="shared" si="26"/>
        <v>0</v>
      </c>
      <c r="AV27" s="82">
        <f t="shared" si="27"/>
        <v>0</v>
      </c>
    </row>
    <row r="28" spans="1:48" ht="14.45" outlineLevel="1" x14ac:dyDescent="0.3">
      <c r="A28" s="92">
        <v>23</v>
      </c>
      <c r="B28" s="5" t="s">
        <v>24</v>
      </c>
      <c r="C28" s="50">
        <f>+'[2]Unallocated Detail (CBR)'!H32</f>
        <v>0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67">
        <f t="shared" si="24"/>
        <v>0</v>
      </c>
      <c r="Y28" s="67">
        <f t="shared" si="25"/>
        <v>0</v>
      </c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82">
        <f t="shared" si="26"/>
        <v>0</v>
      </c>
      <c r="AV28" s="82">
        <f t="shared" si="27"/>
        <v>0</v>
      </c>
    </row>
    <row r="29" spans="1:48" ht="14.45" outlineLevel="1" x14ac:dyDescent="0.3">
      <c r="A29" s="92">
        <v>24</v>
      </c>
      <c r="B29" s="5" t="s">
        <v>265</v>
      </c>
      <c r="C29" s="50">
        <f>+'[2]Unallocated Detail (CBR)'!H33</f>
        <v>0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67">
        <f t="shared" si="24"/>
        <v>0</v>
      </c>
      <c r="Y29" s="67">
        <f t="shared" si="25"/>
        <v>0</v>
      </c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82">
        <f t="shared" si="26"/>
        <v>0</v>
      </c>
      <c r="AV29" s="82">
        <f t="shared" si="27"/>
        <v>0</v>
      </c>
    </row>
    <row r="30" spans="1:48" ht="14.45" outlineLevel="1" x14ac:dyDescent="0.3">
      <c r="A30" s="92">
        <v>25</v>
      </c>
      <c r="B30" s="5" t="s">
        <v>25</v>
      </c>
      <c r="C30" s="50">
        <f>+'[2]Unallocated Detail (CBR)'!H34</f>
        <v>909870.97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67">
        <f t="shared" si="24"/>
        <v>0</v>
      </c>
      <c r="Y30" s="67">
        <f t="shared" si="25"/>
        <v>909870.97</v>
      </c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82">
        <f t="shared" si="26"/>
        <v>0</v>
      </c>
      <c r="AV30" s="82">
        <f t="shared" si="27"/>
        <v>909870.97</v>
      </c>
    </row>
    <row r="31" spans="1:48" ht="14.45" outlineLevel="1" x14ac:dyDescent="0.3">
      <c r="A31" s="92">
        <v>26</v>
      </c>
      <c r="B31" s="5" t="s">
        <v>26</v>
      </c>
      <c r="C31" s="50">
        <f>+'[2]Unallocated Detail (CBR)'!H35</f>
        <v>3456834.2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67">
        <f t="shared" si="24"/>
        <v>0</v>
      </c>
      <c r="Y31" s="67">
        <f t="shared" si="25"/>
        <v>3456834.2</v>
      </c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82">
        <f t="shared" si="26"/>
        <v>0</v>
      </c>
      <c r="AV31" s="82">
        <f t="shared" si="27"/>
        <v>3456834.2</v>
      </c>
    </row>
    <row r="32" spans="1:48" ht="14.45" outlineLevel="1" x14ac:dyDescent="0.3">
      <c r="A32" s="92">
        <v>27</v>
      </c>
      <c r="B32" s="5" t="s">
        <v>27</v>
      </c>
      <c r="C32" s="50">
        <f>+'[2]Unallocated Detail (CBR)'!H36</f>
        <v>981624</v>
      </c>
      <c r="D32" s="51">
        <f>SUM('[1]Common Adj'!$F$24:$F$28)</f>
        <v>2642970.1400000006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67">
        <f t="shared" si="24"/>
        <v>2642970.1400000006</v>
      </c>
      <c r="Y32" s="67">
        <f t="shared" si="25"/>
        <v>3624594.1400000006</v>
      </c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82">
        <f t="shared" si="26"/>
        <v>0</v>
      </c>
      <c r="AV32" s="82">
        <f t="shared" si="27"/>
        <v>3624594.1400000006</v>
      </c>
    </row>
    <row r="33" spans="1:48" ht="14.45" outlineLevel="1" x14ac:dyDescent="0.3">
      <c r="A33" s="92">
        <v>28</v>
      </c>
      <c r="B33" s="5" t="s">
        <v>28</v>
      </c>
      <c r="C33" s="50">
        <f>+'[2]Unallocated Detail (CBR)'!H37</f>
        <v>5860023.4800000004</v>
      </c>
      <c r="D33" s="51">
        <f>+'[1]Common Adj'!$F$23</f>
        <v>48508.420000000006</v>
      </c>
      <c r="E33" s="51"/>
      <c r="F33" s="51"/>
      <c r="G33" s="51"/>
      <c r="H33" s="51">
        <f>SUM('[1]Common Adj'!$AL$23:$AL$24)</f>
        <v>-550339.06000000006</v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67">
        <f t="shared" si="24"/>
        <v>-501830.64000000007</v>
      </c>
      <c r="Y33" s="67">
        <f t="shared" si="25"/>
        <v>5358192.8400000008</v>
      </c>
      <c r="Z33" s="51">
        <f>'[1]Common Adj'!$H$23</f>
        <v>8284.9599999986021</v>
      </c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82">
        <f t="shared" si="26"/>
        <v>8284.9599999986021</v>
      </c>
      <c r="AV33" s="82">
        <f t="shared" si="27"/>
        <v>5366477.8</v>
      </c>
    </row>
    <row r="34" spans="1:48" ht="14.45" outlineLevel="1" x14ac:dyDescent="0.3">
      <c r="A34" s="92">
        <v>29</v>
      </c>
      <c r="B34" s="5" t="s">
        <v>29</v>
      </c>
      <c r="C34" s="50">
        <f>+'[2]Unallocated Detail (CBR)'!H38</f>
        <v>-26594420.23</v>
      </c>
      <c r="D34" s="51">
        <f>+'[1]Common Adj'!$F$25</f>
        <v>0</v>
      </c>
      <c r="E34" s="51"/>
      <c r="F34" s="51"/>
      <c r="G34" s="51"/>
      <c r="H34" s="51">
        <f>SUM('[1]Common Adj'!$AL$19,'[1]Common Adj'!$AL$21)</f>
        <v>43974122.059999995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67">
        <f t="shared" si="24"/>
        <v>43974122.059999995</v>
      </c>
      <c r="Y34" s="67">
        <f t="shared" si="25"/>
        <v>17379701.829999994</v>
      </c>
      <c r="Z34" s="51">
        <f>'[1]Common Adj'!$H$25+'[1]Common Adj'!$H$27</f>
        <v>-9863253.9699999988</v>
      </c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82">
        <f t="shared" si="26"/>
        <v>-9863253.9699999988</v>
      </c>
      <c r="AV34" s="82">
        <f t="shared" si="27"/>
        <v>7516447.8599999957</v>
      </c>
    </row>
    <row r="35" spans="1:48" ht="14.45" outlineLevel="1" x14ac:dyDescent="0.3">
      <c r="A35" s="92">
        <v>30</v>
      </c>
      <c r="B35" s="58" t="s">
        <v>266</v>
      </c>
      <c r="C35" s="50">
        <f>+'[2]Unallocated Detail (CBR)'!H39</f>
        <v>-10523931</v>
      </c>
      <c r="D35" s="51">
        <f>+'[1]Common Adj'!$F$27</f>
        <v>0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67">
        <f t="shared" si="24"/>
        <v>0</v>
      </c>
      <c r="Y35" s="67">
        <f t="shared" si="25"/>
        <v>-10523931</v>
      </c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82">
        <f t="shared" si="26"/>
        <v>0</v>
      </c>
      <c r="AV35" s="82">
        <f t="shared" si="27"/>
        <v>-10523931</v>
      </c>
    </row>
    <row r="36" spans="1:48" ht="14.45" outlineLevel="1" x14ac:dyDescent="0.3">
      <c r="A36" s="92">
        <v>31</v>
      </c>
      <c r="B36" s="8" t="s">
        <v>30</v>
      </c>
      <c r="C36" s="52">
        <f t="shared" ref="C36" si="28">SUM(C23:C35)</f>
        <v>-25909998.579999998</v>
      </c>
      <c r="D36" s="52">
        <f t="shared" ref="D36" si="29">SUM(D23:D35)</f>
        <v>2691478.5600000005</v>
      </c>
      <c r="E36" s="52">
        <f>SUM(E23:E35)</f>
        <v>0</v>
      </c>
      <c r="F36" s="52">
        <f t="shared" ref="F36:AV36" si="30">SUM(F23:F35)</f>
        <v>0</v>
      </c>
      <c r="G36" s="52">
        <f t="shared" si="30"/>
        <v>0</v>
      </c>
      <c r="H36" s="52">
        <f t="shared" si="30"/>
        <v>43423782.999999993</v>
      </c>
      <c r="I36" s="52">
        <f t="shared" si="30"/>
        <v>0</v>
      </c>
      <c r="J36" s="52">
        <f t="shared" si="30"/>
        <v>0</v>
      </c>
      <c r="K36" s="52">
        <f t="shared" si="30"/>
        <v>0</v>
      </c>
      <c r="L36" s="52">
        <f t="shared" si="30"/>
        <v>0</v>
      </c>
      <c r="M36" s="52">
        <f t="shared" si="30"/>
        <v>0</v>
      </c>
      <c r="N36" s="52">
        <f t="shared" si="30"/>
        <v>0</v>
      </c>
      <c r="O36" s="52">
        <f t="shared" si="30"/>
        <v>0</v>
      </c>
      <c r="P36" s="52">
        <f t="shared" si="30"/>
        <v>0</v>
      </c>
      <c r="Q36" s="52">
        <f t="shared" si="30"/>
        <v>0</v>
      </c>
      <c r="R36" s="52">
        <f t="shared" si="30"/>
        <v>0</v>
      </c>
      <c r="S36" s="52">
        <f t="shared" si="30"/>
        <v>0</v>
      </c>
      <c r="T36" s="52">
        <f t="shared" si="30"/>
        <v>0</v>
      </c>
      <c r="U36" s="52">
        <f t="shared" si="30"/>
        <v>0</v>
      </c>
      <c r="V36" s="52">
        <f t="shared" si="30"/>
        <v>0</v>
      </c>
      <c r="W36" s="52">
        <f t="shared" ref="W36" si="31">SUM(W23:W35)</f>
        <v>0</v>
      </c>
      <c r="X36" s="70">
        <f t="shared" si="30"/>
        <v>46115261.559999995</v>
      </c>
      <c r="Y36" s="70">
        <f t="shared" si="30"/>
        <v>20205262.979999997</v>
      </c>
      <c r="Z36" s="52">
        <f t="shared" si="30"/>
        <v>-9854969.0099999998</v>
      </c>
      <c r="AA36" s="52">
        <f t="shared" si="30"/>
        <v>0</v>
      </c>
      <c r="AB36" s="52">
        <f t="shared" si="30"/>
        <v>0</v>
      </c>
      <c r="AC36" s="52">
        <f t="shared" si="30"/>
        <v>0</v>
      </c>
      <c r="AD36" s="52">
        <f t="shared" si="30"/>
        <v>0</v>
      </c>
      <c r="AE36" s="52">
        <f t="shared" si="30"/>
        <v>0</v>
      </c>
      <c r="AF36" s="52">
        <f t="shared" ref="AF36" si="32">SUM(AF23:AF35)</f>
        <v>0</v>
      </c>
      <c r="AG36" s="52">
        <f t="shared" si="30"/>
        <v>0</v>
      </c>
      <c r="AH36" s="52">
        <f t="shared" si="30"/>
        <v>0</v>
      </c>
      <c r="AI36" s="52">
        <f t="shared" si="30"/>
        <v>0</v>
      </c>
      <c r="AJ36" s="52">
        <f t="shared" si="30"/>
        <v>0</v>
      </c>
      <c r="AK36" s="52">
        <f t="shared" si="30"/>
        <v>0</v>
      </c>
      <c r="AL36" s="52">
        <f t="shared" si="30"/>
        <v>0</v>
      </c>
      <c r="AM36" s="52">
        <f t="shared" si="30"/>
        <v>0</v>
      </c>
      <c r="AN36" s="52">
        <f t="shared" si="30"/>
        <v>0</v>
      </c>
      <c r="AO36" s="52">
        <f t="shared" si="30"/>
        <v>0</v>
      </c>
      <c r="AP36" s="52">
        <f t="shared" si="30"/>
        <v>0</v>
      </c>
      <c r="AQ36" s="52">
        <f t="shared" si="30"/>
        <v>0</v>
      </c>
      <c r="AR36" s="52">
        <f t="shared" si="30"/>
        <v>0</v>
      </c>
      <c r="AS36" s="52">
        <f t="shared" si="30"/>
        <v>0</v>
      </c>
      <c r="AT36" s="52">
        <f t="shared" ref="AT36" si="33">SUM(AT23:AT35)</f>
        <v>0</v>
      </c>
      <c r="AU36" s="70">
        <f t="shared" si="30"/>
        <v>-9854969.0099999998</v>
      </c>
      <c r="AV36" s="70">
        <f t="shared" si="30"/>
        <v>10350293.969999995</v>
      </c>
    </row>
    <row r="37" spans="1:48" thickBot="1" x14ac:dyDescent="0.35">
      <c r="A37" s="92">
        <v>32</v>
      </c>
      <c r="B37" s="9" t="s">
        <v>31</v>
      </c>
      <c r="C37" s="46">
        <f t="shared" ref="C37" si="34">C36+C14+C21+C17</f>
        <v>850747677.08999979</v>
      </c>
      <c r="D37" s="46">
        <f t="shared" ref="D37" si="35">D36+D14+D21+D17</f>
        <v>-44406847.206164941</v>
      </c>
      <c r="E37" s="46">
        <f>E36+E14+E21+E17</f>
        <v>42375.32993</v>
      </c>
      <c r="F37" s="46">
        <f t="shared" ref="F37:AV37" si="36">F36+F14+F21+F17</f>
        <v>0</v>
      </c>
      <c r="G37" s="46">
        <f t="shared" si="36"/>
        <v>0</v>
      </c>
      <c r="H37" s="46">
        <f t="shared" si="36"/>
        <v>-62412272.779581435</v>
      </c>
      <c r="I37" s="46">
        <f t="shared" si="36"/>
        <v>0</v>
      </c>
      <c r="J37" s="46">
        <f t="shared" ref="J37" si="37">J36+J14+J21+J17</f>
        <v>0</v>
      </c>
      <c r="K37" s="46">
        <f t="shared" si="36"/>
        <v>0</v>
      </c>
      <c r="L37" s="46">
        <f t="shared" si="36"/>
        <v>0</v>
      </c>
      <c r="M37" s="46">
        <f t="shared" si="36"/>
        <v>0</v>
      </c>
      <c r="N37" s="46">
        <f t="shared" si="36"/>
        <v>0</v>
      </c>
      <c r="O37" s="46">
        <f t="shared" si="36"/>
        <v>0</v>
      </c>
      <c r="P37" s="46">
        <f t="shared" si="36"/>
        <v>0</v>
      </c>
      <c r="Q37" s="46">
        <f t="shared" si="36"/>
        <v>0</v>
      </c>
      <c r="R37" s="46">
        <f t="shared" si="36"/>
        <v>0</v>
      </c>
      <c r="S37" s="46">
        <f t="shared" si="36"/>
        <v>0</v>
      </c>
      <c r="T37" s="46">
        <f t="shared" si="36"/>
        <v>0</v>
      </c>
      <c r="U37" s="46">
        <f t="shared" si="36"/>
        <v>0</v>
      </c>
      <c r="V37" s="46">
        <f t="shared" si="36"/>
        <v>0</v>
      </c>
      <c r="W37" s="46">
        <f t="shared" ref="W37" si="38">W36+W14+W21+W17</f>
        <v>0</v>
      </c>
      <c r="X37" s="71">
        <f t="shared" si="36"/>
        <v>-106776744.65581638</v>
      </c>
      <c r="Y37" s="71">
        <f t="shared" si="36"/>
        <v>743970932.43418348</v>
      </c>
      <c r="Z37" s="46">
        <f t="shared" si="36"/>
        <v>-9803997.9299999997</v>
      </c>
      <c r="AA37" s="46">
        <f t="shared" si="36"/>
        <v>35122048.636059932</v>
      </c>
      <c r="AB37" s="46">
        <f t="shared" si="36"/>
        <v>0</v>
      </c>
      <c r="AC37" s="46">
        <f t="shared" si="36"/>
        <v>0</v>
      </c>
      <c r="AD37" s="46">
        <f t="shared" si="36"/>
        <v>0</v>
      </c>
      <c r="AE37" s="46">
        <f t="shared" si="36"/>
        <v>0</v>
      </c>
      <c r="AF37" s="46">
        <f t="shared" ref="AF37" si="39">AF36+AF14+AF21+AF17</f>
        <v>0</v>
      </c>
      <c r="AG37" s="46">
        <f t="shared" si="36"/>
        <v>0</v>
      </c>
      <c r="AH37" s="46">
        <f t="shared" si="36"/>
        <v>0</v>
      </c>
      <c r="AI37" s="46">
        <f t="shared" si="36"/>
        <v>0</v>
      </c>
      <c r="AJ37" s="46">
        <f t="shared" si="36"/>
        <v>0</v>
      </c>
      <c r="AK37" s="46">
        <f t="shared" si="36"/>
        <v>0</v>
      </c>
      <c r="AL37" s="46">
        <f t="shared" si="36"/>
        <v>0</v>
      </c>
      <c r="AM37" s="46">
        <f t="shared" si="36"/>
        <v>0</v>
      </c>
      <c r="AN37" s="46">
        <f t="shared" si="36"/>
        <v>0</v>
      </c>
      <c r="AO37" s="46">
        <f t="shared" si="36"/>
        <v>0</v>
      </c>
      <c r="AP37" s="46">
        <f t="shared" si="36"/>
        <v>0</v>
      </c>
      <c r="AQ37" s="46">
        <f t="shared" si="36"/>
        <v>0</v>
      </c>
      <c r="AR37" s="46">
        <f t="shared" si="36"/>
        <v>0</v>
      </c>
      <c r="AS37" s="46">
        <f t="shared" si="36"/>
        <v>0</v>
      </c>
      <c r="AT37" s="46">
        <f t="shared" ref="AT37" si="40">AT36+AT14+AT21+AT17</f>
        <v>-6980521.1700718822</v>
      </c>
      <c r="AU37" s="71">
        <f t="shared" si="36"/>
        <v>18337529.535988048</v>
      </c>
      <c r="AV37" s="71">
        <f t="shared" si="36"/>
        <v>762308461.97017157</v>
      </c>
    </row>
    <row r="38" spans="1:48" thickTop="1" x14ac:dyDescent="0.3">
      <c r="B38" s="10"/>
      <c r="C38" s="21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72"/>
      <c r="Y38" s="72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72"/>
      <c r="AV38" s="72"/>
    </row>
    <row r="39" spans="1:48" s="94" customFormat="1" ht="14.45" x14ac:dyDescent="0.3">
      <c r="B39" s="95" t="s">
        <v>375</v>
      </c>
      <c r="C39" s="48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73"/>
      <c r="Y39" s="73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73"/>
      <c r="AV39" s="73"/>
    </row>
    <row r="40" spans="1:48" ht="14.45" x14ac:dyDescent="0.3">
      <c r="B40" s="7" t="s">
        <v>32</v>
      </c>
      <c r="C40" s="21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73"/>
      <c r="Y40" s="7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73"/>
      <c r="AV40" s="73"/>
    </row>
    <row r="41" spans="1:48" ht="14.45" x14ac:dyDescent="0.3">
      <c r="B41" s="5" t="s">
        <v>33</v>
      </c>
      <c r="C41" s="23">
        <f>+'[2]Unallocated Detail (CBR)'!H45</f>
        <v>0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37">
        <f>SUM(D41:W41)</f>
        <v>0</v>
      </c>
      <c r="Y41" s="37">
        <f>+C41+X41</f>
        <v>0</v>
      </c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82">
        <f>SUM(Z41:AT41)</f>
        <v>0</v>
      </c>
      <c r="AV41" s="82">
        <f>+AU41+Y41</f>
        <v>0</v>
      </c>
    </row>
    <row r="42" spans="1:48" ht="14.45" x14ac:dyDescent="0.3">
      <c r="B42" s="6" t="s">
        <v>34</v>
      </c>
      <c r="C42" s="23">
        <f>+'[2]Unallocated Detail (CBR)'!H46</f>
        <v>0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37">
        <f>SUM(D42:W42)</f>
        <v>0</v>
      </c>
      <c r="Y42" s="37">
        <f>+C42+X42</f>
        <v>0</v>
      </c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82">
        <f>SUM(Z42:AT42)</f>
        <v>0</v>
      </c>
      <c r="AV42" s="82">
        <f>+AU42+Y42</f>
        <v>0</v>
      </c>
    </row>
    <row r="43" spans="1:48" ht="14.45" x14ac:dyDescent="0.3">
      <c r="B43" s="5" t="s">
        <v>35</v>
      </c>
      <c r="C43" s="25">
        <f t="shared" ref="C43:Z43" si="41">SUM(C41:C42)</f>
        <v>0</v>
      </c>
      <c r="D43" s="26">
        <f t="shared" si="41"/>
        <v>0</v>
      </c>
      <c r="E43" s="26">
        <f>SUM(E41:E42)</f>
        <v>0</v>
      </c>
      <c r="F43" s="26">
        <f t="shared" si="41"/>
        <v>0</v>
      </c>
      <c r="G43" s="26">
        <f t="shared" si="41"/>
        <v>0</v>
      </c>
      <c r="H43" s="26">
        <f t="shared" si="41"/>
        <v>0</v>
      </c>
      <c r="I43" s="26">
        <f t="shared" si="41"/>
        <v>0</v>
      </c>
      <c r="J43" s="26">
        <f t="shared" ref="J43" si="42">SUM(J41:J42)</f>
        <v>0</v>
      </c>
      <c r="K43" s="26">
        <f t="shared" si="41"/>
        <v>0</v>
      </c>
      <c r="L43" s="26">
        <f t="shared" si="41"/>
        <v>0</v>
      </c>
      <c r="M43" s="26">
        <f t="shared" si="41"/>
        <v>0</v>
      </c>
      <c r="N43" s="26">
        <f t="shared" si="41"/>
        <v>0</v>
      </c>
      <c r="O43" s="26">
        <f t="shared" si="41"/>
        <v>0</v>
      </c>
      <c r="P43" s="26">
        <f t="shared" si="41"/>
        <v>0</v>
      </c>
      <c r="Q43" s="26">
        <f t="shared" si="41"/>
        <v>0</v>
      </c>
      <c r="R43" s="26">
        <f t="shared" si="41"/>
        <v>0</v>
      </c>
      <c r="S43" s="26">
        <f t="shared" si="41"/>
        <v>0</v>
      </c>
      <c r="T43" s="26">
        <f t="shared" si="41"/>
        <v>0</v>
      </c>
      <c r="U43" s="26">
        <f t="shared" si="41"/>
        <v>0</v>
      </c>
      <c r="V43" s="26">
        <f t="shared" si="41"/>
        <v>0</v>
      </c>
      <c r="W43" s="26">
        <f t="shared" ref="W43" si="43">SUM(W41:W42)</f>
        <v>0</v>
      </c>
      <c r="X43" s="74">
        <f t="shared" si="41"/>
        <v>0</v>
      </c>
      <c r="Y43" s="74">
        <f t="shared" si="41"/>
        <v>0</v>
      </c>
      <c r="Z43" s="26">
        <f t="shared" si="41"/>
        <v>0</v>
      </c>
      <c r="AA43" s="26">
        <f t="shared" ref="AA43:AV43" si="44">SUM(AA41:AA42)</f>
        <v>0</v>
      </c>
      <c r="AB43" s="26">
        <f t="shared" si="44"/>
        <v>0</v>
      </c>
      <c r="AC43" s="26">
        <f t="shared" si="44"/>
        <v>0</v>
      </c>
      <c r="AD43" s="26">
        <f t="shared" si="44"/>
        <v>0</v>
      </c>
      <c r="AE43" s="26">
        <f t="shared" si="44"/>
        <v>0</v>
      </c>
      <c r="AF43" s="26">
        <f t="shared" si="44"/>
        <v>0</v>
      </c>
      <c r="AG43" s="26">
        <f t="shared" si="44"/>
        <v>0</v>
      </c>
      <c r="AH43" s="26">
        <f t="shared" si="44"/>
        <v>0</v>
      </c>
      <c r="AI43" s="26">
        <f t="shared" si="44"/>
        <v>0</v>
      </c>
      <c r="AJ43" s="26">
        <f t="shared" si="44"/>
        <v>0</v>
      </c>
      <c r="AK43" s="26">
        <f t="shared" si="44"/>
        <v>0</v>
      </c>
      <c r="AL43" s="26">
        <f t="shared" si="44"/>
        <v>0</v>
      </c>
      <c r="AM43" s="26">
        <f t="shared" si="44"/>
        <v>0</v>
      </c>
      <c r="AN43" s="26">
        <f t="shared" si="44"/>
        <v>0</v>
      </c>
      <c r="AO43" s="26">
        <f t="shared" si="44"/>
        <v>0</v>
      </c>
      <c r="AP43" s="26">
        <f t="shared" si="44"/>
        <v>0</v>
      </c>
      <c r="AQ43" s="26">
        <f t="shared" si="44"/>
        <v>0</v>
      </c>
      <c r="AR43" s="26">
        <f t="shared" si="44"/>
        <v>0</v>
      </c>
      <c r="AS43" s="26">
        <f t="shared" si="44"/>
        <v>0</v>
      </c>
      <c r="AT43" s="26">
        <f t="shared" ref="AT43" si="45">SUM(AT41:AT42)</f>
        <v>0</v>
      </c>
      <c r="AU43" s="74">
        <f t="shared" si="44"/>
        <v>0</v>
      </c>
      <c r="AV43" s="74">
        <f t="shared" si="44"/>
        <v>0</v>
      </c>
    </row>
    <row r="44" spans="1:48" x14ac:dyDescent="0.25">
      <c r="B44" s="7" t="s">
        <v>36</v>
      </c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73"/>
      <c r="Y44" s="73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73"/>
      <c r="AV44" s="73"/>
    </row>
    <row r="45" spans="1:48" x14ac:dyDescent="0.25">
      <c r="B45" s="5" t="s">
        <v>37</v>
      </c>
      <c r="C45" s="23">
        <f>+'[2]Unallocated Detail (CBR)'!H49</f>
        <v>0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37">
        <f t="shared" ref="X45:X51" si="46">SUM(D45:W45)</f>
        <v>0</v>
      </c>
      <c r="Y45" s="37">
        <f t="shared" ref="Y45:Y51" si="47">+C45+X45</f>
        <v>0</v>
      </c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82">
        <f t="shared" ref="AU45:AU51" si="48">SUM(Z45:AT45)</f>
        <v>0</v>
      </c>
      <c r="AV45" s="82">
        <f t="shared" ref="AV45:AV51" si="49">+AU45+Y45</f>
        <v>0</v>
      </c>
    </row>
    <row r="46" spans="1:48" x14ac:dyDescent="0.25">
      <c r="B46" s="5" t="s">
        <v>38</v>
      </c>
      <c r="C46" s="23">
        <f>+'[2]Unallocated Detail (CBR)'!H50</f>
        <v>0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37">
        <f t="shared" si="46"/>
        <v>0</v>
      </c>
      <c r="Y46" s="37">
        <f t="shared" si="47"/>
        <v>0</v>
      </c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82">
        <f t="shared" si="48"/>
        <v>0</v>
      </c>
      <c r="AV46" s="82">
        <f t="shared" si="49"/>
        <v>0</v>
      </c>
    </row>
    <row r="47" spans="1:48" x14ac:dyDescent="0.25">
      <c r="B47" s="5" t="s">
        <v>39</v>
      </c>
      <c r="C47" s="23">
        <f>+'[2]Unallocated Detail (CBR)'!H51</f>
        <v>320916250.37999898</v>
      </c>
      <c r="D47" s="24">
        <f>+'[1]Detailed Summary'!$D$23</f>
        <v>-43597128.774327636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37">
        <f t="shared" si="46"/>
        <v>-43597128.774327636</v>
      </c>
      <c r="Y47" s="37">
        <f t="shared" si="47"/>
        <v>277319121.60567135</v>
      </c>
      <c r="Z47" s="24">
        <f>+'[1]Common Adj'!$P$20</f>
        <v>0</v>
      </c>
      <c r="AA47" s="24">
        <f>+'[1]Common Adj'!$P$21</f>
        <v>16597941.863750041</v>
      </c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82">
        <f t="shared" si="48"/>
        <v>16597941.863750041</v>
      </c>
      <c r="AV47" s="82">
        <f t="shared" si="49"/>
        <v>293917063.46942139</v>
      </c>
    </row>
    <row r="48" spans="1:48" x14ac:dyDescent="0.25">
      <c r="B48" s="5" t="s">
        <v>40</v>
      </c>
      <c r="C48" s="23">
        <f>+'[2]Unallocated Detail (CBR)'!H52</f>
        <v>12060.45</v>
      </c>
      <c r="D48" s="24"/>
      <c r="E48" s="24"/>
      <c r="F48" s="24"/>
      <c r="G48" s="24"/>
      <c r="H48" s="24">
        <f>-'[4]ZO12 Gas Exp 12ME 12-2018'!$B$12</f>
        <v>-12000</v>
      </c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7">
        <f t="shared" si="46"/>
        <v>-12000</v>
      </c>
      <c r="Y48" s="37">
        <f t="shared" si="47"/>
        <v>60.450000000000728</v>
      </c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82">
        <f t="shared" si="48"/>
        <v>0</v>
      </c>
      <c r="AV48" s="82">
        <f t="shared" si="49"/>
        <v>60.450000000000728</v>
      </c>
    </row>
    <row r="49" spans="2:48" x14ac:dyDescent="0.25">
      <c r="B49" s="5" t="s">
        <v>41</v>
      </c>
      <c r="C49" s="23">
        <f>+'[2]Unallocated Detail (CBR)'!H53</f>
        <v>-23472409.660000097</v>
      </c>
      <c r="D49" s="24"/>
      <c r="E49" s="24"/>
      <c r="F49" s="24"/>
      <c r="G49" s="24"/>
      <c r="H49" s="24">
        <f>'[1]Common Adj'!$AL$37</f>
        <v>23502295.960000001</v>
      </c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37">
        <f t="shared" si="46"/>
        <v>23502295.960000001</v>
      </c>
      <c r="Y49" s="37">
        <f t="shared" si="47"/>
        <v>29886.299999903888</v>
      </c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82">
        <f t="shared" si="48"/>
        <v>0</v>
      </c>
      <c r="AV49" s="82">
        <f t="shared" si="49"/>
        <v>29886.299999903888</v>
      </c>
    </row>
    <row r="50" spans="2:48" x14ac:dyDescent="0.25">
      <c r="B50" s="5" t="s">
        <v>42</v>
      </c>
      <c r="C50" s="23">
        <f>+'[2]Unallocated Detail (CBR)'!H54</f>
        <v>40421801.980000004</v>
      </c>
      <c r="D50" s="24"/>
      <c r="E50" s="24"/>
      <c r="F50" s="24"/>
      <c r="G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37">
        <f t="shared" si="46"/>
        <v>0</v>
      </c>
      <c r="Y50" s="37">
        <f t="shared" si="47"/>
        <v>40421801.980000004</v>
      </c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82">
        <f t="shared" si="48"/>
        <v>0</v>
      </c>
      <c r="AV50" s="82">
        <f t="shared" si="49"/>
        <v>40421801.980000004</v>
      </c>
    </row>
    <row r="51" spans="2:48" x14ac:dyDescent="0.25">
      <c r="B51" s="6" t="s">
        <v>43</v>
      </c>
      <c r="C51" s="23">
        <f>+'[2]Unallocated Detail (CBR)'!H55</f>
        <v>-41178651.090000004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37">
        <f t="shared" si="46"/>
        <v>0</v>
      </c>
      <c r="Y51" s="37">
        <f t="shared" si="47"/>
        <v>-41178651.090000004</v>
      </c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82">
        <f t="shared" si="48"/>
        <v>0</v>
      </c>
      <c r="AV51" s="82">
        <f t="shared" si="49"/>
        <v>-41178651.090000004</v>
      </c>
    </row>
    <row r="52" spans="2:48" x14ac:dyDescent="0.25">
      <c r="B52" s="5" t="s">
        <v>44</v>
      </c>
      <c r="C52" s="25">
        <f t="shared" ref="C52" si="50">SUM(C45:C51)</f>
        <v>296699052.05999887</v>
      </c>
      <c r="D52" s="26">
        <f>SUM(D47:D51)</f>
        <v>-43597128.774327636</v>
      </c>
      <c r="E52" s="26">
        <f t="shared" ref="E52" si="51">SUM(E47:E51)</f>
        <v>0</v>
      </c>
      <c r="F52" s="26">
        <f t="shared" ref="F52:Y52" si="52">SUM(F47:F51)</f>
        <v>0</v>
      </c>
      <c r="G52" s="26">
        <f t="shared" si="52"/>
        <v>0</v>
      </c>
      <c r="H52" s="26">
        <f t="shared" si="52"/>
        <v>23490295.960000001</v>
      </c>
      <c r="I52" s="26">
        <f t="shared" si="52"/>
        <v>0</v>
      </c>
      <c r="J52" s="26">
        <f t="shared" ref="J52" si="53">SUM(J47:J51)</f>
        <v>0</v>
      </c>
      <c r="K52" s="26">
        <f t="shared" si="52"/>
        <v>0</v>
      </c>
      <c r="L52" s="26">
        <f t="shared" si="52"/>
        <v>0</v>
      </c>
      <c r="M52" s="26">
        <f t="shared" si="52"/>
        <v>0</v>
      </c>
      <c r="N52" s="26">
        <f t="shared" si="52"/>
        <v>0</v>
      </c>
      <c r="O52" s="26">
        <f t="shared" si="52"/>
        <v>0</v>
      </c>
      <c r="P52" s="26">
        <f t="shared" si="52"/>
        <v>0</v>
      </c>
      <c r="Q52" s="26">
        <f t="shared" si="52"/>
        <v>0</v>
      </c>
      <c r="R52" s="26">
        <f t="shared" si="52"/>
        <v>0</v>
      </c>
      <c r="S52" s="26">
        <f t="shared" si="52"/>
        <v>0</v>
      </c>
      <c r="T52" s="26">
        <f t="shared" si="52"/>
        <v>0</v>
      </c>
      <c r="U52" s="26">
        <f t="shared" si="52"/>
        <v>0</v>
      </c>
      <c r="V52" s="26">
        <f t="shared" si="52"/>
        <v>0</v>
      </c>
      <c r="W52" s="26">
        <f t="shared" ref="W52" si="54">SUM(W47:W51)</f>
        <v>0</v>
      </c>
      <c r="X52" s="74">
        <f t="shared" si="52"/>
        <v>-20106832.814327635</v>
      </c>
      <c r="Y52" s="74">
        <f t="shared" si="52"/>
        <v>276592219.24567127</v>
      </c>
      <c r="Z52" s="26">
        <f t="shared" ref="Z52" si="55">SUM(Z47:Z51)</f>
        <v>0</v>
      </c>
      <c r="AA52" s="26">
        <f t="shared" ref="AA52:AV52" si="56">SUM(AA47:AA51)</f>
        <v>16597941.863750041</v>
      </c>
      <c r="AB52" s="26">
        <f t="shared" si="56"/>
        <v>0</v>
      </c>
      <c r="AC52" s="26">
        <f t="shared" si="56"/>
        <v>0</v>
      </c>
      <c r="AD52" s="26">
        <f t="shared" si="56"/>
        <v>0</v>
      </c>
      <c r="AE52" s="26">
        <f t="shared" si="56"/>
        <v>0</v>
      </c>
      <c r="AF52" s="26">
        <f t="shared" si="56"/>
        <v>0</v>
      </c>
      <c r="AG52" s="26">
        <f t="shared" si="56"/>
        <v>0</v>
      </c>
      <c r="AH52" s="26">
        <f t="shared" si="56"/>
        <v>0</v>
      </c>
      <c r="AI52" s="26">
        <f t="shared" si="56"/>
        <v>0</v>
      </c>
      <c r="AJ52" s="26">
        <f t="shared" si="56"/>
        <v>0</v>
      </c>
      <c r="AK52" s="26">
        <f t="shared" si="56"/>
        <v>0</v>
      </c>
      <c r="AL52" s="26">
        <f t="shared" si="56"/>
        <v>0</v>
      </c>
      <c r="AM52" s="26">
        <f t="shared" si="56"/>
        <v>0</v>
      </c>
      <c r="AN52" s="26">
        <f t="shared" si="56"/>
        <v>0</v>
      </c>
      <c r="AO52" s="26">
        <f t="shared" si="56"/>
        <v>0</v>
      </c>
      <c r="AP52" s="26">
        <f t="shared" si="56"/>
        <v>0</v>
      </c>
      <c r="AQ52" s="26">
        <f t="shared" si="56"/>
        <v>0</v>
      </c>
      <c r="AR52" s="26">
        <f t="shared" si="56"/>
        <v>0</v>
      </c>
      <c r="AS52" s="26">
        <f t="shared" si="56"/>
        <v>0</v>
      </c>
      <c r="AT52" s="26">
        <f t="shared" ref="AT52" si="57">SUM(AT47:AT51)</f>
        <v>0</v>
      </c>
      <c r="AU52" s="74">
        <f t="shared" si="56"/>
        <v>16597941.863750041</v>
      </c>
      <c r="AV52" s="74">
        <f t="shared" si="56"/>
        <v>293190161.10942125</v>
      </c>
    </row>
    <row r="53" spans="2:48" x14ac:dyDescent="0.25">
      <c r="B53" s="7" t="s">
        <v>45</v>
      </c>
      <c r="C53" s="21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73"/>
      <c r="Y53" s="73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73"/>
      <c r="AV53" s="73"/>
    </row>
    <row r="54" spans="2:48" x14ac:dyDescent="0.25">
      <c r="B54" s="6" t="s">
        <v>46</v>
      </c>
      <c r="C54" s="23">
        <f>+'[2]Unallocated Detail (CBR)'!H58</f>
        <v>0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37">
        <f>SUM(D54:W54)</f>
        <v>0</v>
      </c>
      <c r="Y54" s="37">
        <f>+C54+X54</f>
        <v>0</v>
      </c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82">
        <f>SUM(Z54:AT54)</f>
        <v>0</v>
      </c>
      <c r="AV54" s="82">
        <f>+AU54+Y54</f>
        <v>0</v>
      </c>
    </row>
    <row r="55" spans="2:48" x14ac:dyDescent="0.25">
      <c r="B55" s="5" t="s">
        <v>47</v>
      </c>
      <c r="C55" s="25">
        <f t="shared" ref="C55:Z55" si="58">SUM(C54)</f>
        <v>0</v>
      </c>
      <c r="D55" s="26">
        <f t="shared" si="58"/>
        <v>0</v>
      </c>
      <c r="E55" s="26">
        <f>SUM(E54)</f>
        <v>0</v>
      </c>
      <c r="F55" s="26">
        <f t="shared" si="58"/>
        <v>0</v>
      </c>
      <c r="G55" s="26">
        <f t="shared" si="58"/>
        <v>0</v>
      </c>
      <c r="H55" s="26">
        <f t="shared" si="58"/>
        <v>0</v>
      </c>
      <c r="I55" s="26">
        <f t="shared" si="58"/>
        <v>0</v>
      </c>
      <c r="J55" s="26">
        <f t="shared" ref="J55" si="59">SUM(J54)</f>
        <v>0</v>
      </c>
      <c r="K55" s="26">
        <f t="shared" si="58"/>
        <v>0</v>
      </c>
      <c r="L55" s="26">
        <f t="shared" si="58"/>
        <v>0</v>
      </c>
      <c r="M55" s="26">
        <f t="shared" si="58"/>
        <v>0</v>
      </c>
      <c r="N55" s="26">
        <f t="shared" si="58"/>
        <v>0</v>
      </c>
      <c r="O55" s="26">
        <f t="shared" si="58"/>
        <v>0</v>
      </c>
      <c r="P55" s="26">
        <f t="shared" si="58"/>
        <v>0</v>
      </c>
      <c r="Q55" s="26">
        <f t="shared" si="58"/>
        <v>0</v>
      </c>
      <c r="R55" s="26">
        <f t="shared" si="58"/>
        <v>0</v>
      </c>
      <c r="S55" s="26">
        <f t="shared" si="58"/>
        <v>0</v>
      </c>
      <c r="T55" s="26">
        <f t="shared" si="58"/>
        <v>0</v>
      </c>
      <c r="U55" s="26">
        <f t="shared" si="58"/>
        <v>0</v>
      </c>
      <c r="V55" s="26">
        <f t="shared" si="58"/>
        <v>0</v>
      </c>
      <c r="W55" s="26">
        <f t="shared" ref="W55" si="60">SUM(W54)</f>
        <v>0</v>
      </c>
      <c r="X55" s="74">
        <f t="shared" si="58"/>
        <v>0</v>
      </c>
      <c r="Y55" s="74">
        <f t="shared" si="58"/>
        <v>0</v>
      </c>
      <c r="Z55" s="26">
        <f t="shared" si="58"/>
        <v>0</v>
      </c>
      <c r="AA55" s="26">
        <f t="shared" ref="AA55:AV55" si="61">SUM(AA54)</f>
        <v>0</v>
      </c>
      <c r="AB55" s="26">
        <f t="shared" si="61"/>
        <v>0</v>
      </c>
      <c r="AC55" s="26">
        <f t="shared" si="61"/>
        <v>0</v>
      </c>
      <c r="AD55" s="26">
        <f t="shared" si="61"/>
        <v>0</v>
      </c>
      <c r="AE55" s="26">
        <f t="shared" si="61"/>
        <v>0</v>
      </c>
      <c r="AF55" s="26">
        <f t="shared" si="61"/>
        <v>0</v>
      </c>
      <c r="AG55" s="26">
        <f t="shared" si="61"/>
        <v>0</v>
      </c>
      <c r="AH55" s="26">
        <f t="shared" si="61"/>
        <v>0</v>
      </c>
      <c r="AI55" s="26">
        <f t="shared" si="61"/>
        <v>0</v>
      </c>
      <c r="AJ55" s="26">
        <f t="shared" si="61"/>
        <v>0</v>
      </c>
      <c r="AK55" s="26">
        <f t="shared" si="61"/>
        <v>0</v>
      </c>
      <c r="AL55" s="26">
        <f t="shared" si="61"/>
        <v>0</v>
      </c>
      <c r="AM55" s="26">
        <f t="shared" si="61"/>
        <v>0</v>
      </c>
      <c r="AN55" s="26">
        <f t="shared" si="61"/>
        <v>0</v>
      </c>
      <c r="AO55" s="26">
        <f t="shared" si="61"/>
        <v>0</v>
      </c>
      <c r="AP55" s="26">
        <f t="shared" si="61"/>
        <v>0</v>
      </c>
      <c r="AQ55" s="26">
        <f t="shared" si="61"/>
        <v>0</v>
      </c>
      <c r="AR55" s="26">
        <f t="shared" si="61"/>
        <v>0</v>
      </c>
      <c r="AS55" s="26">
        <f t="shared" si="61"/>
        <v>0</v>
      </c>
      <c r="AT55" s="26">
        <f t="shared" ref="AT55" si="62">SUM(AT54)</f>
        <v>0</v>
      </c>
      <c r="AU55" s="74">
        <f t="shared" si="61"/>
        <v>0</v>
      </c>
      <c r="AV55" s="74">
        <f t="shared" si="61"/>
        <v>0</v>
      </c>
    </row>
    <row r="56" spans="2:48" x14ac:dyDescent="0.25">
      <c r="B56" s="7" t="s">
        <v>48</v>
      </c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73"/>
      <c r="Y56" s="73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73"/>
      <c r="AV56" s="73"/>
    </row>
    <row r="57" spans="2:48" x14ac:dyDescent="0.25">
      <c r="B57" s="6" t="s">
        <v>49</v>
      </c>
      <c r="C57" s="23">
        <f>+'[2]Unallocated Detail (CBR)'!H61</f>
        <v>0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37">
        <f>SUM(D57:W57)</f>
        <v>0</v>
      </c>
      <c r="Y57" s="37">
        <f>+C57+X57</f>
        <v>0</v>
      </c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82">
        <f>SUM(Z57:AT57)</f>
        <v>0</v>
      </c>
      <c r="AV57" s="82">
        <f>+AU57+Y57</f>
        <v>0</v>
      </c>
    </row>
    <row r="58" spans="2:48" x14ac:dyDescent="0.25">
      <c r="B58" s="6" t="s">
        <v>50</v>
      </c>
      <c r="C58" s="29">
        <f t="shared" ref="C58:Z58" si="63">SUM(C57)</f>
        <v>0</v>
      </c>
      <c r="D58" s="29">
        <f t="shared" si="63"/>
        <v>0</v>
      </c>
      <c r="E58" s="29">
        <f>SUM(E57)</f>
        <v>0</v>
      </c>
      <c r="F58" s="29">
        <f t="shared" si="63"/>
        <v>0</v>
      </c>
      <c r="G58" s="29">
        <f t="shared" si="63"/>
        <v>0</v>
      </c>
      <c r="H58" s="29">
        <f t="shared" si="63"/>
        <v>0</v>
      </c>
      <c r="I58" s="29">
        <f t="shared" si="63"/>
        <v>0</v>
      </c>
      <c r="J58" s="29">
        <f t="shared" si="63"/>
        <v>0</v>
      </c>
      <c r="K58" s="29">
        <f t="shared" si="63"/>
        <v>0</v>
      </c>
      <c r="L58" s="29">
        <f t="shared" si="63"/>
        <v>0</v>
      </c>
      <c r="M58" s="29">
        <f t="shared" si="63"/>
        <v>0</v>
      </c>
      <c r="N58" s="29">
        <f t="shared" si="63"/>
        <v>0</v>
      </c>
      <c r="O58" s="29">
        <f t="shared" si="63"/>
        <v>0</v>
      </c>
      <c r="P58" s="29">
        <f t="shared" si="63"/>
        <v>0</v>
      </c>
      <c r="Q58" s="29">
        <f t="shared" si="63"/>
        <v>0</v>
      </c>
      <c r="R58" s="29">
        <f t="shared" si="63"/>
        <v>0</v>
      </c>
      <c r="S58" s="29">
        <f t="shared" si="63"/>
        <v>0</v>
      </c>
      <c r="T58" s="29">
        <f t="shared" si="63"/>
        <v>0</v>
      </c>
      <c r="U58" s="29">
        <f t="shared" si="63"/>
        <v>0</v>
      </c>
      <c r="V58" s="29">
        <f t="shared" si="63"/>
        <v>0</v>
      </c>
      <c r="W58" s="29">
        <f t="shared" ref="W58" si="64">SUM(W57)</f>
        <v>0</v>
      </c>
      <c r="X58" s="75">
        <f t="shared" si="63"/>
        <v>0</v>
      </c>
      <c r="Y58" s="75">
        <f t="shared" si="63"/>
        <v>0</v>
      </c>
      <c r="Z58" s="29">
        <f t="shared" si="63"/>
        <v>0</v>
      </c>
      <c r="AA58" s="29">
        <f t="shared" ref="AA58:AV58" si="65">SUM(AA57)</f>
        <v>0</v>
      </c>
      <c r="AB58" s="29">
        <f t="shared" si="65"/>
        <v>0</v>
      </c>
      <c r="AC58" s="29">
        <f t="shared" si="65"/>
        <v>0</v>
      </c>
      <c r="AD58" s="29">
        <f t="shared" si="65"/>
        <v>0</v>
      </c>
      <c r="AE58" s="29">
        <f t="shared" si="65"/>
        <v>0</v>
      </c>
      <c r="AF58" s="29">
        <f t="shared" si="65"/>
        <v>0</v>
      </c>
      <c r="AG58" s="29">
        <f t="shared" si="65"/>
        <v>0</v>
      </c>
      <c r="AH58" s="29">
        <f t="shared" si="65"/>
        <v>0</v>
      </c>
      <c r="AI58" s="29">
        <f t="shared" si="65"/>
        <v>0</v>
      </c>
      <c r="AJ58" s="29">
        <f t="shared" si="65"/>
        <v>0</v>
      </c>
      <c r="AK58" s="29">
        <f t="shared" si="65"/>
        <v>0</v>
      </c>
      <c r="AL58" s="29">
        <f t="shared" si="65"/>
        <v>0</v>
      </c>
      <c r="AM58" s="29">
        <f t="shared" si="65"/>
        <v>0</v>
      </c>
      <c r="AN58" s="29">
        <f t="shared" si="65"/>
        <v>0</v>
      </c>
      <c r="AO58" s="29">
        <f t="shared" si="65"/>
        <v>0</v>
      </c>
      <c r="AP58" s="29">
        <f t="shared" si="65"/>
        <v>0</v>
      </c>
      <c r="AQ58" s="29">
        <f t="shared" si="65"/>
        <v>0</v>
      </c>
      <c r="AR58" s="29">
        <f t="shared" si="65"/>
        <v>0</v>
      </c>
      <c r="AS58" s="29">
        <f t="shared" si="65"/>
        <v>0</v>
      </c>
      <c r="AT58" s="29">
        <f t="shared" ref="AT58" si="66">SUM(AT57)</f>
        <v>0</v>
      </c>
      <c r="AU58" s="75">
        <f t="shared" si="65"/>
        <v>0</v>
      </c>
      <c r="AV58" s="75">
        <f t="shared" si="65"/>
        <v>0</v>
      </c>
    </row>
    <row r="59" spans="2:48" x14ac:dyDescent="0.25">
      <c r="B59" s="11" t="s">
        <v>51</v>
      </c>
      <c r="C59" s="30">
        <f t="shared" ref="C59" si="67">C58+C55+C52+C43</f>
        <v>296699052.05999887</v>
      </c>
      <c r="D59" s="31">
        <f>D55+D58+D52+D43</f>
        <v>-43597128.774327636</v>
      </c>
      <c r="E59" s="31">
        <f t="shared" ref="E59" si="68">E55+E58+E52+E43</f>
        <v>0</v>
      </c>
      <c r="F59" s="31">
        <f t="shared" ref="F59:Y59" si="69">F55+F58+F52+F43</f>
        <v>0</v>
      </c>
      <c r="G59" s="31">
        <f t="shared" si="69"/>
        <v>0</v>
      </c>
      <c r="H59" s="31">
        <f t="shared" si="69"/>
        <v>23490295.960000001</v>
      </c>
      <c r="I59" s="31">
        <f t="shared" si="69"/>
        <v>0</v>
      </c>
      <c r="J59" s="31">
        <f t="shared" ref="J59" si="70">J55+J58+J52+J43</f>
        <v>0</v>
      </c>
      <c r="K59" s="31">
        <f t="shared" si="69"/>
        <v>0</v>
      </c>
      <c r="L59" s="31">
        <f t="shared" si="69"/>
        <v>0</v>
      </c>
      <c r="M59" s="31">
        <f t="shared" si="69"/>
        <v>0</v>
      </c>
      <c r="N59" s="31">
        <f t="shared" si="69"/>
        <v>0</v>
      </c>
      <c r="O59" s="31">
        <f t="shared" si="69"/>
        <v>0</v>
      </c>
      <c r="P59" s="31">
        <f t="shared" si="69"/>
        <v>0</v>
      </c>
      <c r="Q59" s="31">
        <f t="shared" si="69"/>
        <v>0</v>
      </c>
      <c r="R59" s="31">
        <f t="shared" si="69"/>
        <v>0</v>
      </c>
      <c r="S59" s="31">
        <f t="shared" si="69"/>
        <v>0</v>
      </c>
      <c r="T59" s="31">
        <f t="shared" si="69"/>
        <v>0</v>
      </c>
      <c r="U59" s="31">
        <f t="shared" si="69"/>
        <v>0</v>
      </c>
      <c r="V59" s="31">
        <f t="shared" si="69"/>
        <v>0</v>
      </c>
      <c r="W59" s="31">
        <f t="shared" ref="W59" si="71">W55+W58+W52+W43</f>
        <v>0</v>
      </c>
      <c r="X59" s="76">
        <f t="shared" si="69"/>
        <v>-20106832.814327635</v>
      </c>
      <c r="Y59" s="76">
        <f t="shared" si="69"/>
        <v>276592219.24567127</v>
      </c>
      <c r="Z59" s="31">
        <f t="shared" ref="Z59" si="72">Z55+Z58+Z52+Z43</f>
        <v>0</v>
      </c>
      <c r="AA59" s="31">
        <f t="shared" ref="AA59:AV59" si="73">AA55+AA58+AA52+AA43</f>
        <v>16597941.863750041</v>
      </c>
      <c r="AB59" s="31">
        <f t="shared" si="73"/>
        <v>0</v>
      </c>
      <c r="AC59" s="31">
        <f t="shared" si="73"/>
        <v>0</v>
      </c>
      <c r="AD59" s="31">
        <f t="shared" si="73"/>
        <v>0</v>
      </c>
      <c r="AE59" s="31">
        <f t="shared" si="73"/>
        <v>0</v>
      </c>
      <c r="AF59" s="31">
        <f t="shared" si="73"/>
        <v>0</v>
      </c>
      <c r="AG59" s="31">
        <f t="shared" si="73"/>
        <v>0</v>
      </c>
      <c r="AH59" s="31">
        <f t="shared" si="73"/>
        <v>0</v>
      </c>
      <c r="AI59" s="31">
        <f t="shared" si="73"/>
        <v>0</v>
      </c>
      <c r="AJ59" s="31">
        <f t="shared" si="73"/>
        <v>0</v>
      </c>
      <c r="AK59" s="31">
        <f t="shared" si="73"/>
        <v>0</v>
      </c>
      <c r="AL59" s="31">
        <f t="shared" si="73"/>
        <v>0</v>
      </c>
      <c r="AM59" s="31">
        <f t="shared" si="73"/>
        <v>0</v>
      </c>
      <c r="AN59" s="31">
        <f t="shared" si="73"/>
        <v>0</v>
      </c>
      <c r="AO59" s="31">
        <f t="shared" si="73"/>
        <v>0</v>
      </c>
      <c r="AP59" s="31">
        <f t="shared" si="73"/>
        <v>0</v>
      </c>
      <c r="AQ59" s="31">
        <f t="shared" si="73"/>
        <v>0</v>
      </c>
      <c r="AR59" s="31">
        <f t="shared" si="73"/>
        <v>0</v>
      </c>
      <c r="AS59" s="31">
        <f t="shared" si="73"/>
        <v>0</v>
      </c>
      <c r="AT59" s="31">
        <f t="shared" ref="AT59" si="74">AT55+AT58+AT52+AT43</f>
        <v>0</v>
      </c>
      <c r="AU59" s="76">
        <f t="shared" si="73"/>
        <v>16597941.863750041</v>
      </c>
      <c r="AV59" s="76">
        <f t="shared" si="73"/>
        <v>293190161.10942125</v>
      </c>
    </row>
    <row r="60" spans="2:48" x14ac:dyDescent="0.25">
      <c r="B60" s="6"/>
      <c r="C60" s="3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77"/>
      <c r="Y60" s="77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77"/>
      <c r="AV60" s="77"/>
    </row>
    <row r="61" spans="2:48" ht="15.75" thickBot="1" x14ac:dyDescent="0.3">
      <c r="B61" s="9" t="s">
        <v>52</v>
      </c>
      <c r="C61" s="35">
        <f t="shared" ref="C61:Z61" si="75">C37-C59</f>
        <v>554048625.03000093</v>
      </c>
      <c r="D61" s="36">
        <f t="shared" si="75"/>
        <v>-809718.43183730543</v>
      </c>
      <c r="E61" s="36">
        <f>E37-E59</f>
        <v>42375.32993</v>
      </c>
      <c r="F61" s="36">
        <f t="shared" si="75"/>
        <v>0</v>
      </c>
      <c r="G61" s="36">
        <f t="shared" si="75"/>
        <v>0</v>
      </c>
      <c r="H61" s="36">
        <f t="shared" si="75"/>
        <v>-85902568.739581436</v>
      </c>
      <c r="I61" s="36">
        <f t="shared" si="75"/>
        <v>0</v>
      </c>
      <c r="J61" s="36">
        <f t="shared" ref="J61" si="76">J37-J59</f>
        <v>0</v>
      </c>
      <c r="K61" s="36">
        <f t="shared" si="75"/>
        <v>0</v>
      </c>
      <c r="L61" s="36">
        <f t="shared" si="75"/>
        <v>0</v>
      </c>
      <c r="M61" s="36">
        <f t="shared" si="75"/>
        <v>0</v>
      </c>
      <c r="N61" s="36">
        <f t="shared" si="75"/>
        <v>0</v>
      </c>
      <c r="O61" s="36">
        <f t="shared" si="75"/>
        <v>0</v>
      </c>
      <c r="P61" s="36">
        <f t="shared" si="75"/>
        <v>0</v>
      </c>
      <c r="Q61" s="36">
        <f t="shared" si="75"/>
        <v>0</v>
      </c>
      <c r="R61" s="36">
        <f t="shared" si="75"/>
        <v>0</v>
      </c>
      <c r="S61" s="36">
        <f t="shared" si="75"/>
        <v>0</v>
      </c>
      <c r="T61" s="36">
        <f t="shared" si="75"/>
        <v>0</v>
      </c>
      <c r="U61" s="36">
        <f t="shared" si="75"/>
        <v>0</v>
      </c>
      <c r="V61" s="36">
        <f t="shared" si="75"/>
        <v>0</v>
      </c>
      <c r="W61" s="36">
        <f t="shared" ref="W61" si="77">W37-W59</f>
        <v>0</v>
      </c>
      <c r="X61" s="78">
        <f t="shared" si="75"/>
        <v>-86669911.841488749</v>
      </c>
      <c r="Y61" s="78">
        <f t="shared" si="75"/>
        <v>467378713.18851221</v>
      </c>
      <c r="Z61" s="36">
        <f t="shared" si="75"/>
        <v>-9803997.9299999997</v>
      </c>
      <c r="AA61" s="36">
        <f t="shared" ref="AA61:AV61" si="78">AA37-AA59</f>
        <v>18524106.772309892</v>
      </c>
      <c r="AB61" s="36">
        <f t="shared" si="78"/>
        <v>0</v>
      </c>
      <c r="AC61" s="36">
        <f t="shared" si="78"/>
        <v>0</v>
      </c>
      <c r="AD61" s="36">
        <f t="shared" si="78"/>
        <v>0</v>
      </c>
      <c r="AE61" s="36">
        <f t="shared" si="78"/>
        <v>0</v>
      </c>
      <c r="AF61" s="36">
        <f t="shared" si="78"/>
        <v>0</v>
      </c>
      <c r="AG61" s="36">
        <f t="shared" si="78"/>
        <v>0</v>
      </c>
      <c r="AH61" s="36">
        <f t="shared" si="78"/>
        <v>0</v>
      </c>
      <c r="AI61" s="36">
        <f t="shared" si="78"/>
        <v>0</v>
      </c>
      <c r="AJ61" s="36">
        <f t="shared" si="78"/>
        <v>0</v>
      </c>
      <c r="AK61" s="36">
        <f t="shared" si="78"/>
        <v>0</v>
      </c>
      <c r="AL61" s="36">
        <f t="shared" si="78"/>
        <v>0</v>
      </c>
      <c r="AM61" s="36">
        <f t="shared" si="78"/>
        <v>0</v>
      </c>
      <c r="AN61" s="36">
        <f t="shared" si="78"/>
        <v>0</v>
      </c>
      <c r="AO61" s="36">
        <f t="shared" si="78"/>
        <v>0</v>
      </c>
      <c r="AP61" s="36">
        <f t="shared" si="78"/>
        <v>0</v>
      </c>
      <c r="AQ61" s="36">
        <f t="shared" si="78"/>
        <v>0</v>
      </c>
      <c r="AR61" s="36">
        <f t="shared" si="78"/>
        <v>0</v>
      </c>
      <c r="AS61" s="36">
        <f t="shared" si="78"/>
        <v>0</v>
      </c>
      <c r="AT61" s="36">
        <f t="shared" ref="AT61" si="79">AT37-AT59</f>
        <v>-6980521.1700718822</v>
      </c>
      <c r="AU61" s="78">
        <f t="shared" si="78"/>
        <v>1739587.6722380072</v>
      </c>
      <c r="AV61" s="78">
        <f t="shared" si="78"/>
        <v>469118300.86075032</v>
      </c>
    </row>
    <row r="62" spans="2:48" ht="15.75" thickTop="1" x14ac:dyDescent="0.25">
      <c r="B62" s="5"/>
      <c r="C62" s="21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73"/>
      <c r="Y62" s="73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73"/>
      <c r="AV62" s="73"/>
    </row>
    <row r="63" spans="2:48" x14ac:dyDescent="0.25">
      <c r="B63" s="11" t="s">
        <v>53</v>
      </c>
      <c r="C63" s="21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73"/>
      <c r="Y63" s="73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73"/>
      <c r="AV63" s="73"/>
    </row>
    <row r="64" spans="2:48" x14ac:dyDescent="0.25">
      <c r="B64" s="5" t="s">
        <v>54</v>
      </c>
      <c r="C64" s="21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73"/>
      <c r="Y64" s="73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73"/>
      <c r="AV64" s="73"/>
    </row>
    <row r="65" spans="2:48" x14ac:dyDescent="0.25">
      <c r="B65" s="7" t="s">
        <v>55</v>
      </c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73"/>
      <c r="Y65" s="73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73"/>
      <c r="AV65" s="73"/>
    </row>
    <row r="66" spans="2:48" x14ac:dyDescent="0.25">
      <c r="B66" s="5" t="s">
        <v>56</v>
      </c>
      <c r="C66" s="23">
        <f>+'[2]Unallocated Detail (CBR)'!H70</f>
        <v>0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37">
        <f t="shared" ref="X66:X97" si="80">SUM(D66:W66)</f>
        <v>0</v>
      </c>
      <c r="Y66" s="37">
        <f t="shared" ref="Y66:Y97" si="81">+C66+X66</f>
        <v>0</v>
      </c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82">
        <f t="shared" ref="AU66:AU97" si="82">SUM(Z66:AT66)</f>
        <v>0</v>
      </c>
      <c r="AV66" s="82">
        <f t="shared" ref="AV66:AV97" si="83">+AU66+Y66</f>
        <v>0</v>
      </c>
    </row>
    <row r="67" spans="2:48" x14ac:dyDescent="0.25">
      <c r="B67" s="5" t="s">
        <v>57</v>
      </c>
      <c r="C67" s="23">
        <f>+'[2]Unallocated Detail (CBR)'!H71</f>
        <v>0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37">
        <f t="shared" si="80"/>
        <v>0</v>
      </c>
      <c r="Y67" s="37">
        <f t="shared" si="81"/>
        <v>0</v>
      </c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82">
        <f t="shared" si="82"/>
        <v>0</v>
      </c>
      <c r="AV67" s="82">
        <f t="shared" si="83"/>
        <v>0</v>
      </c>
    </row>
    <row r="68" spans="2:48" x14ac:dyDescent="0.25">
      <c r="B68" s="5" t="s">
        <v>58</v>
      </c>
      <c r="C68" s="23">
        <f>+'[2]Unallocated Detail (CBR)'!H72</f>
        <v>0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37">
        <f t="shared" si="80"/>
        <v>0</v>
      </c>
      <c r="Y68" s="37">
        <f t="shared" si="81"/>
        <v>0</v>
      </c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82">
        <f t="shared" si="82"/>
        <v>0</v>
      </c>
      <c r="AV68" s="82">
        <f t="shared" si="83"/>
        <v>0</v>
      </c>
    </row>
    <row r="69" spans="2:48" x14ac:dyDescent="0.25">
      <c r="B69" s="5" t="s">
        <v>59</v>
      </c>
      <c r="C69" s="23">
        <f>+'[2]Unallocated Detail (CBR)'!H73</f>
        <v>0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37">
        <f t="shared" si="80"/>
        <v>0</v>
      </c>
      <c r="Y69" s="37">
        <f t="shared" si="81"/>
        <v>0</v>
      </c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82">
        <f t="shared" si="82"/>
        <v>0</v>
      </c>
      <c r="AV69" s="82">
        <f t="shared" si="83"/>
        <v>0</v>
      </c>
    </row>
    <row r="70" spans="2:48" x14ac:dyDescent="0.25">
      <c r="B70" s="5" t="s">
        <v>60</v>
      </c>
      <c r="C70" s="23">
        <f>+'[2]Unallocated Detail (CBR)'!H74</f>
        <v>0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37">
        <f t="shared" si="80"/>
        <v>0</v>
      </c>
      <c r="Y70" s="37">
        <f t="shared" si="81"/>
        <v>0</v>
      </c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82">
        <f t="shared" si="82"/>
        <v>0</v>
      </c>
      <c r="AV70" s="82">
        <f t="shared" si="83"/>
        <v>0</v>
      </c>
    </row>
    <row r="71" spans="2:48" x14ac:dyDescent="0.25">
      <c r="B71" s="5" t="s">
        <v>61</v>
      </c>
      <c r="C71" s="23">
        <f>+'[2]Unallocated Detail (CBR)'!H75</f>
        <v>0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37">
        <f t="shared" si="80"/>
        <v>0</v>
      </c>
      <c r="Y71" s="37">
        <f t="shared" si="81"/>
        <v>0</v>
      </c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82">
        <f t="shared" si="82"/>
        <v>0</v>
      </c>
      <c r="AV71" s="82">
        <f t="shared" si="83"/>
        <v>0</v>
      </c>
    </row>
    <row r="72" spans="2:48" x14ac:dyDescent="0.25">
      <c r="B72" s="5" t="s">
        <v>62</v>
      </c>
      <c r="C72" s="23">
        <f>+'[2]Unallocated Detail (CBR)'!H76</f>
        <v>0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37">
        <f t="shared" si="80"/>
        <v>0</v>
      </c>
      <c r="Y72" s="37">
        <f t="shared" si="81"/>
        <v>0</v>
      </c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82">
        <f t="shared" si="82"/>
        <v>0</v>
      </c>
      <c r="AV72" s="82">
        <f t="shared" si="83"/>
        <v>0</v>
      </c>
    </row>
    <row r="73" spans="2:48" x14ac:dyDescent="0.25">
      <c r="B73" s="5" t="s">
        <v>63</v>
      </c>
      <c r="C73" s="23">
        <f>+'[2]Unallocated Detail (CBR)'!H77</f>
        <v>0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37">
        <f t="shared" si="80"/>
        <v>0</v>
      </c>
      <c r="Y73" s="37">
        <f t="shared" si="81"/>
        <v>0</v>
      </c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82">
        <f t="shared" si="82"/>
        <v>0</v>
      </c>
      <c r="AV73" s="82">
        <f t="shared" si="83"/>
        <v>0</v>
      </c>
    </row>
    <row r="74" spans="2:48" x14ac:dyDescent="0.25">
      <c r="B74" s="5" t="s">
        <v>64</v>
      </c>
      <c r="C74" s="23">
        <f>+'[2]Unallocated Detail (CBR)'!H78</f>
        <v>0</v>
      </c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37">
        <f t="shared" si="80"/>
        <v>0</v>
      </c>
      <c r="Y74" s="37">
        <f t="shared" si="81"/>
        <v>0</v>
      </c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82">
        <f t="shared" si="82"/>
        <v>0</v>
      </c>
      <c r="AV74" s="82">
        <f t="shared" si="83"/>
        <v>0</v>
      </c>
    </row>
    <row r="75" spans="2:48" x14ac:dyDescent="0.25">
      <c r="B75" s="5" t="s">
        <v>65</v>
      </c>
      <c r="C75" s="23">
        <f>+'[2]Unallocated Detail (CBR)'!H79</f>
        <v>0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37">
        <f t="shared" si="80"/>
        <v>0</v>
      </c>
      <c r="Y75" s="37">
        <f t="shared" si="81"/>
        <v>0</v>
      </c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82">
        <f t="shared" si="82"/>
        <v>0</v>
      </c>
      <c r="AV75" s="82">
        <f t="shared" si="83"/>
        <v>0</v>
      </c>
    </row>
    <row r="76" spans="2:48" x14ac:dyDescent="0.25">
      <c r="B76" s="5" t="s">
        <v>66</v>
      </c>
      <c r="C76" s="23">
        <f>+'[2]Unallocated Detail (CBR)'!H80</f>
        <v>0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37">
        <f t="shared" si="80"/>
        <v>0</v>
      </c>
      <c r="Y76" s="37">
        <f t="shared" si="81"/>
        <v>0</v>
      </c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82">
        <f t="shared" si="82"/>
        <v>0</v>
      </c>
      <c r="AV76" s="82">
        <f t="shared" si="83"/>
        <v>0</v>
      </c>
    </row>
    <row r="77" spans="2:48" x14ac:dyDescent="0.25">
      <c r="B77" s="5" t="s">
        <v>67</v>
      </c>
      <c r="C77" s="23">
        <f>+'[2]Unallocated Detail (CBR)'!H81</f>
        <v>0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37">
        <f t="shared" si="80"/>
        <v>0</v>
      </c>
      <c r="Y77" s="37">
        <f t="shared" si="81"/>
        <v>0</v>
      </c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82">
        <f t="shared" si="82"/>
        <v>0</v>
      </c>
      <c r="AV77" s="82">
        <f t="shared" si="83"/>
        <v>0</v>
      </c>
    </row>
    <row r="78" spans="2:48" x14ac:dyDescent="0.25">
      <c r="B78" s="5" t="s">
        <v>68</v>
      </c>
      <c r="C78" s="23">
        <f>+'[2]Unallocated Detail (CBR)'!H82</f>
        <v>0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37">
        <f t="shared" si="80"/>
        <v>0</v>
      </c>
      <c r="Y78" s="37">
        <f t="shared" si="81"/>
        <v>0</v>
      </c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82">
        <f t="shared" si="82"/>
        <v>0</v>
      </c>
      <c r="AV78" s="82">
        <f t="shared" si="83"/>
        <v>0</v>
      </c>
    </row>
    <row r="79" spans="2:48" x14ac:dyDescent="0.25">
      <c r="B79" s="5" t="s">
        <v>69</v>
      </c>
      <c r="C79" s="23">
        <f>+'[2]Unallocated Detail (CBR)'!H83</f>
        <v>0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37">
        <f t="shared" si="80"/>
        <v>0</v>
      </c>
      <c r="Y79" s="37">
        <f t="shared" si="81"/>
        <v>0</v>
      </c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82">
        <f t="shared" si="82"/>
        <v>0</v>
      </c>
      <c r="AV79" s="82">
        <f t="shared" si="83"/>
        <v>0</v>
      </c>
    </row>
    <row r="80" spans="2:48" x14ac:dyDescent="0.25">
      <c r="B80" s="5" t="s">
        <v>70</v>
      </c>
      <c r="C80" s="23">
        <f>+'[2]Unallocated Detail (CBR)'!H84</f>
        <v>0</v>
      </c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37">
        <f t="shared" si="80"/>
        <v>0</v>
      </c>
      <c r="Y80" s="37">
        <f t="shared" si="81"/>
        <v>0</v>
      </c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82">
        <f t="shared" si="82"/>
        <v>0</v>
      </c>
      <c r="AV80" s="82">
        <f t="shared" si="83"/>
        <v>0</v>
      </c>
    </row>
    <row r="81" spans="2:48" x14ac:dyDescent="0.25">
      <c r="B81" s="5" t="s">
        <v>71</v>
      </c>
      <c r="C81" s="23">
        <f>+'[2]Unallocated Detail (CBR)'!H85</f>
        <v>0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37">
        <f t="shared" si="80"/>
        <v>0</v>
      </c>
      <c r="Y81" s="37">
        <f t="shared" si="81"/>
        <v>0</v>
      </c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82">
        <f t="shared" si="82"/>
        <v>0</v>
      </c>
      <c r="AV81" s="82">
        <f t="shared" si="83"/>
        <v>0</v>
      </c>
    </row>
    <row r="82" spans="2:48" x14ac:dyDescent="0.25">
      <c r="B82" s="5" t="s">
        <v>72</v>
      </c>
      <c r="C82" s="23">
        <f>+'[2]Unallocated Detail (CBR)'!H86</f>
        <v>0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37">
        <f t="shared" si="80"/>
        <v>0</v>
      </c>
      <c r="Y82" s="37">
        <f t="shared" si="81"/>
        <v>0</v>
      </c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82">
        <f t="shared" si="82"/>
        <v>0</v>
      </c>
      <c r="AV82" s="82">
        <f t="shared" si="83"/>
        <v>0</v>
      </c>
    </row>
    <row r="83" spans="2:48" x14ac:dyDescent="0.25">
      <c r="B83" s="5" t="s">
        <v>73</v>
      </c>
      <c r="C83" s="23">
        <f>+'[2]Unallocated Detail (CBR)'!H87</f>
        <v>0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37">
        <f t="shared" si="80"/>
        <v>0</v>
      </c>
      <c r="Y83" s="37">
        <f t="shared" si="81"/>
        <v>0</v>
      </c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82">
        <f t="shared" si="82"/>
        <v>0</v>
      </c>
      <c r="AV83" s="82">
        <f t="shared" si="83"/>
        <v>0</v>
      </c>
    </row>
    <row r="84" spans="2:48" x14ac:dyDescent="0.25">
      <c r="B84" s="5" t="s">
        <v>74</v>
      </c>
      <c r="C84" s="23">
        <f>+'[2]Unallocated Detail (CBR)'!H88</f>
        <v>0</v>
      </c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37">
        <f t="shared" si="80"/>
        <v>0</v>
      </c>
      <c r="Y84" s="37">
        <f t="shared" si="81"/>
        <v>0</v>
      </c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82">
        <f t="shared" si="82"/>
        <v>0</v>
      </c>
      <c r="AV84" s="82">
        <f t="shared" si="83"/>
        <v>0</v>
      </c>
    </row>
    <row r="85" spans="2:48" x14ac:dyDescent="0.25">
      <c r="B85" s="5" t="s">
        <v>75</v>
      </c>
      <c r="C85" s="23">
        <f>+'[2]Unallocated Detail (CBR)'!H89</f>
        <v>0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37">
        <f t="shared" si="80"/>
        <v>0</v>
      </c>
      <c r="Y85" s="37">
        <f t="shared" si="81"/>
        <v>0</v>
      </c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82">
        <f t="shared" si="82"/>
        <v>0</v>
      </c>
      <c r="AV85" s="82">
        <f t="shared" si="83"/>
        <v>0</v>
      </c>
    </row>
    <row r="86" spans="2:48" x14ac:dyDescent="0.25">
      <c r="B86" s="5" t="s">
        <v>76</v>
      </c>
      <c r="C86" s="23">
        <f>+'[2]Unallocated Detail (CBR)'!H90</f>
        <v>0</v>
      </c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37">
        <f t="shared" si="80"/>
        <v>0</v>
      </c>
      <c r="Y86" s="37">
        <f t="shared" si="81"/>
        <v>0</v>
      </c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82">
        <f t="shared" si="82"/>
        <v>0</v>
      </c>
      <c r="AV86" s="82">
        <f t="shared" si="83"/>
        <v>0</v>
      </c>
    </row>
    <row r="87" spans="2:48" x14ac:dyDescent="0.25">
      <c r="B87" s="5" t="s">
        <v>77</v>
      </c>
      <c r="C87" s="23">
        <f>+'[2]Unallocated Detail (CBR)'!H91</f>
        <v>0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37">
        <f t="shared" si="80"/>
        <v>0</v>
      </c>
      <c r="Y87" s="37">
        <f t="shared" si="81"/>
        <v>0</v>
      </c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82">
        <f t="shared" si="82"/>
        <v>0</v>
      </c>
      <c r="AV87" s="82">
        <f t="shared" si="83"/>
        <v>0</v>
      </c>
    </row>
    <row r="88" spans="2:48" x14ac:dyDescent="0.25">
      <c r="B88" s="5" t="s">
        <v>78</v>
      </c>
      <c r="C88" s="23">
        <f>+'[2]Unallocated Detail (CBR)'!H92</f>
        <v>0</v>
      </c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37">
        <f t="shared" si="80"/>
        <v>0</v>
      </c>
      <c r="Y88" s="37">
        <f t="shared" si="81"/>
        <v>0</v>
      </c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82">
        <f t="shared" si="82"/>
        <v>0</v>
      </c>
      <c r="AV88" s="82">
        <f t="shared" si="83"/>
        <v>0</v>
      </c>
    </row>
    <row r="89" spans="2:48" x14ac:dyDescent="0.25">
      <c r="B89" s="5" t="s">
        <v>79</v>
      </c>
      <c r="C89" s="23">
        <f>+'[2]Unallocated Detail (CBR)'!H93</f>
        <v>0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37">
        <f t="shared" si="80"/>
        <v>0</v>
      </c>
      <c r="Y89" s="37">
        <f t="shared" si="81"/>
        <v>0</v>
      </c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82">
        <f t="shared" si="82"/>
        <v>0</v>
      </c>
      <c r="AV89" s="82">
        <f t="shared" si="83"/>
        <v>0</v>
      </c>
    </row>
    <row r="90" spans="2:48" x14ac:dyDescent="0.25">
      <c r="B90" s="5" t="s">
        <v>80</v>
      </c>
      <c r="C90" s="23">
        <f>+'[2]Unallocated Detail (CBR)'!H94</f>
        <v>0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37">
        <f t="shared" si="80"/>
        <v>0</v>
      </c>
      <c r="Y90" s="37">
        <f t="shared" si="81"/>
        <v>0</v>
      </c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82">
        <f t="shared" si="82"/>
        <v>0</v>
      </c>
      <c r="AV90" s="82">
        <f t="shared" si="83"/>
        <v>0</v>
      </c>
    </row>
    <row r="91" spans="2:48" x14ac:dyDescent="0.25">
      <c r="B91" s="5" t="s">
        <v>81</v>
      </c>
      <c r="C91" s="23">
        <f>+'[2]Unallocated Detail (CBR)'!H95</f>
        <v>0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37">
        <f t="shared" si="80"/>
        <v>0</v>
      </c>
      <c r="Y91" s="37">
        <f t="shared" si="81"/>
        <v>0</v>
      </c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82">
        <f t="shared" si="82"/>
        <v>0</v>
      </c>
      <c r="AV91" s="82">
        <f t="shared" si="83"/>
        <v>0</v>
      </c>
    </row>
    <row r="92" spans="2:48" x14ac:dyDescent="0.25">
      <c r="B92" s="5" t="s">
        <v>82</v>
      </c>
      <c r="C92" s="23">
        <f>+'[2]Unallocated Detail (CBR)'!H96</f>
        <v>0</v>
      </c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37">
        <f t="shared" si="80"/>
        <v>0</v>
      </c>
      <c r="Y92" s="37">
        <f t="shared" si="81"/>
        <v>0</v>
      </c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82">
        <f t="shared" si="82"/>
        <v>0</v>
      </c>
      <c r="AV92" s="82">
        <f t="shared" si="83"/>
        <v>0</v>
      </c>
    </row>
    <row r="93" spans="2:48" x14ac:dyDescent="0.25">
      <c r="B93" s="5" t="s">
        <v>83</v>
      </c>
      <c r="C93" s="23">
        <f>+'[2]Unallocated Detail (CBR)'!H97</f>
        <v>0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37">
        <f t="shared" si="80"/>
        <v>0</v>
      </c>
      <c r="Y93" s="37">
        <f t="shared" si="81"/>
        <v>0</v>
      </c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82">
        <f t="shared" si="82"/>
        <v>0</v>
      </c>
      <c r="AV93" s="82">
        <f t="shared" si="83"/>
        <v>0</v>
      </c>
    </row>
    <row r="94" spans="2:48" x14ac:dyDescent="0.25">
      <c r="B94" s="5" t="s">
        <v>84</v>
      </c>
      <c r="C94" s="23">
        <f>+'[2]Unallocated Detail (CBR)'!H98</f>
        <v>0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37">
        <f t="shared" si="80"/>
        <v>0</v>
      </c>
      <c r="Y94" s="37">
        <f t="shared" si="81"/>
        <v>0</v>
      </c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82">
        <f t="shared" si="82"/>
        <v>0</v>
      </c>
      <c r="AV94" s="82">
        <f t="shared" si="83"/>
        <v>0</v>
      </c>
    </row>
    <row r="95" spans="2:48" x14ac:dyDescent="0.25">
      <c r="B95" s="5" t="s">
        <v>85</v>
      </c>
      <c r="C95" s="23">
        <f>+'[2]Unallocated Detail (CBR)'!H99</f>
        <v>0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37">
        <f t="shared" si="80"/>
        <v>0</v>
      </c>
      <c r="Y95" s="37">
        <f t="shared" si="81"/>
        <v>0</v>
      </c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82">
        <f t="shared" si="82"/>
        <v>0</v>
      </c>
      <c r="AV95" s="82">
        <f t="shared" si="83"/>
        <v>0</v>
      </c>
    </row>
    <row r="96" spans="2:48" x14ac:dyDescent="0.25">
      <c r="B96" s="5" t="s">
        <v>86</v>
      </c>
      <c r="C96" s="23">
        <f>+'[2]Unallocated Detail (CBR)'!H100</f>
        <v>0</v>
      </c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37">
        <f t="shared" si="80"/>
        <v>0</v>
      </c>
      <c r="Y96" s="37">
        <f t="shared" si="81"/>
        <v>0</v>
      </c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82">
        <f t="shared" si="82"/>
        <v>0</v>
      </c>
      <c r="AV96" s="82">
        <f t="shared" si="83"/>
        <v>0</v>
      </c>
    </row>
    <row r="97" spans="2:48" x14ac:dyDescent="0.25">
      <c r="B97" s="5" t="s">
        <v>87</v>
      </c>
      <c r="C97" s="23">
        <f>+'[2]Unallocated Detail (CBR)'!H101</f>
        <v>168433.64</v>
      </c>
      <c r="D97" s="24"/>
      <c r="E97" s="24"/>
      <c r="F97" s="24"/>
      <c r="G97" s="24"/>
      <c r="H97" s="24"/>
      <c r="I97" s="24"/>
      <c r="J97" s="24"/>
      <c r="K97" s="24">
        <f>+'[1]Detailed Summary'!$K$27*R97/$R$133</f>
        <v>1928.030116554791</v>
      </c>
      <c r="L97" s="24"/>
      <c r="M97" s="24"/>
      <c r="N97" s="24"/>
      <c r="O97" s="24"/>
      <c r="P97" s="24"/>
      <c r="Q97" s="24"/>
      <c r="R97" s="24">
        <f>+'[5]Sal by FERC RS'!$N$101</f>
        <v>986.08138887592156</v>
      </c>
      <c r="S97" s="38"/>
      <c r="T97" s="24"/>
      <c r="U97" s="24"/>
      <c r="V97" s="24"/>
      <c r="W97" s="24"/>
      <c r="X97" s="37">
        <f t="shared" si="80"/>
        <v>2914.1115054307124</v>
      </c>
      <c r="Y97" s="37">
        <f t="shared" si="81"/>
        <v>171347.75150543073</v>
      </c>
      <c r="Z97" s="24"/>
      <c r="AA97" s="24"/>
      <c r="AB97" s="24"/>
      <c r="AC97" s="24"/>
      <c r="AD97" s="24"/>
      <c r="AE97" s="24"/>
      <c r="AF97" s="24">
        <f>+'[5]Sal by FERC PR'!$N$101</f>
        <v>4259.7224257176867</v>
      </c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>
        <f>+'6.28'!C32</f>
        <v>16.968876860622462</v>
      </c>
      <c r="AR97" s="24"/>
      <c r="AS97" s="24"/>
      <c r="AT97" s="24"/>
      <c r="AU97" s="82">
        <f t="shared" si="82"/>
        <v>4276.6913025783097</v>
      </c>
      <c r="AV97" s="82">
        <f t="shared" si="83"/>
        <v>175624.44280800904</v>
      </c>
    </row>
    <row r="98" spans="2:48" x14ac:dyDescent="0.25">
      <c r="B98" s="5" t="s">
        <v>88</v>
      </c>
      <c r="C98" s="23">
        <f>+'[2]Unallocated Detail (CBR)'!H102</f>
        <v>0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38"/>
      <c r="T98" s="24"/>
      <c r="U98" s="24"/>
      <c r="V98" s="24"/>
      <c r="W98" s="24"/>
      <c r="X98" s="37">
        <f t="shared" ref="X98:X129" si="84">SUM(D98:W98)</f>
        <v>0</v>
      </c>
      <c r="Y98" s="37">
        <f t="shared" ref="Y98:Y129" si="85">+C98+X98</f>
        <v>0</v>
      </c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82">
        <f t="shared" ref="AU98:AU129" si="86">SUM(Z98:AT98)</f>
        <v>0</v>
      </c>
      <c r="AV98" s="82">
        <f t="shared" ref="AV98:AV129" si="87">+AU98+Y98</f>
        <v>0</v>
      </c>
    </row>
    <row r="99" spans="2:48" x14ac:dyDescent="0.25">
      <c r="B99" s="5" t="s">
        <v>89</v>
      </c>
      <c r="C99" s="23">
        <f>+'[2]Unallocated Detail (CBR)'!H103</f>
        <v>0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38"/>
      <c r="T99" s="24"/>
      <c r="U99" s="24"/>
      <c r="V99" s="24"/>
      <c r="W99" s="24"/>
      <c r="X99" s="37">
        <f t="shared" si="84"/>
        <v>0</v>
      </c>
      <c r="Y99" s="37">
        <f t="shared" si="85"/>
        <v>0</v>
      </c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82">
        <f t="shared" si="86"/>
        <v>0</v>
      </c>
      <c r="AV99" s="82">
        <f t="shared" si="87"/>
        <v>0</v>
      </c>
    </row>
    <row r="100" spans="2:48" x14ac:dyDescent="0.25">
      <c r="B100" s="5" t="s">
        <v>90</v>
      </c>
      <c r="C100" s="23">
        <f>+'[2]Unallocated Detail (CBR)'!H104</f>
        <v>0</v>
      </c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37">
        <f t="shared" si="84"/>
        <v>0</v>
      </c>
      <c r="Y100" s="37">
        <f t="shared" si="85"/>
        <v>0</v>
      </c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82">
        <f t="shared" si="86"/>
        <v>0</v>
      </c>
      <c r="AV100" s="82">
        <f t="shared" si="87"/>
        <v>0</v>
      </c>
    </row>
    <row r="101" spans="2:48" x14ac:dyDescent="0.25">
      <c r="B101" s="5" t="s">
        <v>91</v>
      </c>
      <c r="C101" s="23">
        <f>+'[2]Unallocated Detail (CBR)'!H105</f>
        <v>0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38"/>
      <c r="T101" s="24"/>
      <c r="U101" s="24"/>
      <c r="V101" s="24"/>
      <c r="W101" s="24"/>
      <c r="X101" s="37">
        <f t="shared" si="84"/>
        <v>0</v>
      </c>
      <c r="Y101" s="37">
        <f t="shared" si="85"/>
        <v>0</v>
      </c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82">
        <f t="shared" si="86"/>
        <v>0</v>
      </c>
      <c r="AV101" s="82">
        <f t="shared" si="87"/>
        <v>0</v>
      </c>
    </row>
    <row r="102" spans="2:48" x14ac:dyDescent="0.25">
      <c r="B102" s="5" t="s">
        <v>92</v>
      </c>
      <c r="C102" s="23">
        <f>+'[2]Unallocated Detail (CBR)'!H106</f>
        <v>0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38"/>
      <c r="T102" s="24"/>
      <c r="U102" s="24"/>
      <c r="V102" s="24"/>
      <c r="W102" s="24"/>
      <c r="X102" s="37">
        <f t="shared" si="84"/>
        <v>0</v>
      </c>
      <c r="Y102" s="37">
        <f t="shared" si="85"/>
        <v>0</v>
      </c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82">
        <f t="shared" si="86"/>
        <v>0</v>
      </c>
      <c r="AV102" s="82">
        <f t="shared" si="87"/>
        <v>0</v>
      </c>
    </row>
    <row r="103" spans="2:48" x14ac:dyDescent="0.25">
      <c r="B103" s="5" t="s">
        <v>267</v>
      </c>
      <c r="C103" s="23">
        <f>+'[2]Unallocated Detail (CBR)'!H107</f>
        <v>2200208.33</v>
      </c>
      <c r="D103" s="24"/>
      <c r="E103" s="24"/>
      <c r="F103" s="24"/>
      <c r="G103" s="24"/>
      <c r="H103" s="24"/>
      <c r="I103" s="24"/>
      <c r="J103" s="24"/>
      <c r="K103" s="24">
        <f>+'[1]Detailed Summary'!$K$27*R103/$R$133</f>
        <v>3561.3746767015805</v>
      </c>
      <c r="L103" s="24"/>
      <c r="M103" s="24"/>
      <c r="N103" s="24"/>
      <c r="O103" s="24"/>
      <c r="P103" s="24"/>
      <c r="Q103" s="24"/>
      <c r="R103" s="24">
        <f>+'[5]Sal by FERC RS'!$N$111</f>
        <v>1821.4473193938991</v>
      </c>
      <c r="S103" s="38"/>
      <c r="T103" s="24"/>
      <c r="U103" s="24"/>
      <c r="V103" s="24"/>
      <c r="W103" s="24"/>
      <c r="X103" s="37">
        <f t="shared" si="84"/>
        <v>5382.8219960954793</v>
      </c>
      <c r="Y103" s="37">
        <f t="shared" si="85"/>
        <v>2205591.1519960957</v>
      </c>
      <c r="Z103" s="24"/>
      <c r="AA103" s="24"/>
      <c r="AB103" s="24"/>
      <c r="AC103" s="24"/>
      <c r="AD103" s="24"/>
      <c r="AE103" s="24"/>
      <c r="AF103" s="24">
        <f>+'[5]Sal by FERC PR'!$N$111</f>
        <v>69831.193765119126</v>
      </c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82">
        <f t="shared" si="86"/>
        <v>69831.193765119126</v>
      </c>
      <c r="AV103" s="82">
        <f t="shared" si="87"/>
        <v>2275422.3457612148</v>
      </c>
    </row>
    <row r="104" spans="2:48" x14ac:dyDescent="0.25">
      <c r="B104" s="5" t="s">
        <v>93</v>
      </c>
      <c r="C104" s="23">
        <f>+'[2]Unallocated Detail (CBR)'!H108</f>
        <v>-64440.99</v>
      </c>
      <c r="D104" s="24"/>
      <c r="E104" s="24"/>
      <c r="F104" s="24"/>
      <c r="G104" s="24"/>
      <c r="H104" s="24"/>
      <c r="I104" s="24"/>
      <c r="J104" s="24"/>
      <c r="K104" s="24">
        <f>+'[1]Detailed Summary'!$K$27*R104/$R$133</f>
        <v>0</v>
      </c>
      <c r="L104" s="24"/>
      <c r="M104" s="24"/>
      <c r="N104" s="24"/>
      <c r="O104" s="24"/>
      <c r="P104" s="24"/>
      <c r="Q104" s="24"/>
      <c r="R104" s="24"/>
      <c r="S104" s="38"/>
      <c r="T104" s="24"/>
      <c r="U104" s="24"/>
      <c r="V104" s="24"/>
      <c r="W104" s="24"/>
      <c r="X104" s="37">
        <f t="shared" si="84"/>
        <v>0</v>
      </c>
      <c r="Y104" s="37">
        <f t="shared" si="85"/>
        <v>-64440.99</v>
      </c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82">
        <f t="shared" si="86"/>
        <v>0</v>
      </c>
      <c r="AV104" s="82">
        <f t="shared" si="87"/>
        <v>-64440.99</v>
      </c>
    </row>
    <row r="105" spans="2:48" x14ac:dyDescent="0.25">
      <c r="B105" s="5" t="s">
        <v>94</v>
      </c>
      <c r="C105" s="23">
        <f>+'[2]Unallocated Detail (CBR)'!H109</f>
        <v>644384.13</v>
      </c>
      <c r="D105" s="24"/>
      <c r="E105" s="24"/>
      <c r="F105" s="24"/>
      <c r="G105" s="24"/>
      <c r="H105" s="24"/>
      <c r="I105" s="24"/>
      <c r="J105" s="24"/>
      <c r="K105" s="24">
        <f>+'[1]Detailed Summary'!$K$27*R105/$R$133</f>
        <v>490.90713109785241</v>
      </c>
      <c r="L105" s="24"/>
      <c r="M105" s="24"/>
      <c r="N105" s="24"/>
      <c r="O105" s="24"/>
      <c r="P105" s="24"/>
      <c r="Q105" s="24"/>
      <c r="R105" s="24">
        <f>+'[5]Sal by FERC RS'!$N$115</f>
        <v>251.07200426259939</v>
      </c>
      <c r="S105" s="38"/>
      <c r="T105" s="24"/>
      <c r="U105" s="24"/>
      <c r="V105" s="24"/>
      <c r="W105" s="24"/>
      <c r="X105" s="37">
        <f t="shared" si="84"/>
        <v>741.97913536045178</v>
      </c>
      <c r="Y105" s="37">
        <f t="shared" si="85"/>
        <v>645126.10913536046</v>
      </c>
      <c r="Z105" s="24"/>
      <c r="AA105" s="24"/>
      <c r="AB105" s="24"/>
      <c r="AC105" s="24"/>
      <c r="AD105" s="24"/>
      <c r="AE105" s="24"/>
      <c r="AF105" s="24">
        <f>+'[5]Sal by FERC PR'!$N$115</f>
        <v>9625.673821020815</v>
      </c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82">
        <f t="shared" si="86"/>
        <v>9625.673821020815</v>
      </c>
      <c r="AV105" s="82">
        <f t="shared" si="87"/>
        <v>654751.78295638133</v>
      </c>
    </row>
    <row r="106" spans="2:48" x14ac:dyDescent="0.25">
      <c r="B106" s="5" t="s">
        <v>95</v>
      </c>
      <c r="C106" s="23">
        <f>+'[2]Unallocated Detail (CBR)'!H110</f>
        <v>170137.08999999991</v>
      </c>
      <c r="D106" s="24"/>
      <c r="E106" s="24"/>
      <c r="F106" s="24"/>
      <c r="G106" s="24"/>
      <c r="H106" s="24"/>
      <c r="I106" s="24"/>
      <c r="J106" s="24"/>
      <c r="K106" s="24">
        <f>+'[1]Detailed Summary'!$K$27*R106/$R$133</f>
        <v>0</v>
      </c>
      <c r="L106" s="24"/>
      <c r="M106" s="24"/>
      <c r="N106" s="24"/>
      <c r="O106" s="24"/>
      <c r="P106" s="24"/>
      <c r="Q106" s="24"/>
      <c r="R106" s="24"/>
      <c r="S106" s="38"/>
      <c r="T106" s="24"/>
      <c r="U106" s="24"/>
      <c r="V106" s="24"/>
      <c r="W106" s="24"/>
      <c r="X106" s="37">
        <f t="shared" si="84"/>
        <v>0</v>
      </c>
      <c r="Y106" s="37">
        <f t="shared" si="85"/>
        <v>170137.08999999991</v>
      </c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82">
        <f t="shared" si="86"/>
        <v>0</v>
      </c>
      <c r="AV106" s="82">
        <f t="shared" si="87"/>
        <v>170137.08999999991</v>
      </c>
    </row>
    <row r="107" spans="2:48" x14ac:dyDescent="0.25">
      <c r="B107" s="5" t="s">
        <v>96</v>
      </c>
      <c r="C107" s="23">
        <f>+'[2]Unallocated Detail (CBR)'!H111</f>
        <v>0</v>
      </c>
      <c r="D107" s="24"/>
      <c r="E107" s="24"/>
      <c r="F107" s="24"/>
      <c r="G107" s="24"/>
      <c r="H107" s="24"/>
      <c r="I107" s="24"/>
      <c r="J107" s="24"/>
      <c r="K107" s="24">
        <f>+'[1]Detailed Summary'!$K$27*R107/$R$133</f>
        <v>0</v>
      </c>
      <c r="L107" s="24"/>
      <c r="M107" s="24"/>
      <c r="N107" s="24"/>
      <c r="O107" s="24"/>
      <c r="P107" s="24"/>
      <c r="Q107" s="24"/>
      <c r="R107" s="24"/>
      <c r="S107" s="38"/>
      <c r="T107" s="24"/>
      <c r="U107" s="24"/>
      <c r="V107" s="24"/>
      <c r="W107" s="24"/>
      <c r="X107" s="37">
        <f t="shared" si="84"/>
        <v>0</v>
      </c>
      <c r="Y107" s="37">
        <f t="shared" si="85"/>
        <v>0</v>
      </c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82">
        <f t="shared" si="86"/>
        <v>0</v>
      </c>
      <c r="AV107" s="82">
        <f t="shared" si="87"/>
        <v>0</v>
      </c>
    </row>
    <row r="108" spans="2:48" x14ac:dyDescent="0.25">
      <c r="B108" s="5" t="s">
        <v>97</v>
      </c>
      <c r="C108" s="23">
        <f>+'[2]Unallocated Detail (CBR)'!H112</f>
        <v>21781.82</v>
      </c>
      <c r="D108" s="24"/>
      <c r="E108" s="24"/>
      <c r="F108" s="24"/>
      <c r="G108" s="24"/>
      <c r="H108" s="24"/>
      <c r="I108" s="24"/>
      <c r="J108" s="24"/>
      <c r="K108" s="24">
        <f>+'[1]Detailed Summary'!$K$27*R108/$R$133</f>
        <v>0</v>
      </c>
      <c r="L108" s="24"/>
      <c r="M108" s="24"/>
      <c r="N108" s="24"/>
      <c r="O108" s="24"/>
      <c r="P108" s="24"/>
      <c r="Q108" s="24"/>
      <c r="R108" s="24"/>
      <c r="S108" s="38"/>
      <c r="T108" s="24"/>
      <c r="U108" s="24"/>
      <c r="V108" s="24"/>
      <c r="W108" s="24"/>
      <c r="X108" s="37">
        <f t="shared" si="84"/>
        <v>0</v>
      </c>
      <c r="Y108" s="37">
        <f t="shared" si="85"/>
        <v>21781.82</v>
      </c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82">
        <f t="shared" si="86"/>
        <v>0</v>
      </c>
      <c r="AV108" s="82">
        <f t="shared" si="87"/>
        <v>21781.82</v>
      </c>
    </row>
    <row r="109" spans="2:48" x14ac:dyDescent="0.25">
      <c r="B109" s="5" t="s">
        <v>98</v>
      </c>
      <c r="C109" s="23">
        <f>+'[2]Unallocated Detail (CBR)'!H113</f>
        <v>7785.5299999999988</v>
      </c>
      <c r="D109" s="24"/>
      <c r="E109" s="24"/>
      <c r="F109" s="24"/>
      <c r="G109" s="24"/>
      <c r="H109" s="24"/>
      <c r="I109" s="24"/>
      <c r="J109" s="24"/>
      <c r="K109" s="24">
        <f>+'[1]Detailed Summary'!$K$27*R109/$R$133</f>
        <v>0</v>
      </c>
      <c r="L109" s="24"/>
      <c r="M109" s="24"/>
      <c r="N109" s="24"/>
      <c r="O109" s="24"/>
      <c r="P109" s="24"/>
      <c r="Q109" s="24"/>
      <c r="R109" s="24"/>
      <c r="S109" s="38"/>
      <c r="T109" s="24"/>
      <c r="U109" s="24"/>
      <c r="V109" s="24"/>
      <c r="W109" s="24"/>
      <c r="X109" s="37">
        <f t="shared" si="84"/>
        <v>0</v>
      </c>
      <c r="Y109" s="37">
        <f t="shared" si="85"/>
        <v>7785.5299999999988</v>
      </c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82">
        <f t="shared" si="86"/>
        <v>0</v>
      </c>
      <c r="AV109" s="82">
        <f t="shared" si="87"/>
        <v>7785.5299999999988</v>
      </c>
    </row>
    <row r="110" spans="2:48" x14ac:dyDescent="0.25">
      <c r="B110" s="5" t="s">
        <v>99</v>
      </c>
      <c r="C110" s="23">
        <f>+'[2]Unallocated Detail (CBR)'!H114</f>
        <v>302192.40000000002</v>
      </c>
      <c r="D110" s="24"/>
      <c r="E110" s="24"/>
      <c r="F110" s="24"/>
      <c r="G110" s="24"/>
      <c r="H110" s="24"/>
      <c r="I110" s="24"/>
      <c r="J110" s="24"/>
      <c r="K110" s="24">
        <f>+'[1]Detailed Summary'!$K$27*R110/$R$133</f>
        <v>0</v>
      </c>
      <c r="L110" s="24"/>
      <c r="M110" s="24"/>
      <c r="N110" s="24"/>
      <c r="O110" s="24"/>
      <c r="P110" s="24"/>
      <c r="Q110" s="24"/>
      <c r="R110" s="24"/>
      <c r="S110" s="38"/>
      <c r="T110" s="24"/>
      <c r="U110" s="24"/>
      <c r="V110" s="24"/>
      <c r="W110" s="24"/>
      <c r="X110" s="37">
        <f t="shared" si="84"/>
        <v>0</v>
      </c>
      <c r="Y110" s="37">
        <f t="shared" si="85"/>
        <v>302192.40000000002</v>
      </c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82">
        <f t="shared" si="86"/>
        <v>0</v>
      </c>
      <c r="AV110" s="82">
        <f t="shared" si="87"/>
        <v>302192.40000000002</v>
      </c>
    </row>
    <row r="111" spans="2:48" x14ac:dyDescent="0.25">
      <c r="B111" s="5" t="s">
        <v>100</v>
      </c>
      <c r="C111" s="23">
        <f>+'[2]Unallocated Detail (CBR)'!H115</f>
        <v>32466.260000000002</v>
      </c>
      <c r="D111" s="24"/>
      <c r="E111" s="24"/>
      <c r="F111" s="24"/>
      <c r="G111" s="24"/>
      <c r="H111" s="24"/>
      <c r="I111" s="24"/>
      <c r="J111" s="24"/>
      <c r="K111" s="24">
        <f>+'[1]Detailed Summary'!$K$27*R111/$R$133</f>
        <v>0</v>
      </c>
      <c r="L111" s="24"/>
      <c r="M111" s="24"/>
      <c r="N111" s="24"/>
      <c r="O111" s="24"/>
      <c r="P111" s="24"/>
      <c r="Q111" s="24"/>
      <c r="R111" s="24"/>
      <c r="S111" s="38"/>
      <c r="T111" s="24"/>
      <c r="U111" s="24"/>
      <c r="V111" s="24"/>
      <c r="W111" s="24"/>
      <c r="X111" s="37">
        <f t="shared" si="84"/>
        <v>0</v>
      </c>
      <c r="Y111" s="37">
        <f t="shared" si="85"/>
        <v>32466.260000000002</v>
      </c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82">
        <f t="shared" si="86"/>
        <v>0</v>
      </c>
      <c r="AV111" s="82">
        <f t="shared" si="87"/>
        <v>32466.260000000002</v>
      </c>
    </row>
    <row r="112" spans="2:48" x14ac:dyDescent="0.25">
      <c r="B112" s="5" t="s">
        <v>101</v>
      </c>
      <c r="C112" s="23">
        <f>+'[2]Unallocated Detail (CBR)'!H116</f>
        <v>10707.14</v>
      </c>
      <c r="D112" s="24"/>
      <c r="E112" s="24"/>
      <c r="F112" s="24"/>
      <c r="G112" s="24"/>
      <c r="H112" s="24"/>
      <c r="I112" s="24"/>
      <c r="J112" s="24"/>
      <c r="K112" s="24">
        <f>+'[1]Detailed Summary'!$K$27*R112/$R$133</f>
        <v>0</v>
      </c>
      <c r="L112" s="24"/>
      <c r="M112" s="24"/>
      <c r="N112" s="24"/>
      <c r="O112" s="24"/>
      <c r="P112" s="24"/>
      <c r="Q112" s="24"/>
      <c r="R112" s="24"/>
      <c r="S112" s="38"/>
      <c r="T112" s="24"/>
      <c r="U112" s="24"/>
      <c r="V112" s="24"/>
      <c r="W112" s="24"/>
      <c r="X112" s="37">
        <f t="shared" si="84"/>
        <v>0</v>
      </c>
      <c r="Y112" s="37">
        <f t="shared" si="85"/>
        <v>10707.14</v>
      </c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82">
        <f t="shared" si="86"/>
        <v>0</v>
      </c>
      <c r="AV112" s="82">
        <f t="shared" si="87"/>
        <v>10707.14</v>
      </c>
    </row>
    <row r="113" spans="2:48" x14ac:dyDescent="0.25">
      <c r="B113" s="5" t="s">
        <v>102</v>
      </c>
      <c r="C113" s="23">
        <f>+'[2]Unallocated Detail (CBR)'!H117</f>
        <v>18253.900000000001</v>
      </c>
      <c r="D113" s="24"/>
      <c r="E113" s="24"/>
      <c r="F113" s="24"/>
      <c r="G113" s="24"/>
      <c r="H113" s="24"/>
      <c r="I113" s="24"/>
      <c r="J113" s="24"/>
      <c r="K113" s="24">
        <f>+'[1]Detailed Summary'!$K$27*R113/$R$133</f>
        <v>0</v>
      </c>
      <c r="L113" s="24"/>
      <c r="M113" s="24"/>
      <c r="N113" s="24"/>
      <c r="O113" s="24"/>
      <c r="P113" s="24"/>
      <c r="Q113" s="24"/>
      <c r="R113" s="24"/>
      <c r="S113" s="38"/>
      <c r="T113" s="24"/>
      <c r="U113" s="24"/>
      <c r="V113" s="24"/>
      <c r="W113" s="24"/>
      <c r="X113" s="37">
        <f t="shared" si="84"/>
        <v>0</v>
      </c>
      <c r="Y113" s="37">
        <f t="shared" si="85"/>
        <v>18253.900000000001</v>
      </c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82">
        <f t="shared" si="86"/>
        <v>0</v>
      </c>
      <c r="AV113" s="82">
        <f t="shared" si="87"/>
        <v>18253.900000000001</v>
      </c>
    </row>
    <row r="114" spans="2:48" x14ac:dyDescent="0.25">
      <c r="B114" s="5" t="s">
        <v>103</v>
      </c>
      <c r="C114" s="23">
        <f>+'[2]Unallocated Detail (CBR)'!H118</f>
        <v>0</v>
      </c>
      <c r="D114" s="24"/>
      <c r="E114" s="24"/>
      <c r="F114" s="24"/>
      <c r="G114" s="24"/>
      <c r="H114" s="24"/>
      <c r="I114" s="24"/>
      <c r="J114" s="24"/>
      <c r="K114" s="24">
        <f>+'[1]Detailed Summary'!$K$27*R114/$R$133</f>
        <v>0</v>
      </c>
      <c r="L114" s="24"/>
      <c r="M114" s="24"/>
      <c r="N114" s="24"/>
      <c r="O114" s="24"/>
      <c r="P114" s="24"/>
      <c r="Q114" s="24"/>
      <c r="R114" s="24"/>
      <c r="S114" s="38"/>
      <c r="T114" s="24"/>
      <c r="U114" s="24"/>
      <c r="V114" s="24"/>
      <c r="W114" s="24"/>
      <c r="X114" s="37">
        <f t="shared" si="84"/>
        <v>0</v>
      </c>
      <c r="Y114" s="37">
        <f t="shared" si="85"/>
        <v>0</v>
      </c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82">
        <f t="shared" si="86"/>
        <v>0</v>
      </c>
      <c r="AV114" s="82">
        <f t="shared" si="87"/>
        <v>0</v>
      </c>
    </row>
    <row r="115" spans="2:48" x14ac:dyDescent="0.25">
      <c r="B115" s="5" t="s">
        <v>104</v>
      </c>
      <c r="C115" s="23">
        <f>+'[2]Unallocated Detail (CBR)'!H119</f>
        <v>144918.86999999988</v>
      </c>
      <c r="D115" s="24"/>
      <c r="E115" s="24"/>
      <c r="F115" s="24"/>
      <c r="G115" s="24"/>
      <c r="H115" s="24"/>
      <c r="I115" s="24"/>
      <c r="J115" s="24"/>
      <c r="K115" s="24">
        <f>+'[1]Detailed Summary'!$K$27*R115/$R$133</f>
        <v>6.040921003957191</v>
      </c>
      <c r="L115" s="24"/>
      <c r="M115" s="24"/>
      <c r="N115" s="24"/>
      <c r="O115" s="24"/>
      <c r="P115" s="24"/>
      <c r="Q115" s="24"/>
      <c r="R115" s="24">
        <f>+'[5]Sal by FERC RS'!$N$118</f>
        <v>3.0895989240646031</v>
      </c>
      <c r="S115" s="38"/>
      <c r="T115" s="24"/>
      <c r="U115" s="24"/>
      <c r="V115" s="24"/>
      <c r="W115" s="24"/>
      <c r="X115" s="37">
        <f t="shared" si="84"/>
        <v>9.1305199280217941</v>
      </c>
      <c r="Y115" s="37">
        <f t="shared" si="85"/>
        <v>144928.00051992791</v>
      </c>
      <c r="Z115" s="24"/>
      <c r="AA115" s="24"/>
      <c r="AB115" s="24"/>
      <c r="AC115" s="24"/>
      <c r="AD115" s="24"/>
      <c r="AE115" s="24"/>
      <c r="AF115" s="24">
        <f>+'[5]Sal by FERC PR'!$N$118</f>
        <v>118.44997043046598</v>
      </c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82">
        <f t="shared" si="86"/>
        <v>118.44997043046598</v>
      </c>
      <c r="AV115" s="82">
        <f t="shared" si="87"/>
        <v>145046.45049035837</v>
      </c>
    </row>
    <row r="116" spans="2:48" x14ac:dyDescent="0.25">
      <c r="B116" s="5" t="s">
        <v>105</v>
      </c>
      <c r="C116" s="23">
        <f>+'[2]Unallocated Detail (CBR)'!H120</f>
        <v>35182.949999999997</v>
      </c>
      <c r="D116" s="24"/>
      <c r="E116" s="24"/>
      <c r="F116" s="24"/>
      <c r="G116" s="24"/>
      <c r="H116" s="24"/>
      <c r="I116" s="24"/>
      <c r="J116" s="24"/>
      <c r="K116" s="24">
        <f>+'[1]Detailed Summary'!$K$27*R116/$R$133</f>
        <v>0</v>
      </c>
      <c r="L116" s="24"/>
      <c r="M116" s="24"/>
      <c r="N116" s="24"/>
      <c r="O116" s="24"/>
      <c r="P116" s="24"/>
      <c r="Q116" s="24"/>
      <c r="R116" s="24"/>
      <c r="S116" s="38"/>
      <c r="T116" s="24"/>
      <c r="U116" s="24"/>
      <c r="V116" s="24"/>
      <c r="W116" s="24"/>
      <c r="X116" s="37">
        <f t="shared" si="84"/>
        <v>0</v>
      </c>
      <c r="Y116" s="37">
        <f t="shared" si="85"/>
        <v>35182.949999999997</v>
      </c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82">
        <f t="shared" si="86"/>
        <v>0</v>
      </c>
      <c r="AV116" s="82">
        <f t="shared" si="87"/>
        <v>35182.949999999997</v>
      </c>
    </row>
    <row r="117" spans="2:48" x14ac:dyDescent="0.25">
      <c r="B117" s="5" t="s">
        <v>106</v>
      </c>
      <c r="C117" s="23">
        <f>+'[2]Unallocated Detail (CBR)'!H121</f>
        <v>0</v>
      </c>
      <c r="D117" s="24"/>
      <c r="E117" s="24"/>
      <c r="F117" s="24"/>
      <c r="G117" s="24"/>
      <c r="H117" s="24"/>
      <c r="I117" s="24"/>
      <c r="J117" s="24"/>
      <c r="K117" s="24">
        <f>+'[1]Detailed Summary'!$K$27*R117/$R$133</f>
        <v>0</v>
      </c>
      <c r="L117" s="24"/>
      <c r="M117" s="24"/>
      <c r="N117" s="24"/>
      <c r="O117" s="24"/>
      <c r="P117" s="24"/>
      <c r="Q117" s="24"/>
      <c r="R117" s="24"/>
      <c r="S117" s="38"/>
      <c r="T117" s="24"/>
      <c r="U117" s="24"/>
      <c r="V117" s="24"/>
      <c r="W117" s="24"/>
      <c r="X117" s="37">
        <f t="shared" si="84"/>
        <v>0</v>
      </c>
      <c r="Y117" s="37">
        <f t="shared" si="85"/>
        <v>0</v>
      </c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82">
        <f t="shared" si="86"/>
        <v>0</v>
      </c>
      <c r="AV117" s="82">
        <f t="shared" si="87"/>
        <v>0</v>
      </c>
    </row>
    <row r="118" spans="2:48" x14ac:dyDescent="0.25">
      <c r="B118" s="5" t="s">
        <v>107</v>
      </c>
      <c r="C118" s="23">
        <f>+'[2]Unallocated Detail (CBR)'!H122</f>
        <v>145104.1</v>
      </c>
      <c r="D118" s="24"/>
      <c r="E118" s="24"/>
      <c r="F118" s="24"/>
      <c r="G118" s="24"/>
      <c r="H118" s="24"/>
      <c r="I118" s="24"/>
      <c r="J118" s="24"/>
      <c r="K118" s="24">
        <f>+'[1]Detailed Summary'!$K$27*R118/$R$133</f>
        <v>0</v>
      </c>
      <c r="L118" s="24"/>
      <c r="M118" s="24"/>
      <c r="N118" s="24"/>
      <c r="O118" s="24"/>
      <c r="P118" s="24"/>
      <c r="Q118" s="24"/>
      <c r="R118" s="24"/>
      <c r="S118" s="38"/>
      <c r="T118" s="24"/>
      <c r="U118" s="24"/>
      <c r="V118" s="24"/>
      <c r="W118" s="24"/>
      <c r="X118" s="37">
        <f t="shared" si="84"/>
        <v>0</v>
      </c>
      <c r="Y118" s="37">
        <f t="shared" si="85"/>
        <v>145104.1</v>
      </c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82">
        <f t="shared" si="86"/>
        <v>0</v>
      </c>
      <c r="AV118" s="82">
        <f t="shared" si="87"/>
        <v>145104.1</v>
      </c>
    </row>
    <row r="119" spans="2:48" x14ac:dyDescent="0.25">
      <c r="B119" s="5" t="s">
        <v>108</v>
      </c>
      <c r="C119" s="23">
        <f>+'[2]Unallocated Detail (CBR)'!H123</f>
        <v>47218.97</v>
      </c>
      <c r="D119" s="24"/>
      <c r="E119" s="24"/>
      <c r="F119" s="24"/>
      <c r="G119" s="24"/>
      <c r="H119" s="24"/>
      <c r="I119" s="24"/>
      <c r="J119" s="24"/>
      <c r="K119" s="24">
        <f>+'[1]Detailed Summary'!$K$27*R119/$R$133</f>
        <v>0</v>
      </c>
      <c r="L119" s="24"/>
      <c r="M119" s="24"/>
      <c r="N119" s="24"/>
      <c r="O119" s="24"/>
      <c r="P119" s="24"/>
      <c r="Q119" s="24"/>
      <c r="R119" s="24"/>
      <c r="S119" s="38"/>
      <c r="T119" s="24"/>
      <c r="U119" s="24"/>
      <c r="V119" s="24"/>
      <c r="W119" s="24"/>
      <c r="X119" s="37">
        <f t="shared" si="84"/>
        <v>0</v>
      </c>
      <c r="Y119" s="37">
        <f t="shared" si="85"/>
        <v>47218.97</v>
      </c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82">
        <f t="shared" si="86"/>
        <v>0</v>
      </c>
      <c r="AV119" s="82">
        <f t="shared" si="87"/>
        <v>47218.97</v>
      </c>
    </row>
    <row r="120" spans="2:48" x14ac:dyDescent="0.25">
      <c r="B120" s="5" t="s">
        <v>109</v>
      </c>
      <c r="C120" s="23">
        <f>+'[2]Unallocated Detail (CBR)'!H124</f>
        <v>909897.08999999892</v>
      </c>
      <c r="D120" s="24"/>
      <c r="E120" s="24"/>
      <c r="F120" s="24"/>
      <c r="G120" s="24"/>
      <c r="H120" s="24"/>
      <c r="I120" s="24"/>
      <c r="J120" s="24"/>
      <c r="K120" s="24">
        <f>+'[1]Detailed Summary'!$K$27*R120/$R$133</f>
        <v>0</v>
      </c>
      <c r="L120" s="24"/>
      <c r="M120" s="24"/>
      <c r="N120" s="24"/>
      <c r="O120" s="24"/>
      <c r="P120" s="24"/>
      <c r="Q120" s="24"/>
      <c r="R120" s="24"/>
      <c r="S120" s="38"/>
      <c r="T120" s="24"/>
      <c r="U120" s="24"/>
      <c r="V120" s="24"/>
      <c r="W120" s="24"/>
      <c r="X120" s="37">
        <f t="shared" si="84"/>
        <v>0</v>
      </c>
      <c r="Y120" s="37">
        <f t="shared" si="85"/>
        <v>909897.08999999892</v>
      </c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82">
        <f t="shared" si="86"/>
        <v>0</v>
      </c>
      <c r="AV120" s="82">
        <f t="shared" si="87"/>
        <v>909897.08999999892</v>
      </c>
    </row>
    <row r="121" spans="2:48" x14ac:dyDescent="0.25">
      <c r="B121" s="5" t="s">
        <v>110</v>
      </c>
      <c r="C121" s="23">
        <f>+'[2]Unallocated Detail (CBR)'!H125</f>
        <v>16092.7</v>
      </c>
      <c r="D121" s="24"/>
      <c r="E121" s="24"/>
      <c r="F121" s="24"/>
      <c r="G121" s="24"/>
      <c r="H121" s="24"/>
      <c r="I121" s="24"/>
      <c r="J121" s="24"/>
      <c r="K121" s="24">
        <f>+'[1]Detailed Summary'!$K$27*R121/$R$133</f>
        <v>0</v>
      </c>
      <c r="L121" s="24"/>
      <c r="M121" s="24"/>
      <c r="N121" s="24"/>
      <c r="O121" s="24"/>
      <c r="P121" s="24"/>
      <c r="Q121" s="24"/>
      <c r="R121" s="24"/>
      <c r="S121" s="38"/>
      <c r="T121" s="24"/>
      <c r="U121" s="24"/>
      <c r="V121" s="24"/>
      <c r="W121" s="24"/>
      <c r="X121" s="37">
        <f t="shared" si="84"/>
        <v>0</v>
      </c>
      <c r="Y121" s="37">
        <f t="shared" si="85"/>
        <v>16092.7</v>
      </c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82">
        <f t="shared" si="86"/>
        <v>0</v>
      </c>
      <c r="AV121" s="82">
        <f t="shared" si="87"/>
        <v>16092.7</v>
      </c>
    </row>
    <row r="122" spans="2:48" x14ac:dyDescent="0.25">
      <c r="B122" s="5" t="s">
        <v>111</v>
      </c>
      <c r="C122" s="23">
        <f>+'[2]Unallocated Detail (CBR)'!H126</f>
        <v>263391.02</v>
      </c>
      <c r="D122" s="24"/>
      <c r="E122" s="24"/>
      <c r="F122" s="24"/>
      <c r="G122" s="24"/>
      <c r="H122" s="24"/>
      <c r="I122" s="24"/>
      <c r="J122" s="24"/>
      <c r="K122" s="24">
        <f>+'[1]Detailed Summary'!$K$27*R122/$R$133</f>
        <v>0</v>
      </c>
      <c r="L122" s="24"/>
      <c r="M122" s="24"/>
      <c r="N122" s="24"/>
      <c r="O122" s="24"/>
      <c r="P122" s="24"/>
      <c r="Q122" s="24"/>
      <c r="R122" s="24"/>
      <c r="S122" s="38"/>
      <c r="T122" s="24"/>
      <c r="U122" s="24"/>
      <c r="V122" s="24"/>
      <c r="W122" s="24"/>
      <c r="X122" s="37">
        <f t="shared" si="84"/>
        <v>0</v>
      </c>
      <c r="Y122" s="37">
        <f t="shared" si="85"/>
        <v>263391.02</v>
      </c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82">
        <f t="shared" si="86"/>
        <v>0</v>
      </c>
      <c r="AV122" s="82">
        <f t="shared" si="87"/>
        <v>263391.02</v>
      </c>
    </row>
    <row r="123" spans="2:48" x14ac:dyDescent="0.25">
      <c r="B123" s="5" t="s">
        <v>112</v>
      </c>
      <c r="C123" s="23">
        <f>+'[2]Unallocated Detail (CBR)'!H127</f>
        <v>0</v>
      </c>
      <c r="D123" s="24"/>
      <c r="E123" s="24"/>
      <c r="F123" s="24"/>
      <c r="G123" s="24"/>
      <c r="H123" s="24"/>
      <c r="I123" s="24"/>
      <c r="J123" s="24"/>
      <c r="K123" s="24">
        <f>+'[1]Detailed Summary'!$K$27*R123/$R$133</f>
        <v>0</v>
      </c>
      <c r="L123" s="24"/>
      <c r="M123" s="24"/>
      <c r="N123" s="24"/>
      <c r="O123" s="24"/>
      <c r="P123" s="24"/>
      <c r="Q123" s="24"/>
      <c r="R123" s="24"/>
      <c r="S123" s="38"/>
      <c r="T123" s="24"/>
      <c r="U123" s="24"/>
      <c r="V123" s="24"/>
      <c r="W123" s="24"/>
      <c r="X123" s="37">
        <f t="shared" si="84"/>
        <v>0</v>
      </c>
      <c r="Y123" s="37">
        <f t="shared" si="85"/>
        <v>0</v>
      </c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82">
        <f t="shared" si="86"/>
        <v>0</v>
      </c>
      <c r="AV123" s="82">
        <f t="shared" si="87"/>
        <v>0</v>
      </c>
    </row>
    <row r="124" spans="2:48" x14ac:dyDescent="0.25">
      <c r="B124" s="5" t="s">
        <v>113</v>
      </c>
      <c r="C124" s="23">
        <f>+'[2]Unallocated Detail (CBR)'!H128</f>
        <v>100277.73</v>
      </c>
      <c r="D124" s="24"/>
      <c r="E124" s="24"/>
      <c r="F124" s="24"/>
      <c r="G124" s="24"/>
      <c r="H124" s="24"/>
      <c r="I124" s="24"/>
      <c r="J124" s="24"/>
      <c r="K124" s="24">
        <f>+'[1]Detailed Summary'!$K$27*R124/$R$133</f>
        <v>0</v>
      </c>
      <c r="L124" s="24"/>
      <c r="M124" s="24"/>
      <c r="N124" s="24"/>
      <c r="O124" s="24"/>
      <c r="P124" s="24"/>
      <c r="Q124" s="24"/>
      <c r="R124" s="24"/>
      <c r="S124" s="38"/>
      <c r="T124" s="24"/>
      <c r="U124" s="24"/>
      <c r="V124" s="24"/>
      <c r="W124" s="24"/>
      <c r="X124" s="37">
        <f t="shared" si="84"/>
        <v>0</v>
      </c>
      <c r="Y124" s="37">
        <f t="shared" si="85"/>
        <v>100277.73</v>
      </c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82">
        <f t="shared" si="86"/>
        <v>0</v>
      </c>
      <c r="AV124" s="82">
        <f t="shared" si="87"/>
        <v>100277.73</v>
      </c>
    </row>
    <row r="125" spans="2:48" x14ac:dyDescent="0.25">
      <c r="B125" s="5" t="s">
        <v>114</v>
      </c>
      <c r="C125" s="23">
        <f>+'[2]Unallocated Detail (CBR)'!H129</f>
        <v>14940.72</v>
      </c>
      <c r="D125" s="24"/>
      <c r="E125" s="24"/>
      <c r="F125" s="24"/>
      <c r="G125" s="24"/>
      <c r="H125" s="24"/>
      <c r="I125" s="24"/>
      <c r="J125" s="24"/>
      <c r="K125" s="24">
        <f>+'[1]Detailed Summary'!$K$27*R125/$R$133</f>
        <v>0</v>
      </c>
      <c r="L125" s="24"/>
      <c r="M125" s="24"/>
      <c r="N125" s="24"/>
      <c r="O125" s="24"/>
      <c r="P125" s="24"/>
      <c r="Q125" s="24"/>
      <c r="R125" s="24"/>
      <c r="S125" s="38"/>
      <c r="T125" s="24"/>
      <c r="U125" s="24"/>
      <c r="V125" s="24"/>
      <c r="W125" s="24"/>
      <c r="X125" s="37">
        <f t="shared" si="84"/>
        <v>0</v>
      </c>
      <c r="Y125" s="37">
        <f t="shared" si="85"/>
        <v>14940.72</v>
      </c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82">
        <f t="shared" si="86"/>
        <v>0</v>
      </c>
      <c r="AV125" s="82">
        <f t="shared" si="87"/>
        <v>14940.72</v>
      </c>
    </row>
    <row r="126" spans="2:48" x14ac:dyDescent="0.25">
      <c r="B126" s="5" t="s">
        <v>115</v>
      </c>
      <c r="C126" s="23">
        <f>+'[2]Unallocated Detail (CBR)'!H130</f>
        <v>852496.36999999895</v>
      </c>
      <c r="D126" s="24"/>
      <c r="E126" s="24"/>
      <c r="F126" s="24"/>
      <c r="G126" s="24"/>
      <c r="H126" s="24"/>
      <c r="I126" s="24"/>
      <c r="J126" s="24"/>
      <c r="K126" s="24">
        <f>+'[1]Detailed Summary'!$K$27*R126/$R$133</f>
        <v>6308.9878606573202</v>
      </c>
      <c r="L126" s="24"/>
      <c r="M126" s="24"/>
      <c r="N126" s="24"/>
      <c r="O126" s="24"/>
      <c r="P126" s="24"/>
      <c r="Q126" s="24"/>
      <c r="R126" s="24">
        <f>+'[5]Sal by FERC RS'!$N$119</f>
        <v>3226.7003811926738</v>
      </c>
      <c r="S126" s="38"/>
      <c r="T126" s="24"/>
      <c r="U126" s="24"/>
      <c r="V126" s="24"/>
      <c r="W126" s="24"/>
      <c r="X126" s="37">
        <f t="shared" si="84"/>
        <v>9535.6882418499936</v>
      </c>
      <c r="Y126" s="37">
        <f t="shared" si="85"/>
        <v>862032.05824184895</v>
      </c>
      <c r="Z126" s="24"/>
      <c r="AA126" s="24"/>
      <c r="AB126" s="24"/>
      <c r="AC126" s="24"/>
      <c r="AD126" s="24"/>
      <c r="AE126" s="24"/>
      <c r="AF126" s="24">
        <f>+'[5]Sal by FERC PR'!$N$119</f>
        <v>26896.642057260953</v>
      </c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>
        <f>+'6.28'!C34</f>
        <v>27.031123139377538</v>
      </c>
      <c r="AR126" s="24"/>
      <c r="AS126" s="24"/>
      <c r="AT126" s="24"/>
      <c r="AU126" s="82">
        <f t="shared" si="86"/>
        <v>26923.673180400332</v>
      </c>
      <c r="AV126" s="82">
        <f t="shared" si="87"/>
        <v>888955.73142224923</v>
      </c>
    </row>
    <row r="127" spans="2:48" x14ac:dyDescent="0.25">
      <c r="B127" s="5" t="s">
        <v>116</v>
      </c>
      <c r="C127" s="23">
        <f>+'[2]Unallocated Detail (CBR)'!H131</f>
        <v>0</v>
      </c>
      <c r="D127" s="24"/>
      <c r="E127" s="24"/>
      <c r="F127" s="24"/>
      <c r="G127" s="24"/>
      <c r="H127" s="24"/>
      <c r="I127" s="24"/>
      <c r="J127" s="24"/>
      <c r="K127" s="24">
        <f>+'[1]Detailed Summary'!$K$27*R127/$R$133</f>
        <v>0</v>
      </c>
      <c r="L127" s="24"/>
      <c r="M127" s="24"/>
      <c r="N127" s="24"/>
      <c r="O127" s="24"/>
      <c r="P127" s="24"/>
      <c r="Q127" s="24"/>
      <c r="R127" s="24"/>
      <c r="S127" s="38"/>
      <c r="T127" s="24"/>
      <c r="U127" s="24"/>
      <c r="V127" s="24"/>
      <c r="W127" s="24"/>
      <c r="X127" s="37">
        <f t="shared" si="84"/>
        <v>0</v>
      </c>
      <c r="Y127" s="37">
        <f t="shared" si="85"/>
        <v>0</v>
      </c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82">
        <f t="shared" si="86"/>
        <v>0</v>
      </c>
      <c r="AV127" s="82">
        <f t="shared" si="87"/>
        <v>0</v>
      </c>
    </row>
    <row r="128" spans="2:48" x14ac:dyDescent="0.25">
      <c r="B128" s="5" t="s">
        <v>117</v>
      </c>
      <c r="C128" s="23">
        <f>+'[2]Unallocated Detail (CBR)'!H132</f>
        <v>0</v>
      </c>
      <c r="D128" s="24"/>
      <c r="E128" s="24"/>
      <c r="F128" s="24"/>
      <c r="G128" s="24"/>
      <c r="H128" s="24"/>
      <c r="I128" s="24"/>
      <c r="J128" s="24"/>
      <c r="K128" s="24">
        <f>+'[1]Detailed Summary'!$K$27*R128/$R$133</f>
        <v>0</v>
      </c>
      <c r="L128" s="24"/>
      <c r="M128" s="24"/>
      <c r="N128" s="24"/>
      <c r="O128" s="24"/>
      <c r="P128" s="24"/>
      <c r="Q128" s="24"/>
      <c r="R128" s="24"/>
      <c r="S128" s="38"/>
      <c r="T128" s="24"/>
      <c r="U128" s="24"/>
      <c r="V128" s="24"/>
      <c r="W128" s="24"/>
      <c r="X128" s="37">
        <f t="shared" si="84"/>
        <v>0</v>
      </c>
      <c r="Y128" s="37">
        <f t="shared" si="85"/>
        <v>0</v>
      </c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82">
        <f t="shared" si="86"/>
        <v>0</v>
      </c>
      <c r="AV128" s="82">
        <f t="shared" si="87"/>
        <v>0</v>
      </c>
    </row>
    <row r="129" spans="2:48" x14ac:dyDescent="0.25">
      <c r="B129" s="5" t="s">
        <v>118</v>
      </c>
      <c r="C129" s="23">
        <f>+'[2]Unallocated Detail (CBR)'!H133</f>
        <v>0</v>
      </c>
      <c r="D129" s="24"/>
      <c r="E129" s="24"/>
      <c r="F129" s="24"/>
      <c r="G129" s="24"/>
      <c r="H129" s="24"/>
      <c r="I129" s="24"/>
      <c r="J129" s="24"/>
      <c r="K129" s="24">
        <f>+'[1]Detailed Summary'!$K$27*R129/$R$133</f>
        <v>0</v>
      </c>
      <c r="L129" s="24"/>
      <c r="M129" s="24"/>
      <c r="N129" s="24"/>
      <c r="O129" s="24"/>
      <c r="P129" s="24"/>
      <c r="Q129" s="24"/>
      <c r="R129" s="24"/>
      <c r="S129" s="38"/>
      <c r="T129" s="24"/>
      <c r="U129" s="24"/>
      <c r="V129" s="24"/>
      <c r="W129" s="24"/>
      <c r="X129" s="37">
        <f t="shared" si="84"/>
        <v>0</v>
      </c>
      <c r="Y129" s="37">
        <f t="shared" si="85"/>
        <v>0</v>
      </c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82">
        <f t="shared" si="86"/>
        <v>0</v>
      </c>
      <c r="AV129" s="82">
        <f t="shared" si="87"/>
        <v>0</v>
      </c>
    </row>
    <row r="130" spans="2:48" x14ac:dyDescent="0.25">
      <c r="B130" s="5" t="s">
        <v>119</v>
      </c>
      <c r="C130" s="23">
        <f>+'[2]Unallocated Detail (CBR)'!H134</f>
        <v>0</v>
      </c>
      <c r="D130" s="24"/>
      <c r="E130" s="24"/>
      <c r="F130" s="24"/>
      <c r="G130" s="24"/>
      <c r="H130" s="24"/>
      <c r="I130" s="24"/>
      <c r="J130" s="24"/>
      <c r="K130" s="24">
        <f>+'[1]Detailed Summary'!$K$27*R130/$R$133</f>
        <v>0</v>
      </c>
      <c r="L130" s="24"/>
      <c r="M130" s="24"/>
      <c r="N130" s="24"/>
      <c r="O130" s="24"/>
      <c r="P130" s="24"/>
      <c r="Q130" s="24"/>
      <c r="R130" s="24"/>
      <c r="S130" s="38"/>
      <c r="T130" s="24"/>
      <c r="U130" s="24"/>
      <c r="V130" s="24"/>
      <c r="W130" s="24"/>
      <c r="X130" s="37">
        <f t="shared" ref="X130:X132" si="88">SUM(D130:W130)</f>
        <v>0</v>
      </c>
      <c r="Y130" s="37">
        <f t="shared" ref="Y130:Y132" si="89">+C130+X130</f>
        <v>0</v>
      </c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82">
        <f t="shared" ref="AU130:AU132" si="90">SUM(Z130:AT130)</f>
        <v>0</v>
      </c>
      <c r="AV130" s="82">
        <f t="shared" ref="AV130:AV132" si="91">+AU130+Y130</f>
        <v>0</v>
      </c>
    </row>
    <row r="131" spans="2:48" x14ac:dyDescent="0.25">
      <c r="B131" s="12" t="s">
        <v>120</v>
      </c>
      <c r="C131" s="23">
        <f>+'[2]Unallocated Detail (CBR)'!H135</f>
        <v>0</v>
      </c>
      <c r="D131" s="24"/>
      <c r="E131" s="24"/>
      <c r="F131" s="24"/>
      <c r="G131" s="24"/>
      <c r="H131" s="24"/>
      <c r="I131" s="24"/>
      <c r="J131" s="24"/>
      <c r="K131" s="24">
        <f>+'[1]Detailed Summary'!$K$27*R131/$R$133</f>
        <v>0</v>
      </c>
      <c r="L131" s="24"/>
      <c r="M131" s="24"/>
      <c r="N131" s="24"/>
      <c r="O131" s="24"/>
      <c r="P131" s="24"/>
      <c r="Q131" s="24"/>
      <c r="R131" s="24"/>
      <c r="S131" s="38"/>
      <c r="T131" s="24"/>
      <c r="U131" s="24"/>
      <c r="V131" s="24"/>
      <c r="W131" s="24"/>
      <c r="X131" s="37">
        <f t="shared" si="88"/>
        <v>0</v>
      </c>
      <c r="Y131" s="37">
        <f t="shared" si="89"/>
        <v>0</v>
      </c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82">
        <f t="shared" si="90"/>
        <v>0</v>
      </c>
      <c r="AV131" s="82">
        <f t="shared" si="91"/>
        <v>0</v>
      </c>
    </row>
    <row r="132" spans="2:48" x14ac:dyDescent="0.25">
      <c r="B132" s="59" t="s">
        <v>268</v>
      </c>
      <c r="C132" s="23">
        <f>+'[2]Unallocated Detail (CBR)'!H136</f>
        <v>1375.3600000000001</v>
      </c>
      <c r="D132" s="24"/>
      <c r="E132" s="24"/>
      <c r="F132" s="24"/>
      <c r="G132" s="24"/>
      <c r="H132" s="24"/>
      <c r="I132" s="24"/>
      <c r="J132" s="24"/>
      <c r="K132" s="24">
        <f>+'[1]Detailed Summary'!$K$27*R132/$R$133</f>
        <v>0</v>
      </c>
      <c r="L132" s="24"/>
      <c r="M132" s="24"/>
      <c r="N132" s="24"/>
      <c r="O132" s="24"/>
      <c r="P132" s="24"/>
      <c r="Q132" s="24"/>
      <c r="R132" s="24"/>
      <c r="S132" s="38"/>
      <c r="T132" s="24"/>
      <c r="U132" s="24"/>
      <c r="V132" s="24"/>
      <c r="W132" s="24"/>
      <c r="X132" s="37">
        <f t="shared" si="88"/>
        <v>0</v>
      </c>
      <c r="Y132" s="37">
        <f t="shared" si="89"/>
        <v>1375.3600000000001</v>
      </c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82">
        <f t="shared" si="90"/>
        <v>0</v>
      </c>
      <c r="AV132" s="82">
        <f t="shared" si="91"/>
        <v>1375.3600000000001</v>
      </c>
    </row>
    <row r="133" spans="2:48" x14ac:dyDescent="0.25">
      <c r="B133" s="5" t="s">
        <v>121</v>
      </c>
      <c r="C133" s="25">
        <f t="shared" ref="C133" si="92">SUM(C66:C132)</f>
        <v>6042805.129999999</v>
      </c>
      <c r="D133" s="26">
        <f>SUM(D97:D132)</f>
        <v>0</v>
      </c>
      <c r="E133" s="26">
        <f t="shared" ref="E133" si="93">SUM(E97:E132)</f>
        <v>0</v>
      </c>
      <c r="F133" s="26">
        <f t="shared" ref="F133:Y133" si="94">SUM(F97:F132)</f>
        <v>0</v>
      </c>
      <c r="G133" s="26">
        <f t="shared" si="94"/>
        <v>0</v>
      </c>
      <c r="H133" s="26">
        <f t="shared" si="94"/>
        <v>0</v>
      </c>
      <c r="I133" s="26">
        <f t="shared" si="94"/>
        <v>0</v>
      </c>
      <c r="J133" s="26">
        <f t="shared" ref="J133" si="95">SUM(J97:J132)</f>
        <v>0</v>
      </c>
      <c r="K133" s="26">
        <f>SUM(K97:K132)</f>
        <v>12295.3407060155</v>
      </c>
      <c r="L133" s="26">
        <f>SUM(L97:L132)</f>
        <v>0</v>
      </c>
      <c r="M133" s="26">
        <f t="shared" si="94"/>
        <v>0</v>
      </c>
      <c r="N133" s="26">
        <f t="shared" si="94"/>
        <v>0</v>
      </c>
      <c r="O133" s="26">
        <f t="shared" si="94"/>
        <v>0</v>
      </c>
      <c r="P133" s="26">
        <f t="shared" si="94"/>
        <v>0</v>
      </c>
      <c r="Q133" s="26">
        <f t="shared" si="94"/>
        <v>0</v>
      </c>
      <c r="R133" s="26">
        <f t="shared" si="94"/>
        <v>6288.3906926491582</v>
      </c>
      <c r="S133" s="26">
        <f t="shared" si="94"/>
        <v>0</v>
      </c>
      <c r="T133" s="26">
        <f t="shared" si="94"/>
        <v>0</v>
      </c>
      <c r="U133" s="26">
        <f t="shared" si="94"/>
        <v>0</v>
      </c>
      <c r="V133" s="26">
        <f t="shared" si="94"/>
        <v>0</v>
      </c>
      <c r="W133" s="26">
        <f t="shared" ref="W133" si="96">SUM(W97:W132)</f>
        <v>0</v>
      </c>
      <c r="X133" s="74">
        <f t="shared" si="94"/>
        <v>18583.731398664659</v>
      </c>
      <c r="Y133" s="74">
        <f t="shared" si="94"/>
        <v>6061388.8613986624</v>
      </c>
      <c r="Z133" s="26">
        <f t="shared" ref="Z133:AV133" si="97">SUM(Z97:Z132)</f>
        <v>0</v>
      </c>
      <c r="AA133" s="26">
        <f t="shared" si="97"/>
        <v>0</v>
      </c>
      <c r="AB133" s="26">
        <f t="shared" si="97"/>
        <v>0</v>
      </c>
      <c r="AC133" s="26">
        <f t="shared" si="97"/>
        <v>0</v>
      </c>
      <c r="AD133" s="26">
        <f t="shared" si="97"/>
        <v>0</v>
      </c>
      <c r="AE133" s="26">
        <f t="shared" si="97"/>
        <v>0</v>
      </c>
      <c r="AF133" s="26">
        <f t="shared" si="97"/>
        <v>110731.68203954904</v>
      </c>
      <c r="AG133" s="26">
        <f t="shared" si="97"/>
        <v>0</v>
      </c>
      <c r="AH133" s="26">
        <f t="shared" si="97"/>
        <v>0</v>
      </c>
      <c r="AI133" s="26">
        <f t="shared" si="97"/>
        <v>0</v>
      </c>
      <c r="AJ133" s="26">
        <f t="shared" si="97"/>
        <v>0</v>
      </c>
      <c r="AK133" s="26">
        <f t="shared" si="97"/>
        <v>0</v>
      </c>
      <c r="AL133" s="26">
        <f t="shared" si="97"/>
        <v>0</v>
      </c>
      <c r="AM133" s="26">
        <f t="shared" si="97"/>
        <v>0</v>
      </c>
      <c r="AN133" s="26">
        <f t="shared" si="97"/>
        <v>0</v>
      </c>
      <c r="AO133" s="26">
        <f t="shared" si="97"/>
        <v>0</v>
      </c>
      <c r="AP133" s="26">
        <f t="shared" si="97"/>
        <v>0</v>
      </c>
      <c r="AQ133" s="26">
        <f t="shared" si="97"/>
        <v>44</v>
      </c>
      <c r="AR133" s="26">
        <f t="shared" si="97"/>
        <v>0</v>
      </c>
      <c r="AS133" s="26">
        <f t="shared" si="97"/>
        <v>0</v>
      </c>
      <c r="AT133" s="26">
        <f t="shared" ref="AT133" si="98">SUM(AT97:AT132)</f>
        <v>0</v>
      </c>
      <c r="AU133" s="74">
        <f t="shared" si="97"/>
        <v>110775.68203954905</v>
      </c>
      <c r="AV133" s="74">
        <f t="shared" si="97"/>
        <v>6172164.5434382129</v>
      </c>
    </row>
    <row r="134" spans="2:48" x14ac:dyDescent="0.25">
      <c r="B134" s="7" t="s">
        <v>122</v>
      </c>
      <c r="C134" s="21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73"/>
      <c r="Y134" s="73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73"/>
      <c r="AV134" s="73"/>
    </row>
    <row r="135" spans="2:48" x14ac:dyDescent="0.25">
      <c r="B135" s="5" t="s">
        <v>123</v>
      </c>
      <c r="C135" s="23">
        <f>+'[2]Unallocated Detail (CBR)'!H139</f>
        <v>0</v>
      </c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37">
        <f t="shared" ref="X135:X162" si="99">SUM(D135:W135)</f>
        <v>0</v>
      </c>
      <c r="Y135" s="37">
        <f t="shared" ref="Y135:Y162" si="100">+C135+X135</f>
        <v>0</v>
      </c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82">
        <f t="shared" ref="AU135:AU162" si="101">SUM(Z135:AT135)</f>
        <v>0</v>
      </c>
      <c r="AV135" s="82">
        <f t="shared" ref="AV135:AV162" si="102">+AU135+Y135</f>
        <v>0</v>
      </c>
    </row>
    <row r="136" spans="2:48" x14ac:dyDescent="0.25">
      <c r="B136" s="5" t="s">
        <v>124</v>
      </c>
      <c r="C136" s="23">
        <f>+'[2]Unallocated Detail (CBR)'!H140</f>
        <v>0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37">
        <f t="shared" si="99"/>
        <v>0</v>
      </c>
      <c r="Y136" s="37">
        <f t="shared" si="100"/>
        <v>0</v>
      </c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82">
        <f t="shared" si="101"/>
        <v>0</v>
      </c>
      <c r="AV136" s="82">
        <f t="shared" si="102"/>
        <v>0</v>
      </c>
    </row>
    <row r="137" spans="2:48" x14ac:dyDescent="0.25">
      <c r="B137" s="5" t="s">
        <v>125</v>
      </c>
      <c r="C137" s="23">
        <f>+'[2]Unallocated Detail (CBR)'!H141</f>
        <v>0</v>
      </c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37">
        <f t="shared" si="99"/>
        <v>0</v>
      </c>
      <c r="Y137" s="37">
        <f t="shared" si="100"/>
        <v>0</v>
      </c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82">
        <f t="shared" si="101"/>
        <v>0</v>
      </c>
      <c r="AV137" s="82">
        <f t="shared" si="102"/>
        <v>0</v>
      </c>
    </row>
    <row r="138" spans="2:48" x14ac:dyDescent="0.25">
      <c r="B138" s="5" t="s">
        <v>126</v>
      </c>
      <c r="C138" s="23">
        <f>+'[2]Unallocated Detail (CBR)'!H142</f>
        <v>0</v>
      </c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37">
        <f t="shared" si="99"/>
        <v>0</v>
      </c>
      <c r="Y138" s="37">
        <f t="shared" si="100"/>
        <v>0</v>
      </c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82">
        <f t="shared" si="101"/>
        <v>0</v>
      </c>
      <c r="AV138" s="82">
        <f t="shared" si="102"/>
        <v>0</v>
      </c>
    </row>
    <row r="139" spans="2:48" x14ac:dyDescent="0.25">
      <c r="B139" s="5" t="s">
        <v>127</v>
      </c>
      <c r="C139" s="23">
        <f>+'[2]Unallocated Detail (CBR)'!H143</f>
        <v>0</v>
      </c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37">
        <f t="shared" si="99"/>
        <v>0</v>
      </c>
      <c r="Y139" s="37">
        <f t="shared" si="100"/>
        <v>0</v>
      </c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82">
        <f t="shared" si="101"/>
        <v>0</v>
      </c>
      <c r="AV139" s="82">
        <f t="shared" si="102"/>
        <v>0</v>
      </c>
    </row>
    <row r="140" spans="2:48" x14ac:dyDescent="0.25">
      <c r="B140" s="5" t="s">
        <v>128</v>
      </c>
      <c r="C140" s="23">
        <f>+'[2]Unallocated Detail (CBR)'!H144</f>
        <v>0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37">
        <f t="shared" si="99"/>
        <v>0</v>
      </c>
      <c r="Y140" s="37">
        <f t="shared" si="100"/>
        <v>0</v>
      </c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82">
        <f t="shared" si="101"/>
        <v>0</v>
      </c>
      <c r="AV140" s="82">
        <f t="shared" si="102"/>
        <v>0</v>
      </c>
    </row>
    <row r="141" spans="2:48" x14ac:dyDescent="0.25">
      <c r="B141" s="5" t="s">
        <v>129</v>
      </c>
      <c r="C141" s="23">
        <f>+'[2]Unallocated Detail (CBR)'!H145</f>
        <v>0</v>
      </c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37">
        <f t="shared" si="99"/>
        <v>0</v>
      </c>
      <c r="Y141" s="37">
        <f t="shared" si="100"/>
        <v>0</v>
      </c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82">
        <f t="shared" si="101"/>
        <v>0</v>
      </c>
      <c r="AV141" s="82">
        <f t="shared" si="102"/>
        <v>0</v>
      </c>
    </row>
    <row r="142" spans="2:48" x14ac:dyDescent="0.25">
      <c r="B142" s="5" t="s">
        <v>130</v>
      </c>
      <c r="C142" s="23">
        <f>+'[2]Unallocated Detail (CBR)'!H146</f>
        <v>0</v>
      </c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37">
        <f t="shared" si="99"/>
        <v>0</v>
      </c>
      <c r="Y142" s="37">
        <f t="shared" si="100"/>
        <v>0</v>
      </c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82">
        <f t="shared" si="101"/>
        <v>0</v>
      </c>
      <c r="AV142" s="82">
        <f t="shared" si="102"/>
        <v>0</v>
      </c>
    </row>
    <row r="143" spans="2:48" x14ac:dyDescent="0.25">
      <c r="B143" s="5" t="s">
        <v>131</v>
      </c>
      <c r="C143" s="23">
        <f>+'[2]Unallocated Detail (CBR)'!H147</f>
        <v>0</v>
      </c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37">
        <f t="shared" si="99"/>
        <v>0</v>
      </c>
      <c r="Y143" s="37">
        <f t="shared" si="100"/>
        <v>0</v>
      </c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82">
        <f t="shared" si="101"/>
        <v>0</v>
      </c>
      <c r="AV143" s="82">
        <f t="shared" si="102"/>
        <v>0</v>
      </c>
    </row>
    <row r="144" spans="2:48" x14ac:dyDescent="0.25">
      <c r="B144" s="5" t="s">
        <v>132</v>
      </c>
      <c r="C144" s="23">
        <f>+'[2]Unallocated Detail (CBR)'!H148</f>
        <v>0</v>
      </c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37">
        <f t="shared" si="99"/>
        <v>0</v>
      </c>
      <c r="Y144" s="37">
        <f t="shared" si="100"/>
        <v>0</v>
      </c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82">
        <f t="shared" si="101"/>
        <v>0</v>
      </c>
      <c r="AV144" s="82">
        <f t="shared" si="102"/>
        <v>0</v>
      </c>
    </row>
    <row r="145" spans="2:48" x14ac:dyDescent="0.25">
      <c r="B145" s="5" t="s">
        <v>133</v>
      </c>
      <c r="C145" s="23">
        <f>+'[2]Unallocated Detail (CBR)'!H149</f>
        <v>0</v>
      </c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37">
        <f t="shared" si="99"/>
        <v>0</v>
      </c>
      <c r="Y145" s="37">
        <f t="shared" si="100"/>
        <v>0</v>
      </c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82">
        <f t="shared" si="101"/>
        <v>0</v>
      </c>
      <c r="AV145" s="82">
        <f t="shared" si="102"/>
        <v>0</v>
      </c>
    </row>
    <row r="146" spans="2:48" x14ac:dyDescent="0.25">
      <c r="B146" s="5" t="s">
        <v>134</v>
      </c>
      <c r="C146" s="23">
        <f>+'[2]Unallocated Detail (CBR)'!H150</f>
        <v>0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37">
        <f t="shared" si="99"/>
        <v>0</v>
      </c>
      <c r="Y146" s="37">
        <f t="shared" si="100"/>
        <v>0</v>
      </c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82">
        <f t="shared" si="101"/>
        <v>0</v>
      </c>
      <c r="AV146" s="82">
        <f t="shared" si="102"/>
        <v>0</v>
      </c>
    </row>
    <row r="147" spans="2:48" x14ac:dyDescent="0.25">
      <c r="B147" s="5" t="s">
        <v>135</v>
      </c>
      <c r="C147" s="23">
        <f>+'[2]Unallocated Detail (CBR)'!H151</f>
        <v>0</v>
      </c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37">
        <f t="shared" si="99"/>
        <v>0</v>
      </c>
      <c r="Y147" s="37">
        <f t="shared" si="100"/>
        <v>0</v>
      </c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82">
        <f t="shared" si="101"/>
        <v>0</v>
      </c>
      <c r="AV147" s="82">
        <f t="shared" si="102"/>
        <v>0</v>
      </c>
    </row>
    <row r="148" spans="2:48" x14ac:dyDescent="0.25">
      <c r="B148" s="5" t="s">
        <v>136</v>
      </c>
      <c r="C148" s="23">
        <f>+'[2]Unallocated Detail (CBR)'!H152</f>
        <v>0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37">
        <f t="shared" si="99"/>
        <v>0</v>
      </c>
      <c r="Y148" s="37">
        <f t="shared" si="100"/>
        <v>0</v>
      </c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82">
        <f t="shared" si="101"/>
        <v>0</v>
      </c>
      <c r="AV148" s="82">
        <f t="shared" si="102"/>
        <v>0</v>
      </c>
    </row>
    <row r="149" spans="2:48" x14ac:dyDescent="0.25">
      <c r="B149" s="5" t="s">
        <v>137</v>
      </c>
      <c r="C149" s="23">
        <f>+'[2]Unallocated Detail (CBR)'!H153</f>
        <v>0</v>
      </c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37">
        <f t="shared" si="99"/>
        <v>0</v>
      </c>
      <c r="Y149" s="37">
        <f t="shared" si="100"/>
        <v>0</v>
      </c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82">
        <f t="shared" si="101"/>
        <v>0</v>
      </c>
      <c r="AV149" s="82">
        <f t="shared" si="102"/>
        <v>0</v>
      </c>
    </row>
    <row r="150" spans="2:48" x14ac:dyDescent="0.25">
      <c r="B150" s="5" t="s">
        <v>138</v>
      </c>
      <c r="C150" s="23">
        <f>+'[2]Unallocated Detail (CBR)'!H154</f>
        <v>0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37">
        <f t="shared" si="99"/>
        <v>0</v>
      </c>
      <c r="Y150" s="37">
        <f t="shared" si="100"/>
        <v>0</v>
      </c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82">
        <f t="shared" si="101"/>
        <v>0</v>
      </c>
      <c r="AV150" s="82">
        <f t="shared" si="102"/>
        <v>0</v>
      </c>
    </row>
    <row r="151" spans="2:48" x14ac:dyDescent="0.25">
      <c r="B151" s="5" t="s">
        <v>139</v>
      </c>
      <c r="C151" s="23">
        <f>+'[2]Unallocated Detail (CBR)'!H155</f>
        <v>0</v>
      </c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37">
        <f t="shared" si="99"/>
        <v>0</v>
      </c>
      <c r="Y151" s="37">
        <f t="shared" si="100"/>
        <v>0</v>
      </c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82">
        <f t="shared" si="101"/>
        <v>0</v>
      </c>
      <c r="AV151" s="82">
        <f t="shared" si="102"/>
        <v>0</v>
      </c>
    </row>
    <row r="152" spans="2:48" x14ac:dyDescent="0.25">
      <c r="B152" s="5" t="s">
        <v>140</v>
      </c>
      <c r="C152" s="23">
        <f>+'[2]Unallocated Detail (CBR)'!H156</f>
        <v>0</v>
      </c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37">
        <f t="shared" si="99"/>
        <v>0</v>
      </c>
      <c r="Y152" s="37">
        <f t="shared" si="100"/>
        <v>0</v>
      </c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82">
        <f t="shared" si="101"/>
        <v>0</v>
      </c>
      <c r="AV152" s="82">
        <f t="shared" si="102"/>
        <v>0</v>
      </c>
    </row>
    <row r="153" spans="2:48" x14ac:dyDescent="0.25">
      <c r="B153" s="5" t="s">
        <v>141</v>
      </c>
      <c r="C153" s="23">
        <f>+'[2]Unallocated Detail (CBR)'!H157</f>
        <v>0</v>
      </c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37">
        <f t="shared" si="99"/>
        <v>0</v>
      </c>
      <c r="Y153" s="37">
        <f t="shared" si="100"/>
        <v>0</v>
      </c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82">
        <f t="shared" si="101"/>
        <v>0</v>
      </c>
      <c r="AV153" s="82">
        <f t="shared" si="102"/>
        <v>0</v>
      </c>
    </row>
    <row r="154" spans="2:48" x14ac:dyDescent="0.25">
      <c r="B154" s="5" t="s">
        <v>142</v>
      </c>
      <c r="C154" s="23">
        <f>+'[2]Unallocated Detail (CBR)'!H158</f>
        <v>0</v>
      </c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37">
        <f t="shared" si="99"/>
        <v>0</v>
      </c>
      <c r="Y154" s="37">
        <f t="shared" si="100"/>
        <v>0</v>
      </c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82">
        <f t="shared" si="101"/>
        <v>0</v>
      </c>
      <c r="AV154" s="82">
        <f t="shared" si="102"/>
        <v>0</v>
      </c>
    </row>
    <row r="155" spans="2:48" x14ac:dyDescent="0.25">
      <c r="B155" s="5" t="s">
        <v>269</v>
      </c>
      <c r="C155" s="23">
        <f>+'[2]Unallocated Detail (CBR)'!H159</f>
        <v>0</v>
      </c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37">
        <f t="shared" si="99"/>
        <v>0</v>
      </c>
      <c r="Y155" s="37">
        <f t="shared" si="100"/>
        <v>0</v>
      </c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82">
        <f t="shared" si="101"/>
        <v>0</v>
      </c>
      <c r="AV155" s="82">
        <f t="shared" si="102"/>
        <v>0</v>
      </c>
    </row>
    <row r="156" spans="2:48" x14ac:dyDescent="0.25">
      <c r="B156" s="5" t="s">
        <v>143</v>
      </c>
      <c r="C156" s="23">
        <f>+'[2]Unallocated Detail (CBR)'!H160</f>
        <v>0</v>
      </c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37">
        <f t="shared" si="99"/>
        <v>0</v>
      </c>
      <c r="Y156" s="37">
        <f t="shared" si="100"/>
        <v>0</v>
      </c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82">
        <f t="shared" si="101"/>
        <v>0</v>
      </c>
      <c r="AV156" s="82">
        <f t="shared" si="102"/>
        <v>0</v>
      </c>
    </row>
    <row r="157" spans="2:48" x14ac:dyDescent="0.25">
      <c r="B157" s="5" t="s">
        <v>144</v>
      </c>
      <c r="C157" s="23">
        <f>+'[2]Unallocated Detail (CBR)'!H161</f>
        <v>0</v>
      </c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37">
        <f t="shared" si="99"/>
        <v>0</v>
      </c>
      <c r="Y157" s="37">
        <f t="shared" si="100"/>
        <v>0</v>
      </c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82">
        <f t="shared" si="101"/>
        <v>0</v>
      </c>
      <c r="AV157" s="82">
        <f t="shared" si="102"/>
        <v>0</v>
      </c>
    </row>
    <row r="158" spans="2:48" x14ac:dyDescent="0.25">
      <c r="B158" s="5" t="s">
        <v>145</v>
      </c>
      <c r="C158" s="23">
        <f>+'[2]Unallocated Detail (CBR)'!H162</f>
        <v>0</v>
      </c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37">
        <f t="shared" si="99"/>
        <v>0</v>
      </c>
      <c r="Y158" s="37">
        <f t="shared" si="100"/>
        <v>0</v>
      </c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82">
        <f t="shared" si="101"/>
        <v>0</v>
      </c>
      <c r="AV158" s="82">
        <f t="shared" si="102"/>
        <v>0</v>
      </c>
    </row>
    <row r="159" spans="2:48" x14ac:dyDescent="0.25">
      <c r="B159" s="5" t="s">
        <v>146</v>
      </c>
      <c r="C159" s="23">
        <f>+'[2]Unallocated Detail (CBR)'!H163</f>
        <v>2110.77</v>
      </c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37">
        <f t="shared" si="99"/>
        <v>0</v>
      </c>
      <c r="Y159" s="37">
        <f t="shared" si="100"/>
        <v>2110.77</v>
      </c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>
        <f>+'6.28'!C36</f>
        <v>57.75</v>
      </c>
      <c r="AR159" s="24"/>
      <c r="AS159" s="24"/>
      <c r="AT159" s="24"/>
      <c r="AU159" s="82">
        <f t="shared" si="101"/>
        <v>57.75</v>
      </c>
      <c r="AV159" s="82">
        <f t="shared" si="102"/>
        <v>2168.52</v>
      </c>
    </row>
    <row r="160" spans="2:48" x14ac:dyDescent="0.25">
      <c r="B160" s="5" t="s">
        <v>147</v>
      </c>
      <c r="C160" s="23">
        <f>+'[2]Unallocated Detail (CBR)'!H164</f>
        <v>0</v>
      </c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37">
        <f t="shared" si="99"/>
        <v>0</v>
      </c>
      <c r="Y160" s="37">
        <f t="shared" si="100"/>
        <v>0</v>
      </c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82">
        <f t="shared" si="101"/>
        <v>0</v>
      </c>
      <c r="AV160" s="82">
        <f t="shared" si="102"/>
        <v>0</v>
      </c>
    </row>
    <row r="161" spans="2:48" x14ac:dyDescent="0.25">
      <c r="B161" s="5" t="s">
        <v>148</v>
      </c>
      <c r="C161" s="23">
        <f>+'[2]Unallocated Detail (CBR)'!H165</f>
        <v>0</v>
      </c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37">
        <f t="shared" si="99"/>
        <v>0</v>
      </c>
      <c r="Y161" s="37">
        <f t="shared" si="100"/>
        <v>0</v>
      </c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82">
        <f t="shared" si="101"/>
        <v>0</v>
      </c>
      <c r="AV161" s="82">
        <f t="shared" si="102"/>
        <v>0</v>
      </c>
    </row>
    <row r="162" spans="2:48" x14ac:dyDescent="0.25">
      <c r="B162" s="6" t="s">
        <v>149</v>
      </c>
      <c r="C162" s="23">
        <f>+'[2]Unallocated Detail (CBR)'!H166</f>
        <v>0</v>
      </c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37">
        <f t="shared" si="99"/>
        <v>0</v>
      </c>
      <c r="Y162" s="37">
        <f t="shared" si="100"/>
        <v>0</v>
      </c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82">
        <f t="shared" si="101"/>
        <v>0</v>
      </c>
      <c r="AV162" s="82">
        <f t="shared" si="102"/>
        <v>0</v>
      </c>
    </row>
    <row r="163" spans="2:48" x14ac:dyDescent="0.25">
      <c r="B163" s="5" t="s">
        <v>150</v>
      </c>
      <c r="C163" s="25">
        <f t="shared" ref="C163" si="103">SUM(C135:C162)</f>
        <v>2110.77</v>
      </c>
      <c r="D163" s="26">
        <f>SUM(D156:D162)</f>
        <v>0</v>
      </c>
      <c r="E163" s="26">
        <f t="shared" ref="E163" si="104">SUM(E156:E162)</f>
        <v>0</v>
      </c>
      <c r="F163" s="26">
        <f t="shared" ref="F163:Y163" si="105">SUM(F156:F162)</f>
        <v>0</v>
      </c>
      <c r="G163" s="26">
        <f t="shared" si="105"/>
        <v>0</v>
      </c>
      <c r="H163" s="26">
        <f t="shared" si="105"/>
        <v>0</v>
      </c>
      <c r="I163" s="26">
        <f t="shared" si="105"/>
        <v>0</v>
      </c>
      <c r="J163" s="26">
        <f t="shared" ref="J163" si="106">SUM(J156:J162)</f>
        <v>0</v>
      </c>
      <c r="K163" s="26">
        <f t="shared" si="105"/>
        <v>0</v>
      </c>
      <c r="L163" s="26">
        <f t="shared" si="105"/>
        <v>0</v>
      </c>
      <c r="M163" s="26">
        <f t="shared" si="105"/>
        <v>0</v>
      </c>
      <c r="N163" s="26">
        <f t="shared" si="105"/>
        <v>0</v>
      </c>
      <c r="O163" s="26">
        <f t="shared" si="105"/>
        <v>0</v>
      </c>
      <c r="P163" s="26">
        <f t="shared" si="105"/>
        <v>0</v>
      </c>
      <c r="Q163" s="26">
        <f t="shared" si="105"/>
        <v>0</v>
      </c>
      <c r="R163" s="26">
        <f t="shared" si="105"/>
        <v>0</v>
      </c>
      <c r="S163" s="26">
        <f t="shared" si="105"/>
        <v>0</v>
      </c>
      <c r="T163" s="26">
        <f t="shared" si="105"/>
        <v>0</v>
      </c>
      <c r="U163" s="26">
        <f t="shared" si="105"/>
        <v>0</v>
      </c>
      <c r="V163" s="26">
        <f t="shared" si="105"/>
        <v>0</v>
      </c>
      <c r="W163" s="26">
        <f t="shared" ref="W163" si="107">SUM(W156:W162)</f>
        <v>0</v>
      </c>
      <c r="X163" s="74">
        <f t="shared" si="105"/>
        <v>0</v>
      </c>
      <c r="Y163" s="74">
        <f t="shared" si="105"/>
        <v>2110.77</v>
      </c>
      <c r="Z163" s="26">
        <f t="shared" ref="Z163:AV163" si="108">SUM(Z156:Z162)</f>
        <v>0</v>
      </c>
      <c r="AA163" s="26">
        <f t="shared" si="108"/>
        <v>0</v>
      </c>
      <c r="AB163" s="26">
        <f t="shared" si="108"/>
        <v>0</v>
      </c>
      <c r="AC163" s="26">
        <f t="shared" si="108"/>
        <v>0</v>
      </c>
      <c r="AD163" s="26">
        <f t="shared" si="108"/>
        <v>0</v>
      </c>
      <c r="AE163" s="26">
        <f t="shared" si="108"/>
        <v>0</v>
      </c>
      <c r="AF163" s="26">
        <f t="shared" si="108"/>
        <v>0</v>
      </c>
      <c r="AG163" s="26">
        <f t="shared" si="108"/>
        <v>0</v>
      </c>
      <c r="AH163" s="26">
        <f t="shared" si="108"/>
        <v>0</v>
      </c>
      <c r="AI163" s="26">
        <f t="shared" si="108"/>
        <v>0</v>
      </c>
      <c r="AJ163" s="26">
        <f t="shared" si="108"/>
        <v>0</v>
      </c>
      <c r="AK163" s="26">
        <f t="shared" si="108"/>
        <v>0</v>
      </c>
      <c r="AL163" s="26">
        <f t="shared" si="108"/>
        <v>0</v>
      </c>
      <c r="AM163" s="26">
        <f t="shared" si="108"/>
        <v>0</v>
      </c>
      <c r="AN163" s="26">
        <f t="shared" si="108"/>
        <v>0</v>
      </c>
      <c r="AO163" s="26">
        <f t="shared" si="108"/>
        <v>0</v>
      </c>
      <c r="AP163" s="26">
        <f t="shared" si="108"/>
        <v>0</v>
      </c>
      <c r="AQ163" s="26">
        <f t="shared" si="108"/>
        <v>57.75</v>
      </c>
      <c r="AR163" s="26">
        <f t="shared" si="108"/>
        <v>0</v>
      </c>
      <c r="AS163" s="26">
        <f t="shared" si="108"/>
        <v>0</v>
      </c>
      <c r="AT163" s="26">
        <f t="shared" ref="AT163" si="109">SUM(AT156:AT162)</f>
        <v>0</v>
      </c>
      <c r="AU163" s="74">
        <f t="shared" si="108"/>
        <v>57.75</v>
      </c>
      <c r="AV163" s="74">
        <f t="shared" si="108"/>
        <v>2168.52</v>
      </c>
    </row>
    <row r="164" spans="2:48" x14ac:dyDescent="0.25">
      <c r="B164" s="7" t="s">
        <v>151</v>
      </c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73"/>
      <c r="Y164" s="73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73"/>
      <c r="AV164" s="73"/>
    </row>
    <row r="165" spans="2:48" x14ac:dyDescent="0.25">
      <c r="B165" s="5" t="s">
        <v>152</v>
      </c>
      <c r="C165" s="23">
        <f>+'[2]Unallocated Detail (CBR)'!H169</f>
        <v>0</v>
      </c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37">
        <f t="shared" ref="X165:X200" si="110">SUM(D165:W165)</f>
        <v>0</v>
      </c>
      <c r="Y165" s="37">
        <f t="shared" ref="Y165:Y200" si="111">+C165+X165</f>
        <v>0</v>
      </c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37">
        <f t="shared" ref="AU165:AU200" si="112">SUM(Z165:AT165)</f>
        <v>0</v>
      </c>
      <c r="AV165" s="37">
        <f t="shared" ref="AV165:AV200" si="113">+AU165+Y165</f>
        <v>0</v>
      </c>
    </row>
    <row r="166" spans="2:48" x14ac:dyDescent="0.25">
      <c r="B166" s="5" t="s">
        <v>153</v>
      </c>
      <c r="C166" s="23">
        <f>+'[2]Unallocated Detail (CBR)'!H170</f>
        <v>0</v>
      </c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37">
        <f t="shared" si="110"/>
        <v>0</v>
      </c>
      <c r="Y166" s="37">
        <f t="shared" si="111"/>
        <v>0</v>
      </c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37">
        <f t="shared" si="112"/>
        <v>0</v>
      </c>
      <c r="AV166" s="37">
        <f t="shared" si="113"/>
        <v>0</v>
      </c>
    </row>
    <row r="167" spans="2:48" x14ac:dyDescent="0.25">
      <c r="B167" s="5" t="s">
        <v>154</v>
      </c>
      <c r="C167" s="23">
        <f>+'[2]Unallocated Detail (CBR)'!H171</f>
        <v>0</v>
      </c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37">
        <f t="shared" si="110"/>
        <v>0</v>
      </c>
      <c r="Y167" s="37">
        <f t="shared" si="111"/>
        <v>0</v>
      </c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37">
        <f t="shared" si="112"/>
        <v>0</v>
      </c>
      <c r="AV167" s="37">
        <f t="shared" si="113"/>
        <v>0</v>
      </c>
    </row>
    <row r="168" spans="2:48" x14ac:dyDescent="0.25">
      <c r="B168" s="5" t="s">
        <v>155</v>
      </c>
      <c r="C168" s="23">
        <f>+'[2]Unallocated Detail (CBR)'!H172</f>
        <v>0</v>
      </c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37">
        <f t="shared" si="110"/>
        <v>0</v>
      </c>
      <c r="Y168" s="37">
        <f t="shared" si="111"/>
        <v>0</v>
      </c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37">
        <f t="shared" si="112"/>
        <v>0</v>
      </c>
      <c r="AV168" s="37">
        <f t="shared" si="113"/>
        <v>0</v>
      </c>
    </row>
    <row r="169" spans="2:48" x14ac:dyDescent="0.25">
      <c r="B169" s="5" t="s">
        <v>156</v>
      </c>
      <c r="C169" s="23">
        <f>+'[2]Unallocated Detail (CBR)'!H173</f>
        <v>0</v>
      </c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37">
        <f t="shared" si="110"/>
        <v>0</v>
      </c>
      <c r="Y169" s="37">
        <f t="shared" si="111"/>
        <v>0</v>
      </c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37">
        <f t="shared" si="112"/>
        <v>0</v>
      </c>
      <c r="AV169" s="37">
        <f t="shared" si="113"/>
        <v>0</v>
      </c>
    </row>
    <row r="170" spans="2:48" x14ac:dyDescent="0.25">
      <c r="B170" s="5" t="s">
        <v>157</v>
      </c>
      <c r="C170" s="23">
        <f>+'[2]Unallocated Detail (CBR)'!H174</f>
        <v>0</v>
      </c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37">
        <f t="shared" si="110"/>
        <v>0</v>
      </c>
      <c r="Y170" s="37">
        <f t="shared" si="111"/>
        <v>0</v>
      </c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37">
        <f t="shared" si="112"/>
        <v>0</v>
      </c>
      <c r="AV170" s="37">
        <f t="shared" si="113"/>
        <v>0</v>
      </c>
    </row>
    <row r="171" spans="2:48" x14ac:dyDescent="0.25">
      <c r="B171" s="5" t="s">
        <v>158</v>
      </c>
      <c r="C171" s="23">
        <f>+'[2]Unallocated Detail (CBR)'!H175</f>
        <v>0</v>
      </c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37">
        <f t="shared" si="110"/>
        <v>0</v>
      </c>
      <c r="Y171" s="37">
        <f t="shared" si="111"/>
        <v>0</v>
      </c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37">
        <f t="shared" si="112"/>
        <v>0</v>
      </c>
      <c r="AV171" s="37">
        <f t="shared" si="113"/>
        <v>0</v>
      </c>
    </row>
    <row r="172" spans="2:48" x14ac:dyDescent="0.25">
      <c r="B172" s="5" t="s">
        <v>159</v>
      </c>
      <c r="C172" s="23">
        <f>+'[2]Unallocated Detail (CBR)'!H176</f>
        <v>0</v>
      </c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37">
        <f t="shared" si="110"/>
        <v>0</v>
      </c>
      <c r="Y172" s="37">
        <f t="shared" si="111"/>
        <v>0</v>
      </c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37">
        <f t="shared" si="112"/>
        <v>0</v>
      </c>
      <c r="AV172" s="37">
        <f t="shared" si="113"/>
        <v>0</v>
      </c>
    </row>
    <row r="173" spans="2:48" x14ac:dyDescent="0.25">
      <c r="B173" s="5" t="s">
        <v>160</v>
      </c>
      <c r="C173" s="23">
        <f>+'[2]Unallocated Detail (CBR)'!H177</f>
        <v>0</v>
      </c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37">
        <f t="shared" si="110"/>
        <v>0</v>
      </c>
      <c r="Y173" s="37">
        <f t="shared" si="111"/>
        <v>0</v>
      </c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37">
        <f t="shared" si="112"/>
        <v>0</v>
      </c>
      <c r="AV173" s="37">
        <f t="shared" si="113"/>
        <v>0</v>
      </c>
    </row>
    <row r="174" spans="2:48" x14ac:dyDescent="0.25">
      <c r="B174" s="5" t="s">
        <v>161</v>
      </c>
      <c r="C174" s="23">
        <f>+'[2]Unallocated Detail (CBR)'!H178</f>
        <v>0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37">
        <f t="shared" si="110"/>
        <v>0</v>
      </c>
      <c r="Y174" s="37">
        <f t="shared" si="111"/>
        <v>0</v>
      </c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37">
        <f t="shared" si="112"/>
        <v>0</v>
      </c>
      <c r="AV174" s="37">
        <f t="shared" si="113"/>
        <v>0</v>
      </c>
    </row>
    <row r="175" spans="2:48" x14ac:dyDescent="0.25">
      <c r="B175" s="5" t="s">
        <v>162</v>
      </c>
      <c r="C175" s="23">
        <f>+'[2]Unallocated Detail (CBR)'!H179</f>
        <v>0</v>
      </c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37">
        <f t="shared" si="110"/>
        <v>0</v>
      </c>
      <c r="Y175" s="37">
        <f t="shared" si="111"/>
        <v>0</v>
      </c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37">
        <f t="shared" si="112"/>
        <v>0</v>
      </c>
      <c r="AV175" s="37">
        <f t="shared" si="113"/>
        <v>0</v>
      </c>
    </row>
    <row r="176" spans="2:48" x14ac:dyDescent="0.25">
      <c r="B176" s="5" t="s">
        <v>163</v>
      </c>
      <c r="C176" s="23">
        <f>+'[2]Unallocated Detail (CBR)'!H180</f>
        <v>0</v>
      </c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37">
        <f t="shared" si="110"/>
        <v>0</v>
      </c>
      <c r="Y176" s="37">
        <f t="shared" si="111"/>
        <v>0</v>
      </c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37">
        <f t="shared" si="112"/>
        <v>0</v>
      </c>
      <c r="AV176" s="37">
        <f t="shared" si="113"/>
        <v>0</v>
      </c>
    </row>
    <row r="177" spans="2:48" x14ac:dyDescent="0.25">
      <c r="B177" s="5" t="s">
        <v>164</v>
      </c>
      <c r="C177" s="23">
        <f>+'[2]Unallocated Detail (CBR)'!H181</f>
        <v>0</v>
      </c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37">
        <f t="shared" si="110"/>
        <v>0</v>
      </c>
      <c r="Y177" s="37">
        <f t="shared" si="111"/>
        <v>0</v>
      </c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37">
        <f t="shared" si="112"/>
        <v>0</v>
      </c>
      <c r="AV177" s="37">
        <f t="shared" si="113"/>
        <v>0</v>
      </c>
    </row>
    <row r="178" spans="2:48" x14ac:dyDescent="0.25">
      <c r="B178" s="5" t="s">
        <v>165</v>
      </c>
      <c r="C178" s="23">
        <f>+'[2]Unallocated Detail (CBR)'!H182</f>
        <v>0</v>
      </c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37">
        <f t="shared" si="110"/>
        <v>0</v>
      </c>
      <c r="Y178" s="37">
        <f t="shared" si="111"/>
        <v>0</v>
      </c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37">
        <f t="shared" si="112"/>
        <v>0</v>
      </c>
      <c r="AV178" s="37">
        <f t="shared" si="113"/>
        <v>0</v>
      </c>
    </row>
    <row r="179" spans="2:48" x14ac:dyDescent="0.25">
      <c r="B179" s="5" t="s">
        <v>166</v>
      </c>
      <c r="C179" s="23">
        <f>+'[2]Unallocated Detail (CBR)'!H183</f>
        <v>0</v>
      </c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37">
        <f t="shared" si="110"/>
        <v>0</v>
      </c>
      <c r="Y179" s="37">
        <f t="shared" si="111"/>
        <v>0</v>
      </c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37">
        <f t="shared" si="112"/>
        <v>0</v>
      </c>
      <c r="AV179" s="37">
        <f t="shared" si="113"/>
        <v>0</v>
      </c>
    </row>
    <row r="180" spans="2:48" x14ac:dyDescent="0.25">
      <c r="B180" s="5" t="s">
        <v>167</v>
      </c>
      <c r="C180" s="23">
        <f>+'[2]Unallocated Detail (CBR)'!H184</f>
        <v>0</v>
      </c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37">
        <f t="shared" si="110"/>
        <v>0</v>
      </c>
      <c r="Y180" s="37">
        <f t="shared" si="111"/>
        <v>0</v>
      </c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37">
        <f t="shared" si="112"/>
        <v>0</v>
      </c>
      <c r="AV180" s="37">
        <f t="shared" si="113"/>
        <v>0</v>
      </c>
    </row>
    <row r="181" spans="2:48" x14ac:dyDescent="0.25">
      <c r="B181" s="5" t="s">
        <v>168</v>
      </c>
      <c r="C181" s="23">
        <f>+'[2]Unallocated Detail (CBR)'!H185</f>
        <v>0</v>
      </c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37">
        <f t="shared" si="110"/>
        <v>0</v>
      </c>
      <c r="Y181" s="37">
        <f t="shared" si="111"/>
        <v>0</v>
      </c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37">
        <f t="shared" si="112"/>
        <v>0</v>
      </c>
      <c r="AV181" s="37">
        <f t="shared" si="113"/>
        <v>0</v>
      </c>
    </row>
    <row r="182" spans="2:48" x14ac:dyDescent="0.25">
      <c r="B182" s="5" t="s">
        <v>169</v>
      </c>
      <c r="C182" s="23">
        <f>+'[2]Unallocated Detail (CBR)'!H186</f>
        <v>0</v>
      </c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37">
        <f t="shared" si="110"/>
        <v>0</v>
      </c>
      <c r="Y182" s="37">
        <f t="shared" si="111"/>
        <v>0</v>
      </c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37">
        <f t="shared" si="112"/>
        <v>0</v>
      </c>
      <c r="AV182" s="37">
        <f t="shared" si="113"/>
        <v>0</v>
      </c>
    </row>
    <row r="183" spans="2:48" x14ac:dyDescent="0.25">
      <c r="B183" s="5" t="s">
        <v>170</v>
      </c>
      <c r="C183" s="23">
        <f>+'[2]Unallocated Detail (CBR)'!H187</f>
        <v>0</v>
      </c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38"/>
      <c r="T183" s="24"/>
      <c r="U183" s="24"/>
      <c r="V183" s="24"/>
      <c r="W183" s="24"/>
      <c r="X183" s="37">
        <f t="shared" si="110"/>
        <v>0</v>
      </c>
      <c r="Y183" s="37">
        <f t="shared" si="111"/>
        <v>0</v>
      </c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37">
        <f t="shared" si="112"/>
        <v>0</v>
      </c>
      <c r="AV183" s="37">
        <f t="shared" si="113"/>
        <v>0</v>
      </c>
    </row>
    <row r="184" spans="2:48" x14ac:dyDescent="0.25">
      <c r="B184" s="5" t="s">
        <v>171</v>
      </c>
      <c r="C184" s="23">
        <f>+'[2]Unallocated Detail (CBR)'!H188</f>
        <v>2408128.4699999997</v>
      </c>
      <c r="D184" s="24"/>
      <c r="E184" s="24"/>
      <c r="F184" s="24"/>
      <c r="G184" s="24"/>
      <c r="H184" s="24"/>
      <c r="I184" s="24"/>
      <c r="J184" s="24"/>
      <c r="K184" s="24">
        <f>+'[1]Detailed Summary'!$K$29*R184/$R$201</f>
        <v>441.11659068783655</v>
      </c>
      <c r="L184" s="24"/>
      <c r="M184" s="24"/>
      <c r="N184" s="24"/>
      <c r="O184" s="24"/>
      <c r="P184" s="24"/>
      <c r="Q184" s="24"/>
      <c r="R184" s="24">
        <f>+'[5]Sal by FERC RS'!$N153</f>
        <v>1469.8163741965641</v>
      </c>
      <c r="S184" s="38"/>
      <c r="T184" s="24"/>
      <c r="U184" s="24"/>
      <c r="V184" s="24"/>
      <c r="W184" s="24"/>
      <c r="X184" s="37">
        <f t="shared" si="110"/>
        <v>1910.9329648844007</v>
      </c>
      <c r="Y184" s="37">
        <f t="shared" si="111"/>
        <v>2410039.4029648839</v>
      </c>
      <c r="Z184" s="24"/>
      <c r="AA184" s="24"/>
      <c r="AB184" s="24"/>
      <c r="AC184" s="24"/>
      <c r="AD184" s="24"/>
      <c r="AE184" s="24"/>
      <c r="AF184" s="24">
        <f>+'[5]Sal by FERC PR'!$N153</f>
        <v>68809.684105375316</v>
      </c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37">
        <f t="shared" si="112"/>
        <v>68809.684105375316</v>
      </c>
      <c r="AV184" s="37">
        <f t="shared" si="113"/>
        <v>2478849.0870702593</v>
      </c>
    </row>
    <row r="185" spans="2:48" x14ac:dyDescent="0.25">
      <c r="B185" s="5" t="s">
        <v>172</v>
      </c>
      <c r="C185" s="23">
        <f>+'[2]Unallocated Detail (CBR)'!H189</f>
        <v>248128.58</v>
      </c>
      <c r="D185" s="24"/>
      <c r="E185" s="24"/>
      <c r="F185" s="24"/>
      <c r="G185" s="24"/>
      <c r="H185" s="24"/>
      <c r="I185" s="24"/>
      <c r="J185" s="24"/>
      <c r="K185" s="24">
        <f>+'[1]Detailed Summary'!$K$29*R185/$R$201</f>
        <v>63.800522286131446</v>
      </c>
      <c r="L185" s="24"/>
      <c r="M185" s="24"/>
      <c r="N185" s="24"/>
      <c r="O185" s="24"/>
      <c r="P185" s="24"/>
      <c r="Q185" s="24"/>
      <c r="R185" s="24">
        <f>+'[5]Sal by FERC RS'!$N154</f>
        <v>212.58563907611054</v>
      </c>
      <c r="S185" s="38"/>
      <c r="T185" s="24"/>
      <c r="U185" s="24"/>
      <c r="V185" s="24"/>
      <c r="W185" s="24"/>
      <c r="X185" s="37">
        <f t="shared" si="110"/>
        <v>276.38616136224198</v>
      </c>
      <c r="Y185" s="37">
        <f t="shared" si="111"/>
        <v>248404.96616136222</v>
      </c>
      <c r="Z185" s="24"/>
      <c r="AA185" s="24"/>
      <c r="AB185" s="24"/>
      <c r="AC185" s="24"/>
      <c r="AD185" s="24"/>
      <c r="AE185" s="24"/>
      <c r="AF185" s="24">
        <f>+'[5]Sal by FERC PR'!$N154</f>
        <v>8150.1720065916479</v>
      </c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37">
        <f t="shared" si="112"/>
        <v>8150.1720065916479</v>
      </c>
      <c r="AV185" s="37">
        <f t="shared" si="113"/>
        <v>256555.13816795388</v>
      </c>
    </row>
    <row r="186" spans="2:48" x14ac:dyDescent="0.25">
      <c r="B186" s="5" t="s">
        <v>173</v>
      </c>
      <c r="C186" s="23">
        <f>+'[2]Unallocated Detail (CBR)'!H190</f>
        <v>17766601.990000002</v>
      </c>
      <c r="D186" s="24"/>
      <c r="E186" s="24"/>
      <c r="F186" s="24"/>
      <c r="G186" s="24"/>
      <c r="H186" s="24"/>
      <c r="I186" s="24"/>
      <c r="J186" s="24"/>
      <c r="K186" s="24">
        <f>+'[1]Detailed Summary'!$K$29*R186/$R$201</f>
        <v>16462.794837268197</v>
      </c>
      <c r="L186" s="24"/>
      <c r="M186" s="24"/>
      <c r="N186" s="24"/>
      <c r="O186" s="24"/>
      <c r="P186" s="24"/>
      <c r="Q186" s="24"/>
      <c r="R186" s="24">
        <f>+'[5]Sal by FERC RS'!$N155</f>
        <v>54854.625574441518</v>
      </c>
      <c r="S186" s="38"/>
      <c r="T186" s="24"/>
      <c r="U186" s="24"/>
      <c r="V186" s="24"/>
      <c r="W186" s="24"/>
      <c r="X186" s="37">
        <f t="shared" si="110"/>
        <v>71317.420411709711</v>
      </c>
      <c r="Y186" s="37">
        <f t="shared" si="111"/>
        <v>17837919.410411712</v>
      </c>
      <c r="Z186" s="24"/>
      <c r="AA186" s="24"/>
      <c r="AB186" s="24"/>
      <c r="AC186" s="24"/>
      <c r="AD186" s="24"/>
      <c r="AE186" s="24"/>
      <c r="AF186" s="24">
        <f>+'[5]Sal by FERC PR'!$N155</f>
        <v>158042.82866672252</v>
      </c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>
        <f>+'6.28'!C38</f>
        <v>162297.14818216526</v>
      </c>
      <c r="AR186" s="24"/>
      <c r="AS186" s="24"/>
      <c r="AT186" s="24"/>
      <c r="AU186" s="37">
        <f t="shared" si="112"/>
        <v>320339.97684888775</v>
      </c>
      <c r="AV186" s="37">
        <f t="shared" si="113"/>
        <v>18158259.387260601</v>
      </c>
    </row>
    <row r="187" spans="2:48" x14ac:dyDescent="0.25">
      <c r="B187" s="5" t="s">
        <v>174</v>
      </c>
      <c r="C187" s="23">
        <f>+'[2]Unallocated Detail (CBR)'!H191</f>
        <v>1746479.5299999998</v>
      </c>
      <c r="D187" s="24"/>
      <c r="E187" s="24"/>
      <c r="F187" s="24"/>
      <c r="G187" s="24"/>
      <c r="H187" s="24"/>
      <c r="I187" s="24"/>
      <c r="J187" s="24"/>
      <c r="K187" s="24">
        <f>+'[1]Detailed Summary'!$K$29*R187/$R$201</f>
        <v>4680.0185691083971</v>
      </c>
      <c r="L187" s="24"/>
      <c r="M187" s="24"/>
      <c r="N187" s="24"/>
      <c r="O187" s="24"/>
      <c r="P187" s="24"/>
      <c r="Q187" s="24"/>
      <c r="R187" s="24">
        <f>+'[5]Sal by FERC RS'!$N156</f>
        <v>15593.990499639516</v>
      </c>
      <c r="S187" s="38"/>
      <c r="T187" s="24"/>
      <c r="U187" s="24"/>
      <c r="V187" s="24"/>
      <c r="W187" s="24"/>
      <c r="X187" s="37">
        <f t="shared" si="110"/>
        <v>20274.009068747913</v>
      </c>
      <c r="Y187" s="37">
        <f t="shared" si="111"/>
        <v>1766753.5390687478</v>
      </c>
      <c r="Z187" s="24"/>
      <c r="AA187" s="24"/>
      <c r="AB187" s="24"/>
      <c r="AC187" s="24"/>
      <c r="AD187" s="24"/>
      <c r="AE187" s="24"/>
      <c r="AF187" s="24">
        <f>+'[5]Sal by FERC PR'!$N156</f>
        <v>48976.810901954304</v>
      </c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37">
        <f t="shared" si="112"/>
        <v>48976.810901954304</v>
      </c>
      <c r="AV187" s="37">
        <f t="shared" si="113"/>
        <v>1815730.3499707021</v>
      </c>
    </row>
    <row r="188" spans="2:48" x14ac:dyDescent="0.25">
      <c r="B188" s="5" t="s">
        <v>175</v>
      </c>
      <c r="C188" s="23">
        <f>+'[2]Unallocated Detail (CBR)'!H192</f>
        <v>449171.91000000003</v>
      </c>
      <c r="D188" s="24"/>
      <c r="E188" s="24"/>
      <c r="F188" s="24"/>
      <c r="G188" s="24"/>
      <c r="H188" s="24"/>
      <c r="I188" s="24"/>
      <c r="J188" s="24"/>
      <c r="K188" s="24">
        <f>+'[1]Detailed Summary'!$K$29*R188/$R$201</f>
        <v>1936.2577962616444</v>
      </c>
      <c r="L188" s="24"/>
      <c r="M188" s="24"/>
      <c r="N188" s="24"/>
      <c r="O188" s="24"/>
      <c r="P188" s="24"/>
      <c r="Q188" s="24"/>
      <c r="R188" s="24">
        <f>+'[5]Sal by FERC RS'!$N157</f>
        <v>6451.6807431192228</v>
      </c>
      <c r="S188" s="38"/>
      <c r="T188" s="24"/>
      <c r="U188" s="24"/>
      <c r="V188" s="24"/>
      <c r="W188" s="24"/>
      <c r="X188" s="37">
        <f t="shared" si="110"/>
        <v>8387.938539380868</v>
      </c>
      <c r="Y188" s="37">
        <f t="shared" si="111"/>
        <v>457559.84853938088</v>
      </c>
      <c r="Z188" s="24"/>
      <c r="AA188" s="24"/>
      <c r="AB188" s="24"/>
      <c r="AC188" s="24"/>
      <c r="AD188" s="24"/>
      <c r="AE188" s="24"/>
      <c r="AF188" s="24">
        <f>+'[5]Sal by FERC PR'!$N157</f>
        <v>20355.932517246929</v>
      </c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37">
        <f t="shared" si="112"/>
        <v>20355.932517246929</v>
      </c>
      <c r="AV188" s="37">
        <f t="shared" si="113"/>
        <v>477915.78105662781</v>
      </c>
    </row>
    <row r="189" spans="2:48" x14ac:dyDescent="0.25">
      <c r="B189" s="5" t="s">
        <v>176</v>
      </c>
      <c r="C189" s="23">
        <f>+'[2]Unallocated Detail (CBR)'!H193</f>
        <v>2859450.9699999997</v>
      </c>
      <c r="D189" s="24"/>
      <c r="E189" s="24"/>
      <c r="F189" s="24"/>
      <c r="G189" s="24"/>
      <c r="H189" s="24"/>
      <c r="I189" s="24"/>
      <c r="J189" s="24"/>
      <c r="K189" s="24">
        <f>+'[1]Detailed Summary'!$K$29*R189/$R$201</f>
        <v>7803.6196603935678</v>
      </c>
      <c r="L189" s="24"/>
      <c r="M189" s="24"/>
      <c r="N189" s="24"/>
      <c r="O189" s="24"/>
      <c r="P189" s="24"/>
      <c r="Q189" s="24"/>
      <c r="R189" s="24">
        <f>+'[5]Sal by FERC RS'!$N158</f>
        <v>26001.941883354717</v>
      </c>
      <c r="S189" s="38"/>
      <c r="T189" s="24"/>
      <c r="U189" s="24"/>
      <c r="V189" s="24"/>
      <c r="W189" s="24"/>
      <c r="X189" s="37">
        <f t="shared" si="110"/>
        <v>33805.561543748285</v>
      </c>
      <c r="Y189" s="37">
        <f t="shared" si="111"/>
        <v>2893256.531543748</v>
      </c>
      <c r="Z189" s="24"/>
      <c r="AA189" s="24"/>
      <c r="AB189" s="24"/>
      <c r="AC189" s="24"/>
      <c r="AD189" s="24"/>
      <c r="AE189" s="24"/>
      <c r="AF189" s="24">
        <f>+'[5]Sal by FERC PR'!$N158</f>
        <v>75679.178037170364</v>
      </c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>
        <f>+'6.28'!C39</f>
        <v>4355.8511435976152</v>
      </c>
      <c r="AR189" s="24"/>
      <c r="AS189" s="24"/>
      <c r="AT189" s="24"/>
      <c r="AU189" s="37">
        <f t="shared" si="112"/>
        <v>80035.029180767975</v>
      </c>
      <c r="AV189" s="37">
        <f t="shared" si="113"/>
        <v>2973291.5607245159</v>
      </c>
    </row>
    <row r="190" spans="2:48" x14ac:dyDescent="0.25">
      <c r="B190" s="5" t="s">
        <v>177</v>
      </c>
      <c r="C190" s="23">
        <f>+'[2]Unallocated Detail (CBR)'!H194</f>
        <v>3502702.8799999896</v>
      </c>
      <c r="D190" s="24"/>
      <c r="E190" s="24"/>
      <c r="F190" s="24"/>
      <c r="G190" s="24"/>
      <c r="H190" s="24"/>
      <c r="I190" s="24"/>
      <c r="J190" s="24"/>
      <c r="K190" s="24">
        <f>+'[1]Detailed Summary'!$K$29*R190/$R$201</f>
        <v>16587.054671607828</v>
      </c>
      <c r="L190" s="24"/>
      <c r="M190" s="24"/>
      <c r="N190" s="24"/>
      <c r="O190" s="24"/>
      <c r="P190" s="24"/>
      <c r="Q190" s="24"/>
      <c r="R190" s="24">
        <f>+'[5]Sal by FERC RS'!$N159</f>
        <v>55268.663819710309</v>
      </c>
      <c r="S190" s="38"/>
      <c r="T190" s="24"/>
      <c r="U190" s="24"/>
      <c r="V190" s="24"/>
      <c r="W190" s="24"/>
      <c r="X190" s="37">
        <f t="shared" si="110"/>
        <v>71855.718491318141</v>
      </c>
      <c r="Y190" s="37">
        <f t="shared" si="111"/>
        <v>3574558.5984913078</v>
      </c>
      <c r="Z190" s="24"/>
      <c r="AA190" s="24"/>
      <c r="AB190" s="24"/>
      <c r="AC190" s="24"/>
      <c r="AD190" s="24"/>
      <c r="AE190" s="24"/>
      <c r="AF190" s="24">
        <f>+'[5]Sal by FERC PR'!$N159</f>
        <v>148277.62454634567</v>
      </c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37">
        <f t="shared" si="112"/>
        <v>148277.62454634567</v>
      </c>
      <c r="AV190" s="37">
        <f t="shared" si="113"/>
        <v>3722836.2230376536</v>
      </c>
    </row>
    <row r="191" spans="2:48" x14ac:dyDescent="0.25">
      <c r="B191" s="5" t="s">
        <v>178</v>
      </c>
      <c r="C191" s="23">
        <f>+'[2]Unallocated Detail (CBR)'!H195</f>
        <v>14763703.899999999</v>
      </c>
      <c r="D191" s="24"/>
      <c r="E191" s="24"/>
      <c r="F191" s="24"/>
      <c r="G191" s="24"/>
      <c r="H191" s="24"/>
      <c r="I191" s="24"/>
      <c r="J191" s="24"/>
      <c r="K191" s="24">
        <f>+'[1]Detailed Summary'!$K$29*R191/$R$201</f>
        <v>38367.783057722867</v>
      </c>
      <c r="L191" s="24"/>
      <c r="M191" s="24"/>
      <c r="N191" s="24"/>
      <c r="O191" s="24"/>
      <c r="P191" s="24"/>
      <c r="Q191" s="24"/>
      <c r="R191" s="24">
        <f>+'[5]Sal by FERC RS'!$N160</f>
        <v>127842.83559121549</v>
      </c>
      <c r="S191" s="38"/>
      <c r="T191" s="24"/>
      <c r="U191" s="24"/>
      <c r="V191" s="24"/>
      <c r="W191" s="24"/>
      <c r="X191" s="37">
        <f t="shared" si="110"/>
        <v>166210.61864893837</v>
      </c>
      <c r="Y191" s="37">
        <f t="shared" si="111"/>
        <v>14929914.518648937</v>
      </c>
      <c r="Z191" s="24"/>
      <c r="AA191" s="24"/>
      <c r="AB191" s="24"/>
      <c r="AC191" s="24"/>
      <c r="AD191" s="24"/>
      <c r="AE191" s="24"/>
      <c r="AF191" s="24">
        <f>+'[5]Sal by FERC PR'!$N160</f>
        <v>480702.52547442412</v>
      </c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>
        <f>+'6.28'!C40</f>
        <v>21897.608094384945</v>
      </c>
      <c r="AR191" s="24"/>
      <c r="AS191" s="24"/>
      <c r="AT191" s="24"/>
      <c r="AU191" s="37">
        <f t="shared" si="112"/>
        <v>502600.13356880908</v>
      </c>
      <c r="AV191" s="37">
        <f t="shared" si="113"/>
        <v>15432514.652217746</v>
      </c>
    </row>
    <row r="192" spans="2:48" x14ac:dyDescent="0.25">
      <c r="B192" s="5" t="s">
        <v>179</v>
      </c>
      <c r="C192" s="23">
        <f>+'[2]Unallocated Detail (CBR)'!H196</f>
        <v>219295.23</v>
      </c>
      <c r="D192" s="24"/>
      <c r="E192" s="24"/>
      <c r="F192" s="24"/>
      <c r="G192" s="24"/>
      <c r="H192" s="24"/>
      <c r="I192" s="24"/>
      <c r="J192" s="24"/>
      <c r="K192" s="24">
        <f>+'[1]Detailed Summary'!$K$29*R192/$R$201</f>
        <v>2.9491550936700404</v>
      </c>
      <c r="L192" s="24"/>
      <c r="M192" s="24"/>
      <c r="N192" s="24"/>
      <c r="O192" s="24"/>
      <c r="P192" s="24"/>
      <c r="Q192" s="24"/>
      <c r="R192" s="24">
        <f>+'[5]Sal by FERC RS'!$N161</f>
        <v>9.826691034137415</v>
      </c>
      <c r="S192" s="38"/>
      <c r="T192" s="24"/>
      <c r="U192" s="24"/>
      <c r="V192" s="24"/>
      <c r="W192" s="24"/>
      <c r="X192" s="37">
        <f t="shared" si="110"/>
        <v>12.775846127807455</v>
      </c>
      <c r="Y192" s="37">
        <f t="shared" si="111"/>
        <v>219308.00584612781</v>
      </c>
      <c r="Z192" s="24"/>
      <c r="AA192" s="24"/>
      <c r="AB192" s="24"/>
      <c r="AC192" s="24"/>
      <c r="AD192" s="24"/>
      <c r="AE192" s="24"/>
      <c r="AF192" s="24">
        <f>+'[5]Sal by FERC PR'!$N161</f>
        <v>376.73862887407046</v>
      </c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37">
        <f t="shared" si="112"/>
        <v>376.73862887407046</v>
      </c>
      <c r="AV192" s="37">
        <f t="shared" si="113"/>
        <v>219684.74447500188</v>
      </c>
    </row>
    <row r="193" spans="2:48" x14ac:dyDescent="0.25">
      <c r="B193" s="5" t="s">
        <v>270</v>
      </c>
      <c r="C193" s="23">
        <f>+'[2]Unallocated Detail (CBR)'!H197</f>
        <v>58127.79</v>
      </c>
      <c r="D193" s="24"/>
      <c r="E193" s="24"/>
      <c r="F193" s="24"/>
      <c r="G193" s="24"/>
      <c r="H193" s="24"/>
      <c r="I193" s="24"/>
      <c r="J193" s="24"/>
      <c r="K193" s="24">
        <f>+'[1]Detailed Summary'!$K$29*R193/$R$201</f>
        <v>14.157623014842221</v>
      </c>
      <c r="L193" s="24"/>
      <c r="M193" s="24"/>
      <c r="N193" s="24"/>
      <c r="O193" s="24"/>
      <c r="P193" s="24"/>
      <c r="Q193" s="24"/>
      <c r="R193" s="24">
        <f>+'[5]Sal by FERC RS'!$N164</f>
        <v>47.173710003673676</v>
      </c>
      <c r="S193" s="38"/>
      <c r="T193" s="24"/>
      <c r="U193" s="24"/>
      <c r="V193" s="24"/>
      <c r="W193" s="24"/>
      <c r="X193" s="37">
        <f t="shared" si="110"/>
        <v>61.331333018515899</v>
      </c>
      <c r="Y193" s="37">
        <f t="shared" si="111"/>
        <v>58189.12133301852</v>
      </c>
      <c r="Z193" s="24"/>
      <c r="AA193" s="24"/>
      <c r="AB193" s="24"/>
      <c r="AC193" s="24"/>
      <c r="AD193" s="24"/>
      <c r="AE193" s="24"/>
      <c r="AF193" s="24">
        <f>+'[5]Sal by FERC PR'!$N164</f>
        <v>1808.5598462338426</v>
      </c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37">
        <f t="shared" si="112"/>
        <v>1808.5598462338426</v>
      </c>
      <c r="AV193" s="37">
        <f t="shared" si="113"/>
        <v>59997.681179252366</v>
      </c>
    </row>
    <row r="194" spans="2:48" x14ac:dyDescent="0.25">
      <c r="B194" s="5" t="s">
        <v>180</v>
      </c>
      <c r="C194" s="23">
        <f>+'[2]Unallocated Detail (CBR)'!H198</f>
        <v>134870.25</v>
      </c>
      <c r="D194" s="24"/>
      <c r="E194" s="24"/>
      <c r="F194" s="24"/>
      <c r="G194" s="24"/>
      <c r="H194" s="24"/>
      <c r="I194" s="24"/>
      <c r="J194" s="24"/>
      <c r="K194" s="24">
        <f>+'[1]Detailed Summary'!$K$29*R194/$R$201</f>
        <v>447.3356852856171</v>
      </c>
      <c r="L194" s="24"/>
      <c r="M194" s="24"/>
      <c r="N194" s="24"/>
      <c r="O194" s="24"/>
      <c r="P194" s="24"/>
      <c r="Q194" s="24"/>
      <c r="R194" s="24">
        <f>+'[5]Sal by FERC RS'!$N165</f>
        <v>1490.5386214787206</v>
      </c>
      <c r="S194" s="38"/>
      <c r="T194" s="24"/>
      <c r="U194" s="24"/>
      <c r="V194" s="24"/>
      <c r="W194" s="24"/>
      <c r="X194" s="37">
        <f t="shared" si="110"/>
        <v>1937.8743067643377</v>
      </c>
      <c r="Y194" s="37">
        <f t="shared" si="111"/>
        <v>136808.12430676434</v>
      </c>
      <c r="Z194" s="24"/>
      <c r="AA194" s="24"/>
      <c r="AB194" s="24"/>
      <c r="AC194" s="24"/>
      <c r="AD194" s="24"/>
      <c r="AE194" s="24"/>
      <c r="AF194" s="24">
        <f>+'[5]Sal by FERC PR'!$N165</f>
        <v>3957.6322763445046</v>
      </c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>
        <f>+'6.28'!C42</f>
        <v>523.06406076056385</v>
      </c>
      <c r="AR194" s="24"/>
      <c r="AS194" s="24"/>
      <c r="AT194" s="24"/>
      <c r="AU194" s="37">
        <f t="shared" si="112"/>
        <v>4480.6963371050688</v>
      </c>
      <c r="AV194" s="37">
        <f t="shared" si="113"/>
        <v>141288.8206438694</v>
      </c>
    </row>
    <row r="195" spans="2:48" x14ac:dyDescent="0.25">
      <c r="B195" s="5" t="s">
        <v>181</v>
      </c>
      <c r="C195" s="23">
        <f>+'[2]Unallocated Detail (CBR)'!H199</f>
        <v>8510356.9800000004</v>
      </c>
      <c r="D195" s="24"/>
      <c r="E195" s="24"/>
      <c r="F195" s="24"/>
      <c r="G195" s="24"/>
      <c r="H195" s="24"/>
      <c r="I195" s="24"/>
      <c r="J195" s="24"/>
      <c r="K195" s="24">
        <f>+'[1]Detailed Summary'!$K$29*R195/$R$201</f>
        <v>15281.532069094505</v>
      </c>
      <c r="L195" s="24"/>
      <c r="M195" s="24"/>
      <c r="N195" s="24"/>
      <c r="O195" s="24"/>
      <c r="P195" s="24"/>
      <c r="Q195" s="24"/>
      <c r="R195" s="24">
        <f>+'[5]Sal by FERC RS'!$N166</f>
        <v>50918.615468398762</v>
      </c>
      <c r="S195" s="38"/>
      <c r="T195" s="24"/>
      <c r="U195" s="24"/>
      <c r="V195" s="24"/>
      <c r="W195" s="24"/>
      <c r="X195" s="37">
        <f t="shared" si="110"/>
        <v>66200.147537493263</v>
      </c>
      <c r="Y195" s="37">
        <f t="shared" si="111"/>
        <v>8576557.1275374945</v>
      </c>
      <c r="Z195" s="24"/>
      <c r="AA195" s="24"/>
      <c r="AB195" s="24"/>
      <c r="AC195" s="24"/>
      <c r="AD195" s="24"/>
      <c r="AE195" s="24"/>
      <c r="AF195" s="24">
        <f>+'[5]Sal by FERC PR'!$N166</f>
        <v>150935.3033084115</v>
      </c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>
        <f>+'6.28'!C43</f>
        <v>50245.539088600388</v>
      </c>
      <c r="AR195" s="24"/>
      <c r="AS195" s="24"/>
      <c r="AT195" s="24"/>
      <c r="AU195" s="37">
        <f t="shared" si="112"/>
        <v>201180.84239701187</v>
      </c>
      <c r="AV195" s="37">
        <f t="shared" si="113"/>
        <v>8777737.9699345063</v>
      </c>
    </row>
    <row r="196" spans="2:48" x14ac:dyDescent="0.25">
      <c r="B196" s="5" t="s">
        <v>182</v>
      </c>
      <c r="C196" s="23">
        <f>+'[2]Unallocated Detail (CBR)'!H200</f>
        <v>776080.37</v>
      </c>
      <c r="D196" s="24"/>
      <c r="E196" s="24"/>
      <c r="F196" s="24"/>
      <c r="G196" s="24"/>
      <c r="H196" s="24"/>
      <c r="I196" s="24"/>
      <c r="J196" s="24"/>
      <c r="K196" s="24">
        <f>+'[1]Detailed Summary'!$K$29*R196/$R$201</f>
        <v>3440.4451152323777</v>
      </c>
      <c r="L196" s="24"/>
      <c r="M196" s="24"/>
      <c r="N196" s="24"/>
      <c r="O196" s="24"/>
      <c r="P196" s="24"/>
      <c r="Q196" s="24"/>
      <c r="R196" s="24">
        <f>+'[5]Sal by FERC RS'!$N167</f>
        <v>11463.687087824084</v>
      </c>
      <c r="S196" s="38"/>
      <c r="T196" s="24"/>
      <c r="U196" s="24"/>
      <c r="V196" s="24"/>
      <c r="W196" s="24"/>
      <c r="X196" s="37">
        <f t="shared" si="110"/>
        <v>14904.132203056462</v>
      </c>
      <c r="Y196" s="37">
        <f t="shared" si="111"/>
        <v>790984.50220305647</v>
      </c>
      <c r="Z196" s="24"/>
      <c r="AA196" s="24"/>
      <c r="AB196" s="24"/>
      <c r="AC196" s="24"/>
      <c r="AD196" s="24"/>
      <c r="AE196" s="24"/>
      <c r="AF196" s="24">
        <f>+'[5]Sal by FERC PR'!$N167</f>
        <v>31146.92366518587</v>
      </c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>
        <f>+'6.28'!C44</f>
        <v>3103.6802953484103</v>
      </c>
      <c r="AR196" s="24"/>
      <c r="AS196" s="24"/>
      <c r="AT196" s="24"/>
      <c r="AU196" s="37">
        <f t="shared" si="112"/>
        <v>34250.603960534281</v>
      </c>
      <c r="AV196" s="37">
        <f t="shared" si="113"/>
        <v>825235.1061635908</v>
      </c>
    </row>
    <row r="197" spans="2:48" x14ac:dyDescent="0.25">
      <c r="B197" s="5" t="s">
        <v>183</v>
      </c>
      <c r="C197" s="23">
        <f>+'[2]Unallocated Detail (CBR)'!H201</f>
        <v>356292.56999999902</v>
      </c>
      <c r="D197" s="24"/>
      <c r="E197" s="24"/>
      <c r="F197" s="24"/>
      <c r="G197" s="24"/>
      <c r="H197" s="24"/>
      <c r="I197" s="24"/>
      <c r="J197" s="24"/>
      <c r="K197" s="24">
        <f>+'[1]Detailed Summary'!$K$29*R197/$R$201</f>
        <v>1658.1703223040081</v>
      </c>
      <c r="L197" s="24"/>
      <c r="M197" s="24"/>
      <c r="N197" s="24"/>
      <c r="O197" s="24"/>
      <c r="P197" s="24"/>
      <c r="Q197" s="24"/>
      <c r="R197" s="24">
        <f>+'[5]Sal by FERC RS'!$N168</f>
        <v>5525.0832600262684</v>
      </c>
      <c r="S197" s="39"/>
      <c r="T197" s="24"/>
      <c r="U197" s="24"/>
      <c r="V197" s="24"/>
      <c r="W197" s="24"/>
      <c r="X197" s="37">
        <f t="shared" si="110"/>
        <v>7183.2535823302769</v>
      </c>
      <c r="Y197" s="37">
        <f t="shared" si="111"/>
        <v>363475.82358232932</v>
      </c>
      <c r="Z197" s="24"/>
      <c r="AA197" s="24"/>
      <c r="AB197" s="24"/>
      <c r="AC197" s="24"/>
      <c r="AD197" s="24"/>
      <c r="AE197" s="24"/>
      <c r="AF197" s="24">
        <f>+'[5]Sal by FERC PR'!$N168</f>
        <v>14650.906405024747</v>
      </c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37">
        <f t="shared" si="112"/>
        <v>14650.906405024747</v>
      </c>
      <c r="AV197" s="37">
        <f t="shared" si="113"/>
        <v>378126.72998735408</v>
      </c>
    </row>
    <row r="198" spans="2:48" x14ac:dyDescent="0.25">
      <c r="B198" s="5" t="s">
        <v>184</v>
      </c>
      <c r="C198" s="23">
        <f>+'[2]Unallocated Detail (CBR)'!H202</f>
        <v>4750713.2199999895</v>
      </c>
      <c r="D198" s="24"/>
      <c r="E198" s="24"/>
      <c r="F198" s="24"/>
      <c r="G198" s="24"/>
      <c r="H198" s="24"/>
      <c r="I198" s="24"/>
      <c r="J198" s="24"/>
      <c r="K198" s="24">
        <f>+'[1]Detailed Summary'!$K$29*R198/$R$201</f>
        <v>8418.2970352407337</v>
      </c>
      <c r="L198" s="24"/>
      <c r="M198" s="24"/>
      <c r="N198" s="24"/>
      <c r="O198" s="24"/>
      <c r="P198" s="24"/>
      <c r="Q198" s="24"/>
      <c r="R198" s="24">
        <f>+'[5]Sal by FERC RS'!$N169</f>
        <v>28050.069043998905</v>
      </c>
      <c r="S198" s="39"/>
      <c r="T198" s="24"/>
      <c r="U198" s="24"/>
      <c r="V198" s="24"/>
      <c r="W198" s="24"/>
      <c r="X198" s="37">
        <f t="shared" si="110"/>
        <v>36468.36607923964</v>
      </c>
      <c r="Y198" s="37">
        <f t="shared" si="111"/>
        <v>4787181.5860792287</v>
      </c>
      <c r="Z198" s="24"/>
      <c r="AA198" s="24"/>
      <c r="AB198" s="24"/>
      <c r="AC198" s="24"/>
      <c r="AD198" s="24"/>
      <c r="AE198" s="24"/>
      <c r="AF198" s="24">
        <f>+'[5]Sal by FERC PR'!$N169</f>
        <v>75865.364891370846</v>
      </c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>
        <f>+'6.28'!C45</f>
        <v>35544.678891513198</v>
      </c>
      <c r="AR198" s="24"/>
      <c r="AS198" s="24"/>
      <c r="AT198" s="24"/>
      <c r="AU198" s="37">
        <f t="shared" si="112"/>
        <v>111410.04378288405</v>
      </c>
      <c r="AV198" s="37">
        <f t="shared" si="113"/>
        <v>4898591.6298621129</v>
      </c>
    </row>
    <row r="199" spans="2:48" x14ac:dyDescent="0.25">
      <c r="B199" s="5" t="s">
        <v>185</v>
      </c>
      <c r="C199" s="23">
        <f>+'[2]Unallocated Detail (CBR)'!H203</f>
        <v>1038755.6799999999</v>
      </c>
      <c r="D199" s="24"/>
      <c r="E199" s="24"/>
      <c r="F199" s="24"/>
      <c r="G199" s="24"/>
      <c r="H199" s="24"/>
      <c r="I199" s="24"/>
      <c r="J199" s="24"/>
      <c r="K199" s="24">
        <f>+'[1]Detailed Summary'!$K$29*R199/$R$201</f>
        <v>2296.1957615450624</v>
      </c>
      <c r="L199" s="24"/>
      <c r="M199" s="24"/>
      <c r="N199" s="24"/>
      <c r="O199" s="24"/>
      <c r="P199" s="24"/>
      <c r="Q199" s="24"/>
      <c r="R199" s="24">
        <f>+'[5]Sal by FERC RS'!$N170</f>
        <v>7651.0070124930908</v>
      </c>
      <c r="S199" s="39"/>
      <c r="T199" s="24"/>
      <c r="U199" s="24"/>
      <c r="V199" s="24"/>
      <c r="W199" s="24"/>
      <c r="X199" s="37">
        <f t="shared" si="110"/>
        <v>9947.2027740381527</v>
      </c>
      <c r="Y199" s="37">
        <f t="shared" si="111"/>
        <v>1048702.882774038</v>
      </c>
      <c r="Z199" s="24"/>
      <c r="AA199" s="24"/>
      <c r="AB199" s="24"/>
      <c r="AC199" s="24"/>
      <c r="AD199" s="24"/>
      <c r="AE199" s="24"/>
      <c r="AF199" s="24">
        <f>+'[5]Sal by FERC PR'!$N170</f>
        <v>36300.731956106341</v>
      </c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>
        <f>+'6.28'!C46</f>
        <v>649.95715594572005</v>
      </c>
      <c r="AR199" s="24"/>
      <c r="AS199" s="24"/>
      <c r="AT199" s="24"/>
      <c r="AU199" s="37">
        <f t="shared" si="112"/>
        <v>36950.689112052059</v>
      </c>
      <c r="AV199" s="37">
        <f t="shared" si="113"/>
        <v>1085653.5718860901</v>
      </c>
    </row>
    <row r="200" spans="2:48" x14ac:dyDescent="0.25">
      <c r="B200" s="6" t="s">
        <v>186</v>
      </c>
      <c r="C200" s="23">
        <f>+'[2]Unallocated Detail (CBR)'!H204</f>
        <v>585307.78</v>
      </c>
      <c r="D200" s="24"/>
      <c r="E200" s="24"/>
      <c r="F200" s="24"/>
      <c r="G200" s="24"/>
      <c r="H200" s="24"/>
      <c r="I200" s="24"/>
      <c r="J200" s="24"/>
      <c r="K200" s="24">
        <f>+'[1]Detailed Summary'!$K$29*R200/$R$201</f>
        <v>2932.4776750380393</v>
      </c>
      <c r="L200" s="24"/>
      <c r="M200" s="24"/>
      <c r="N200" s="24"/>
      <c r="O200" s="24"/>
      <c r="P200" s="24"/>
      <c r="Q200" s="24"/>
      <c r="R200" s="24">
        <f>+'[5]Sal by FERC RS'!$N171</f>
        <v>9771.1212743457381</v>
      </c>
      <c r="S200" s="40"/>
      <c r="T200" s="24"/>
      <c r="U200" s="24"/>
      <c r="V200" s="24"/>
      <c r="W200" s="24"/>
      <c r="X200" s="37">
        <f t="shared" si="110"/>
        <v>12703.598949383777</v>
      </c>
      <c r="Y200" s="37">
        <f t="shared" si="111"/>
        <v>598011.37894938386</v>
      </c>
      <c r="Z200" s="24"/>
      <c r="AA200" s="24"/>
      <c r="AB200" s="24"/>
      <c r="AC200" s="24"/>
      <c r="AD200" s="24"/>
      <c r="AE200" s="24"/>
      <c r="AF200" s="24">
        <f>+'[5]Sal by FERC PR'!$N171</f>
        <v>26168.964904863031</v>
      </c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37">
        <f t="shared" si="112"/>
        <v>26168.964904863031</v>
      </c>
      <c r="AV200" s="37">
        <f t="shared" si="113"/>
        <v>624180.34385424689</v>
      </c>
    </row>
    <row r="201" spans="2:48" x14ac:dyDescent="0.25">
      <c r="B201" s="5" t="s">
        <v>187</v>
      </c>
      <c r="C201" s="25">
        <f t="shared" ref="C201" si="114">SUM(C165:C200)</f>
        <v>60174168.099999979</v>
      </c>
      <c r="D201" s="26">
        <f>SUM(D184:D200)</f>
        <v>0</v>
      </c>
      <c r="E201" s="26">
        <f t="shared" ref="E201" si="115">SUM(E184:E200)</f>
        <v>0</v>
      </c>
      <c r="F201" s="26">
        <f t="shared" ref="F201:Y201" si="116">SUM(F184:F200)</f>
        <v>0</v>
      </c>
      <c r="G201" s="26">
        <f t="shared" si="116"/>
        <v>0</v>
      </c>
      <c r="H201" s="26">
        <f t="shared" si="116"/>
        <v>0</v>
      </c>
      <c r="I201" s="26">
        <f t="shared" si="116"/>
        <v>0</v>
      </c>
      <c r="J201" s="26">
        <f t="shared" ref="J201" si="117">SUM(J184:J200)</f>
        <v>0</v>
      </c>
      <c r="K201" s="26">
        <f t="shared" si="116"/>
        <v>120834.00614718533</v>
      </c>
      <c r="L201" s="26">
        <f t="shared" si="116"/>
        <v>0</v>
      </c>
      <c r="M201" s="26">
        <f t="shared" si="116"/>
        <v>0</v>
      </c>
      <c r="N201" s="26">
        <f t="shared" si="116"/>
        <v>0</v>
      </c>
      <c r="O201" s="26">
        <f t="shared" si="116"/>
        <v>0</v>
      </c>
      <c r="P201" s="26">
        <f t="shared" si="116"/>
        <v>0</v>
      </c>
      <c r="Q201" s="26">
        <f t="shared" si="116"/>
        <v>0</v>
      </c>
      <c r="R201" s="26">
        <f t="shared" si="116"/>
        <v>402623.26229435689</v>
      </c>
      <c r="S201" s="26">
        <f t="shared" si="116"/>
        <v>0</v>
      </c>
      <c r="T201" s="26">
        <f t="shared" si="116"/>
        <v>0</v>
      </c>
      <c r="U201" s="26">
        <f t="shared" si="116"/>
        <v>0</v>
      </c>
      <c r="V201" s="26">
        <f t="shared" si="116"/>
        <v>0</v>
      </c>
      <c r="W201" s="26">
        <f t="shared" ref="W201" si="118">SUM(W184:W200)</f>
        <v>0</v>
      </c>
      <c r="X201" s="74">
        <f t="shared" si="116"/>
        <v>523457.26844154217</v>
      </c>
      <c r="Y201" s="74">
        <f t="shared" si="116"/>
        <v>60697625.368441515</v>
      </c>
      <c r="Z201" s="26">
        <f t="shared" ref="Z201:AV201" si="119">SUM(Z184:Z200)</f>
        <v>0</v>
      </c>
      <c r="AA201" s="26">
        <f t="shared" si="119"/>
        <v>0</v>
      </c>
      <c r="AB201" s="26">
        <f t="shared" si="119"/>
        <v>0</v>
      </c>
      <c r="AC201" s="26">
        <f t="shared" si="119"/>
        <v>0</v>
      </c>
      <c r="AD201" s="26">
        <f t="shared" si="119"/>
        <v>0</v>
      </c>
      <c r="AE201" s="26">
        <f t="shared" si="119"/>
        <v>0</v>
      </c>
      <c r="AF201" s="26">
        <f t="shared" si="119"/>
        <v>1350205.8821382455</v>
      </c>
      <c r="AG201" s="26">
        <f t="shared" si="119"/>
        <v>0</v>
      </c>
      <c r="AH201" s="26">
        <f t="shared" si="119"/>
        <v>0</v>
      </c>
      <c r="AI201" s="26">
        <f t="shared" si="119"/>
        <v>0</v>
      </c>
      <c r="AJ201" s="26">
        <f t="shared" si="119"/>
        <v>0</v>
      </c>
      <c r="AK201" s="26">
        <f t="shared" si="119"/>
        <v>0</v>
      </c>
      <c r="AL201" s="26">
        <f t="shared" si="119"/>
        <v>0</v>
      </c>
      <c r="AM201" s="26">
        <f t="shared" si="119"/>
        <v>0</v>
      </c>
      <c r="AN201" s="26">
        <f t="shared" si="119"/>
        <v>0</v>
      </c>
      <c r="AO201" s="26">
        <f t="shared" si="119"/>
        <v>0</v>
      </c>
      <c r="AP201" s="26">
        <f t="shared" si="119"/>
        <v>0</v>
      </c>
      <c r="AQ201" s="26">
        <f t="shared" si="119"/>
        <v>278617.5269123161</v>
      </c>
      <c r="AR201" s="26">
        <f t="shared" si="119"/>
        <v>0</v>
      </c>
      <c r="AS201" s="26">
        <f t="shared" si="119"/>
        <v>0</v>
      </c>
      <c r="AT201" s="26">
        <f t="shared" ref="AT201" si="120">SUM(AT184:AT200)</f>
        <v>0</v>
      </c>
      <c r="AU201" s="74">
        <f t="shared" si="119"/>
        <v>1628823.4090505615</v>
      </c>
      <c r="AV201" s="74">
        <f t="shared" si="119"/>
        <v>62326448.777492091</v>
      </c>
    </row>
    <row r="202" spans="2:48" x14ac:dyDescent="0.25">
      <c r="B202" s="7" t="s">
        <v>188</v>
      </c>
      <c r="C202" s="21"/>
      <c r="D202" s="22"/>
      <c r="E202" s="22"/>
      <c r="F202" s="22"/>
      <c r="G202" s="22"/>
      <c r="H202" s="22"/>
      <c r="I202" s="22"/>
      <c r="J202" s="28"/>
      <c r="K202" s="22"/>
      <c r="L202" s="22"/>
      <c r="M202" s="22"/>
      <c r="N202" s="22"/>
      <c r="O202" s="22"/>
      <c r="P202" s="22"/>
      <c r="Q202" s="22"/>
      <c r="R202" s="22"/>
      <c r="S202" s="41"/>
      <c r="T202" s="22"/>
      <c r="U202" s="22"/>
      <c r="V202" s="22"/>
      <c r="W202" s="22"/>
      <c r="X202" s="73"/>
      <c r="Y202" s="73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73"/>
      <c r="AV202" s="73"/>
    </row>
    <row r="203" spans="2:48" x14ac:dyDescent="0.25">
      <c r="B203" s="5" t="s">
        <v>189</v>
      </c>
      <c r="C203" s="23">
        <f>+'[2]Unallocated Detail (CBR)'!H207</f>
        <v>94578.13</v>
      </c>
      <c r="D203" s="24"/>
      <c r="E203" s="24"/>
      <c r="F203" s="24"/>
      <c r="G203" s="24"/>
      <c r="H203" s="24"/>
      <c r="I203" s="24"/>
      <c r="J203" s="27"/>
      <c r="K203" s="24">
        <f>+'[1]Detailed Summary'!$K$30*R203/$R$208</f>
        <v>184.64334989762332</v>
      </c>
      <c r="L203" s="24"/>
      <c r="M203" s="24"/>
      <c r="N203" s="24"/>
      <c r="O203" s="24"/>
      <c r="P203" s="24"/>
      <c r="Q203" s="24"/>
      <c r="R203" s="24">
        <f>+'[5]Sal by FERC RS'!$N185</f>
        <v>81.161283400082809</v>
      </c>
      <c r="S203" s="38"/>
      <c r="T203" s="24"/>
      <c r="U203" s="24"/>
      <c r="V203" s="24"/>
      <c r="W203" s="24"/>
      <c r="X203" s="37">
        <f>SUM(D203:W203)</f>
        <v>265.80463329770612</v>
      </c>
      <c r="Y203" s="37">
        <f>+C203+X203</f>
        <v>94843.934633297715</v>
      </c>
      <c r="Z203" s="24"/>
      <c r="AA203" s="24"/>
      <c r="AB203" s="24"/>
      <c r="AC203" s="24"/>
      <c r="AD203" s="24"/>
      <c r="AE203" s="24"/>
      <c r="AF203" s="24">
        <f>+'[5]Sal by FERC PR'!$N185</f>
        <v>3111.5856313773947</v>
      </c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37">
        <f>SUM(Z203:AT203)</f>
        <v>3111.5856313773947</v>
      </c>
      <c r="AV203" s="37">
        <f>+AU203+Y203</f>
        <v>97955.520264675113</v>
      </c>
    </row>
    <row r="204" spans="2:48" x14ac:dyDescent="0.25">
      <c r="B204" s="5" t="s">
        <v>190</v>
      </c>
      <c r="C204" s="23">
        <f>+'[2]Unallocated Detail (CBR)'!H208</f>
        <v>8158366.0199999996</v>
      </c>
      <c r="D204" s="24"/>
      <c r="E204" s="24"/>
      <c r="F204" s="24"/>
      <c r="G204" s="24"/>
      <c r="H204" s="24"/>
      <c r="I204" s="24"/>
      <c r="J204" s="27"/>
      <c r="K204" s="24">
        <f>+'[1]Detailed Summary'!$K$30*R204/$R$208</f>
        <v>40.103059064413827</v>
      </c>
      <c r="L204" s="24"/>
      <c r="M204" s="24"/>
      <c r="N204" s="24"/>
      <c r="O204" s="24"/>
      <c r="P204" s="24"/>
      <c r="Q204" s="24"/>
      <c r="R204" s="24">
        <f>+'[5]Sal by FERC RS'!$N186</f>
        <v>17.627581733876703</v>
      </c>
      <c r="S204" s="38"/>
      <c r="T204" s="24"/>
      <c r="U204" s="24"/>
      <c r="V204" s="24"/>
      <c r="W204" s="24"/>
      <c r="X204" s="37">
        <f>SUM(D204:W204)</f>
        <v>57.73064079829053</v>
      </c>
      <c r="Y204" s="37">
        <f>+C204+X204</f>
        <v>8158423.7506407974</v>
      </c>
      <c r="Z204" s="24"/>
      <c r="AA204" s="24"/>
      <c r="AB204" s="24"/>
      <c r="AC204" s="24"/>
      <c r="AD204" s="24"/>
      <c r="AE204" s="24"/>
      <c r="AF204" s="24">
        <f>+'[5]Sal by FERC PR'!$N186</f>
        <v>4232.1616489607313</v>
      </c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>
        <f>+'6.28'!C49</f>
        <v>105258.47999999952</v>
      </c>
      <c r="AR204" s="24"/>
      <c r="AS204" s="24"/>
      <c r="AT204" s="24"/>
      <c r="AU204" s="37">
        <f>SUM(Z204:AT204)</f>
        <v>109490.64164896024</v>
      </c>
      <c r="AV204" s="37">
        <f>+AU204+Y204</f>
        <v>8267914.3922897577</v>
      </c>
    </row>
    <row r="205" spans="2:48" x14ac:dyDescent="0.25">
      <c r="B205" s="5" t="s">
        <v>191</v>
      </c>
      <c r="C205" s="23">
        <f>+'[2]Unallocated Detail (CBR)'!H209</f>
        <v>17221284.120000001</v>
      </c>
      <c r="D205" s="24"/>
      <c r="E205" s="24"/>
      <c r="F205" s="24"/>
      <c r="G205" s="24"/>
      <c r="H205" s="24"/>
      <c r="I205" s="24"/>
      <c r="J205" s="27"/>
      <c r="K205" s="24">
        <f>+'[1]Detailed Summary'!$K$30*R205/$R$208</f>
        <v>29250.843892122179</v>
      </c>
      <c r="L205" s="24"/>
      <c r="M205" s="24"/>
      <c r="N205" s="24">
        <f>+'[1]Detailed Summary'!$N$30</f>
        <v>204503.64267608413</v>
      </c>
      <c r="O205" s="24"/>
      <c r="P205" s="24"/>
      <c r="Q205" s="24"/>
      <c r="R205" s="24">
        <f>+'[5]Sal by FERC RS'!$N184+'[5]Sal by FERC RS'!$N187</f>
        <v>12857.414210348807</v>
      </c>
      <c r="S205" s="38"/>
      <c r="T205" s="24"/>
      <c r="U205" s="24"/>
      <c r="V205" s="24"/>
      <c r="W205" s="24"/>
      <c r="X205" s="37">
        <f>SUM(D205:W205)</f>
        <v>246611.90077855511</v>
      </c>
      <c r="Y205" s="37">
        <f>+C205+X205</f>
        <v>17467896.020778555</v>
      </c>
      <c r="Z205" s="24"/>
      <c r="AA205" s="24"/>
      <c r="AB205" s="24"/>
      <c r="AC205" s="24"/>
      <c r="AD205" s="24"/>
      <c r="AE205" s="24"/>
      <c r="AF205" s="24">
        <f>+'[5]Sal by FERC PR'!$N184+'[5]Sal by FERC PR'!$N187</f>
        <v>267033.59418395371</v>
      </c>
      <c r="AG205" s="24"/>
      <c r="AH205" s="24"/>
      <c r="AI205" s="24"/>
      <c r="AJ205" s="24"/>
      <c r="AK205" s="24"/>
      <c r="AL205" s="24"/>
      <c r="AM205" s="24"/>
      <c r="AN205" s="24">
        <f>+'[1]Detailed Summary'!$AN$30</f>
        <v>-435567.581275</v>
      </c>
      <c r="AO205" s="24"/>
      <c r="AP205" s="24"/>
      <c r="AQ205" s="24"/>
      <c r="AR205" s="24"/>
      <c r="AS205" s="24"/>
      <c r="AT205" s="24"/>
      <c r="AU205" s="37">
        <f>SUM(Z205:AT205)</f>
        <v>-168533.98709104629</v>
      </c>
      <c r="AV205" s="37">
        <f>+AU205+Y205</f>
        <v>17299362.03368751</v>
      </c>
    </row>
    <row r="206" spans="2:48" x14ac:dyDescent="0.25">
      <c r="B206" s="5" t="s">
        <v>192</v>
      </c>
      <c r="C206" s="23">
        <f>+'[2]Unallocated Detail (CBR)'!H210</f>
        <v>4333223.3499999996</v>
      </c>
      <c r="D206" s="24">
        <f>+'[1]Detailed Summary'!D$30</f>
        <v>-227540.68508438917</v>
      </c>
      <c r="E206" s="24">
        <f>+'[1]Detailed Summary'!E$30</f>
        <v>217.13119056131836</v>
      </c>
      <c r="F206" s="24"/>
      <c r="G206" s="24"/>
      <c r="H206" s="24">
        <f>+'[1]Common Adj'!$AL$28</f>
        <v>-319800.48572257528</v>
      </c>
      <c r="I206" s="24"/>
      <c r="J206" s="27">
        <f>+'[1]Detailed Summary'!$J$30</f>
        <v>158770.57562207896</v>
      </c>
      <c r="K206" s="24">
        <f>+'[1]Detailed Summary'!$K$30*R206/$R$208</f>
        <v>0</v>
      </c>
      <c r="L206" s="24"/>
      <c r="M206" s="24"/>
      <c r="N206" s="24"/>
      <c r="O206" s="24"/>
      <c r="P206" s="24"/>
      <c r="Q206" s="24"/>
      <c r="R206" s="24"/>
      <c r="S206" s="38"/>
      <c r="T206" s="24"/>
      <c r="U206" s="24"/>
      <c r="V206" s="24"/>
      <c r="W206" s="24"/>
      <c r="X206" s="37">
        <f>SUM(D206:W206)</f>
        <v>-388353.46399432421</v>
      </c>
      <c r="Y206" s="37">
        <f>+C206+X206</f>
        <v>3944869.8860056754</v>
      </c>
      <c r="Z206" s="24">
        <f>+'[1]Common Adj'!$H$38</f>
        <v>-50235.68436852</v>
      </c>
      <c r="AA206" s="24">
        <f>+'[1]Detailed Summary'!$AA$30</f>
        <v>179965.37721117106</v>
      </c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>
        <f>+'[1]Detailed Summary'!AS$30</f>
        <v>0</v>
      </c>
      <c r="AT206" s="24">
        <f>+'[1]Detailed Summary'!AT$30</f>
        <v>-35768.190475448326</v>
      </c>
      <c r="AU206" s="37">
        <f>SUM(Z206:AT206)</f>
        <v>93961.502367202731</v>
      </c>
      <c r="AV206" s="37">
        <f>+AU206+Y206</f>
        <v>4038831.3883728781</v>
      </c>
    </row>
    <row r="207" spans="2:48" x14ac:dyDescent="0.25">
      <c r="B207" s="6" t="s">
        <v>193</v>
      </c>
      <c r="C207" s="23">
        <f>+'[2]Unallocated Detail (CBR)'!H211</f>
        <v>0</v>
      </c>
      <c r="D207" s="24"/>
      <c r="E207" s="24"/>
      <c r="F207" s="24"/>
      <c r="G207" s="24"/>
      <c r="H207" s="24"/>
      <c r="I207" s="24"/>
      <c r="J207" s="27"/>
      <c r="K207" s="24"/>
      <c r="L207" s="24"/>
      <c r="M207" s="24"/>
      <c r="N207" s="24"/>
      <c r="O207" s="24"/>
      <c r="P207" s="24"/>
      <c r="Q207" s="24"/>
      <c r="R207" s="24"/>
      <c r="S207" s="38"/>
      <c r="T207" s="24"/>
      <c r="U207" s="24"/>
      <c r="V207" s="24"/>
      <c r="W207" s="24"/>
      <c r="X207" s="37">
        <f>SUM(D207:W207)</f>
        <v>0</v>
      </c>
      <c r="Y207" s="37">
        <f>+C207+X207</f>
        <v>0</v>
      </c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37">
        <f>SUM(Z207:AT207)</f>
        <v>0</v>
      </c>
      <c r="AV207" s="37">
        <f>+AU207+Y207</f>
        <v>0</v>
      </c>
    </row>
    <row r="208" spans="2:48" x14ac:dyDescent="0.25">
      <c r="B208" s="5" t="s">
        <v>194</v>
      </c>
      <c r="C208" s="25">
        <f t="shared" ref="C208" si="121">SUM(C203:C207)</f>
        <v>29807451.619999997</v>
      </c>
      <c r="D208" s="26">
        <f>SUM(D203:D207)</f>
        <v>-227540.68508438917</v>
      </c>
      <c r="E208" s="26">
        <f t="shared" ref="E208" si="122">SUM(E203:E207)</f>
        <v>217.13119056131836</v>
      </c>
      <c r="F208" s="26">
        <f t="shared" ref="F208:Y208" si="123">SUM(F203:F207)</f>
        <v>0</v>
      </c>
      <c r="G208" s="26">
        <f t="shared" si="123"/>
        <v>0</v>
      </c>
      <c r="H208" s="26">
        <f t="shared" si="123"/>
        <v>-319800.48572257528</v>
      </c>
      <c r="I208" s="26">
        <f t="shared" si="123"/>
        <v>0</v>
      </c>
      <c r="J208" s="26">
        <f t="shared" ref="J208" si="124">SUM(J203:J207)</f>
        <v>158770.57562207896</v>
      </c>
      <c r="K208" s="26">
        <f t="shared" si="123"/>
        <v>29475.590301084216</v>
      </c>
      <c r="L208" s="26">
        <f t="shared" si="123"/>
        <v>0</v>
      </c>
      <c r="M208" s="26">
        <f t="shared" si="123"/>
        <v>0</v>
      </c>
      <c r="N208" s="26">
        <f t="shared" si="123"/>
        <v>204503.64267608413</v>
      </c>
      <c r="O208" s="26">
        <f t="shared" si="123"/>
        <v>0</v>
      </c>
      <c r="P208" s="26">
        <f t="shared" si="123"/>
        <v>0</v>
      </c>
      <c r="Q208" s="26">
        <f t="shared" si="123"/>
        <v>0</v>
      </c>
      <c r="R208" s="26">
        <f t="shared" si="123"/>
        <v>12956.203075482767</v>
      </c>
      <c r="S208" s="26">
        <f t="shared" si="123"/>
        <v>0</v>
      </c>
      <c r="T208" s="26">
        <f t="shared" si="123"/>
        <v>0</v>
      </c>
      <c r="U208" s="26">
        <f t="shared" si="123"/>
        <v>0</v>
      </c>
      <c r="V208" s="26">
        <f t="shared" si="123"/>
        <v>0</v>
      </c>
      <c r="W208" s="26">
        <f t="shared" ref="W208" si="125">SUM(W203:W207)</f>
        <v>0</v>
      </c>
      <c r="X208" s="74">
        <f t="shared" si="123"/>
        <v>-141418.02794167309</v>
      </c>
      <c r="Y208" s="74">
        <f t="shared" si="123"/>
        <v>29666033.592058323</v>
      </c>
      <c r="Z208" s="26">
        <f t="shared" ref="Z208:AV208" si="126">SUM(Z203:Z207)</f>
        <v>-50235.68436852</v>
      </c>
      <c r="AA208" s="26">
        <f t="shared" si="126"/>
        <v>179965.37721117106</v>
      </c>
      <c r="AB208" s="26">
        <f t="shared" si="126"/>
        <v>0</v>
      </c>
      <c r="AC208" s="26">
        <f t="shared" si="126"/>
        <v>0</v>
      </c>
      <c r="AD208" s="26">
        <f t="shared" si="126"/>
        <v>0</v>
      </c>
      <c r="AE208" s="26">
        <f t="shared" si="126"/>
        <v>0</v>
      </c>
      <c r="AF208" s="26">
        <f t="shared" si="126"/>
        <v>274377.34146429185</v>
      </c>
      <c r="AG208" s="26">
        <f t="shared" si="126"/>
        <v>0</v>
      </c>
      <c r="AH208" s="26">
        <f t="shared" si="126"/>
        <v>0</v>
      </c>
      <c r="AI208" s="26">
        <f t="shared" si="126"/>
        <v>0</v>
      </c>
      <c r="AJ208" s="26">
        <f t="shared" si="126"/>
        <v>0</v>
      </c>
      <c r="AK208" s="26">
        <f t="shared" si="126"/>
        <v>0</v>
      </c>
      <c r="AL208" s="26">
        <f t="shared" si="126"/>
        <v>0</v>
      </c>
      <c r="AM208" s="26">
        <f t="shared" si="126"/>
        <v>0</v>
      </c>
      <c r="AN208" s="26">
        <f t="shared" si="126"/>
        <v>-435567.581275</v>
      </c>
      <c r="AO208" s="26">
        <f t="shared" si="126"/>
        <v>0</v>
      </c>
      <c r="AP208" s="26">
        <f t="shared" si="126"/>
        <v>0</v>
      </c>
      <c r="AQ208" s="26">
        <f t="shared" si="126"/>
        <v>105258.47999999952</v>
      </c>
      <c r="AR208" s="26">
        <f t="shared" si="126"/>
        <v>0</v>
      </c>
      <c r="AS208" s="26">
        <f t="shared" si="126"/>
        <v>0</v>
      </c>
      <c r="AT208" s="26">
        <f t="shared" ref="AT208" si="127">SUM(AT203:AT207)</f>
        <v>-35768.190475448326</v>
      </c>
      <c r="AU208" s="74">
        <f t="shared" si="126"/>
        <v>38029.742556494079</v>
      </c>
      <c r="AV208" s="74">
        <f t="shared" si="126"/>
        <v>29704063.334614821</v>
      </c>
    </row>
    <row r="209" spans="2:48" x14ac:dyDescent="0.25">
      <c r="B209" s="7" t="s">
        <v>195</v>
      </c>
      <c r="C209" s="21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41"/>
      <c r="T209" s="22"/>
      <c r="U209" s="22"/>
      <c r="V209" s="22"/>
      <c r="W209" s="22"/>
      <c r="X209" s="73"/>
      <c r="Y209" s="73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73"/>
      <c r="AV209" s="73"/>
    </row>
    <row r="210" spans="2:48" x14ac:dyDescent="0.25">
      <c r="B210" s="5" t="s">
        <v>196</v>
      </c>
      <c r="C210" s="23">
        <f>+'[2]Unallocated Detail (CBR)'!H214</f>
        <v>5378229.4399999995</v>
      </c>
      <c r="D210" s="24"/>
      <c r="E210" s="24"/>
      <c r="F210" s="24"/>
      <c r="G210" s="24"/>
      <c r="H210" s="24">
        <f>'[1]Common Adj'!$AL$34+'[1]Common Adj'!$AL$39</f>
        <v>-4814956.5200000005</v>
      </c>
      <c r="I210" s="24"/>
      <c r="J210" s="24"/>
      <c r="K210" s="24">
        <f>+'[1]Detailed Summary'!$K$31*R210/$R$217</f>
        <v>1260.5170231801105</v>
      </c>
      <c r="L210" s="24"/>
      <c r="M210" s="24"/>
      <c r="N210" s="24"/>
      <c r="O210" s="24"/>
      <c r="P210" s="24"/>
      <c r="Q210" s="24"/>
      <c r="R210" s="24">
        <f>+'[5]Sal by FERC RS'!$N206+'[5]Sal by FERC RS'!$N208</f>
        <v>300.6343462503753</v>
      </c>
      <c r="S210" s="38"/>
      <c r="T210" s="24"/>
      <c r="U210" s="24"/>
      <c r="V210" s="24"/>
      <c r="W210" s="24"/>
      <c r="X210" s="37">
        <f t="shared" ref="X210:X216" si="128">SUM(D210:W210)</f>
        <v>-4813395.3686305704</v>
      </c>
      <c r="Y210" s="37">
        <f t="shared" ref="Y210:Y216" si="129">+C210+X210</f>
        <v>564834.07136942912</v>
      </c>
      <c r="Z210" s="24"/>
      <c r="AA210" s="24"/>
      <c r="AB210" s="24"/>
      <c r="AC210" s="24"/>
      <c r="AD210" s="24"/>
      <c r="AE210" s="24"/>
      <c r="AF210" s="24">
        <f>+'[5]Sal by FERC PR'!$N206+'[5]Sal by FERC PR'!$N208</f>
        <v>15362.431082400461</v>
      </c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37">
        <f t="shared" ref="AU210:AU216" si="130">SUM(Z210:AT210)</f>
        <v>15362.431082400461</v>
      </c>
      <c r="AV210" s="37">
        <f t="shared" ref="AV210:AV216" si="131">+AU210+Y210</f>
        <v>580196.50245182961</v>
      </c>
    </row>
    <row r="211" spans="2:48" x14ac:dyDescent="0.25">
      <c r="B211" s="5" t="s">
        <v>197</v>
      </c>
      <c r="C211" s="23">
        <f>+'[2]Unallocated Detail (CBR)'!H215</f>
        <v>1409618.6</v>
      </c>
      <c r="D211" s="24"/>
      <c r="E211" s="24"/>
      <c r="F211" s="24"/>
      <c r="G211" s="24"/>
      <c r="H211" s="24"/>
      <c r="I211" s="24"/>
      <c r="J211" s="24"/>
      <c r="K211" s="24">
        <f>+'[1]Detailed Summary'!$K$31*R211/$R$217</f>
        <v>1776.5136296251426</v>
      </c>
      <c r="L211" s="24"/>
      <c r="M211" s="24"/>
      <c r="N211" s="24"/>
      <c r="O211" s="24"/>
      <c r="P211" s="24"/>
      <c r="Q211" s="24"/>
      <c r="R211" s="24">
        <f>+'[5]Sal by FERC RS'!$N209</f>
        <v>423.69996106821577</v>
      </c>
      <c r="S211" s="38"/>
      <c r="T211" s="24"/>
      <c r="U211" s="24"/>
      <c r="V211" s="24"/>
      <c r="W211" s="24"/>
      <c r="X211" s="37">
        <f t="shared" si="128"/>
        <v>2200.2135906933581</v>
      </c>
      <c r="Y211" s="37">
        <f t="shared" si="129"/>
        <v>1411818.8135906935</v>
      </c>
      <c r="Z211" s="24"/>
      <c r="AA211" s="24"/>
      <c r="AB211" s="24"/>
      <c r="AC211" s="24"/>
      <c r="AD211" s="24"/>
      <c r="AE211" s="24"/>
      <c r="AF211" s="24">
        <f>+'[5]Sal by FERC PR'!$N209+'[5]Sal by FERC PR'!$N207</f>
        <v>16249.674870178389</v>
      </c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37">
        <f t="shared" si="130"/>
        <v>16249.674870178389</v>
      </c>
      <c r="AV211" s="37">
        <f t="shared" si="131"/>
        <v>1428068.4884608719</v>
      </c>
    </row>
    <row r="212" spans="2:48" x14ac:dyDescent="0.25">
      <c r="B212" s="5" t="s">
        <v>198</v>
      </c>
      <c r="C212" s="23">
        <f>+'[2]Unallocated Detail (CBR)'!H216</f>
        <v>645.19000000000005</v>
      </c>
      <c r="D212" s="24"/>
      <c r="E212" s="24"/>
      <c r="F212" s="24"/>
      <c r="G212" s="24"/>
      <c r="H212" s="24"/>
      <c r="I212" s="24"/>
      <c r="J212" s="24"/>
      <c r="K212" s="24">
        <f>+'[1]Detailed Summary'!$K$31*R212/$R$217</f>
        <v>0</v>
      </c>
      <c r="L212" s="24"/>
      <c r="M212" s="24"/>
      <c r="N212" s="24"/>
      <c r="O212" s="24"/>
      <c r="P212" s="24"/>
      <c r="Q212" s="24"/>
      <c r="R212" s="24"/>
      <c r="S212" s="38"/>
      <c r="T212" s="24"/>
      <c r="U212" s="24"/>
      <c r="V212" s="24"/>
      <c r="W212" s="24"/>
      <c r="X212" s="37">
        <f t="shared" si="128"/>
        <v>0</v>
      </c>
      <c r="Y212" s="37">
        <f t="shared" si="129"/>
        <v>645.19000000000005</v>
      </c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37">
        <f t="shared" si="130"/>
        <v>0</v>
      </c>
      <c r="AV212" s="37">
        <f t="shared" si="131"/>
        <v>645.19000000000005</v>
      </c>
    </row>
    <row r="213" spans="2:48" x14ac:dyDescent="0.25">
      <c r="B213" s="5" t="s">
        <v>199</v>
      </c>
      <c r="C213" s="23">
        <f>+'[2]Unallocated Detail (CBR)'!H217</f>
        <v>0</v>
      </c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38"/>
      <c r="T213" s="24"/>
      <c r="U213" s="24"/>
      <c r="V213" s="24"/>
      <c r="W213" s="24"/>
      <c r="X213" s="37">
        <f t="shared" si="128"/>
        <v>0</v>
      </c>
      <c r="Y213" s="37">
        <f t="shared" si="129"/>
        <v>0</v>
      </c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37">
        <f t="shared" si="130"/>
        <v>0</v>
      </c>
      <c r="AV213" s="37">
        <f t="shared" si="131"/>
        <v>0</v>
      </c>
    </row>
    <row r="214" spans="2:48" x14ac:dyDescent="0.25">
      <c r="B214" s="5" t="s">
        <v>200</v>
      </c>
      <c r="C214" s="23">
        <f>+'[2]Unallocated Detail (CBR)'!H218</f>
        <v>-214062.15</v>
      </c>
      <c r="D214" s="24"/>
      <c r="E214" s="24"/>
      <c r="F214" s="24"/>
      <c r="G214" s="24"/>
      <c r="H214" s="24"/>
      <c r="I214" s="24"/>
      <c r="J214" s="24"/>
      <c r="K214" s="24">
        <f>+'[1]Detailed Summary'!$K$31*R214/$R$217</f>
        <v>0</v>
      </c>
      <c r="L214" s="24"/>
      <c r="M214" s="24"/>
      <c r="N214" s="24"/>
      <c r="O214" s="24"/>
      <c r="P214" s="24"/>
      <c r="Q214" s="24"/>
      <c r="R214" s="24"/>
      <c r="S214" s="38"/>
      <c r="T214" s="24"/>
      <c r="U214" s="24"/>
      <c r="V214" s="24"/>
      <c r="W214" s="24"/>
      <c r="X214" s="37">
        <f t="shared" si="128"/>
        <v>0</v>
      </c>
      <c r="Y214" s="37">
        <f t="shared" si="129"/>
        <v>-214062.15</v>
      </c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37">
        <f t="shared" si="130"/>
        <v>0</v>
      </c>
      <c r="AV214" s="37">
        <f t="shared" si="131"/>
        <v>-214062.15</v>
      </c>
    </row>
    <row r="215" spans="2:48" x14ac:dyDescent="0.25">
      <c r="B215" s="5" t="s">
        <v>201</v>
      </c>
      <c r="C215" s="23">
        <f>+'[2]Unallocated Detail (CBR)'!H219</f>
        <v>0</v>
      </c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38"/>
      <c r="T215" s="24"/>
      <c r="U215" s="24"/>
      <c r="V215" s="24"/>
      <c r="W215" s="24"/>
      <c r="X215" s="37">
        <f t="shared" si="128"/>
        <v>0</v>
      </c>
      <c r="Y215" s="37">
        <f t="shared" si="129"/>
        <v>0</v>
      </c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37">
        <f t="shared" si="130"/>
        <v>0</v>
      </c>
      <c r="AV215" s="37">
        <f t="shared" si="131"/>
        <v>0</v>
      </c>
    </row>
    <row r="216" spans="2:48" x14ac:dyDescent="0.25">
      <c r="B216" s="6" t="s">
        <v>202</v>
      </c>
      <c r="C216" s="23">
        <f>+'[2]Unallocated Detail (CBR)'!H220</f>
        <v>0</v>
      </c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38"/>
      <c r="T216" s="24"/>
      <c r="U216" s="24"/>
      <c r="V216" s="24"/>
      <c r="W216" s="24"/>
      <c r="X216" s="37">
        <f t="shared" si="128"/>
        <v>0</v>
      </c>
      <c r="Y216" s="37">
        <f t="shared" si="129"/>
        <v>0</v>
      </c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37">
        <f t="shared" si="130"/>
        <v>0</v>
      </c>
      <c r="AV216" s="37">
        <f t="shared" si="131"/>
        <v>0</v>
      </c>
    </row>
    <row r="217" spans="2:48" x14ac:dyDescent="0.25">
      <c r="B217" s="5" t="s">
        <v>203</v>
      </c>
      <c r="C217" s="25">
        <f t="shared" ref="C217" si="132">SUM(C210:C216)</f>
        <v>6574431.0799999991</v>
      </c>
      <c r="D217" s="26">
        <f>SUM(D210:D216)</f>
        <v>0</v>
      </c>
      <c r="E217" s="26">
        <f t="shared" ref="E217" si="133">SUM(E210:E216)</f>
        <v>0</v>
      </c>
      <c r="F217" s="26">
        <f t="shared" ref="F217:Y217" si="134">SUM(F210:F216)</f>
        <v>0</v>
      </c>
      <c r="G217" s="26">
        <f t="shared" si="134"/>
        <v>0</v>
      </c>
      <c r="H217" s="26">
        <f t="shared" si="134"/>
        <v>-4814956.5200000005</v>
      </c>
      <c r="I217" s="26">
        <f t="shared" si="134"/>
        <v>0</v>
      </c>
      <c r="J217" s="26">
        <f t="shared" ref="J217" si="135">SUM(J210:J216)</f>
        <v>0</v>
      </c>
      <c r="K217" s="26">
        <f t="shared" si="134"/>
        <v>3037.0306528052533</v>
      </c>
      <c r="L217" s="26">
        <f t="shared" si="134"/>
        <v>0</v>
      </c>
      <c r="M217" s="26">
        <f t="shared" si="134"/>
        <v>0</v>
      </c>
      <c r="N217" s="26">
        <f t="shared" si="134"/>
        <v>0</v>
      </c>
      <c r="O217" s="26">
        <f t="shared" si="134"/>
        <v>0</v>
      </c>
      <c r="P217" s="26">
        <f t="shared" si="134"/>
        <v>0</v>
      </c>
      <c r="Q217" s="26">
        <f t="shared" si="134"/>
        <v>0</v>
      </c>
      <c r="R217" s="26">
        <f t="shared" si="134"/>
        <v>724.33430731859107</v>
      </c>
      <c r="S217" s="26">
        <f t="shared" si="134"/>
        <v>0</v>
      </c>
      <c r="T217" s="26">
        <f t="shared" si="134"/>
        <v>0</v>
      </c>
      <c r="U217" s="26">
        <f t="shared" si="134"/>
        <v>0</v>
      </c>
      <c r="V217" s="26">
        <f t="shared" si="134"/>
        <v>0</v>
      </c>
      <c r="W217" s="26">
        <f t="shared" ref="W217" si="136">SUM(W210:W216)</f>
        <v>0</v>
      </c>
      <c r="X217" s="74">
        <f t="shared" si="134"/>
        <v>-4811195.1550398767</v>
      </c>
      <c r="Y217" s="74">
        <f t="shared" si="134"/>
        <v>1763235.9249601227</v>
      </c>
      <c r="Z217" s="26">
        <f t="shared" ref="Z217:AV217" si="137">SUM(Z210:Z216)</f>
        <v>0</v>
      </c>
      <c r="AA217" s="26">
        <f t="shared" si="137"/>
        <v>0</v>
      </c>
      <c r="AB217" s="26">
        <f t="shared" si="137"/>
        <v>0</v>
      </c>
      <c r="AC217" s="26">
        <f t="shared" si="137"/>
        <v>0</v>
      </c>
      <c r="AD217" s="26">
        <f t="shared" si="137"/>
        <v>0</v>
      </c>
      <c r="AE217" s="26">
        <f t="shared" si="137"/>
        <v>0</v>
      </c>
      <c r="AF217" s="26">
        <f t="shared" si="137"/>
        <v>31612.105952578851</v>
      </c>
      <c r="AG217" s="26">
        <f t="shared" si="137"/>
        <v>0</v>
      </c>
      <c r="AH217" s="26">
        <f t="shared" si="137"/>
        <v>0</v>
      </c>
      <c r="AI217" s="26">
        <f t="shared" si="137"/>
        <v>0</v>
      </c>
      <c r="AJ217" s="26">
        <f t="shared" si="137"/>
        <v>0</v>
      </c>
      <c r="AK217" s="26">
        <f t="shared" si="137"/>
        <v>0</v>
      </c>
      <c r="AL217" s="26">
        <f t="shared" si="137"/>
        <v>0</v>
      </c>
      <c r="AM217" s="26">
        <f t="shared" si="137"/>
        <v>0</v>
      </c>
      <c r="AN217" s="26">
        <f t="shared" si="137"/>
        <v>0</v>
      </c>
      <c r="AO217" s="26">
        <f t="shared" si="137"/>
        <v>0</v>
      </c>
      <c r="AP217" s="26">
        <f t="shared" si="137"/>
        <v>0</v>
      </c>
      <c r="AQ217" s="26">
        <f t="shared" si="137"/>
        <v>0</v>
      </c>
      <c r="AR217" s="26">
        <f t="shared" si="137"/>
        <v>0</v>
      </c>
      <c r="AS217" s="26">
        <f t="shared" si="137"/>
        <v>0</v>
      </c>
      <c r="AT217" s="26">
        <f t="shared" ref="AT217" si="138">SUM(AT210:AT216)</f>
        <v>0</v>
      </c>
      <c r="AU217" s="74">
        <f t="shared" si="137"/>
        <v>31612.105952578851</v>
      </c>
      <c r="AV217" s="74">
        <f t="shared" si="137"/>
        <v>1794848.0309127015</v>
      </c>
    </row>
    <row r="218" spans="2:48" x14ac:dyDescent="0.25">
      <c r="B218" s="7" t="s">
        <v>204</v>
      </c>
      <c r="C218" s="21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41"/>
      <c r="T218" s="22"/>
      <c r="U218" s="22"/>
      <c r="V218" s="22"/>
      <c r="W218" s="22"/>
      <c r="X218" s="73"/>
      <c r="Y218" s="73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73"/>
      <c r="AV218" s="73"/>
    </row>
    <row r="219" spans="2:48" x14ac:dyDescent="0.25">
      <c r="B219" s="6" t="s">
        <v>205</v>
      </c>
      <c r="C219" s="23">
        <f>+'[2]Unallocated Detail (CBR)'!H223</f>
        <v>14625833.34</v>
      </c>
      <c r="D219" s="24"/>
      <c r="E219" s="24"/>
      <c r="F219" s="24"/>
      <c r="G219" s="24"/>
      <c r="H219" s="24">
        <f>'[1]Common Adj'!$AL$35</f>
        <v>-14625833.34</v>
      </c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38"/>
      <c r="T219" s="24"/>
      <c r="U219" s="24"/>
      <c r="V219" s="24"/>
      <c r="W219" s="24"/>
      <c r="X219" s="37">
        <f>SUM(D219:W219)</f>
        <v>-14625833.34</v>
      </c>
      <c r="Y219" s="37">
        <f>+C219+X219</f>
        <v>0</v>
      </c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37">
        <f>SUM(Z219:AT219)</f>
        <v>0</v>
      </c>
      <c r="AV219" s="37">
        <f>+AU219+Y219</f>
        <v>0</v>
      </c>
    </row>
    <row r="220" spans="2:48" x14ac:dyDescent="0.25">
      <c r="B220" s="5" t="s">
        <v>206</v>
      </c>
      <c r="C220" s="25">
        <f t="shared" ref="C220" si="139">SUM(C219)</f>
        <v>14625833.34</v>
      </c>
      <c r="D220" s="26">
        <f>D219</f>
        <v>0</v>
      </c>
      <c r="E220" s="26">
        <f t="shared" ref="E220" si="140">E219</f>
        <v>0</v>
      </c>
      <c r="F220" s="26">
        <f t="shared" ref="F220:Y220" si="141">F219</f>
        <v>0</v>
      </c>
      <c r="G220" s="26">
        <f t="shared" si="141"/>
        <v>0</v>
      </c>
      <c r="H220" s="26">
        <f t="shared" si="141"/>
        <v>-14625833.34</v>
      </c>
      <c r="I220" s="26">
        <f t="shared" si="141"/>
        <v>0</v>
      </c>
      <c r="J220" s="26">
        <f t="shared" ref="J220" si="142">J219</f>
        <v>0</v>
      </c>
      <c r="K220" s="26">
        <f t="shared" si="141"/>
        <v>0</v>
      </c>
      <c r="L220" s="26">
        <f t="shared" si="141"/>
        <v>0</v>
      </c>
      <c r="M220" s="26">
        <f t="shared" si="141"/>
        <v>0</v>
      </c>
      <c r="N220" s="26">
        <f t="shared" si="141"/>
        <v>0</v>
      </c>
      <c r="O220" s="26">
        <f t="shared" si="141"/>
        <v>0</v>
      </c>
      <c r="P220" s="26">
        <f t="shared" si="141"/>
        <v>0</v>
      </c>
      <c r="Q220" s="26">
        <f t="shared" si="141"/>
        <v>0</v>
      </c>
      <c r="R220" s="26">
        <f t="shared" si="141"/>
        <v>0</v>
      </c>
      <c r="S220" s="26">
        <f t="shared" si="141"/>
        <v>0</v>
      </c>
      <c r="T220" s="26">
        <f t="shared" si="141"/>
        <v>0</v>
      </c>
      <c r="U220" s="26">
        <f t="shared" si="141"/>
        <v>0</v>
      </c>
      <c r="V220" s="26">
        <f t="shared" si="141"/>
        <v>0</v>
      </c>
      <c r="W220" s="26">
        <f t="shared" ref="W220" si="143">W219</f>
        <v>0</v>
      </c>
      <c r="X220" s="74">
        <f t="shared" si="141"/>
        <v>-14625833.34</v>
      </c>
      <c r="Y220" s="74">
        <f t="shared" si="141"/>
        <v>0</v>
      </c>
      <c r="Z220" s="26">
        <f t="shared" ref="Z220:AV220" si="144">Z219</f>
        <v>0</v>
      </c>
      <c r="AA220" s="26">
        <f t="shared" si="144"/>
        <v>0</v>
      </c>
      <c r="AB220" s="26">
        <f t="shared" si="144"/>
        <v>0</v>
      </c>
      <c r="AC220" s="26">
        <f t="shared" si="144"/>
        <v>0</v>
      </c>
      <c r="AD220" s="26">
        <f t="shared" si="144"/>
        <v>0</v>
      </c>
      <c r="AE220" s="26">
        <f t="shared" si="144"/>
        <v>0</v>
      </c>
      <c r="AF220" s="26">
        <f t="shared" si="144"/>
        <v>0</v>
      </c>
      <c r="AG220" s="26">
        <f t="shared" si="144"/>
        <v>0</v>
      </c>
      <c r="AH220" s="26">
        <f t="shared" si="144"/>
        <v>0</v>
      </c>
      <c r="AI220" s="26">
        <f t="shared" si="144"/>
        <v>0</v>
      </c>
      <c r="AJ220" s="26">
        <f t="shared" si="144"/>
        <v>0</v>
      </c>
      <c r="AK220" s="26">
        <f t="shared" si="144"/>
        <v>0</v>
      </c>
      <c r="AL220" s="26">
        <f t="shared" si="144"/>
        <v>0</v>
      </c>
      <c r="AM220" s="26">
        <f t="shared" si="144"/>
        <v>0</v>
      </c>
      <c r="AN220" s="26">
        <f t="shared" si="144"/>
        <v>0</v>
      </c>
      <c r="AO220" s="26">
        <f t="shared" si="144"/>
        <v>0</v>
      </c>
      <c r="AP220" s="26">
        <f t="shared" si="144"/>
        <v>0</v>
      </c>
      <c r="AQ220" s="26">
        <f t="shared" si="144"/>
        <v>0</v>
      </c>
      <c r="AR220" s="26">
        <f t="shared" si="144"/>
        <v>0</v>
      </c>
      <c r="AS220" s="26">
        <f t="shared" si="144"/>
        <v>0</v>
      </c>
      <c r="AT220" s="26">
        <f t="shared" ref="AT220" si="145">AT219</f>
        <v>0</v>
      </c>
      <c r="AU220" s="74">
        <f t="shared" si="144"/>
        <v>0</v>
      </c>
      <c r="AV220" s="74">
        <f t="shared" si="144"/>
        <v>0</v>
      </c>
    </row>
    <row r="221" spans="2:48" x14ac:dyDescent="0.25">
      <c r="B221" s="7" t="s">
        <v>207</v>
      </c>
      <c r="C221" s="21"/>
      <c r="D221" s="22"/>
      <c r="E221" s="22"/>
      <c r="F221" s="22"/>
      <c r="G221" s="22"/>
      <c r="H221" s="22"/>
      <c r="I221" s="22"/>
      <c r="J221" s="28"/>
      <c r="K221" s="22"/>
      <c r="L221" s="22"/>
      <c r="M221" s="22"/>
      <c r="N221" s="22"/>
      <c r="O221" s="22"/>
      <c r="P221" s="22"/>
      <c r="Q221" s="22"/>
      <c r="R221" s="22"/>
      <c r="S221" s="41"/>
      <c r="T221" s="22"/>
      <c r="U221" s="22"/>
      <c r="V221" s="22"/>
      <c r="W221" s="22"/>
      <c r="X221" s="73"/>
      <c r="Y221" s="73"/>
      <c r="Z221" s="22"/>
      <c r="AA221" s="22"/>
      <c r="AB221" s="22"/>
      <c r="AC221" s="22"/>
      <c r="AF221" s="22"/>
      <c r="AU221" s="73"/>
      <c r="AV221" s="73"/>
    </row>
    <row r="222" spans="2:48" x14ac:dyDescent="0.25">
      <c r="B222" s="5" t="s">
        <v>208</v>
      </c>
      <c r="C222" s="23">
        <f>+'[2]Unallocated Detail (CBR)'!H226</f>
        <v>23871034.609999999</v>
      </c>
      <c r="D222" s="24"/>
      <c r="E222" s="24"/>
      <c r="F222" s="24"/>
      <c r="G222" s="24"/>
      <c r="H222" s="24"/>
      <c r="I222" s="24"/>
      <c r="J222" s="27"/>
      <c r="K222" s="24">
        <f>+'[1]Detailed Summary'!$K$33*R222/$R$235</f>
        <v>46638.607638079848</v>
      </c>
      <c r="L222" s="24"/>
      <c r="M222" s="24"/>
      <c r="N222" s="24"/>
      <c r="O222" s="24"/>
      <c r="P222" s="24"/>
      <c r="Q222" s="24"/>
      <c r="R222" s="24">
        <f>+'[5]Sal by FERC RS'!$N254+'[5]Sal by FERC RS'!$N257</f>
        <v>14918.274835438533</v>
      </c>
      <c r="S222" s="38"/>
      <c r="T222" s="24"/>
      <c r="U222" s="24"/>
      <c r="V222" s="24"/>
      <c r="W222" s="24"/>
      <c r="X222" s="37">
        <f t="shared" ref="X222:X234" si="146">SUM(D222:W222)</f>
        <v>61556.882473518381</v>
      </c>
      <c r="Y222" s="37">
        <f t="shared" ref="Y222:Y234" si="147">+C222+X222</f>
        <v>23932591.492473517</v>
      </c>
      <c r="Z222" s="24"/>
      <c r="AA222" s="24"/>
      <c r="AB222" s="24"/>
      <c r="AC222" s="24"/>
      <c r="AF222" s="24">
        <f>+'[5]Sal by FERC PR'!$N254+'[5]Sal by FERC PR'!$N257</f>
        <v>524811.1190674192</v>
      </c>
      <c r="AQ222" s="90">
        <f>+'6.28'!C54</f>
        <v>14.124813601156541</v>
      </c>
      <c r="AU222" s="37">
        <f t="shared" ref="AU222:AU234" si="148">SUM(Z222:AT222)</f>
        <v>524825.24388102035</v>
      </c>
      <c r="AV222" s="37">
        <f t="shared" ref="AV222:AV234" si="149">+AU222+Y222</f>
        <v>24457416.736354537</v>
      </c>
    </row>
    <row r="223" spans="2:48" x14ac:dyDescent="0.25">
      <c r="B223" s="5" t="s">
        <v>209</v>
      </c>
      <c r="C223" s="23">
        <f>+'[2]Unallocated Detail (CBR)'!H227</f>
        <v>4420794.209999999</v>
      </c>
      <c r="D223" s="24"/>
      <c r="E223" s="24"/>
      <c r="F223" s="24"/>
      <c r="G223" s="24"/>
      <c r="H223" s="24"/>
      <c r="I223" s="24"/>
      <c r="J223" s="27"/>
      <c r="K223" s="24">
        <f>+'[1]Detailed Summary'!$K$33*R223/$R$235</f>
        <v>0</v>
      </c>
      <c r="L223" s="24"/>
      <c r="M223" s="24"/>
      <c r="N223" s="24"/>
      <c r="O223" s="24"/>
      <c r="P223" s="24"/>
      <c r="Q223" s="24"/>
      <c r="R223" s="24"/>
      <c r="S223" s="38"/>
      <c r="T223" s="24"/>
      <c r="U223" s="24"/>
      <c r="V223" s="24"/>
      <c r="W223" s="24"/>
      <c r="X223" s="37">
        <f t="shared" si="146"/>
        <v>0</v>
      </c>
      <c r="Y223" s="37">
        <f t="shared" si="147"/>
        <v>4420794.209999999</v>
      </c>
      <c r="Z223" s="24"/>
      <c r="AA223" s="24"/>
      <c r="AB223" s="24"/>
      <c r="AC223" s="24"/>
      <c r="AF223" s="24">
        <f>+'[5]Sal by FERC PR'!$N258</f>
        <v>-9.7856827950783778</v>
      </c>
      <c r="AQ223" s="90"/>
      <c r="AU223" s="37">
        <f t="shared" si="148"/>
        <v>-9.7856827950783778</v>
      </c>
      <c r="AV223" s="37">
        <f t="shared" si="149"/>
        <v>4420784.4243172044</v>
      </c>
    </row>
    <row r="224" spans="2:48" x14ac:dyDescent="0.25">
      <c r="B224" s="5" t="s">
        <v>210</v>
      </c>
      <c r="C224" s="23">
        <f>+'[2]Unallocated Detail (CBR)'!H228</f>
        <v>-11012817.359999999</v>
      </c>
      <c r="D224" s="24"/>
      <c r="E224" s="24"/>
      <c r="F224" s="24"/>
      <c r="G224" s="24"/>
      <c r="H224" s="24"/>
      <c r="I224" s="24"/>
      <c r="J224" s="27"/>
      <c r="K224" s="24">
        <f>+'[1]Detailed Summary'!$K$33*R224/$R$235</f>
        <v>0</v>
      </c>
      <c r="L224" s="24"/>
      <c r="M224" s="24"/>
      <c r="N224" s="24"/>
      <c r="O224" s="24"/>
      <c r="P224" s="24"/>
      <c r="Q224" s="24"/>
      <c r="R224" s="24"/>
      <c r="S224" s="38"/>
      <c r="T224" s="24"/>
      <c r="U224" s="24"/>
      <c r="V224" s="24"/>
      <c r="W224" s="24"/>
      <c r="X224" s="37">
        <f t="shared" si="146"/>
        <v>0</v>
      </c>
      <c r="Y224" s="37">
        <f t="shared" si="147"/>
        <v>-11012817.359999999</v>
      </c>
      <c r="Z224" s="24"/>
      <c r="AA224" s="24"/>
      <c r="AB224" s="24"/>
      <c r="AC224" s="24"/>
      <c r="AF224" s="24"/>
      <c r="AQ224" s="90"/>
      <c r="AU224" s="37">
        <f t="shared" si="148"/>
        <v>0</v>
      </c>
      <c r="AV224" s="37">
        <f t="shared" si="149"/>
        <v>-11012817.359999999</v>
      </c>
    </row>
    <row r="225" spans="2:48" x14ac:dyDescent="0.25">
      <c r="B225" s="5" t="s">
        <v>211</v>
      </c>
      <c r="C225" s="23">
        <f>+'[2]Unallocated Detail (CBR)'!H229</f>
        <v>6482336.8500000006</v>
      </c>
      <c r="D225" s="24"/>
      <c r="E225" s="24"/>
      <c r="F225" s="24"/>
      <c r="G225" s="24"/>
      <c r="H225" s="24"/>
      <c r="I225" s="24"/>
      <c r="J225" s="27"/>
      <c r="K225" s="24">
        <f>+'[1]Detailed Summary'!$K$33*R225/$R$235</f>
        <v>0</v>
      </c>
      <c r="L225" s="24"/>
      <c r="M225" s="24"/>
      <c r="N225" s="24"/>
      <c r="O225" s="24"/>
      <c r="P225" s="24"/>
      <c r="Q225" s="24"/>
      <c r="R225" s="24"/>
      <c r="S225" s="38"/>
      <c r="T225" s="24"/>
      <c r="U225" s="24"/>
      <c r="V225" s="24"/>
      <c r="W225" s="24"/>
      <c r="X225" s="37">
        <f t="shared" si="146"/>
        <v>0</v>
      </c>
      <c r="Y225" s="37">
        <f t="shared" si="147"/>
        <v>6482336.8500000006</v>
      </c>
      <c r="Z225" s="24"/>
      <c r="AA225" s="24"/>
      <c r="AB225" s="24"/>
      <c r="AC225" s="24"/>
      <c r="AF225" s="24"/>
      <c r="AQ225" s="90">
        <f>+'6.28'!C56</f>
        <v>129.23498204378177</v>
      </c>
      <c r="AU225" s="37">
        <f t="shared" si="148"/>
        <v>129.23498204378177</v>
      </c>
      <c r="AV225" s="37">
        <f t="shared" si="149"/>
        <v>6482466.0849820441</v>
      </c>
    </row>
    <row r="226" spans="2:48" x14ac:dyDescent="0.25">
      <c r="B226" s="5" t="s">
        <v>212</v>
      </c>
      <c r="C226" s="23">
        <f>+'[2]Unallocated Detail (CBR)'!H230</f>
        <v>139656.56</v>
      </c>
      <c r="D226" s="24"/>
      <c r="E226" s="24"/>
      <c r="F226" s="24"/>
      <c r="G226" s="24"/>
      <c r="H226" s="24"/>
      <c r="I226" s="24"/>
      <c r="J226" s="27"/>
      <c r="K226" s="24">
        <f>+'[1]Detailed Summary'!$K$33*R226/$R$235</f>
        <v>316.027701589446</v>
      </c>
      <c r="L226" s="24"/>
      <c r="M226" s="24"/>
      <c r="N226" s="24"/>
      <c r="O226" s="24"/>
      <c r="P226" s="24"/>
      <c r="Q226" s="24">
        <f>+'[6]Summary Prop &amp; Liab Ins'!$P$16+'[6]Summary Prop &amp; Liab Ins'!$P$36</f>
        <v>-19816.935765999995</v>
      </c>
      <c r="R226" s="24">
        <f>+'[5]Sal by FERC RS'!$N255+'[5]Sal by FERC RS'!$N259</f>
        <v>101.08766849364318</v>
      </c>
      <c r="S226" s="38"/>
      <c r="T226" s="24"/>
      <c r="U226" s="24"/>
      <c r="V226" s="24"/>
      <c r="W226" s="24"/>
      <c r="X226" s="37">
        <f t="shared" si="146"/>
        <v>-19399.820395916904</v>
      </c>
      <c r="Y226" s="37">
        <f t="shared" si="147"/>
        <v>120256.73960408309</v>
      </c>
      <c r="Z226" s="24"/>
      <c r="AA226" s="24"/>
      <c r="AB226" s="24"/>
      <c r="AC226" s="24"/>
      <c r="AE226" s="24">
        <f>+'[6]Summary Prop &amp; Liab Ins'!$X$16+'[6]Summary Prop &amp; Liab Ins'!$X$36</f>
        <v>18338.451796264962</v>
      </c>
      <c r="AF226" s="24">
        <f>+'[5]Sal by FERC PR'!$N255+'[5]Sal by FERC PR'!$N259</f>
        <v>3561.2742460116988</v>
      </c>
      <c r="AQ226" s="90"/>
      <c r="AU226" s="37">
        <f t="shared" si="148"/>
        <v>21899.726042276663</v>
      </c>
      <c r="AV226" s="37">
        <f t="shared" si="149"/>
        <v>142156.46564635975</v>
      </c>
    </row>
    <row r="227" spans="2:48" x14ac:dyDescent="0.25">
      <c r="B227" s="5" t="s">
        <v>213</v>
      </c>
      <c r="C227" s="23">
        <f>+'[2]Unallocated Detail (CBR)'!H231</f>
        <v>1435454.5099999998</v>
      </c>
      <c r="D227" s="24"/>
      <c r="E227" s="24"/>
      <c r="F227" s="24"/>
      <c r="G227" s="24"/>
      <c r="H227" s="24"/>
      <c r="I227" s="24">
        <f>+'[1]Detailed Summary'!$I$33</f>
        <v>1590277.3748527463</v>
      </c>
      <c r="J227" s="27"/>
      <c r="K227" s="24">
        <f>+'[1]Detailed Summary'!$K$33*R227/$R$235</f>
        <v>1891.0813210300066</v>
      </c>
      <c r="L227" s="24"/>
      <c r="M227" s="24">
        <f>+'[1]Detailed Summary'!$M$33</f>
        <v>-4849.3982530915964</v>
      </c>
      <c r="N227" s="24"/>
      <c r="O227" s="24"/>
      <c r="P227" s="24"/>
      <c r="Q227" s="24">
        <f>+'[6]Summary Prop &amp; Liab Ins'!$P$29</f>
        <v>86457.593438139069</v>
      </c>
      <c r="R227" s="24">
        <f>+'[5]Sal by FERC RS'!$N256+'[5]Sal by FERC RS'!$N260</f>
        <v>604.89950948396938</v>
      </c>
      <c r="S227" s="38"/>
      <c r="T227" s="24"/>
      <c r="U227" s="24"/>
      <c r="V227" s="24"/>
      <c r="W227" s="24"/>
      <c r="X227" s="37">
        <f t="shared" si="146"/>
        <v>1674381.5508683077</v>
      </c>
      <c r="Y227" s="37">
        <f t="shared" si="147"/>
        <v>3109836.0608683075</v>
      </c>
      <c r="Z227" s="24"/>
      <c r="AA227" s="24"/>
      <c r="AB227" s="24"/>
      <c r="AC227" s="24"/>
      <c r="AD227" s="63">
        <f>+'[1]Detailed Summary'!$AD$33</f>
        <v>4849.3982530915964</v>
      </c>
      <c r="AE227" s="63">
        <f>+'[6]Summary Prop &amp; Liab Ins'!$X$29</f>
        <v>12649.169177310774</v>
      </c>
      <c r="AF227" s="24">
        <f>+'[5]Sal by FERC PR'!$N256+'[5]Sal by FERC PR'!$N260</f>
        <v>14912.69410503769</v>
      </c>
      <c r="AQ227" s="90"/>
      <c r="AU227" s="37">
        <f t="shared" si="148"/>
        <v>32411.261535440062</v>
      </c>
      <c r="AV227" s="37">
        <f t="shared" si="149"/>
        <v>3142247.3224037476</v>
      </c>
    </row>
    <row r="228" spans="2:48" x14ac:dyDescent="0.25">
      <c r="B228" s="5" t="s">
        <v>214</v>
      </c>
      <c r="C228" s="23">
        <f>+'[2]Unallocated Detail (CBR)'!H232</f>
        <v>14410179.639999989</v>
      </c>
      <c r="D228" s="24"/>
      <c r="E228" s="24"/>
      <c r="F228" s="24"/>
      <c r="G228" s="24"/>
      <c r="H228" s="24"/>
      <c r="I228" s="24"/>
      <c r="J228" s="27"/>
      <c r="K228" s="24">
        <f>+'[1]Detailed Summary'!$K$33*R228/$R$235</f>
        <v>0</v>
      </c>
      <c r="L228" s="24"/>
      <c r="M228" s="24"/>
      <c r="N228" s="24"/>
      <c r="O228" s="24"/>
      <c r="P228" s="24">
        <f>+'[1]Detailed Summary'!P$33</f>
        <v>975254.11071527051</v>
      </c>
      <c r="Q228" s="24"/>
      <c r="R228" s="24"/>
      <c r="S228" s="24">
        <f>+'[1]Detailed Summary'!S$33</f>
        <v>5304.286799574289</v>
      </c>
      <c r="T228" s="24">
        <f>+'[1]Detailed Summary'!T$33</f>
        <v>13475.113426476943</v>
      </c>
      <c r="U228" s="24"/>
      <c r="V228" s="24"/>
      <c r="W228" s="24"/>
      <c r="X228" s="37">
        <f t="shared" si="146"/>
        <v>994033.51094132173</v>
      </c>
      <c r="Y228" s="37">
        <f t="shared" si="147"/>
        <v>15404213.15094131</v>
      </c>
      <c r="Z228" s="24"/>
      <c r="AA228" s="24"/>
      <c r="AB228" s="24"/>
      <c r="AC228" s="24"/>
      <c r="AE228" s="63"/>
      <c r="AF228" s="24"/>
      <c r="AG228" s="24">
        <f>+'[1]Detailed Summary'!AG$33</f>
        <v>117536.2105541807</v>
      </c>
      <c r="AH228" s="24">
        <f>+'[1]Detailed Summary'!AH$33</f>
        <v>390546.4051953943</v>
      </c>
      <c r="AQ228" s="90"/>
      <c r="AU228" s="37">
        <f t="shared" si="148"/>
        <v>508082.61574957496</v>
      </c>
      <c r="AV228" s="37">
        <f t="shared" si="149"/>
        <v>15912295.766690886</v>
      </c>
    </row>
    <row r="229" spans="2:48" x14ac:dyDescent="0.25">
      <c r="B229" s="5" t="s">
        <v>215</v>
      </c>
      <c r="C229" s="23">
        <f>+'[2]Unallocated Detail (CBR)'!H233</f>
        <v>1983758.03</v>
      </c>
      <c r="D229" s="24">
        <f>+'[1]Detailed Summary'!D$33</f>
        <v>-88813.694412329889</v>
      </c>
      <c r="E229" s="24">
        <f>+'[1]Detailed Summary'!E$33</f>
        <v>84.750659859999359</v>
      </c>
      <c r="F229" s="24"/>
      <c r="G229" s="24"/>
      <c r="H229" s="24">
        <f>'[1]Common Adj'!$AL$29</f>
        <v>-124824.54555916287</v>
      </c>
      <c r="I229" s="24"/>
      <c r="J229" s="27"/>
      <c r="K229" s="24">
        <f>+'[1]Detailed Summary'!$K$33*R229/$R$235</f>
        <v>0</v>
      </c>
      <c r="L229" s="24">
        <f>+'[1]Detailed Summary'!$L$33</f>
        <v>54197.611339999828</v>
      </c>
      <c r="M229" s="24"/>
      <c r="N229" s="24"/>
      <c r="O229" s="24">
        <f>+'[1]Detailed Summary'!$O$33</f>
        <v>554529.46239700005</v>
      </c>
      <c r="P229" s="24"/>
      <c r="Q229" s="24"/>
      <c r="R229" s="24"/>
      <c r="S229" s="38"/>
      <c r="T229" s="24"/>
      <c r="U229" s="24"/>
      <c r="V229" s="24"/>
      <c r="W229" s="24"/>
      <c r="X229" s="37">
        <f t="shared" si="146"/>
        <v>395173.58442536712</v>
      </c>
      <c r="Y229" s="37">
        <f t="shared" si="147"/>
        <v>2378931.6144253672</v>
      </c>
      <c r="Z229" s="24">
        <f>+'[1]Common Adj'!$H$39</f>
        <v>-19607.995460000002</v>
      </c>
      <c r="AA229" s="24">
        <f>+'[1]Detailed Summary'!$AA$33</f>
        <v>70244.097272119863</v>
      </c>
      <c r="AB229" s="24"/>
      <c r="AC229" s="24">
        <f>+'[1]Detailed Summary'!$AC$33</f>
        <v>-54197.611339999828</v>
      </c>
      <c r="AF229" s="24"/>
      <c r="AQ229" s="90"/>
      <c r="AS229" s="24">
        <f>+'[1]Detailed Summary'!AS$33</f>
        <v>0</v>
      </c>
      <c r="AT229" s="24">
        <f>+'[1]Detailed Summary'!AT$33</f>
        <v>-13961.042340143764</v>
      </c>
      <c r="AU229" s="37">
        <f t="shared" si="148"/>
        <v>-17522.551868023736</v>
      </c>
      <c r="AV229" s="37">
        <f t="shared" si="149"/>
        <v>2361409.0625573434</v>
      </c>
    </row>
    <row r="230" spans="2:48" x14ac:dyDescent="0.25">
      <c r="B230" s="5" t="s">
        <v>216</v>
      </c>
      <c r="C230" s="23">
        <f>+'[2]Unallocated Detail (CBR)'!H234</f>
        <v>0</v>
      </c>
      <c r="D230" s="24"/>
      <c r="E230" s="24"/>
      <c r="F230" s="24"/>
      <c r="G230" s="24"/>
      <c r="H230" s="24"/>
      <c r="I230" s="24"/>
      <c r="J230" s="27"/>
      <c r="K230" s="24">
        <f>+'[1]Detailed Summary'!$K$33*R230/$R$235</f>
        <v>0</v>
      </c>
      <c r="L230" s="24"/>
      <c r="M230" s="24"/>
      <c r="N230" s="24"/>
      <c r="O230" s="24"/>
      <c r="P230" s="24"/>
      <c r="Q230" s="24"/>
      <c r="R230" s="24"/>
      <c r="S230" s="38"/>
      <c r="T230" s="24"/>
      <c r="U230" s="24"/>
      <c r="V230" s="24"/>
      <c r="W230" s="24"/>
      <c r="X230" s="37">
        <f t="shared" si="146"/>
        <v>0</v>
      </c>
      <c r="Y230" s="37">
        <f t="shared" si="147"/>
        <v>0</v>
      </c>
      <c r="Z230" s="24"/>
      <c r="AA230" s="24"/>
      <c r="AB230" s="24"/>
      <c r="AC230" s="24"/>
      <c r="AF230" s="24"/>
      <c r="AQ230" s="90"/>
      <c r="AU230" s="37">
        <f t="shared" si="148"/>
        <v>0</v>
      </c>
      <c r="AV230" s="37">
        <f t="shared" si="149"/>
        <v>0</v>
      </c>
    </row>
    <row r="231" spans="2:48" x14ac:dyDescent="0.25">
      <c r="B231" s="5" t="s">
        <v>217</v>
      </c>
      <c r="C231" s="23">
        <f>+'[2]Unallocated Detail (CBR)'!H235</f>
        <v>2943439.7499999991</v>
      </c>
      <c r="D231" s="24"/>
      <c r="E231" s="24"/>
      <c r="F231" s="24"/>
      <c r="G231" s="24"/>
      <c r="H231" s="24"/>
      <c r="I231" s="24"/>
      <c r="J231" s="27"/>
      <c r="K231" s="24">
        <f>+'[1]Detailed Summary'!$K$33*R231/$R$235</f>
        <v>68.149303811362017</v>
      </c>
      <c r="L231" s="24"/>
      <c r="M231" s="24"/>
      <c r="N231" s="24"/>
      <c r="O231" s="24"/>
      <c r="P231" s="24"/>
      <c r="Q231" s="24"/>
      <c r="R231" s="24">
        <f>+'[5]Sal by FERC RS'!$N262</f>
        <v>21.798893568846569</v>
      </c>
      <c r="S231" s="38"/>
      <c r="T231" s="24"/>
      <c r="U231" s="24"/>
      <c r="V231" s="24"/>
      <c r="W231" s="24"/>
      <c r="X231" s="37">
        <f t="shared" si="146"/>
        <v>89.948197380208583</v>
      </c>
      <c r="Y231" s="37">
        <f t="shared" si="147"/>
        <v>2943529.6981973792</v>
      </c>
      <c r="Z231" s="24"/>
      <c r="AA231" s="24"/>
      <c r="AB231" s="24"/>
      <c r="AC231" s="24"/>
      <c r="AF231" s="24">
        <f>+'[5]Sal by FERC PR'!$N262</f>
        <v>845.07530146620422</v>
      </c>
      <c r="AQ231" s="90"/>
      <c r="AU231" s="37">
        <f t="shared" si="148"/>
        <v>845.07530146620422</v>
      </c>
      <c r="AV231" s="37">
        <f t="shared" si="149"/>
        <v>2944374.7734988453</v>
      </c>
    </row>
    <row r="232" spans="2:48" x14ac:dyDescent="0.25">
      <c r="B232" s="5" t="s">
        <v>218</v>
      </c>
      <c r="C232" s="23">
        <f>+'[2]Unallocated Detail (CBR)'!H236</f>
        <v>3393060.6</v>
      </c>
      <c r="D232" s="24"/>
      <c r="E232" s="24"/>
      <c r="F232" s="24"/>
      <c r="G232" s="24"/>
      <c r="H232" s="24"/>
      <c r="I232" s="24"/>
      <c r="J232" s="27"/>
      <c r="K232" s="24">
        <f>+'[1]Detailed Summary'!$K$33*R232/$R$235</f>
        <v>0</v>
      </c>
      <c r="L232" s="24"/>
      <c r="M232" s="24"/>
      <c r="N232" s="24"/>
      <c r="O232" s="24"/>
      <c r="P232" s="24"/>
      <c r="Q232" s="24"/>
      <c r="R232" s="24"/>
      <c r="S232" s="38"/>
      <c r="T232" s="24"/>
      <c r="U232" s="24"/>
      <c r="V232" s="24"/>
      <c r="W232" s="24">
        <f>+'[1]Detailed Summary'!$W$33</f>
        <v>-658973.79925230017</v>
      </c>
      <c r="X232" s="37">
        <f t="shared" si="146"/>
        <v>-658973.79925230017</v>
      </c>
      <c r="Y232" s="37">
        <f t="shared" si="147"/>
        <v>2734086.8007477</v>
      </c>
      <c r="Z232" s="24"/>
      <c r="AA232" s="24"/>
      <c r="AB232" s="24"/>
      <c r="AC232" s="24"/>
      <c r="AF232" s="24"/>
      <c r="AL232" s="24">
        <f>+'[1]Detailed Summary'!$AL$33</f>
        <v>-169824.88682564982</v>
      </c>
      <c r="AQ232" s="90"/>
      <c r="AU232" s="37">
        <f t="shared" si="148"/>
        <v>-169824.88682564982</v>
      </c>
      <c r="AV232" s="37">
        <f t="shared" si="149"/>
        <v>2564261.91392205</v>
      </c>
    </row>
    <row r="233" spans="2:48" x14ac:dyDescent="0.25">
      <c r="B233" s="5" t="s">
        <v>219</v>
      </c>
      <c r="C233" s="23">
        <f>+'[2]Unallocated Detail (CBR)'!H237</f>
        <v>1191673.56</v>
      </c>
      <c r="D233" s="24"/>
      <c r="E233" s="24"/>
      <c r="F233" s="24"/>
      <c r="G233" s="24"/>
      <c r="H233" s="24"/>
      <c r="I233" s="24"/>
      <c r="J233" s="27"/>
      <c r="K233" s="24">
        <f>+'[1]Detailed Summary'!$K$33*R233/$R$235</f>
        <v>2727.3555896480761</v>
      </c>
      <c r="L233" s="24"/>
      <c r="M233" s="24"/>
      <c r="N233" s="24"/>
      <c r="O233" s="24"/>
      <c r="P233" s="24"/>
      <c r="Q233" s="24"/>
      <c r="R233" s="24">
        <f>+'[5]Sal by FERC RS'!$N265</f>
        <v>872.39826231687778</v>
      </c>
      <c r="S233" s="38"/>
      <c r="T233" s="24"/>
      <c r="U233" s="24"/>
      <c r="V233" s="24"/>
      <c r="W233" s="24"/>
      <c r="X233" s="37">
        <f t="shared" si="146"/>
        <v>3599.7538519649538</v>
      </c>
      <c r="Y233" s="37">
        <f t="shared" si="147"/>
        <v>1195273.3138519651</v>
      </c>
      <c r="Z233" s="24"/>
      <c r="AA233" s="24"/>
      <c r="AB233" s="24"/>
      <c r="AC233" s="24"/>
      <c r="AF233" s="24">
        <f>+'[5]Sal by FERC PR'!$N265</f>
        <v>3258.9243373973313</v>
      </c>
      <c r="AQ233" s="90">
        <f>+'6.28'!C58</f>
        <v>9.0963799591448122</v>
      </c>
      <c r="AU233" s="37">
        <f t="shared" si="148"/>
        <v>3268.0207173564763</v>
      </c>
      <c r="AV233" s="37">
        <f t="shared" si="149"/>
        <v>1198541.3345693217</v>
      </c>
    </row>
    <row r="234" spans="2:48" x14ac:dyDescent="0.25">
      <c r="B234" s="6" t="s">
        <v>220</v>
      </c>
      <c r="C234" s="23">
        <f>+'[2]Unallocated Detail (CBR)'!H238</f>
        <v>7990963.5899999999</v>
      </c>
      <c r="D234" s="24"/>
      <c r="E234" s="24"/>
      <c r="F234" s="24"/>
      <c r="G234" s="24"/>
      <c r="H234" s="24"/>
      <c r="I234" s="24"/>
      <c r="J234" s="27"/>
      <c r="K234" s="24">
        <f>+'[1]Detailed Summary'!$K$33*R234/$R$235</f>
        <v>294.48383593511579</v>
      </c>
      <c r="L234" s="24"/>
      <c r="M234" s="24"/>
      <c r="N234" s="24"/>
      <c r="O234" s="24"/>
      <c r="P234" s="24"/>
      <c r="Q234" s="24"/>
      <c r="R234" s="24">
        <f>+'[5]Sal by FERC RS'!$N266</f>
        <v>94.196439850130972</v>
      </c>
      <c r="S234" s="38"/>
      <c r="T234" s="24"/>
      <c r="U234" s="24"/>
      <c r="V234" s="24"/>
      <c r="W234" s="24"/>
      <c r="X234" s="37">
        <f t="shared" si="146"/>
        <v>388.68027578524675</v>
      </c>
      <c r="Y234" s="37">
        <f t="shared" si="147"/>
        <v>7991352.2702757847</v>
      </c>
      <c r="Z234" s="24"/>
      <c r="AA234" s="24"/>
      <c r="AB234" s="24"/>
      <c r="AC234" s="24"/>
      <c r="AF234" s="24">
        <f>+'[5]Sal by FERC PR'!$N266</f>
        <v>5539.2103269406416</v>
      </c>
      <c r="AQ234" s="90">
        <f>+'6.28'!C60</f>
        <v>448.42045739591674</v>
      </c>
      <c r="AU234" s="37">
        <f t="shared" si="148"/>
        <v>5987.6307843365585</v>
      </c>
      <c r="AV234" s="37">
        <f t="shared" si="149"/>
        <v>7997339.9010601211</v>
      </c>
    </row>
    <row r="235" spans="2:48" x14ac:dyDescent="0.25">
      <c r="B235" s="8" t="s">
        <v>221</v>
      </c>
      <c r="C235" s="25">
        <f t="shared" ref="C235" si="150">SUM(C222:C234)</f>
        <v>57249534.549999997</v>
      </c>
      <c r="D235" s="26">
        <f>SUM(D222:D234)</f>
        <v>-88813.694412329889</v>
      </c>
      <c r="E235" s="26">
        <f t="shared" ref="E235" si="151">SUM(E222:E234)</f>
        <v>84.750659859999359</v>
      </c>
      <c r="F235" s="26">
        <f t="shared" ref="F235:Y235" si="152">SUM(F222:F234)</f>
        <v>0</v>
      </c>
      <c r="G235" s="26">
        <f t="shared" si="152"/>
        <v>0</v>
      </c>
      <c r="H235" s="26">
        <f t="shared" si="152"/>
        <v>-124824.54555916287</v>
      </c>
      <c r="I235" s="26">
        <f t="shared" si="152"/>
        <v>1590277.3748527463</v>
      </c>
      <c r="J235" s="26">
        <f t="shared" ref="J235" si="153">SUM(J222:J234)</f>
        <v>0</v>
      </c>
      <c r="K235" s="26">
        <f t="shared" si="152"/>
        <v>51935.705390093848</v>
      </c>
      <c r="L235" s="26">
        <f t="shared" si="152"/>
        <v>54197.611339999828</v>
      </c>
      <c r="M235" s="26">
        <f t="shared" si="152"/>
        <v>-4849.3982530915964</v>
      </c>
      <c r="N235" s="26">
        <f t="shared" si="152"/>
        <v>0</v>
      </c>
      <c r="O235" s="26">
        <f t="shared" si="152"/>
        <v>554529.46239700005</v>
      </c>
      <c r="P235" s="26">
        <f t="shared" si="152"/>
        <v>975254.11071527051</v>
      </c>
      <c r="Q235" s="26">
        <f t="shared" si="152"/>
        <v>66640.657672139074</v>
      </c>
      <c r="R235" s="26">
        <f t="shared" si="152"/>
        <v>16612.655609152</v>
      </c>
      <c r="S235" s="26">
        <f t="shared" si="152"/>
        <v>5304.286799574289</v>
      </c>
      <c r="T235" s="26">
        <f t="shared" si="152"/>
        <v>13475.113426476943</v>
      </c>
      <c r="U235" s="26">
        <f t="shared" si="152"/>
        <v>0</v>
      </c>
      <c r="V235" s="26">
        <f t="shared" si="152"/>
        <v>0</v>
      </c>
      <c r="W235" s="26">
        <f t="shared" ref="W235" si="154">SUM(W222:W234)</f>
        <v>-658973.79925230017</v>
      </c>
      <c r="X235" s="74">
        <f t="shared" si="152"/>
        <v>2450850.291385428</v>
      </c>
      <c r="Y235" s="74">
        <f t="shared" si="152"/>
        <v>59700384.841385417</v>
      </c>
      <c r="Z235" s="26">
        <f t="shared" ref="Z235:AV235" si="155">SUM(Z222:Z234)</f>
        <v>-19607.995460000002</v>
      </c>
      <c r="AA235" s="26">
        <f t="shared" si="155"/>
        <v>70244.097272119863</v>
      </c>
      <c r="AB235" s="26">
        <f t="shared" si="155"/>
        <v>0</v>
      </c>
      <c r="AC235" s="26">
        <f t="shared" si="155"/>
        <v>-54197.611339999828</v>
      </c>
      <c r="AD235" s="26">
        <f t="shared" si="155"/>
        <v>4849.3982530915964</v>
      </c>
      <c r="AE235" s="26">
        <f t="shared" si="155"/>
        <v>30987.620973575737</v>
      </c>
      <c r="AF235" s="26">
        <f t="shared" si="155"/>
        <v>552918.51170147769</v>
      </c>
      <c r="AG235" s="26">
        <f t="shared" si="155"/>
        <v>117536.2105541807</v>
      </c>
      <c r="AH235" s="26">
        <f t="shared" si="155"/>
        <v>390546.4051953943</v>
      </c>
      <c r="AI235" s="26">
        <f t="shared" si="155"/>
        <v>0</v>
      </c>
      <c r="AJ235" s="26">
        <f t="shared" si="155"/>
        <v>0</v>
      </c>
      <c r="AK235" s="26">
        <f t="shared" si="155"/>
        <v>0</v>
      </c>
      <c r="AL235" s="26">
        <f t="shared" si="155"/>
        <v>-169824.88682564982</v>
      </c>
      <c r="AM235" s="26">
        <f t="shared" si="155"/>
        <v>0</v>
      </c>
      <c r="AN235" s="26">
        <f t="shared" si="155"/>
        <v>0</v>
      </c>
      <c r="AO235" s="26">
        <f t="shared" si="155"/>
        <v>0</v>
      </c>
      <c r="AP235" s="26">
        <f t="shared" si="155"/>
        <v>0</v>
      </c>
      <c r="AQ235" s="26">
        <f t="shared" si="155"/>
        <v>600.87663299999986</v>
      </c>
      <c r="AR235" s="26">
        <f t="shared" si="155"/>
        <v>0</v>
      </c>
      <c r="AS235" s="26">
        <f t="shared" si="155"/>
        <v>0</v>
      </c>
      <c r="AT235" s="26">
        <f t="shared" ref="AT235" si="156">SUM(AT222:AT234)</f>
        <v>-13961.042340143764</v>
      </c>
      <c r="AU235" s="74">
        <f t="shared" si="155"/>
        <v>910091.58461704641</v>
      </c>
      <c r="AV235" s="74">
        <f t="shared" si="155"/>
        <v>60610476.426002465</v>
      </c>
    </row>
    <row r="236" spans="2:48" ht="15.75" thickBot="1" x14ac:dyDescent="0.3">
      <c r="B236" s="13" t="s">
        <v>222</v>
      </c>
      <c r="C236" s="25">
        <f t="shared" ref="C236" si="157">C235+C220+C217+C208+C201+C163+C133</f>
        <v>174476334.59</v>
      </c>
      <c r="D236" s="26">
        <f t="shared" ref="D236:Y236" si="158">D235+D220+D217+D208+D201+D163+D133</f>
        <v>-316354.37949671905</v>
      </c>
      <c r="E236" s="26">
        <f>E235+E220+E217+E208+E201+E163+E133</f>
        <v>301.88185042131772</v>
      </c>
      <c r="F236" s="26">
        <f t="shared" si="158"/>
        <v>0</v>
      </c>
      <c r="G236" s="26">
        <f t="shared" si="158"/>
        <v>0</v>
      </c>
      <c r="H236" s="26">
        <f t="shared" si="158"/>
        <v>-19885414.891281739</v>
      </c>
      <c r="I236" s="26">
        <f t="shared" si="158"/>
        <v>1590277.3748527463</v>
      </c>
      <c r="J236" s="26">
        <f t="shared" ref="J236" si="159">J235+J220+J217+J208+J201+J163+J133</f>
        <v>158770.57562207896</v>
      </c>
      <c r="K236" s="26">
        <f t="shared" si="158"/>
        <v>217577.67319718414</v>
      </c>
      <c r="L236" s="26">
        <f t="shared" si="158"/>
        <v>54197.611339999828</v>
      </c>
      <c r="M236" s="26">
        <f t="shared" si="158"/>
        <v>-4849.3982530915964</v>
      </c>
      <c r="N236" s="26">
        <f t="shared" si="158"/>
        <v>204503.64267608413</v>
      </c>
      <c r="O236" s="26">
        <f t="shared" si="158"/>
        <v>554529.46239700005</v>
      </c>
      <c r="P236" s="26">
        <f t="shared" si="158"/>
        <v>975254.11071527051</v>
      </c>
      <c r="Q236" s="26">
        <f t="shared" si="158"/>
        <v>66640.657672139074</v>
      </c>
      <c r="R236" s="26">
        <f t="shared" si="158"/>
        <v>439204.84597895941</v>
      </c>
      <c r="S236" s="26">
        <f t="shared" si="158"/>
        <v>5304.286799574289</v>
      </c>
      <c r="T236" s="26">
        <f t="shared" si="158"/>
        <v>13475.113426476943</v>
      </c>
      <c r="U236" s="26">
        <f t="shared" si="158"/>
        <v>0</v>
      </c>
      <c r="V236" s="26">
        <f t="shared" si="158"/>
        <v>0</v>
      </c>
      <c r="W236" s="26">
        <f t="shared" ref="W236" si="160">W235+W220+W217+W208+W201+W163+W133</f>
        <v>-658973.79925230017</v>
      </c>
      <c r="X236" s="74">
        <f t="shared" si="158"/>
        <v>-16585555.231755916</v>
      </c>
      <c r="Y236" s="74">
        <f t="shared" si="158"/>
        <v>157890779.35824406</v>
      </c>
      <c r="Z236" s="26">
        <f t="shared" ref="Z236:AV236" si="161">Z235+Z220+Z217+Z208+Z201+Z163+Z133</f>
        <v>-69843.679828520006</v>
      </c>
      <c r="AA236" s="26">
        <f t="shared" si="161"/>
        <v>250209.47448329092</v>
      </c>
      <c r="AB236" s="26">
        <f t="shared" si="161"/>
        <v>0</v>
      </c>
      <c r="AC236" s="26">
        <f t="shared" si="161"/>
        <v>-54197.611339999828</v>
      </c>
      <c r="AD236" s="26">
        <f t="shared" si="161"/>
        <v>4849.3982530915964</v>
      </c>
      <c r="AE236" s="26">
        <f t="shared" si="161"/>
        <v>30987.620973575737</v>
      </c>
      <c r="AF236" s="26">
        <f t="shared" si="161"/>
        <v>2319845.5232961429</v>
      </c>
      <c r="AG236" s="26">
        <f t="shared" si="161"/>
        <v>117536.2105541807</v>
      </c>
      <c r="AH236" s="26">
        <f t="shared" si="161"/>
        <v>390546.4051953943</v>
      </c>
      <c r="AI236" s="26">
        <f t="shared" si="161"/>
        <v>0</v>
      </c>
      <c r="AJ236" s="26">
        <f t="shared" si="161"/>
        <v>0</v>
      </c>
      <c r="AK236" s="26">
        <f t="shared" si="161"/>
        <v>0</v>
      </c>
      <c r="AL236" s="26">
        <f t="shared" si="161"/>
        <v>-169824.88682564982</v>
      </c>
      <c r="AM236" s="26">
        <f t="shared" si="161"/>
        <v>0</v>
      </c>
      <c r="AN236" s="26">
        <f t="shared" si="161"/>
        <v>-435567.581275</v>
      </c>
      <c r="AO236" s="26">
        <f t="shared" si="161"/>
        <v>0</v>
      </c>
      <c r="AP236" s="26">
        <f t="shared" si="161"/>
        <v>0</v>
      </c>
      <c r="AQ236" s="26">
        <f t="shared" si="161"/>
        <v>384578.63354531559</v>
      </c>
      <c r="AR236" s="26">
        <f t="shared" si="161"/>
        <v>0</v>
      </c>
      <c r="AS236" s="26">
        <f t="shared" si="161"/>
        <v>0</v>
      </c>
      <c r="AT236" s="26">
        <f t="shared" ref="AT236" si="162">AT235+AT220+AT217+AT208+AT201+AT163+AT133</f>
        <v>-49729.232815592091</v>
      </c>
      <c r="AU236" s="74">
        <f t="shared" si="161"/>
        <v>2719390.27421623</v>
      </c>
      <c r="AV236" s="74">
        <f t="shared" si="161"/>
        <v>160610169.6324603</v>
      </c>
    </row>
    <row r="237" spans="2:48" ht="15.75" thickTop="1" x14ac:dyDescent="0.25">
      <c r="B237" s="5"/>
      <c r="C237" s="42"/>
      <c r="D237" s="43"/>
      <c r="E237" s="43"/>
      <c r="F237" s="43"/>
      <c r="G237" s="43"/>
      <c r="H237" s="43"/>
      <c r="I237" s="43"/>
      <c r="J237" s="44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79"/>
      <c r="Y237" s="79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79"/>
      <c r="AV237" s="79"/>
    </row>
    <row r="238" spans="2:48" x14ac:dyDescent="0.25">
      <c r="B238" s="5" t="s">
        <v>223</v>
      </c>
      <c r="C238" s="21"/>
      <c r="D238" s="22"/>
      <c r="E238" s="22"/>
      <c r="F238" s="22"/>
      <c r="G238" s="22"/>
      <c r="H238" s="22"/>
      <c r="I238" s="22"/>
      <c r="J238" s="28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73"/>
      <c r="Y238" s="73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73"/>
      <c r="AV238" s="73"/>
    </row>
    <row r="239" spans="2:48" x14ac:dyDescent="0.25">
      <c r="B239" s="7" t="s">
        <v>224</v>
      </c>
      <c r="C239" s="21"/>
      <c r="D239" s="22"/>
      <c r="E239" s="22"/>
      <c r="F239" s="22"/>
      <c r="G239" s="22"/>
      <c r="H239" s="22"/>
      <c r="I239" s="22"/>
      <c r="J239" s="28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73"/>
      <c r="Y239" s="73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73"/>
      <c r="AV239" s="73"/>
    </row>
    <row r="240" spans="2:48" x14ac:dyDescent="0.25">
      <c r="B240" s="5" t="s">
        <v>225</v>
      </c>
      <c r="C240" s="23">
        <f>+'[2]Unallocated Detail (CBR)'!H244</f>
        <v>116807159.6399999</v>
      </c>
      <c r="D240" s="24"/>
      <c r="E240" s="24"/>
      <c r="F240" s="24"/>
      <c r="G240" s="24"/>
      <c r="H240" s="24"/>
      <c r="I240" s="24"/>
      <c r="J240" s="27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>
        <f>+'[1]Common Adj'!$EU$14+'[1]Common Adj'!$EU$15</f>
        <v>4131626.6455747392</v>
      </c>
      <c r="W240" s="24"/>
      <c r="X240" s="37">
        <f>SUM(D240:W240)</f>
        <v>4131626.6455747392</v>
      </c>
      <c r="Y240" s="37">
        <f>+C240+X240</f>
        <v>120938786.28557463</v>
      </c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>
        <f>+'[1]Detailed Summary'!$AK$34</f>
        <v>608662.83430810564</v>
      </c>
      <c r="AL240" s="24"/>
      <c r="AN240" s="24"/>
      <c r="AO240" s="24"/>
      <c r="AP240" s="24">
        <f>+'[1]Detailed Summary'!$AP$34</f>
        <v>156400.22579821481</v>
      </c>
      <c r="AQ240" s="24"/>
      <c r="AS240" s="24">
        <f>+'[1]Detailed Summary'!AS$34</f>
        <v>-39543.813052333338</v>
      </c>
      <c r="AT240" s="24">
        <f>+'[1]Detailed Summary'!AT$34</f>
        <v>0</v>
      </c>
      <c r="AU240" s="37">
        <f>SUM(Z240:AT240)</f>
        <v>725519.24705398711</v>
      </c>
      <c r="AV240" s="37">
        <f>+AU240+Y240</f>
        <v>121664305.53262861</v>
      </c>
    </row>
    <row r="241" spans="2:48" x14ac:dyDescent="0.25">
      <c r="B241" s="6" t="s">
        <v>226</v>
      </c>
      <c r="C241" s="23">
        <f>+'[2]Unallocated Detail (CBR)'!H245</f>
        <v>150570.87</v>
      </c>
      <c r="D241" s="24"/>
      <c r="E241" s="24"/>
      <c r="F241" s="24"/>
      <c r="G241" s="24"/>
      <c r="H241" s="24"/>
      <c r="I241" s="24"/>
      <c r="J241" s="27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>
        <f>+'[1]Common Adj'!$EU$19</f>
        <v>5328.9763979999989</v>
      </c>
      <c r="W241" s="24"/>
      <c r="X241" s="37">
        <f>SUM(D241:W241)</f>
        <v>5328.9763979999989</v>
      </c>
      <c r="Y241" s="37">
        <f>+C241+X241</f>
        <v>155899.84639799999</v>
      </c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37">
        <f>SUM(Z241:AT241)</f>
        <v>0</v>
      </c>
      <c r="AV241" s="37">
        <f>+AU241+Y241</f>
        <v>155899.84639799999</v>
      </c>
    </row>
    <row r="242" spans="2:48" x14ac:dyDescent="0.25">
      <c r="B242" s="5" t="s">
        <v>227</v>
      </c>
      <c r="C242" s="25">
        <f t="shared" ref="C242" si="163">SUM(C240:C241)</f>
        <v>116957730.5099999</v>
      </c>
      <c r="D242" s="26">
        <f>SUM(D240:D241)</f>
        <v>0</v>
      </c>
      <c r="E242" s="26">
        <f>SUM(E240:E241)</f>
        <v>0</v>
      </c>
      <c r="F242" s="26">
        <f t="shared" ref="F242:Y242" si="164">SUM(F240:F241)</f>
        <v>0</v>
      </c>
      <c r="G242" s="26">
        <f t="shared" si="164"/>
        <v>0</v>
      </c>
      <c r="H242" s="26">
        <f t="shared" si="164"/>
        <v>0</v>
      </c>
      <c r="I242" s="26">
        <f t="shared" si="164"/>
        <v>0</v>
      </c>
      <c r="J242" s="26">
        <f t="shared" si="164"/>
        <v>0</v>
      </c>
      <c r="K242" s="26">
        <f t="shared" si="164"/>
        <v>0</v>
      </c>
      <c r="L242" s="26">
        <f t="shared" si="164"/>
        <v>0</v>
      </c>
      <c r="M242" s="26">
        <f t="shared" si="164"/>
        <v>0</v>
      </c>
      <c r="N242" s="26">
        <f t="shared" si="164"/>
        <v>0</v>
      </c>
      <c r="O242" s="26">
        <f t="shared" si="164"/>
        <v>0</v>
      </c>
      <c r="P242" s="26">
        <f t="shared" si="164"/>
        <v>0</v>
      </c>
      <c r="Q242" s="26">
        <f t="shared" si="164"/>
        <v>0</v>
      </c>
      <c r="R242" s="26">
        <f t="shared" si="164"/>
        <v>0</v>
      </c>
      <c r="S242" s="26">
        <f t="shared" si="164"/>
        <v>0</v>
      </c>
      <c r="T242" s="26">
        <f t="shared" si="164"/>
        <v>0</v>
      </c>
      <c r="U242" s="26">
        <f t="shared" si="164"/>
        <v>0</v>
      </c>
      <c r="V242" s="26">
        <f t="shared" si="164"/>
        <v>4136955.6219727392</v>
      </c>
      <c r="W242" s="26">
        <f t="shared" ref="W242" si="165">SUM(W240:W241)</f>
        <v>0</v>
      </c>
      <c r="X242" s="74">
        <f t="shared" si="164"/>
        <v>4136955.6219727392</v>
      </c>
      <c r="Y242" s="74">
        <f t="shared" si="164"/>
        <v>121094686.13197263</v>
      </c>
      <c r="Z242" s="26">
        <f t="shared" ref="Z242:AV242" si="166">SUM(Z240:Z241)</f>
        <v>0</v>
      </c>
      <c r="AA242" s="26">
        <f t="shared" si="166"/>
        <v>0</v>
      </c>
      <c r="AB242" s="26">
        <f t="shared" si="166"/>
        <v>0</v>
      </c>
      <c r="AC242" s="26">
        <f t="shared" si="166"/>
        <v>0</v>
      </c>
      <c r="AD242" s="26">
        <f t="shared" si="166"/>
        <v>0</v>
      </c>
      <c r="AE242" s="26">
        <f t="shared" si="166"/>
        <v>0</v>
      </c>
      <c r="AF242" s="26">
        <f t="shared" si="166"/>
        <v>0</v>
      </c>
      <c r="AG242" s="26">
        <f t="shared" si="166"/>
        <v>0</v>
      </c>
      <c r="AH242" s="26">
        <f t="shared" si="166"/>
        <v>0</v>
      </c>
      <c r="AI242" s="26">
        <f t="shared" si="166"/>
        <v>0</v>
      </c>
      <c r="AJ242" s="26">
        <f t="shared" si="166"/>
        <v>0</v>
      </c>
      <c r="AK242" s="26">
        <f t="shared" si="166"/>
        <v>608662.83430810564</v>
      </c>
      <c r="AL242" s="26">
        <f t="shared" si="166"/>
        <v>0</v>
      </c>
      <c r="AM242" s="26">
        <f t="shared" si="166"/>
        <v>0</v>
      </c>
      <c r="AN242" s="26">
        <f t="shared" si="166"/>
        <v>0</v>
      </c>
      <c r="AO242" s="26">
        <f t="shared" si="166"/>
        <v>0</v>
      </c>
      <c r="AP242" s="26">
        <f t="shared" si="166"/>
        <v>156400.22579821481</v>
      </c>
      <c r="AQ242" s="26">
        <f t="shared" si="166"/>
        <v>0</v>
      </c>
      <c r="AR242" s="26">
        <f t="shared" si="166"/>
        <v>0</v>
      </c>
      <c r="AS242" s="26">
        <f t="shared" si="166"/>
        <v>-39543.813052333338</v>
      </c>
      <c r="AT242" s="26">
        <f t="shared" ref="AT242" si="167">SUM(AT240:AT241)</f>
        <v>0</v>
      </c>
      <c r="AU242" s="74">
        <f t="shared" si="166"/>
        <v>725519.24705398711</v>
      </c>
      <c r="AV242" s="74">
        <f t="shared" si="166"/>
        <v>121820205.37902661</v>
      </c>
    </row>
    <row r="243" spans="2:48" x14ac:dyDescent="0.25">
      <c r="B243" s="7" t="s">
        <v>228</v>
      </c>
      <c r="C243" s="21"/>
      <c r="D243" s="22"/>
      <c r="E243" s="22"/>
      <c r="F243" s="22"/>
      <c r="G243" s="22"/>
      <c r="H243" s="22"/>
      <c r="I243" s="22"/>
      <c r="J243" s="28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73"/>
      <c r="Y243" s="73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73"/>
      <c r="AV243" s="73"/>
    </row>
    <row r="244" spans="2:48" x14ac:dyDescent="0.25">
      <c r="B244" s="5" t="s">
        <v>229</v>
      </c>
      <c r="C244" s="23">
        <f>+'[2]Unallocated Detail (CBR)'!H248</f>
        <v>25958436.82</v>
      </c>
      <c r="D244" s="24"/>
      <c r="E244" s="24"/>
      <c r="F244" s="24"/>
      <c r="G244" s="24"/>
      <c r="H244" s="24"/>
      <c r="I244" s="24"/>
      <c r="J244" s="27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>
        <f>+'[1]Common Adj'!$EU$16+'[1]Common Adj'!$EU$17</f>
        <v>8180620.0921619842</v>
      </c>
      <c r="W244" s="24"/>
      <c r="X244" s="37">
        <f>SUM(D244:W244)</f>
        <v>8180620.0921619842</v>
      </c>
      <c r="Y244" s="37">
        <f>+C244+X244</f>
        <v>34139056.912161984</v>
      </c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>
        <f>+'[1]Detailed Summary'!$AM$35</f>
        <v>2681157.0054726158</v>
      </c>
      <c r="AN244" s="24"/>
      <c r="AO244" s="24"/>
      <c r="AP244" s="24"/>
      <c r="AQ244" s="24"/>
      <c r="AR244" s="24">
        <f>+'[1]Detailed Summary'!$AR$35</f>
        <v>348243.00000000006</v>
      </c>
      <c r="AS244" s="24"/>
      <c r="AT244" s="24"/>
      <c r="AU244" s="37">
        <f>SUM(Z244:AT244)</f>
        <v>3029400.0054726158</v>
      </c>
      <c r="AV244" s="37">
        <f>+AU244+Y244</f>
        <v>37168456.917634599</v>
      </c>
    </row>
    <row r="245" spans="2:48" x14ac:dyDescent="0.25">
      <c r="B245" s="12" t="s">
        <v>230</v>
      </c>
      <c r="C245" s="23">
        <f>+'[2]Unallocated Detail (CBR)'!H249</f>
        <v>0</v>
      </c>
      <c r="D245" s="24"/>
      <c r="E245" s="24"/>
      <c r="F245" s="24"/>
      <c r="G245" s="24"/>
      <c r="H245" s="24"/>
      <c r="I245" s="24"/>
      <c r="J245" s="27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37">
        <f>SUM(D245:W245)</f>
        <v>0</v>
      </c>
      <c r="Y245" s="37">
        <f>+C245+X245</f>
        <v>0</v>
      </c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37">
        <f>SUM(Z245:AT245)</f>
        <v>0</v>
      </c>
      <c r="AV245" s="37">
        <f>+AU245+Y245</f>
        <v>0</v>
      </c>
    </row>
    <row r="246" spans="2:48" x14ac:dyDescent="0.25">
      <c r="B246" s="6" t="s">
        <v>231</v>
      </c>
      <c r="C246" s="23">
        <f>+'[2]Unallocated Detail (CBR)'!H250</f>
        <v>159133.1399999999</v>
      </c>
      <c r="D246" s="24"/>
      <c r="E246" s="24"/>
      <c r="F246" s="24"/>
      <c r="G246" s="24"/>
      <c r="H246" s="24"/>
      <c r="I246" s="24"/>
      <c r="J246" s="27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>
        <f>+'[1]Common Adj'!$EU$20</f>
        <v>9395.9399999999732</v>
      </c>
      <c r="W246" s="24"/>
      <c r="X246" s="37">
        <f>SUM(D246:W246)</f>
        <v>9395.9399999999732</v>
      </c>
      <c r="Y246" s="37">
        <f>+C246+X246</f>
        <v>168529.07999999987</v>
      </c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37">
        <f>SUM(Z246:AT246)</f>
        <v>0</v>
      </c>
      <c r="AV246" s="37">
        <f>+AU246+Y246</f>
        <v>168529.07999999987</v>
      </c>
    </row>
    <row r="247" spans="2:48" x14ac:dyDescent="0.25">
      <c r="B247" s="5" t="s">
        <v>232</v>
      </c>
      <c r="C247" s="25">
        <f t="shared" ref="C247" si="168">SUM(C244:C246)</f>
        <v>26117569.960000001</v>
      </c>
      <c r="D247" s="26">
        <f t="shared" ref="D247" si="169">SUM(D244:D246)</f>
        <v>0</v>
      </c>
      <c r="E247" s="26">
        <f>SUM(E244:E246)</f>
        <v>0</v>
      </c>
      <c r="F247" s="26">
        <f t="shared" ref="F247" si="170">SUM(F244:F246)</f>
        <v>0</v>
      </c>
      <c r="G247" s="26">
        <f t="shared" ref="G247" si="171">SUM(G244:G246)</f>
        <v>0</v>
      </c>
      <c r="H247" s="26">
        <f t="shared" ref="H247" si="172">SUM(H244:H246)</f>
        <v>0</v>
      </c>
      <c r="I247" s="26">
        <f t="shared" ref="I247:J247" si="173">SUM(I244:I246)</f>
        <v>0</v>
      </c>
      <c r="J247" s="26">
        <f t="shared" si="173"/>
        <v>0</v>
      </c>
      <c r="K247" s="26">
        <f t="shared" ref="K247" si="174">SUM(K244:K246)</f>
        <v>0</v>
      </c>
      <c r="L247" s="26">
        <f t="shared" ref="L247" si="175">SUM(L244:L246)</f>
        <v>0</v>
      </c>
      <c r="M247" s="26">
        <f t="shared" ref="M247" si="176">SUM(M244:M246)</f>
        <v>0</v>
      </c>
      <c r="N247" s="26">
        <f t="shared" ref="N247" si="177">SUM(N244:N246)</f>
        <v>0</v>
      </c>
      <c r="O247" s="26">
        <f t="shared" ref="O247" si="178">SUM(O244:O246)</f>
        <v>0</v>
      </c>
      <c r="P247" s="26">
        <f t="shared" ref="P247" si="179">SUM(P244:P246)</f>
        <v>0</v>
      </c>
      <c r="Q247" s="26">
        <f t="shared" ref="Q247" si="180">SUM(Q244:Q246)</f>
        <v>0</v>
      </c>
      <c r="R247" s="26">
        <f t="shared" ref="R247" si="181">SUM(R244:R246)</f>
        <v>0</v>
      </c>
      <c r="S247" s="26">
        <f t="shared" ref="S247" si="182">SUM(S244:S246)</f>
        <v>0</v>
      </c>
      <c r="T247" s="26">
        <f t="shared" ref="T247" si="183">SUM(T244:T246)</f>
        <v>0</v>
      </c>
      <c r="U247" s="26">
        <f t="shared" ref="U247" si="184">SUM(U244:U246)</f>
        <v>0</v>
      </c>
      <c r="V247" s="26">
        <f t="shared" ref="V247:W247" si="185">SUM(V244:V246)</f>
        <v>8190016.0321619846</v>
      </c>
      <c r="W247" s="26">
        <f t="shared" si="185"/>
        <v>0</v>
      </c>
      <c r="X247" s="74">
        <f t="shared" ref="X247" si="186">SUM(X244:X246)</f>
        <v>8190016.0321619846</v>
      </c>
      <c r="Y247" s="74">
        <f t="shared" ref="Y247" si="187">SUM(Y244:Y246)</f>
        <v>34307585.992161982</v>
      </c>
      <c r="Z247" s="26">
        <f t="shared" ref="Z247:AV247" si="188">SUM(Z244:Z246)</f>
        <v>0</v>
      </c>
      <c r="AA247" s="26">
        <f t="shared" si="188"/>
        <v>0</v>
      </c>
      <c r="AB247" s="26">
        <f t="shared" si="188"/>
        <v>0</v>
      </c>
      <c r="AC247" s="26">
        <f t="shared" si="188"/>
        <v>0</v>
      </c>
      <c r="AD247" s="26">
        <f t="shared" si="188"/>
        <v>0</v>
      </c>
      <c r="AE247" s="26">
        <f t="shared" si="188"/>
        <v>0</v>
      </c>
      <c r="AF247" s="26">
        <f t="shared" si="188"/>
        <v>0</v>
      </c>
      <c r="AG247" s="26">
        <f t="shared" si="188"/>
        <v>0</v>
      </c>
      <c r="AH247" s="26">
        <f t="shared" si="188"/>
        <v>0</v>
      </c>
      <c r="AI247" s="26">
        <f t="shared" si="188"/>
        <v>0</v>
      </c>
      <c r="AJ247" s="26">
        <f t="shared" si="188"/>
        <v>0</v>
      </c>
      <c r="AK247" s="26">
        <f t="shared" si="188"/>
        <v>0</v>
      </c>
      <c r="AL247" s="26">
        <f t="shared" si="188"/>
        <v>0</v>
      </c>
      <c r="AM247" s="26">
        <f>SUM(AM244:AM246)</f>
        <v>2681157.0054726158</v>
      </c>
      <c r="AN247" s="26">
        <f t="shared" si="188"/>
        <v>0</v>
      </c>
      <c r="AO247" s="26">
        <f t="shared" si="188"/>
        <v>0</v>
      </c>
      <c r="AP247" s="26">
        <f t="shared" si="188"/>
        <v>0</v>
      </c>
      <c r="AQ247" s="26">
        <f t="shared" si="188"/>
        <v>0</v>
      </c>
      <c r="AR247" s="26">
        <f>SUM(AR244:AR246)</f>
        <v>348243.00000000006</v>
      </c>
      <c r="AS247" s="26">
        <f t="shared" si="188"/>
        <v>0</v>
      </c>
      <c r="AT247" s="26">
        <f t="shared" ref="AT247" si="189">SUM(AT244:AT246)</f>
        <v>0</v>
      </c>
      <c r="AU247" s="74">
        <f t="shared" si="188"/>
        <v>3029400.0054726158</v>
      </c>
      <c r="AV247" s="74">
        <f t="shared" si="188"/>
        <v>37336985.997634597</v>
      </c>
    </row>
    <row r="248" spans="2:48" x14ac:dyDescent="0.25">
      <c r="B248" s="7" t="s">
        <v>233</v>
      </c>
      <c r="C248" s="21"/>
      <c r="D248" s="22"/>
      <c r="E248" s="22"/>
      <c r="F248" s="22"/>
      <c r="G248" s="22"/>
      <c r="H248" s="22"/>
      <c r="I248" s="22"/>
      <c r="J248" s="28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73"/>
      <c r="Y248" s="73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73"/>
      <c r="AV248" s="73"/>
    </row>
    <row r="249" spans="2:48" x14ac:dyDescent="0.25">
      <c r="B249" s="6" t="s">
        <v>234</v>
      </c>
      <c r="C249" s="23">
        <f>+'[2]Unallocated Detail (CBR)'!H253</f>
        <v>0</v>
      </c>
      <c r="D249" s="24"/>
      <c r="E249" s="24"/>
      <c r="F249" s="24"/>
      <c r="G249" s="24"/>
      <c r="H249" s="24"/>
      <c r="I249" s="24"/>
      <c r="J249" s="27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37">
        <f>SUM(D249:W249)</f>
        <v>0</v>
      </c>
      <c r="Y249" s="37">
        <f>+C249+X249</f>
        <v>0</v>
      </c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37">
        <f>SUM(Z249:AT249)</f>
        <v>0</v>
      </c>
      <c r="AV249" s="37">
        <f>+AU249+Y249</f>
        <v>0</v>
      </c>
    </row>
    <row r="250" spans="2:48" x14ac:dyDescent="0.25">
      <c r="B250" s="5" t="s">
        <v>235</v>
      </c>
      <c r="C250" s="25">
        <f t="shared" ref="C250:Z250" si="190">SUM(C249)</f>
        <v>0</v>
      </c>
      <c r="D250" s="25">
        <f t="shared" si="190"/>
        <v>0</v>
      </c>
      <c r="E250" s="25">
        <f>SUM(E249)</f>
        <v>0</v>
      </c>
      <c r="F250" s="25">
        <f t="shared" si="190"/>
        <v>0</v>
      </c>
      <c r="G250" s="25">
        <f t="shared" si="190"/>
        <v>0</v>
      </c>
      <c r="H250" s="25">
        <f t="shared" si="190"/>
        <v>0</v>
      </c>
      <c r="I250" s="25">
        <f t="shared" si="190"/>
        <v>0</v>
      </c>
      <c r="J250" s="25">
        <f t="shared" si="190"/>
        <v>0</v>
      </c>
      <c r="K250" s="25">
        <f t="shared" si="190"/>
        <v>0</v>
      </c>
      <c r="L250" s="25">
        <f t="shared" si="190"/>
        <v>0</v>
      </c>
      <c r="M250" s="25">
        <f t="shared" si="190"/>
        <v>0</v>
      </c>
      <c r="N250" s="25">
        <f t="shared" si="190"/>
        <v>0</v>
      </c>
      <c r="O250" s="25">
        <f t="shared" si="190"/>
        <v>0</v>
      </c>
      <c r="P250" s="25">
        <f t="shared" si="190"/>
        <v>0</v>
      </c>
      <c r="Q250" s="25">
        <f t="shared" si="190"/>
        <v>0</v>
      </c>
      <c r="R250" s="25">
        <f t="shared" si="190"/>
        <v>0</v>
      </c>
      <c r="S250" s="25">
        <f t="shared" si="190"/>
        <v>0</v>
      </c>
      <c r="T250" s="25">
        <f t="shared" si="190"/>
        <v>0</v>
      </c>
      <c r="U250" s="25">
        <f t="shared" si="190"/>
        <v>0</v>
      </c>
      <c r="V250" s="25">
        <f t="shared" si="190"/>
        <v>0</v>
      </c>
      <c r="W250" s="25">
        <f t="shared" ref="W250" si="191">SUM(W249)</f>
        <v>0</v>
      </c>
      <c r="X250" s="80">
        <f t="shared" si="190"/>
        <v>0</v>
      </c>
      <c r="Y250" s="80">
        <f t="shared" si="190"/>
        <v>0</v>
      </c>
      <c r="Z250" s="25">
        <f t="shared" si="190"/>
        <v>0</v>
      </c>
      <c r="AA250" s="25">
        <f t="shared" ref="AA250:AV250" si="192">SUM(AA249)</f>
        <v>0</v>
      </c>
      <c r="AB250" s="25">
        <f t="shared" si="192"/>
        <v>0</v>
      </c>
      <c r="AC250" s="25">
        <f t="shared" si="192"/>
        <v>0</v>
      </c>
      <c r="AD250" s="25">
        <f t="shared" si="192"/>
        <v>0</v>
      </c>
      <c r="AE250" s="25">
        <f t="shared" si="192"/>
        <v>0</v>
      </c>
      <c r="AF250" s="25">
        <f t="shared" si="192"/>
        <v>0</v>
      </c>
      <c r="AG250" s="25">
        <f t="shared" si="192"/>
        <v>0</v>
      </c>
      <c r="AH250" s="25">
        <f t="shared" si="192"/>
        <v>0</v>
      </c>
      <c r="AI250" s="25">
        <f t="shared" si="192"/>
        <v>0</v>
      </c>
      <c r="AJ250" s="25">
        <f t="shared" si="192"/>
        <v>0</v>
      </c>
      <c r="AK250" s="25">
        <f t="shared" si="192"/>
        <v>0</v>
      </c>
      <c r="AL250" s="25">
        <f t="shared" si="192"/>
        <v>0</v>
      </c>
      <c r="AM250" s="25">
        <f t="shared" si="192"/>
        <v>0</v>
      </c>
      <c r="AN250" s="25">
        <f t="shared" si="192"/>
        <v>0</v>
      </c>
      <c r="AO250" s="25">
        <f t="shared" si="192"/>
        <v>0</v>
      </c>
      <c r="AP250" s="25">
        <f t="shared" si="192"/>
        <v>0</v>
      </c>
      <c r="AQ250" s="25">
        <f t="shared" si="192"/>
        <v>0</v>
      </c>
      <c r="AR250" s="25">
        <f t="shared" si="192"/>
        <v>0</v>
      </c>
      <c r="AS250" s="25">
        <f t="shared" si="192"/>
        <v>0</v>
      </c>
      <c r="AT250" s="25">
        <f t="shared" ref="AT250" si="193">SUM(AT249)</f>
        <v>0</v>
      </c>
      <c r="AU250" s="80">
        <f t="shared" si="192"/>
        <v>0</v>
      </c>
      <c r="AV250" s="80">
        <f t="shared" si="192"/>
        <v>0</v>
      </c>
    </row>
    <row r="251" spans="2:48" x14ac:dyDescent="0.25">
      <c r="B251" s="7" t="s">
        <v>236</v>
      </c>
      <c r="C251" s="21"/>
      <c r="D251" s="22"/>
      <c r="E251" s="22"/>
      <c r="F251" s="22"/>
      <c r="G251" s="22"/>
      <c r="H251" s="22"/>
      <c r="I251" s="22"/>
      <c r="J251" s="28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73"/>
      <c r="Y251" s="73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73"/>
      <c r="AV251" s="73"/>
    </row>
    <row r="252" spans="2:48" x14ac:dyDescent="0.25">
      <c r="B252" s="5" t="s">
        <v>237</v>
      </c>
      <c r="C252" s="23">
        <f>+'[2]Unallocated Detail (CBR)'!H256</f>
        <v>8653054.5199999996</v>
      </c>
      <c r="D252" s="24"/>
      <c r="E252" s="24"/>
      <c r="F252" s="24"/>
      <c r="G252" s="24"/>
      <c r="H252" s="24"/>
      <c r="I252" s="24"/>
      <c r="J252" s="27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2"/>
      <c r="W252" s="22"/>
      <c r="X252" s="37">
        <f t="shared" ref="X252:X257" si="194">SUM(D252:W252)</f>
        <v>0</v>
      </c>
      <c r="Y252" s="37">
        <f t="shared" ref="Y252:Y257" si="195">+C252+X252</f>
        <v>8653054.5199999996</v>
      </c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>
        <f>+'[1]Detailed Summary'!$AJ$37</f>
        <v>856890.67156689428</v>
      </c>
      <c r="AK252" s="24">
        <f>+'[1]Detailed Summary'!$AK$37</f>
        <v>2065892.0664164524</v>
      </c>
      <c r="AL252" s="24"/>
      <c r="AM252" s="24">
        <f>+'[1]Detailed Summary'!$AM$37</f>
        <v>3543901.7550629438</v>
      </c>
      <c r="AN252" s="24"/>
      <c r="AO252" s="24"/>
      <c r="AP252" s="24"/>
      <c r="AQ252" s="24"/>
      <c r="AR252" s="24"/>
      <c r="AS252" s="24"/>
      <c r="AT252" s="24"/>
      <c r="AU252" s="37">
        <f t="shared" ref="AU252:AU257" si="196">SUM(Z252:AT252)</f>
        <v>6466684.4930462912</v>
      </c>
      <c r="AV252" s="37">
        <f t="shared" ref="AV252:AV257" si="197">+AU252+Y252</f>
        <v>15119739.013046291</v>
      </c>
    </row>
    <row r="253" spans="2:48" x14ac:dyDescent="0.25">
      <c r="B253" s="5" t="s">
        <v>238</v>
      </c>
      <c r="C253" s="23">
        <f>+'[2]Unallocated Detail (CBR)'!H257</f>
        <v>0</v>
      </c>
      <c r="D253" s="24"/>
      <c r="E253" s="24"/>
      <c r="F253" s="24"/>
      <c r="G253" s="24"/>
      <c r="H253" s="24"/>
      <c r="I253" s="24"/>
      <c r="J253" s="27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2"/>
      <c r="W253" s="22"/>
      <c r="X253" s="37">
        <f t="shared" si="194"/>
        <v>0</v>
      </c>
      <c r="Y253" s="37">
        <f t="shared" si="195"/>
        <v>0</v>
      </c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37">
        <f t="shared" si="196"/>
        <v>0</v>
      </c>
      <c r="AV253" s="37">
        <f t="shared" si="197"/>
        <v>0</v>
      </c>
    </row>
    <row r="254" spans="2:48" x14ac:dyDescent="0.25">
      <c r="B254" s="5" t="s">
        <v>239</v>
      </c>
      <c r="C254" s="23">
        <f>+'[2]Unallocated Detail (CBR)'!H258</f>
        <v>25985.040000000001</v>
      </c>
      <c r="D254" s="24"/>
      <c r="E254" s="24"/>
      <c r="F254" s="24"/>
      <c r="G254" s="24"/>
      <c r="H254" s="24"/>
      <c r="I254" s="24"/>
      <c r="J254" s="27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2"/>
      <c r="W254" s="22"/>
      <c r="X254" s="37">
        <f t="shared" si="194"/>
        <v>0</v>
      </c>
      <c r="Y254" s="37">
        <f t="shared" si="195"/>
        <v>25985.040000000001</v>
      </c>
      <c r="Z254" s="24"/>
      <c r="AA254" s="24"/>
      <c r="AB254" s="24"/>
      <c r="AC254" s="24"/>
      <c r="AD254" s="24"/>
      <c r="AE254" s="24"/>
      <c r="AF254" s="24"/>
      <c r="AG254" s="24"/>
      <c r="AH254" s="24"/>
      <c r="AI254" s="24">
        <f>([7]Summary!$D$14+[7]Summary!$D$18)*12/36-'[7]Charged to IS - Gas '!$E$17</f>
        <v>-21233.736666666642</v>
      </c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37">
        <f t="shared" si="196"/>
        <v>-21233.736666666642</v>
      </c>
      <c r="AV254" s="37">
        <f t="shared" si="197"/>
        <v>4751.3033333333588</v>
      </c>
    </row>
    <row r="255" spans="2:48" x14ac:dyDescent="0.25">
      <c r="B255" s="5" t="s">
        <v>240</v>
      </c>
      <c r="C255" s="23">
        <f>+'[2]Unallocated Detail (CBR)'!H259</f>
        <v>90321.36</v>
      </c>
      <c r="D255" s="24"/>
      <c r="E255" s="24"/>
      <c r="F255" s="24"/>
      <c r="G255" s="24"/>
      <c r="H255" s="24"/>
      <c r="I255" s="24"/>
      <c r="J255" s="27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37">
        <f t="shared" si="194"/>
        <v>0</v>
      </c>
      <c r="Y255" s="37">
        <f t="shared" si="195"/>
        <v>90321.36</v>
      </c>
      <c r="Z255" s="24"/>
      <c r="AA255" s="24"/>
      <c r="AB255" s="24"/>
      <c r="AC255" s="24"/>
      <c r="AD255" s="24"/>
      <c r="AE255" s="24"/>
      <c r="AF255" s="24"/>
      <c r="AG255" s="24"/>
      <c r="AH255" s="24"/>
      <c r="AI255" s="24">
        <f>([7]Summary!$D$15+[7]Summary!$D$19)*12/36-'[7]Charged to IS - Gas '!$E$33</f>
        <v>-70724.539999999994</v>
      </c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37">
        <f t="shared" si="196"/>
        <v>-70724.539999999994</v>
      </c>
      <c r="AV255" s="37">
        <f t="shared" si="197"/>
        <v>19596.820000000007</v>
      </c>
    </row>
    <row r="256" spans="2:48" x14ac:dyDescent="0.25">
      <c r="B256" s="5" t="s">
        <v>241</v>
      </c>
      <c r="C256" s="23">
        <f>+'[2]Unallocated Detail (CBR)'!H260</f>
        <v>0</v>
      </c>
      <c r="D256" s="24"/>
      <c r="E256" s="24"/>
      <c r="F256" s="24"/>
      <c r="G256" s="24"/>
      <c r="H256" s="24"/>
      <c r="I256" s="24"/>
      <c r="J256" s="27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37">
        <f t="shared" si="194"/>
        <v>0</v>
      </c>
      <c r="Y256" s="37">
        <f t="shared" si="195"/>
        <v>0</v>
      </c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37">
        <f t="shared" si="196"/>
        <v>0</v>
      </c>
      <c r="AV256" s="37">
        <f t="shared" si="197"/>
        <v>0</v>
      </c>
    </row>
    <row r="257" spans="2:48" x14ac:dyDescent="0.25">
      <c r="B257" s="6" t="s">
        <v>242</v>
      </c>
      <c r="C257" s="23">
        <f>+'[2]Unallocated Detail (CBR)'!H261</f>
        <v>0</v>
      </c>
      <c r="D257" s="24"/>
      <c r="E257" s="24"/>
      <c r="F257" s="24"/>
      <c r="G257" s="24"/>
      <c r="H257" s="24"/>
      <c r="I257" s="24"/>
      <c r="J257" s="27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37">
        <f t="shared" si="194"/>
        <v>0</v>
      </c>
      <c r="Y257" s="37">
        <f t="shared" si="195"/>
        <v>0</v>
      </c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37">
        <f t="shared" si="196"/>
        <v>0</v>
      </c>
      <c r="AV257" s="37">
        <f t="shared" si="197"/>
        <v>0</v>
      </c>
    </row>
    <row r="258" spans="2:48" x14ac:dyDescent="0.25">
      <c r="B258" s="5" t="s">
        <v>243</v>
      </c>
      <c r="C258" s="25">
        <f t="shared" ref="C258" si="198">SUM(C252:C257)</f>
        <v>8769360.9199999981</v>
      </c>
      <c r="D258" s="26">
        <f t="shared" ref="D258" si="199">SUM(D252:D257)</f>
        <v>0</v>
      </c>
      <c r="E258" s="26">
        <f>SUM(E252:E257)</f>
        <v>0</v>
      </c>
      <c r="F258" s="26">
        <f t="shared" ref="F258" si="200">SUM(F252:F257)</f>
        <v>0</v>
      </c>
      <c r="G258" s="26">
        <f t="shared" ref="G258" si="201">SUM(G252:G257)</f>
        <v>0</v>
      </c>
      <c r="H258" s="26">
        <f t="shared" ref="H258" si="202">SUM(H252:H257)</f>
        <v>0</v>
      </c>
      <c r="I258" s="26">
        <f t="shared" ref="I258" si="203">SUM(I252:I257)</f>
        <v>0</v>
      </c>
      <c r="J258" s="26">
        <f t="shared" ref="J258" si="204">SUM(J252:J257)</f>
        <v>0</v>
      </c>
      <c r="K258" s="26">
        <f t="shared" ref="K258" si="205">SUM(K252:K257)</f>
        <v>0</v>
      </c>
      <c r="L258" s="26">
        <f t="shared" ref="L258" si="206">SUM(L252:L257)</f>
        <v>0</v>
      </c>
      <c r="M258" s="26">
        <f t="shared" ref="M258" si="207">SUM(M252:M257)</f>
        <v>0</v>
      </c>
      <c r="N258" s="26">
        <f t="shared" ref="N258" si="208">SUM(N252:N257)</f>
        <v>0</v>
      </c>
      <c r="O258" s="26">
        <f t="shared" ref="O258" si="209">SUM(O252:O257)</f>
        <v>0</v>
      </c>
      <c r="P258" s="26">
        <f t="shared" ref="P258" si="210">SUM(P252:P257)</f>
        <v>0</v>
      </c>
      <c r="Q258" s="26">
        <f t="shared" ref="Q258" si="211">SUM(Q252:Q257)</f>
        <v>0</v>
      </c>
      <c r="R258" s="26">
        <f t="shared" ref="R258" si="212">SUM(R252:R257)</f>
        <v>0</v>
      </c>
      <c r="S258" s="26">
        <f t="shared" ref="S258" si="213">SUM(S252:S257)</f>
        <v>0</v>
      </c>
      <c r="T258" s="26">
        <f t="shared" ref="T258" si="214">SUM(T252:T257)</f>
        <v>0</v>
      </c>
      <c r="U258" s="26">
        <f t="shared" ref="U258" si="215">SUM(U252:U257)</f>
        <v>0</v>
      </c>
      <c r="V258" s="26">
        <f t="shared" ref="V258:W258" si="216">SUM(V252:V257)</f>
        <v>0</v>
      </c>
      <c r="W258" s="26">
        <f t="shared" si="216"/>
        <v>0</v>
      </c>
      <c r="X258" s="74">
        <f t="shared" ref="X258" si="217">SUM(X252:X257)</f>
        <v>0</v>
      </c>
      <c r="Y258" s="74">
        <f t="shared" ref="Y258:Z258" si="218">SUM(Y252:Y257)</f>
        <v>8769360.9199999981</v>
      </c>
      <c r="Z258" s="26">
        <f t="shared" si="218"/>
        <v>0</v>
      </c>
      <c r="AA258" s="26">
        <f t="shared" ref="AA258:AV258" si="219">SUM(AA252:AA257)</f>
        <v>0</v>
      </c>
      <c r="AB258" s="26">
        <f t="shared" si="219"/>
        <v>0</v>
      </c>
      <c r="AC258" s="26">
        <f t="shared" si="219"/>
        <v>0</v>
      </c>
      <c r="AD258" s="26">
        <f t="shared" si="219"/>
        <v>0</v>
      </c>
      <c r="AE258" s="26">
        <f t="shared" si="219"/>
        <v>0</v>
      </c>
      <c r="AF258" s="26">
        <f t="shared" si="219"/>
        <v>0</v>
      </c>
      <c r="AG258" s="26">
        <f t="shared" si="219"/>
        <v>0</v>
      </c>
      <c r="AH258" s="26">
        <f t="shared" si="219"/>
        <v>0</v>
      </c>
      <c r="AI258" s="26">
        <f t="shared" si="219"/>
        <v>-91958.276666666643</v>
      </c>
      <c r="AJ258" s="26">
        <f t="shared" si="219"/>
        <v>856890.67156689428</v>
      </c>
      <c r="AK258" s="26">
        <f t="shared" si="219"/>
        <v>2065892.0664164524</v>
      </c>
      <c r="AL258" s="26">
        <f t="shared" si="219"/>
        <v>0</v>
      </c>
      <c r="AM258" s="26">
        <f t="shared" si="219"/>
        <v>3543901.7550629438</v>
      </c>
      <c r="AN258" s="26">
        <f t="shared" si="219"/>
        <v>0</v>
      </c>
      <c r="AO258" s="26">
        <f t="shared" si="219"/>
        <v>0</v>
      </c>
      <c r="AP258" s="26">
        <f t="shared" si="219"/>
        <v>0</v>
      </c>
      <c r="AQ258" s="26">
        <f t="shared" si="219"/>
        <v>0</v>
      </c>
      <c r="AR258" s="26">
        <f t="shared" si="219"/>
        <v>0</v>
      </c>
      <c r="AS258" s="26">
        <f t="shared" si="219"/>
        <v>0</v>
      </c>
      <c r="AT258" s="26">
        <f t="shared" ref="AT258" si="220">SUM(AT252:AT257)</f>
        <v>0</v>
      </c>
      <c r="AU258" s="74">
        <f t="shared" si="219"/>
        <v>6374726.2163796248</v>
      </c>
      <c r="AV258" s="74">
        <f t="shared" si="219"/>
        <v>15144087.136379624</v>
      </c>
    </row>
    <row r="259" spans="2:48" x14ac:dyDescent="0.25">
      <c r="B259" s="7" t="s">
        <v>244</v>
      </c>
      <c r="C259" s="21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73"/>
      <c r="Y259" s="73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73"/>
      <c r="AV259" s="73"/>
    </row>
    <row r="260" spans="2:48" x14ac:dyDescent="0.25">
      <c r="B260" s="5" t="s">
        <v>245</v>
      </c>
      <c r="C260" s="23">
        <f>+'[2]Unallocated Detail (CBR)'!H264</f>
        <v>0</v>
      </c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37">
        <f>SUM(D260:W260)</f>
        <v>0</v>
      </c>
      <c r="Y260" s="37">
        <f>+C260+X260</f>
        <v>0</v>
      </c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37">
        <f>SUM(Z260:AT260)</f>
        <v>0</v>
      </c>
      <c r="AV260" s="37">
        <f>+AU260+Y260</f>
        <v>0</v>
      </c>
    </row>
    <row r="261" spans="2:48" x14ac:dyDescent="0.25">
      <c r="B261" s="6" t="s">
        <v>246</v>
      </c>
      <c r="C261" s="23">
        <f>+'[2]Unallocated Detail (CBR)'!H265</f>
        <v>0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37">
        <f>SUM(D261:W261)</f>
        <v>0</v>
      </c>
      <c r="Y261" s="37">
        <f>+C261+X261</f>
        <v>0</v>
      </c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37">
        <f>SUM(Z261:AT261)</f>
        <v>0</v>
      </c>
      <c r="AV261" s="37">
        <f>+AU261+Y261</f>
        <v>0</v>
      </c>
    </row>
    <row r="262" spans="2:48" x14ac:dyDescent="0.25">
      <c r="B262" s="8" t="s">
        <v>247</v>
      </c>
      <c r="C262" s="25">
        <f t="shared" ref="C262" si="221">SUM(C260:C261)</f>
        <v>0</v>
      </c>
      <c r="D262" s="26">
        <f>SUM(D260:D261)</f>
        <v>0</v>
      </c>
      <c r="E262" s="26">
        <f>SUM(E260:E261)</f>
        <v>0</v>
      </c>
      <c r="F262" s="26">
        <f t="shared" ref="F262:Y262" si="222">SUM(F260:F261)</f>
        <v>0</v>
      </c>
      <c r="G262" s="26">
        <f t="shared" si="222"/>
        <v>0</v>
      </c>
      <c r="H262" s="26">
        <f t="shared" si="222"/>
        <v>0</v>
      </c>
      <c r="I262" s="26">
        <f t="shared" si="222"/>
        <v>0</v>
      </c>
      <c r="J262" s="26">
        <f t="shared" ref="J262" si="223">SUM(J260:J261)</f>
        <v>0</v>
      </c>
      <c r="K262" s="26">
        <f t="shared" si="222"/>
        <v>0</v>
      </c>
      <c r="L262" s="26">
        <f t="shared" si="222"/>
        <v>0</v>
      </c>
      <c r="M262" s="26">
        <f t="shared" si="222"/>
        <v>0</v>
      </c>
      <c r="N262" s="26">
        <f t="shared" si="222"/>
        <v>0</v>
      </c>
      <c r="O262" s="26">
        <f t="shared" si="222"/>
        <v>0</v>
      </c>
      <c r="P262" s="26">
        <f t="shared" si="222"/>
        <v>0</v>
      </c>
      <c r="Q262" s="26">
        <f t="shared" si="222"/>
        <v>0</v>
      </c>
      <c r="R262" s="26">
        <f t="shared" si="222"/>
        <v>0</v>
      </c>
      <c r="S262" s="26">
        <f t="shared" si="222"/>
        <v>0</v>
      </c>
      <c r="T262" s="26">
        <f t="shared" si="222"/>
        <v>0</v>
      </c>
      <c r="U262" s="26">
        <f t="shared" si="222"/>
        <v>0</v>
      </c>
      <c r="V262" s="26">
        <f t="shared" si="222"/>
        <v>0</v>
      </c>
      <c r="W262" s="26">
        <f t="shared" ref="W262" si="224">SUM(W260:W261)</f>
        <v>0</v>
      </c>
      <c r="X262" s="74">
        <f t="shared" si="222"/>
        <v>0</v>
      </c>
      <c r="Y262" s="74">
        <f t="shared" si="222"/>
        <v>0</v>
      </c>
      <c r="Z262" s="26">
        <f t="shared" ref="Z262:AV262" si="225">SUM(Z260:Z261)</f>
        <v>0</v>
      </c>
      <c r="AA262" s="26">
        <f t="shared" si="225"/>
        <v>0</v>
      </c>
      <c r="AB262" s="26">
        <f t="shared" si="225"/>
        <v>0</v>
      </c>
      <c r="AC262" s="26">
        <f t="shared" si="225"/>
        <v>0</v>
      </c>
      <c r="AD262" s="26">
        <f t="shared" si="225"/>
        <v>0</v>
      </c>
      <c r="AE262" s="26">
        <f t="shared" si="225"/>
        <v>0</v>
      </c>
      <c r="AF262" s="26">
        <f t="shared" si="225"/>
        <v>0</v>
      </c>
      <c r="AG262" s="26">
        <f t="shared" si="225"/>
        <v>0</v>
      </c>
      <c r="AH262" s="26">
        <f t="shared" si="225"/>
        <v>0</v>
      </c>
      <c r="AI262" s="26">
        <f t="shared" si="225"/>
        <v>0</v>
      </c>
      <c r="AJ262" s="26">
        <f t="shared" si="225"/>
        <v>0</v>
      </c>
      <c r="AK262" s="26">
        <f t="shared" si="225"/>
        <v>0</v>
      </c>
      <c r="AL262" s="26">
        <f t="shared" si="225"/>
        <v>0</v>
      </c>
      <c r="AM262" s="26">
        <f t="shared" si="225"/>
        <v>0</v>
      </c>
      <c r="AN262" s="26">
        <f t="shared" si="225"/>
        <v>0</v>
      </c>
      <c r="AO262" s="26">
        <f t="shared" si="225"/>
        <v>0</v>
      </c>
      <c r="AP262" s="26">
        <f t="shared" si="225"/>
        <v>0</v>
      </c>
      <c r="AQ262" s="26">
        <f t="shared" si="225"/>
        <v>0</v>
      </c>
      <c r="AR262" s="26">
        <f t="shared" si="225"/>
        <v>0</v>
      </c>
      <c r="AS262" s="26">
        <f t="shared" si="225"/>
        <v>0</v>
      </c>
      <c r="AT262" s="26">
        <f t="shared" ref="AT262" si="226">SUM(AT260:AT261)</f>
        <v>0</v>
      </c>
      <c r="AU262" s="74">
        <f t="shared" si="225"/>
        <v>0</v>
      </c>
      <c r="AV262" s="74">
        <f t="shared" si="225"/>
        <v>0</v>
      </c>
    </row>
    <row r="263" spans="2:48" ht="15.75" thickBot="1" x14ac:dyDescent="0.3">
      <c r="B263" s="13" t="s">
        <v>248</v>
      </c>
      <c r="C263" s="25">
        <f t="shared" ref="C263" si="227">C262+C258+C250+C247+C242</f>
        <v>151844661.3899999</v>
      </c>
      <c r="D263" s="26">
        <f t="shared" ref="D263:Y263" si="228">D262+D258+D250+D247+D242</f>
        <v>0</v>
      </c>
      <c r="E263" s="26">
        <f>E262+E258+E250+E247+E242</f>
        <v>0</v>
      </c>
      <c r="F263" s="26">
        <f t="shared" si="228"/>
        <v>0</v>
      </c>
      <c r="G263" s="26">
        <f t="shared" si="228"/>
        <v>0</v>
      </c>
      <c r="H263" s="26">
        <f t="shared" si="228"/>
        <v>0</v>
      </c>
      <c r="I263" s="26">
        <f t="shared" si="228"/>
        <v>0</v>
      </c>
      <c r="J263" s="26">
        <f t="shared" ref="J263" si="229">J262+J258+J250+J247+J242</f>
        <v>0</v>
      </c>
      <c r="K263" s="26">
        <f t="shared" si="228"/>
        <v>0</v>
      </c>
      <c r="L263" s="26">
        <f t="shared" si="228"/>
        <v>0</v>
      </c>
      <c r="M263" s="26">
        <f t="shared" si="228"/>
        <v>0</v>
      </c>
      <c r="N263" s="26">
        <f t="shared" si="228"/>
        <v>0</v>
      </c>
      <c r="O263" s="26">
        <f t="shared" si="228"/>
        <v>0</v>
      </c>
      <c r="P263" s="26">
        <f t="shared" si="228"/>
        <v>0</v>
      </c>
      <c r="Q263" s="26">
        <f t="shared" si="228"/>
        <v>0</v>
      </c>
      <c r="R263" s="26">
        <f t="shared" si="228"/>
        <v>0</v>
      </c>
      <c r="S263" s="26">
        <f t="shared" si="228"/>
        <v>0</v>
      </c>
      <c r="T263" s="26">
        <f t="shared" si="228"/>
        <v>0</v>
      </c>
      <c r="U263" s="26">
        <f t="shared" si="228"/>
        <v>0</v>
      </c>
      <c r="V263" s="26">
        <f t="shared" si="228"/>
        <v>12326971.654134724</v>
      </c>
      <c r="W263" s="26">
        <f t="shared" ref="W263" si="230">W262+W258+W250+W247+W242</f>
        <v>0</v>
      </c>
      <c r="X263" s="74">
        <f t="shared" si="228"/>
        <v>12326971.654134724</v>
      </c>
      <c r="Y263" s="74">
        <f t="shared" si="228"/>
        <v>164171633.04413462</v>
      </c>
      <c r="Z263" s="26">
        <f t="shared" ref="Z263:AV263" si="231">Z262+Z258+Z250+Z247+Z242</f>
        <v>0</v>
      </c>
      <c r="AA263" s="26">
        <f t="shared" si="231"/>
        <v>0</v>
      </c>
      <c r="AB263" s="26">
        <f t="shared" si="231"/>
        <v>0</v>
      </c>
      <c r="AC263" s="26">
        <f t="shared" si="231"/>
        <v>0</v>
      </c>
      <c r="AD263" s="26">
        <f t="shared" si="231"/>
        <v>0</v>
      </c>
      <c r="AE263" s="26">
        <f t="shared" si="231"/>
        <v>0</v>
      </c>
      <c r="AF263" s="26">
        <f t="shared" si="231"/>
        <v>0</v>
      </c>
      <c r="AG263" s="26">
        <f t="shared" si="231"/>
        <v>0</v>
      </c>
      <c r="AH263" s="26">
        <f t="shared" si="231"/>
        <v>0</v>
      </c>
      <c r="AI263" s="26">
        <f t="shared" si="231"/>
        <v>-91958.276666666643</v>
      </c>
      <c r="AJ263" s="26">
        <f t="shared" si="231"/>
        <v>856890.67156689428</v>
      </c>
      <c r="AK263" s="26">
        <f t="shared" si="231"/>
        <v>2674554.9007245582</v>
      </c>
      <c r="AL263" s="26">
        <f t="shared" si="231"/>
        <v>0</v>
      </c>
      <c r="AM263" s="26">
        <f t="shared" si="231"/>
        <v>6225058.7605355596</v>
      </c>
      <c r="AN263" s="26">
        <f t="shared" si="231"/>
        <v>0</v>
      </c>
      <c r="AO263" s="26">
        <f t="shared" si="231"/>
        <v>0</v>
      </c>
      <c r="AP263" s="26">
        <f t="shared" si="231"/>
        <v>156400.22579821481</v>
      </c>
      <c r="AQ263" s="26">
        <f t="shared" si="231"/>
        <v>0</v>
      </c>
      <c r="AR263" s="26">
        <f t="shared" si="231"/>
        <v>348243.00000000006</v>
      </c>
      <c r="AS263" s="26">
        <f t="shared" si="231"/>
        <v>-39543.813052333338</v>
      </c>
      <c r="AT263" s="26">
        <f t="shared" ref="AT263" si="232">AT262+AT258+AT250+AT247+AT242</f>
        <v>0</v>
      </c>
      <c r="AU263" s="74">
        <f t="shared" si="231"/>
        <v>10129645.468906227</v>
      </c>
      <c r="AV263" s="74">
        <f t="shared" si="231"/>
        <v>174301278.51304084</v>
      </c>
    </row>
    <row r="264" spans="2:48" ht="15.75" thickTop="1" x14ac:dyDescent="0.25">
      <c r="B264" s="5" t="s">
        <v>249</v>
      </c>
      <c r="C264" s="42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79"/>
      <c r="Y264" s="79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79"/>
      <c r="AV264" s="79"/>
    </row>
    <row r="265" spans="2:48" x14ac:dyDescent="0.25">
      <c r="B265" s="7" t="s">
        <v>250</v>
      </c>
      <c r="C265" s="21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73"/>
      <c r="Y265" s="73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73"/>
      <c r="AV265" s="73"/>
    </row>
    <row r="266" spans="2:48" x14ac:dyDescent="0.25">
      <c r="B266" s="6" t="s">
        <v>251</v>
      </c>
      <c r="C266" s="23">
        <f>+'[2]Unallocated Detail (CBR)'!H270</f>
        <v>101477296.77</v>
      </c>
      <c r="D266" s="24">
        <f>+'[1]Detailed Summary'!D$39</f>
        <v>-1701803.6054818591</v>
      </c>
      <c r="E266" s="24">
        <f>+'[1]Detailed Summary'!E$39</f>
        <v>1623.9497689073905</v>
      </c>
      <c r="F266" s="24">
        <f>+'[1]Detailed Summary'!F$39</f>
        <v>0</v>
      </c>
      <c r="G266" s="24">
        <f>+'[1]Detailed Summary'!G$39</f>
        <v>0</v>
      </c>
      <c r="H266" s="24">
        <f>+'[1]Common Adj'!$AL$30+'[1]Common Adj'!$AL$36+'[1]Common Adj'!$AL$40</f>
        <v>-64229661.891571902</v>
      </c>
      <c r="I266" s="24">
        <f>+'[1]Detailed Summary'!I$39</f>
        <v>0</v>
      </c>
      <c r="J266" s="24">
        <f>+'[1]Detailed Summary'!J$39</f>
        <v>0</v>
      </c>
      <c r="K266" s="24">
        <f>+'[1]Detailed Summary'!K$39</f>
        <v>19255.624077950837</v>
      </c>
      <c r="L266" s="24">
        <f>+'[1]Detailed Summary'!L$39</f>
        <v>-142661.06778199971</v>
      </c>
      <c r="M266" s="24">
        <f>+'[1]Detailed Summary'!M$39</f>
        <v>0</v>
      </c>
      <c r="N266" s="24">
        <f>+'[1]Detailed Summary'!N$39</f>
        <v>0</v>
      </c>
      <c r="O266" s="24">
        <f>+'[1]Detailed Summary'!O$39</f>
        <v>0</v>
      </c>
      <c r="P266" s="24">
        <f>+'[1]Detailed Summary'!P$39</f>
        <v>0</v>
      </c>
      <c r="Q266" s="24">
        <f>+'[1]Detailed Summary'!Q$39</f>
        <v>0</v>
      </c>
      <c r="R266" s="24">
        <f>+'[1]Detailed Summary'!R$39</f>
        <v>15731.221345781985</v>
      </c>
      <c r="S266" s="24">
        <f>+'[1]Detailed Summary'!S$39</f>
        <v>0</v>
      </c>
      <c r="T266" s="24">
        <f>+'[1]Detailed Summary'!T$39</f>
        <v>0</v>
      </c>
      <c r="U266" s="24">
        <f>+'[1]Detailed Summary'!U$39</f>
        <v>0</v>
      </c>
      <c r="V266" s="24">
        <f>+'[1]Detailed Summary'!V$39</f>
        <v>0</v>
      </c>
      <c r="W266" s="24">
        <f>+'[1]Detailed Summary'!W$39</f>
        <v>0</v>
      </c>
      <c r="X266" s="37">
        <f>SUM(D266:W266)</f>
        <v>-66037515.76964312</v>
      </c>
      <c r="Y266" s="37">
        <f>+C266+X266</f>
        <v>35439781.000356875</v>
      </c>
      <c r="Z266" s="24">
        <f>+'[1]Detailed Summary'!Z$39</f>
        <v>-375718.60500679002</v>
      </c>
      <c r="AA266" s="24">
        <f>+'[1]Detailed Summary'!AA$39</f>
        <v>1345982.2698797246</v>
      </c>
      <c r="AB266" s="24">
        <f>+'[1]Detailed Summary'!AB$39</f>
        <v>0</v>
      </c>
      <c r="AC266" s="24">
        <f>+'[1]Detailed Summary'!AC$39</f>
        <v>142661.06778199971</v>
      </c>
      <c r="AD266" s="24">
        <f>+'[1]Detailed Summary'!AD$39</f>
        <v>0</v>
      </c>
      <c r="AE266" s="24">
        <f>+'[1]Detailed Summary'!AE$39</f>
        <v>0</v>
      </c>
      <c r="AF266" s="24">
        <f>+'[1]Detailed Summary'!AF$39</f>
        <v>97848.25822564293</v>
      </c>
      <c r="AG266" s="24">
        <f>+'[1]Detailed Summary'!AG$39</f>
        <v>0</v>
      </c>
      <c r="AH266" s="24">
        <f>+'[1]Detailed Summary'!AH$39</f>
        <v>0</v>
      </c>
      <c r="AI266" s="24">
        <f>+'[1]Detailed Summary'!AI$39</f>
        <v>0</v>
      </c>
      <c r="AJ266" s="24">
        <f>+'[1]Detailed Summary'!AJ$39</f>
        <v>0</v>
      </c>
      <c r="AK266" s="24">
        <f>+'[1]Detailed Summary'!AK$39</f>
        <v>0</v>
      </c>
      <c r="AL266" s="24">
        <f>+'[1]Detailed Summary'!AL$39</f>
        <v>0</v>
      </c>
      <c r="AM266" s="24">
        <f>+'[1]Detailed Summary'!AM$39</f>
        <v>0</v>
      </c>
      <c r="AN266" s="24">
        <f>+'[1]Detailed Summary'!AN$39</f>
        <v>0</v>
      </c>
      <c r="AO266" s="24">
        <f>+'[1]Detailed Summary'!AO$39</f>
        <v>0</v>
      </c>
      <c r="AP266" s="24">
        <f>+'[1]Detailed Summary'!AP$39</f>
        <v>0</v>
      </c>
      <c r="AQ266" s="24">
        <f>+'[1]Detailed Summary'!AQ$39</f>
        <v>0</v>
      </c>
      <c r="AR266" s="24">
        <f>+'[1]Detailed Summary'!AR$39</f>
        <v>0</v>
      </c>
      <c r="AS266" s="24">
        <f>+'[1]Detailed Summary'!AS$39</f>
        <v>0</v>
      </c>
      <c r="AT266" s="24">
        <f>+'[1]Detailed Summary'!AT$39</f>
        <v>-267514.51280066476</v>
      </c>
      <c r="AU266" s="37">
        <f>SUM(Z266:AT266)</f>
        <v>943258.47807991237</v>
      </c>
      <c r="AV266" s="37">
        <f>+AU266+Y266</f>
        <v>36383039.47843679</v>
      </c>
    </row>
    <row r="267" spans="2:48" x14ac:dyDescent="0.25">
      <c r="B267" s="5" t="s">
        <v>252</v>
      </c>
      <c r="C267" s="25">
        <f t="shared" ref="C267" si="233">SUM(C266)</f>
        <v>101477296.77</v>
      </c>
      <c r="D267" s="26">
        <f t="shared" ref="D267" si="234">D266</f>
        <v>-1701803.6054818591</v>
      </c>
      <c r="E267" s="26">
        <f>E266</f>
        <v>1623.9497689073905</v>
      </c>
      <c r="F267" s="26">
        <f t="shared" ref="F267" si="235">F266</f>
        <v>0</v>
      </c>
      <c r="G267" s="26">
        <f t="shared" ref="G267" si="236">G266</f>
        <v>0</v>
      </c>
      <c r="H267" s="26">
        <f t="shared" ref="H267" si="237">H266</f>
        <v>-64229661.891571902</v>
      </c>
      <c r="I267" s="26">
        <f t="shared" ref="I267:J267" si="238">I266</f>
        <v>0</v>
      </c>
      <c r="J267" s="26">
        <f t="shared" si="238"/>
        <v>0</v>
      </c>
      <c r="K267" s="26">
        <f t="shared" ref="K267" si="239">K266</f>
        <v>19255.624077950837</v>
      </c>
      <c r="L267" s="26">
        <f t="shared" ref="L267" si="240">L266</f>
        <v>-142661.06778199971</v>
      </c>
      <c r="M267" s="26">
        <f t="shared" ref="M267" si="241">M266</f>
        <v>0</v>
      </c>
      <c r="N267" s="26">
        <f t="shared" ref="N267" si="242">N266</f>
        <v>0</v>
      </c>
      <c r="O267" s="26">
        <f t="shared" ref="O267" si="243">O266</f>
        <v>0</v>
      </c>
      <c r="P267" s="26">
        <f t="shared" ref="P267" si="244">P266</f>
        <v>0</v>
      </c>
      <c r="Q267" s="26">
        <f t="shared" ref="Q267" si="245">Q266</f>
        <v>0</v>
      </c>
      <c r="R267" s="26">
        <f t="shared" ref="R267" si="246">R266</f>
        <v>15731.221345781985</v>
      </c>
      <c r="S267" s="26">
        <f t="shared" ref="S267" si="247">S266</f>
        <v>0</v>
      </c>
      <c r="T267" s="26">
        <f t="shared" ref="T267" si="248">T266</f>
        <v>0</v>
      </c>
      <c r="U267" s="26">
        <f t="shared" ref="U267" si="249">U266</f>
        <v>0</v>
      </c>
      <c r="V267" s="26">
        <f t="shared" ref="V267:W267" si="250">V266</f>
        <v>0</v>
      </c>
      <c r="W267" s="26">
        <f t="shared" si="250"/>
        <v>0</v>
      </c>
      <c r="X267" s="74">
        <f t="shared" ref="X267:Y267" si="251">X266</f>
        <v>-66037515.76964312</v>
      </c>
      <c r="Y267" s="74">
        <f t="shared" si="251"/>
        <v>35439781.000356875</v>
      </c>
      <c r="Z267" s="26">
        <f t="shared" ref="Z267:AV267" si="252">Z266</f>
        <v>-375718.60500679002</v>
      </c>
      <c r="AA267" s="26">
        <f t="shared" ref="AA267:AS267" si="253">AA266</f>
        <v>1345982.2698797246</v>
      </c>
      <c r="AB267" s="26">
        <f t="shared" si="253"/>
        <v>0</v>
      </c>
      <c r="AC267" s="26">
        <f t="shared" si="253"/>
        <v>142661.06778199971</v>
      </c>
      <c r="AD267" s="26">
        <f t="shared" si="253"/>
        <v>0</v>
      </c>
      <c r="AE267" s="26">
        <f t="shared" si="253"/>
        <v>0</v>
      </c>
      <c r="AF267" s="26">
        <f t="shared" si="253"/>
        <v>97848.25822564293</v>
      </c>
      <c r="AG267" s="26">
        <f t="shared" si="253"/>
        <v>0</v>
      </c>
      <c r="AH267" s="26">
        <f t="shared" si="253"/>
        <v>0</v>
      </c>
      <c r="AI267" s="26">
        <f t="shared" si="253"/>
        <v>0</v>
      </c>
      <c r="AJ267" s="26">
        <f t="shared" si="253"/>
        <v>0</v>
      </c>
      <c r="AK267" s="26">
        <f t="shared" si="253"/>
        <v>0</v>
      </c>
      <c r="AL267" s="26">
        <f t="shared" si="253"/>
        <v>0</v>
      </c>
      <c r="AM267" s="26">
        <f t="shared" si="253"/>
        <v>0</v>
      </c>
      <c r="AN267" s="26">
        <f t="shared" si="253"/>
        <v>0</v>
      </c>
      <c r="AO267" s="26">
        <f t="shared" si="253"/>
        <v>0</v>
      </c>
      <c r="AP267" s="26">
        <f t="shared" si="253"/>
        <v>0</v>
      </c>
      <c r="AQ267" s="26">
        <f t="shared" si="253"/>
        <v>0</v>
      </c>
      <c r="AR267" s="26">
        <f t="shared" si="253"/>
        <v>0</v>
      </c>
      <c r="AS267" s="26">
        <f t="shared" si="253"/>
        <v>0</v>
      </c>
      <c r="AT267" s="26">
        <f t="shared" ref="AT267" si="254">AT266</f>
        <v>-267514.51280066476</v>
      </c>
      <c r="AU267" s="74">
        <f t="shared" si="252"/>
        <v>943258.47807991237</v>
      </c>
      <c r="AV267" s="74">
        <f t="shared" si="252"/>
        <v>36383039.47843679</v>
      </c>
    </row>
    <row r="268" spans="2:48" x14ac:dyDescent="0.25">
      <c r="B268" s="7" t="s">
        <v>253</v>
      </c>
      <c r="C268" s="21"/>
      <c r="D268" s="22"/>
      <c r="E268" s="22"/>
      <c r="F268" s="22"/>
      <c r="G268" s="22"/>
      <c r="H268" s="22"/>
      <c r="I268" s="22"/>
      <c r="J268" s="28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73"/>
      <c r="Y268" s="73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73"/>
      <c r="AV268" s="73"/>
    </row>
    <row r="269" spans="2:48" x14ac:dyDescent="0.25">
      <c r="B269" s="5" t="s">
        <v>254</v>
      </c>
      <c r="C269" s="23">
        <f>+'[2]Unallocated Detail (CBR)'!H273</f>
        <v>0</v>
      </c>
      <c r="D269" s="24"/>
      <c r="E269" s="24"/>
      <c r="F269" s="24"/>
      <c r="G269" s="24"/>
      <c r="H269" s="24"/>
      <c r="I269" s="24"/>
      <c r="J269" s="27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37">
        <f>SUM(D269:W269)</f>
        <v>0</v>
      </c>
      <c r="Y269" s="37">
        <f>+C269+X269</f>
        <v>0</v>
      </c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37">
        <f>SUM(Z269:AT269)</f>
        <v>0</v>
      </c>
      <c r="AV269" s="37">
        <f>+AU269+Y269</f>
        <v>0</v>
      </c>
    </row>
    <row r="270" spans="2:48" x14ac:dyDescent="0.25">
      <c r="B270" s="5" t="s">
        <v>255</v>
      </c>
      <c r="C270" s="23">
        <f>+'[2]Unallocated Detail (CBR)'!H274</f>
        <v>0</v>
      </c>
      <c r="D270" s="24"/>
      <c r="E270" s="24"/>
      <c r="F270" s="24"/>
      <c r="G270" s="24"/>
      <c r="H270" s="24"/>
      <c r="I270" s="24"/>
      <c r="J270" s="27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37">
        <f>SUM(D270:W270)</f>
        <v>0</v>
      </c>
      <c r="Y270" s="37">
        <f>+C270+X270</f>
        <v>0</v>
      </c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37">
        <f>SUM(Z270:AT270)</f>
        <v>0</v>
      </c>
      <c r="AV270" s="37">
        <f>+AU270+Y270</f>
        <v>0</v>
      </c>
    </row>
    <row r="271" spans="2:48" x14ac:dyDescent="0.25">
      <c r="B271" s="6" t="s">
        <v>256</v>
      </c>
      <c r="C271" s="23">
        <f>+'[2]Unallocated Detail (CBR)'!H275</f>
        <v>31944158.879999999</v>
      </c>
      <c r="D271" s="24">
        <f>+'[1]Detailed Summary'!D$40</f>
        <v>253772.30615966723</v>
      </c>
      <c r="E271" s="24">
        <f>+'[1]Detailed Summary'!E$40</f>
        <v>8494.3946452409709</v>
      </c>
      <c r="F271" s="24">
        <f>+'[1]Detailed Summary'!F$40</f>
        <v>-11297868.699383605</v>
      </c>
      <c r="G271" s="24">
        <f>+'[1]Detailed Summary'!G$40</f>
        <v>-12917116.381072458</v>
      </c>
      <c r="H271" s="24">
        <f>+'[1]Common Adj'!$AL$44</f>
        <v>-375373.31091283698</v>
      </c>
      <c r="I271" s="24">
        <f>+'[1]Detailed Summary'!I$40</f>
        <v>-333958.24871907668</v>
      </c>
      <c r="J271" s="24">
        <f>+'[1]Detailed Summary'!J$40</f>
        <v>-33341.820880636573</v>
      </c>
      <c r="K271" s="24">
        <f>+'[1]Detailed Summary'!K$40</f>
        <v>-49734.99242777843</v>
      </c>
      <c r="L271" s="24">
        <f>+'[1]Detailed Summary'!$L$40</f>
        <v>18577.325852819718</v>
      </c>
      <c r="M271" s="24">
        <f>+'[1]Detailed Summary'!M$40</f>
        <v>1018.3736331492352</v>
      </c>
      <c r="N271" s="24">
        <f>+'[1]Detailed Summary'!N$40</f>
        <v>0</v>
      </c>
      <c r="O271" s="24">
        <f>+'[1]Detailed Summary'!O$40</f>
        <v>-116451.18710337</v>
      </c>
      <c r="P271" s="24">
        <f>+'[1]Detailed Summary'!P$40</f>
        <v>-204803.36325020681</v>
      </c>
      <c r="Q271" s="24">
        <f>+'[1]Detailed Summary'!Q$40</f>
        <v>-13994.538111149195</v>
      </c>
      <c r="R271" s="24">
        <f>+'[1]Detailed Summary'!R$40</f>
        <v>-95536.551970381741</v>
      </c>
      <c r="S271" s="24">
        <f>+'[1]Detailed Summary'!S$40</f>
        <v>-1113.9002279105969</v>
      </c>
      <c r="T271" s="24">
        <f>+'[1]Detailed Summary'!T$40</f>
        <v>-2829.7738195601578</v>
      </c>
      <c r="U271" s="24">
        <f>+'[1]Detailed Summary'!U$40</f>
        <v>0</v>
      </c>
      <c r="V271" s="24">
        <f>+'[1]Detailed Summary'!V$40</f>
        <v>-2588664.0473682922</v>
      </c>
      <c r="W271" s="24">
        <f>+'[1]Detailed Summary'!W$40</f>
        <v>138384.49784298302</v>
      </c>
      <c r="X271" s="37">
        <f>SUM(D271:W271)</f>
        <v>-27610539.917113401</v>
      </c>
      <c r="Y271" s="37">
        <f>+C271+X271</f>
        <v>4333618.962886598</v>
      </c>
      <c r="Z271" s="24">
        <f>+'[1]Detailed Summary'!Z$40</f>
        <v>-1965271.4434845848</v>
      </c>
      <c r="AA271" s="24">
        <f>+'[1]Detailed Summary'!AA$40</f>
        <v>3554862.1558688418</v>
      </c>
      <c r="AB271" s="24">
        <f>+'[1]Detailed Summary'!AB$40</f>
        <v>184038.22398925267</v>
      </c>
      <c r="AC271" s="24">
        <f>+'[1]Detailed Summary'!AC$40</f>
        <v>-18577.325852819973</v>
      </c>
      <c r="AD271" s="24">
        <f>+'[1]Detailed Summary'!AD$40</f>
        <v>-1018.3736331492352</v>
      </c>
      <c r="AE271" s="24">
        <f>+'[1]Detailed Summary'!AE$40</f>
        <v>-6507.4004044509247</v>
      </c>
      <c r="AF271" s="24">
        <f>+'[1]Detailed Summary'!AF$40</f>
        <v>-507715.69411957473</v>
      </c>
      <c r="AG271" s="24">
        <f>+'[1]Detailed Summary'!AG$40</f>
        <v>-24682.604216377938</v>
      </c>
      <c r="AH271" s="24">
        <f>+'[1]Detailed Summary'!AH$40</f>
        <v>-82014.745091032804</v>
      </c>
      <c r="AI271" s="24">
        <f>+'[1]Detailed Summary'!AI$40</f>
        <v>19311.238099999991</v>
      </c>
      <c r="AJ271" s="24">
        <f>+'[1]Detailed Summary'!AJ$40</f>
        <v>-179947.0410290478</v>
      </c>
      <c r="AK271" s="24">
        <f>+'[1]Detailed Summary'!AK$40</f>
        <v>-561656.52915215725</v>
      </c>
      <c r="AL271" s="24">
        <f>+'[1]Detailed Summary'!AL$40</f>
        <v>35663.226233386464</v>
      </c>
      <c r="AM271" s="24">
        <f>+'[1]Detailed Summary'!AM$40</f>
        <v>-1307262.3397124675</v>
      </c>
      <c r="AN271" s="24">
        <f>+'[1]Detailed Summary'!AN$40</f>
        <v>91469.192067750002</v>
      </c>
      <c r="AO271" s="24">
        <f>+'[1]Detailed Summary'!AO$40</f>
        <v>0</v>
      </c>
      <c r="AP271" s="24">
        <f>+'[1]Detailed Summary'!AP$40</f>
        <v>-32844.047417625108</v>
      </c>
      <c r="AQ271" s="24">
        <f>+'[1]Detailed Summary'!AQ$40</f>
        <v>-80761.578792930581</v>
      </c>
      <c r="AR271" s="24">
        <f>+'[1]Detailed Summary'!AR$40</f>
        <v>-73131.030000000013</v>
      </c>
      <c r="AS271" s="24">
        <f>+'[1]Detailed Summary'!AS$40</f>
        <v>8304.2007409900016</v>
      </c>
      <c r="AT271" s="24">
        <f>+'[1]Detailed Summary'!AT$40</f>
        <v>-1399288.2591356812</v>
      </c>
      <c r="AU271" s="37">
        <f>SUM(Z271:AT271)</f>
        <v>-2347030.1750416788</v>
      </c>
      <c r="AV271" s="37">
        <f>+AU271+Y271</f>
        <v>1986588.7878449191</v>
      </c>
    </row>
    <row r="272" spans="2:48" x14ac:dyDescent="0.25">
      <c r="B272" s="5" t="s">
        <v>257</v>
      </c>
      <c r="C272" s="25">
        <f t="shared" ref="C272" si="255">SUM(C269:C271)</f>
        <v>31944158.879999999</v>
      </c>
      <c r="D272" s="26">
        <f t="shared" ref="D272" si="256">SUM(D269:D271)</f>
        <v>253772.30615966723</v>
      </c>
      <c r="E272" s="26">
        <f>SUM(E269:E271)</f>
        <v>8494.3946452409709</v>
      </c>
      <c r="F272" s="26">
        <f t="shared" ref="F272" si="257">SUM(F269:F271)</f>
        <v>-11297868.699383605</v>
      </c>
      <c r="G272" s="26">
        <f t="shared" ref="G272" si="258">SUM(G269:G271)</f>
        <v>-12917116.381072458</v>
      </c>
      <c r="H272" s="26">
        <f t="shared" ref="H272" si="259">SUM(H269:H271)</f>
        <v>-375373.31091283698</v>
      </c>
      <c r="I272" s="26">
        <f t="shared" ref="I272:J272" si="260">SUM(I269:I271)</f>
        <v>-333958.24871907668</v>
      </c>
      <c r="J272" s="26">
        <f t="shared" si="260"/>
        <v>-33341.820880636573</v>
      </c>
      <c r="K272" s="26">
        <f t="shared" ref="K272" si="261">SUM(K269:K271)</f>
        <v>-49734.99242777843</v>
      </c>
      <c r="L272" s="26">
        <f t="shared" ref="L272" si="262">SUM(L269:L271)</f>
        <v>18577.325852819718</v>
      </c>
      <c r="M272" s="26">
        <f t="shared" ref="M272" si="263">SUM(M269:M271)</f>
        <v>1018.3736331492352</v>
      </c>
      <c r="N272" s="26">
        <f t="shared" ref="N272" si="264">SUM(N269:N271)</f>
        <v>0</v>
      </c>
      <c r="O272" s="26">
        <f t="shared" ref="O272" si="265">SUM(O269:O271)</f>
        <v>-116451.18710337</v>
      </c>
      <c r="P272" s="26">
        <f t="shared" ref="P272" si="266">SUM(P269:P271)</f>
        <v>-204803.36325020681</v>
      </c>
      <c r="Q272" s="26">
        <f t="shared" ref="Q272" si="267">SUM(Q269:Q271)</f>
        <v>-13994.538111149195</v>
      </c>
      <c r="R272" s="26">
        <f t="shared" ref="R272" si="268">SUM(R269:R271)</f>
        <v>-95536.551970381741</v>
      </c>
      <c r="S272" s="26">
        <f t="shared" ref="S272" si="269">SUM(S269:S271)</f>
        <v>-1113.9002279105969</v>
      </c>
      <c r="T272" s="26">
        <f t="shared" ref="T272" si="270">SUM(T269:T271)</f>
        <v>-2829.7738195601578</v>
      </c>
      <c r="U272" s="26">
        <f t="shared" ref="U272" si="271">SUM(U269:U271)</f>
        <v>0</v>
      </c>
      <c r="V272" s="26">
        <f t="shared" ref="V272:W272" si="272">SUM(V269:V271)</f>
        <v>-2588664.0473682922</v>
      </c>
      <c r="W272" s="26">
        <f t="shared" si="272"/>
        <v>138384.49784298302</v>
      </c>
      <c r="X272" s="74">
        <f t="shared" ref="X272" si="273">SUM(X269:X271)</f>
        <v>-27610539.917113401</v>
      </c>
      <c r="Y272" s="74">
        <f t="shared" ref="Y272:Z272" si="274">SUM(Y269:Y271)</f>
        <v>4333618.962886598</v>
      </c>
      <c r="Z272" s="26">
        <f t="shared" si="274"/>
        <v>-1965271.4434845848</v>
      </c>
      <c r="AA272" s="26">
        <f t="shared" ref="AA272:AS272" si="275">SUM(AA269:AA271)</f>
        <v>3554862.1558688418</v>
      </c>
      <c r="AB272" s="26">
        <f t="shared" si="275"/>
        <v>184038.22398925267</v>
      </c>
      <c r="AC272" s="26">
        <f t="shared" si="275"/>
        <v>-18577.325852819973</v>
      </c>
      <c r="AD272" s="26">
        <f t="shared" si="275"/>
        <v>-1018.3736331492352</v>
      </c>
      <c r="AE272" s="26">
        <f t="shared" si="275"/>
        <v>-6507.4004044509247</v>
      </c>
      <c r="AF272" s="26">
        <f t="shared" si="275"/>
        <v>-507715.69411957473</v>
      </c>
      <c r="AG272" s="26">
        <f t="shared" si="275"/>
        <v>-24682.604216377938</v>
      </c>
      <c r="AH272" s="26">
        <f t="shared" si="275"/>
        <v>-82014.745091032804</v>
      </c>
      <c r="AI272" s="26">
        <f t="shared" si="275"/>
        <v>19311.238099999991</v>
      </c>
      <c r="AJ272" s="26">
        <f t="shared" si="275"/>
        <v>-179947.0410290478</v>
      </c>
      <c r="AK272" s="26">
        <f t="shared" si="275"/>
        <v>-561656.52915215725</v>
      </c>
      <c r="AL272" s="26">
        <f t="shared" si="275"/>
        <v>35663.226233386464</v>
      </c>
      <c r="AM272" s="26">
        <f t="shared" si="275"/>
        <v>-1307262.3397124675</v>
      </c>
      <c r="AN272" s="26">
        <f t="shared" si="275"/>
        <v>91469.192067750002</v>
      </c>
      <c r="AO272" s="26">
        <f t="shared" si="275"/>
        <v>0</v>
      </c>
      <c r="AP272" s="26">
        <f t="shared" si="275"/>
        <v>-32844.047417625108</v>
      </c>
      <c r="AQ272" s="26">
        <f t="shared" si="275"/>
        <v>-80761.578792930581</v>
      </c>
      <c r="AR272" s="26">
        <f t="shared" si="275"/>
        <v>-73131.030000000013</v>
      </c>
      <c r="AS272" s="26">
        <f t="shared" si="275"/>
        <v>8304.2007409900016</v>
      </c>
      <c r="AT272" s="26">
        <f t="shared" ref="AT272" si="276">SUM(AT269:AT271)</f>
        <v>-1399288.2591356812</v>
      </c>
      <c r="AU272" s="74">
        <f t="shared" ref="AU272:AV272" si="277">SUM(AU269:AU271)</f>
        <v>-2347030.1750416788</v>
      </c>
      <c r="AV272" s="74">
        <f t="shared" si="277"/>
        <v>1986588.7878449191</v>
      </c>
    </row>
    <row r="273" spans="2:48" x14ac:dyDescent="0.25">
      <c r="B273" s="7" t="s">
        <v>258</v>
      </c>
      <c r="C273" s="21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73"/>
      <c r="Y273" s="73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73"/>
      <c r="AV273" s="73"/>
    </row>
    <row r="274" spans="2:48" x14ac:dyDescent="0.25">
      <c r="B274" s="5" t="s">
        <v>259</v>
      </c>
      <c r="C274" s="23">
        <f>+'[2]Unallocated Detail (CBR)'!H278</f>
        <v>46080716.039999999</v>
      </c>
      <c r="D274" s="24"/>
      <c r="E274" s="24"/>
      <c r="F274" s="24">
        <f>'[8]Lead G'!$C$17-'[8]Lead G'!$C$24</f>
        <v>-45557396.521311879</v>
      </c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37">
        <f>SUM(D274:W274)</f>
        <v>-45557396.521311879</v>
      </c>
      <c r="Y274" s="37">
        <f>+C274+X274</f>
        <v>523319.51868811995</v>
      </c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37">
        <f>SUM(Z274:AT274)</f>
        <v>0</v>
      </c>
      <c r="AV274" s="37">
        <f>+AU274+Y274</f>
        <v>523319.51868811995</v>
      </c>
    </row>
    <row r="275" spans="2:48" x14ac:dyDescent="0.25">
      <c r="B275" s="5" t="s">
        <v>260</v>
      </c>
      <c r="C275" s="23">
        <f>+'[2]Unallocated Detail (CBR)'!H279</f>
        <v>-55638846.629999995</v>
      </c>
      <c r="D275" s="24"/>
      <c r="E275" s="24"/>
      <c r="F275" s="24">
        <f>-C275</f>
        <v>55638846.629999995</v>
      </c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37">
        <f>SUM(D275:W275)</f>
        <v>55638846.629999995</v>
      </c>
      <c r="Y275" s="37">
        <f>+C275+X275</f>
        <v>0</v>
      </c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>
        <f>+'[1]Detailed Summary'!$AO$41</f>
        <v>-722630.37767299998</v>
      </c>
      <c r="AP275" s="24"/>
      <c r="AQ275" s="24"/>
      <c r="AR275" s="24"/>
      <c r="AS275" s="24"/>
      <c r="AT275" s="24"/>
      <c r="AU275" s="37">
        <f>SUM(Z275:AT275)</f>
        <v>-722630.37767299998</v>
      </c>
      <c r="AV275" s="37">
        <f>+AU275+Y275</f>
        <v>-722630.37767299998</v>
      </c>
    </row>
    <row r="276" spans="2:48" x14ac:dyDescent="0.25">
      <c r="B276" s="6" t="s">
        <v>261</v>
      </c>
      <c r="C276" s="23">
        <f>+'[2]Unallocated Detail (CBR)'!H280</f>
        <v>0</v>
      </c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37">
        <f>SUM(D276:W276)</f>
        <v>0</v>
      </c>
      <c r="Y276" s="37">
        <f>+C276+X276</f>
        <v>0</v>
      </c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37">
        <f>SUM(Z276:AT276)</f>
        <v>0</v>
      </c>
      <c r="AV276" s="37">
        <f>+AU276+Y276</f>
        <v>0</v>
      </c>
    </row>
    <row r="277" spans="2:48" x14ac:dyDescent="0.25">
      <c r="B277" s="5" t="s">
        <v>262</v>
      </c>
      <c r="C277" s="25">
        <f t="shared" ref="C277" si="278">SUM(C274:C276)</f>
        <v>-9558130.5899999961</v>
      </c>
      <c r="D277" s="26">
        <f t="shared" ref="D277" si="279">SUM(D274:D276)</f>
        <v>0</v>
      </c>
      <c r="E277" s="26">
        <f>SUM(E274:E276)</f>
        <v>0</v>
      </c>
      <c r="F277" s="26">
        <f t="shared" ref="F277" si="280">SUM(F274:F276)</f>
        <v>10081450.108688116</v>
      </c>
      <c r="G277" s="26">
        <f t="shared" ref="G277" si="281">SUM(G274:G276)</f>
        <v>0</v>
      </c>
      <c r="H277" s="26">
        <f t="shared" ref="H277" si="282">SUM(H274:H276)</f>
        <v>0</v>
      </c>
      <c r="I277" s="26">
        <f t="shared" ref="I277:J277" si="283">SUM(I274:I276)</f>
        <v>0</v>
      </c>
      <c r="J277" s="26">
        <f t="shared" si="283"/>
        <v>0</v>
      </c>
      <c r="K277" s="26">
        <f t="shared" ref="K277" si="284">SUM(K274:K276)</f>
        <v>0</v>
      </c>
      <c r="L277" s="26">
        <f t="shared" ref="L277" si="285">SUM(L274:L276)</f>
        <v>0</v>
      </c>
      <c r="M277" s="26">
        <f t="shared" ref="M277" si="286">SUM(M274:M276)</f>
        <v>0</v>
      </c>
      <c r="N277" s="26">
        <f t="shared" ref="N277" si="287">SUM(N274:N276)</f>
        <v>0</v>
      </c>
      <c r="O277" s="26">
        <f t="shared" ref="O277" si="288">SUM(O274:O276)</f>
        <v>0</v>
      </c>
      <c r="P277" s="26">
        <f t="shared" ref="P277" si="289">SUM(P274:P276)</f>
        <v>0</v>
      </c>
      <c r="Q277" s="26">
        <f t="shared" ref="Q277" si="290">SUM(Q274:Q276)</f>
        <v>0</v>
      </c>
      <c r="R277" s="26">
        <f t="shared" ref="R277" si="291">SUM(R274:R276)</f>
        <v>0</v>
      </c>
      <c r="S277" s="26">
        <f t="shared" ref="S277" si="292">SUM(S274:S276)</f>
        <v>0</v>
      </c>
      <c r="T277" s="26">
        <f t="shared" ref="T277" si="293">SUM(T274:T276)</f>
        <v>0</v>
      </c>
      <c r="U277" s="26">
        <f t="shared" ref="U277" si="294">SUM(U274:U276)</f>
        <v>0</v>
      </c>
      <c r="V277" s="26">
        <f t="shared" ref="V277:W277" si="295">SUM(V274:V276)</f>
        <v>0</v>
      </c>
      <c r="W277" s="26">
        <f t="shared" si="295"/>
        <v>0</v>
      </c>
      <c r="X277" s="74">
        <f t="shared" ref="X277" si="296">SUM(X274:X276)</f>
        <v>10081450.108688116</v>
      </c>
      <c r="Y277" s="74">
        <f t="shared" ref="Y277:Z277" si="297">SUM(Y274:Y276)</f>
        <v>523319.51868811995</v>
      </c>
      <c r="Z277" s="26">
        <f t="shared" si="297"/>
        <v>0</v>
      </c>
      <c r="AA277" s="26">
        <f t="shared" ref="AA277:AV277" si="298">SUM(AA274:AA276)</f>
        <v>0</v>
      </c>
      <c r="AB277" s="26">
        <f t="shared" si="298"/>
        <v>0</v>
      </c>
      <c r="AC277" s="26">
        <f t="shared" si="298"/>
        <v>0</v>
      </c>
      <c r="AD277" s="26">
        <f t="shared" si="298"/>
        <v>0</v>
      </c>
      <c r="AE277" s="26">
        <f t="shared" si="298"/>
        <v>0</v>
      </c>
      <c r="AF277" s="26">
        <f t="shared" si="298"/>
        <v>0</v>
      </c>
      <c r="AG277" s="26">
        <f t="shared" si="298"/>
        <v>0</v>
      </c>
      <c r="AH277" s="26">
        <f t="shared" si="298"/>
        <v>0</v>
      </c>
      <c r="AI277" s="26">
        <f t="shared" si="298"/>
        <v>0</v>
      </c>
      <c r="AJ277" s="26">
        <f t="shared" si="298"/>
        <v>0</v>
      </c>
      <c r="AK277" s="26">
        <f t="shared" si="298"/>
        <v>0</v>
      </c>
      <c r="AL277" s="26">
        <f t="shared" si="298"/>
        <v>0</v>
      </c>
      <c r="AM277" s="26">
        <f t="shared" si="298"/>
        <v>0</v>
      </c>
      <c r="AN277" s="26">
        <f t="shared" si="298"/>
        <v>0</v>
      </c>
      <c r="AO277" s="26">
        <f t="shared" si="298"/>
        <v>-722630.37767299998</v>
      </c>
      <c r="AP277" s="26">
        <f t="shared" si="298"/>
        <v>0</v>
      </c>
      <c r="AQ277" s="26">
        <f t="shared" si="298"/>
        <v>0</v>
      </c>
      <c r="AR277" s="26">
        <f t="shared" si="298"/>
        <v>0</v>
      </c>
      <c r="AS277" s="26">
        <f t="shared" si="298"/>
        <v>0</v>
      </c>
      <c r="AT277" s="26">
        <f t="shared" ref="AT277" si="299">SUM(AT274:AT276)</f>
        <v>0</v>
      </c>
      <c r="AU277" s="74">
        <f t="shared" si="298"/>
        <v>-722630.37767299998</v>
      </c>
      <c r="AV277" s="74">
        <f t="shared" si="298"/>
        <v>-199310.85898488003</v>
      </c>
    </row>
    <row r="278" spans="2:48" x14ac:dyDescent="0.25">
      <c r="B278" s="6"/>
      <c r="C278" s="32"/>
      <c r="D278" s="33"/>
      <c r="E278" s="33"/>
      <c r="F278" s="33"/>
      <c r="G278" s="33"/>
      <c r="H278" s="33"/>
      <c r="I278" s="33"/>
      <c r="J278" s="34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77"/>
      <c r="Y278" s="77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77"/>
      <c r="AV278" s="77"/>
    </row>
    <row r="279" spans="2:48" ht="15.75" thickBot="1" x14ac:dyDescent="0.3">
      <c r="B279" s="9" t="s">
        <v>263</v>
      </c>
      <c r="C279" s="35">
        <f t="shared" ref="C279" si="300">C61-C236-C263-C267-C272-C277</f>
        <v>103864303.99000099</v>
      </c>
      <c r="D279" s="45">
        <f t="shared" ref="D279:Y279" si="301">D61-D236-D263-D267-D272-D277</f>
        <v>954667.24698160542</v>
      </c>
      <c r="E279" s="45">
        <f>E61-E236-E263-E267-E272-E277</f>
        <v>31955.103665430317</v>
      </c>
      <c r="F279" s="45">
        <f t="shared" si="301"/>
        <v>1216418.5906954892</v>
      </c>
      <c r="G279" s="45">
        <f t="shared" si="301"/>
        <v>12917116.381072458</v>
      </c>
      <c r="H279" s="45">
        <f t="shared" si="301"/>
        <v>-1412118.6458149583</v>
      </c>
      <c r="I279" s="45">
        <f>I61-I236-I263-I267-I272-I277</f>
        <v>-1256319.1261336696</v>
      </c>
      <c r="J279" s="45">
        <f>J61-J236-J263-J267-J272-J277</f>
        <v>-125428.75474144239</v>
      </c>
      <c r="K279" s="45">
        <f t="shared" si="301"/>
        <v>-187098.30484735654</v>
      </c>
      <c r="L279" s="45">
        <f t="shared" si="301"/>
        <v>69886.13058918016</v>
      </c>
      <c r="M279" s="45">
        <f t="shared" si="301"/>
        <v>3831.0246199423614</v>
      </c>
      <c r="N279" s="45">
        <f t="shared" si="301"/>
        <v>-204503.64267608413</v>
      </c>
      <c r="O279" s="45">
        <f t="shared" si="301"/>
        <v>-438078.27529363008</v>
      </c>
      <c r="P279" s="45">
        <f t="shared" si="301"/>
        <v>-770450.7474650637</v>
      </c>
      <c r="Q279" s="45">
        <f t="shared" si="301"/>
        <v>-52646.119560989879</v>
      </c>
      <c r="R279" s="45">
        <f t="shared" si="301"/>
        <v>-359399.51535435964</v>
      </c>
      <c r="S279" s="45">
        <f t="shared" si="301"/>
        <v>-4190.3865716636919</v>
      </c>
      <c r="T279" s="45">
        <f t="shared" si="301"/>
        <v>-10645.339606916785</v>
      </c>
      <c r="U279" s="45">
        <f t="shared" si="301"/>
        <v>0</v>
      </c>
      <c r="V279" s="45">
        <f t="shared" si="301"/>
        <v>-9738307.6067664325</v>
      </c>
      <c r="W279" s="45">
        <f t="shared" ref="W279" si="302">W61-W236-W263-W267-W272-W277</f>
        <v>520589.30140931718</v>
      </c>
      <c r="X279" s="81">
        <f t="shared" si="301"/>
        <v>1155277.3142008483</v>
      </c>
      <c r="Y279" s="81">
        <f t="shared" si="301"/>
        <v>105019581.30420193</v>
      </c>
      <c r="Z279" s="45">
        <f t="shared" ref="Z279:AV279" si="303">Z61-Z236-Z263-Z267-Z272-Z277</f>
        <v>-7393164.2016801042</v>
      </c>
      <c r="AA279" s="45">
        <f t="shared" si="303"/>
        <v>13373052.872078033</v>
      </c>
      <c r="AB279" s="45">
        <f t="shared" si="303"/>
        <v>-184038.22398925267</v>
      </c>
      <c r="AC279" s="45">
        <f t="shared" si="303"/>
        <v>-69886.130589179898</v>
      </c>
      <c r="AD279" s="45">
        <f t="shared" si="303"/>
        <v>-3831.0246199423614</v>
      </c>
      <c r="AE279" s="45">
        <f t="shared" si="303"/>
        <v>-24480.220569124813</v>
      </c>
      <c r="AF279" s="45">
        <f t="shared" si="303"/>
        <v>-1909978.0874022113</v>
      </c>
      <c r="AG279" s="45">
        <f t="shared" si="303"/>
        <v>-92853.606337802761</v>
      </c>
      <c r="AH279" s="45">
        <f t="shared" si="303"/>
        <v>-308531.66010436148</v>
      </c>
      <c r="AI279" s="45">
        <f t="shared" si="303"/>
        <v>72647.038566666655</v>
      </c>
      <c r="AJ279" s="45">
        <f t="shared" si="303"/>
        <v>-676943.63053784647</v>
      </c>
      <c r="AK279" s="45">
        <f t="shared" si="303"/>
        <v>-2112898.3715724009</v>
      </c>
      <c r="AL279" s="45">
        <f t="shared" si="303"/>
        <v>134161.66059226336</v>
      </c>
      <c r="AM279" s="45">
        <f t="shared" si="303"/>
        <v>-4917796.4208230916</v>
      </c>
      <c r="AN279" s="45">
        <f t="shared" si="303"/>
        <v>344098.38920724997</v>
      </c>
      <c r="AO279" s="45">
        <f t="shared" si="303"/>
        <v>722630.37767299998</v>
      </c>
      <c r="AP279" s="45">
        <f t="shared" si="303"/>
        <v>-123556.1783805897</v>
      </c>
      <c r="AQ279" s="45">
        <f t="shared" si="303"/>
        <v>-303817.05475238501</v>
      </c>
      <c r="AR279" s="45">
        <f t="shared" si="303"/>
        <v>-275111.97000000003</v>
      </c>
      <c r="AS279" s="45">
        <f t="shared" si="303"/>
        <v>31239.612311343335</v>
      </c>
      <c r="AT279" s="45">
        <f t="shared" ref="AT279" si="304">AT61-AT236-AT263-AT267-AT272-AT277</f>
        <v>-5263989.1653199438</v>
      </c>
      <c r="AU279" s="81">
        <f t="shared" si="303"/>
        <v>-8983045.9962496851</v>
      </c>
      <c r="AV279" s="81">
        <f t="shared" si="303"/>
        <v>96036535.30795233</v>
      </c>
    </row>
    <row r="280" spans="2:48" ht="15.75" thickTop="1" x14ac:dyDescent="0.25">
      <c r="B280" s="60" t="s">
        <v>271</v>
      </c>
      <c r="C280" s="61">
        <f>+'[1]Detailed Summary'!C44</f>
        <v>103864303.9900012</v>
      </c>
      <c r="D280" s="61">
        <f>+'[1]Detailed Summary'!D44</f>
        <v>954667.24698159844</v>
      </c>
      <c r="E280" s="61">
        <f>+'[1]Detailed Summary'!E44</f>
        <v>31955.103665430321</v>
      </c>
      <c r="F280" s="61">
        <f>+'[1]Detailed Summary'!F44</f>
        <v>1216418.5906954836</v>
      </c>
      <c r="G280" s="61">
        <f>+'[1]Detailed Summary'!G44</f>
        <v>12917116.381072458</v>
      </c>
      <c r="H280" s="61">
        <f>+'[1]Detailed Summary'!H44</f>
        <v>-1412118.6458149552</v>
      </c>
      <c r="I280" s="61">
        <f>+'[1]Detailed Summary'!I44</f>
        <v>-1256319.1261336696</v>
      </c>
      <c r="J280" s="61">
        <f>+'[1]Detailed Summary'!J44</f>
        <v>-125428.75474144239</v>
      </c>
      <c r="K280" s="61">
        <f>+'[1]Detailed Summary'!K44</f>
        <v>-187098.30484735657</v>
      </c>
      <c r="L280" s="61">
        <f>+'[1]Detailed Summary'!L44</f>
        <v>69886.13058918016</v>
      </c>
      <c r="M280" s="61">
        <f>+'[1]Detailed Summary'!M44</f>
        <v>3831.0246199423614</v>
      </c>
      <c r="N280" s="61">
        <f>+'[1]Detailed Summary'!N44</f>
        <v>-204503.64267608413</v>
      </c>
      <c r="O280" s="61">
        <f>+'[1]Detailed Summary'!O44</f>
        <v>-438078.27529363008</v>
      </c>
      <c r="P280" s="61">
        <f>+'[1]Detailed Summary'!P44</f>
        <v>-770450.7474650637</v>
      </c>
      <c r="Q280" s="61">
        <f>+'[1]Detailed Summary'!Q44</f>
        <v>-52646.119560989835</v>
      </c>
      <c r="R280" s="61">
        <f>+'[1]Detailed Summary'!R44</f>
        <v>-359399.40979334083</v>
      </c>
      <c r="S280" s="61">
        <f>+'[1]Detailed Summary'!S44</f>
        <v>-4190.3865716636919</v>
      </c>
      <c r="T280" s="61">
        <f>+'[1]Detailed Summary'!T44</f>
        <v>-10645.339606916785</v>
      </c>
      <c r="U280" s="61">
        <f>+'[1]Detailed Summary'!U44</f>
        <v>0</v>
      </c>
      <c r="V280" s="61">
        <f>+'[1]Detailed Summary'!V44</f>
        <v>-9738307.6067664325</v>
      </c>
      <c r="W280" s="61">
        <f>+'[1]Detailed Summary'!W44</f>
        <v>520589.30140931718</v>
      </c>
      <c r="X280" s="61">
        <f>+'[1]Detailed Summary'!X44</f>
        <v>1155277.4197618663</v>
      </c>
      <c r="Y280" s="61">
        <f>+'[1]Detailed Summary'!Y44</f>
        <v>105019581.40976322</v>
      </c>
      <c r="Z280" s="61">
        <f>+'[1]Detailed Summary'!Z44</f>
        <v>-7393164.0016801059</v>
      </c>
      <c r="AA280" s="61">
        <f>+'[1]Detailed Summary'!AA44</f>
        <v>13373052.872078024</v>
      </c>
      <c r="AB280" s="61">
        <f>+'[1]Detailed Summary'!AB44</f>
        <v>-184038.22398925267</v>
      </c>
      <c r="AC280" s="61">
        <f>+'[1]Detailed Summary'!AC44</f>
        <v>-69886.130589179898</v>
      </c>
      <c r="AD280" s="61">
        <f>+'[1]Detailed Summary'!AD44</f>
        <v>-3831.0246199423614</v>
      </c>
      <c r="AE280" s="61">
        <f>+'[1]Detailed Summary'!AE44</f>
        <v>-24480.220569124907</v>
      </c>
      <c r="AF280" s="61">
        <f>+'[1]Detailed Summary'!AF44</f>
        <v>-1909978.0874022099</v>
      </c>
      <c r="AG280" s="61">
        <f>+'[1]Detailed Summary'!AG44</f>
        <v>-92853.606337802761</v>
      </c>
      <c r="AH280" s="61">
        <f>+'[1]Detailed Summary'!AH44</f>
        <v>-308531.66010436148</v>
      </c>
      <c r="AI280" s="61">
        <f>+'[1]Detailed Summary'!AI44</f>
        <v>72647.038566666641</v>
      </c>
      <c r="AJ280" s="61">
        <f>+'[1]Detailed Summary'!AJ44</f>
        <v>-676943.63053784647</v>
      </c>
      <c r="AK280" s="61">
        <f>+'[1]Detailed Summary'!AK44</f>
        <v>-2112898.3715724009</v>
      </c>
      <c r="AL280" s="61">
        <f>+'[1]Detailed Summary'!AL44</f>
        <v>134161.66059226336</v>
      </c>
      <c r="AM280" s="61">
        <f>+'[1]Detailed Summary'!AM44</f>
        <v>-4917796.4208230916</v>
      </c>
      <c r="AN280" s="61">
        <f>+'[1]Detailed Summary'!AN44</f>
        <v>344098.38920724997</v>
      </c>
      <c r="AO280" s="61">
        <f>+'[1]Detailed Summary'!AO44</f>
        <v>722630.37767299998</v>
      </c>
      <c r="AP280" s="61">
        <f>+'[1]Detailed Summary'!AP44</f>
        <v>-123556.1783805897</v>
      </c>
      <c r="AQ280" s="61">
        <f>+'[1]Detailed Summary'!AQ44</f>
        <v>-303817.36784007057</v>
      </c>
      <c r="AR280" s="61">
        <f>+'[1]Detailed Summary'!AR44</f>
        <v>-275111.97000000003</v>
      </c>
      <c r="AS280" s="61">
        <f>+'[1]Detailed Summary'!AS44</f>
        <v>31239.612311343335</v>
      </c>
      <c r="AT280" s="61">
        <f>+'[1]Detailed Summary'!AT44</f>
        <v>-5263989.1653199438</v>
      </c>
      <c r="AU280" s="61">
        <f>+'[1]Detailed Summary'!AU44</f>
        <v>-8983046.1093373708</v>
      </c>
      <c r="AV280" s="61">
        <f>+'[1]Detailed Summary'!AV44</f>
        <v>96036535.300425529</v>
      </c>
    </row>
    <row r="281" spans="2:48" x14ac:dyDescent="0.25">
      <c r="B281" s="62"/>
      <c r="C281" s="61">
        <f>+C279-C280</f>
        <v>-2.0861625671386719E-7</v>
      </c>
      <c r="D281" s="61">
        <f t="shared" ref="D281:AV281" si="305">+D279-D280</f>
        <v>6.9849193096160889E-9</v>
      </c>
      <c r="E281" s="61">
        <f>+E279-E280</f>
        <v>0</v>
      </c>
      <c r="F281" s="61">
        <f t="shared" si="305"/>
        <v>5.5879354476928711E-9</v>
      </c>
      <c r="G281" s="61">
        <f t="shared" si="305"/>
        <v>0</v>
      </c>
      <c r="H281" s="61">
        <f t="shared" si="305"/>
        <v>-3.0267983675003052E-9</v>
      </c>
      <c r="I281" s="61">
        <f t="shared" si="305"/>
        <v>0</v>
      </c>
      <c r="J281" s="61">
        <f t="shared" si="305"/>
        <v>0</v>
      </c>
      <c r="K281" s="61">
        <f t="shared" si="305"/>
        <v>0</v>
      </c>
      <c r="L281" s="61">
        <f t="shared" si="305"/>
        <v>0</v>
      </c>
      <c r="M281" s="61">
        <f t="shared" si="305"/>
        <v>0</v>
      </c>
      <c r="N281" s="61">
        <f t="shared" si="305"/>
        <v>0</v>
      </c>
      <c r="O281" s="61">
        <f t="shared" si="305"/>
        <v>0</v>
      </c>
      <c r="P281" s="61">
        <f t="shared" si="305"/>
        <v>0</v>
      </c>
      <c r="Q281" s="61">
        <f t="shared" si="305"/>
        <v>0</v>
      </c>
      <c r="R281" s="61">
        <f t="shared" si="305"/>
        <v>-0.10556101880501956</v>
      </c>
      <c r="S281" s="61">
        <f t="shared" si="305"/>
        <v>0</v>
      </c>
      <c r="T281" s="61">
        <f t="shared" si="305"/>
        <v>0</v>
      </c>
      <c r="U281" s="61">
        <f t="shared" si="305"/>
        <v>0</v>
      </c>
      <c r="V281" s="61">
        <f t="shared" si="305"/>
        <v>0</v>
      </c>
      <c r="W281" s="61">
        <f t="shared" ref="W281" si="306">+W279-W280</f>
        <v>0</v>
      </c>
      <c r="X281" s="61">
        <f t="shared" si="305"/>
        <v>-0.1055610179901123</v>
      </c>
      <c r="Y281" s="61">
        <f t="shared" si="305"/>
        <v>-0.10556128621101379</v>
      </c>
      <c r="Z281" s="61">
        <f t="shared" si="305"/>
        <v>-0.19999999832361937</v>
      </c>
      <c r="AA281" s="61">
        <f t="shared" si="305"/>
        <v>0</v>
      </c>
      <c r="AB281" s="61">
        <f t="shared" si="305"/>
        <v>0</v>
      </c>
      <c r="AC281" s="61">
        <f t="shared" si="305"/>
        <v>0</v>
      </c>
      <c r="AD281" s="61">
        <f t="shared" si="305"/>
        <v>0</v>
      </c>
      <c r="AE281" s="61">
        <f t="shared" si="305"/>
        <v>9.4587448984384537E-11</v>
      </c>
      <c r="AF281" s="61">
        <f t="shared" ref="AF281" si="307">+AF279-AF280</f>
        <v>0</v>
      </c>
      <c r="AG281" s="61">
        <f t="shared" si="305"/>
        <v>0</v>
      </c>
      <c r="AH281" s="61">
        <f t="shared" si="305"/>
        <v>0</v>
      </c>
      <c r="AI281" s="61">
        <f t="shared" si="305"/>
        <v>0</v>
      </c>
      <c r="AJ281" s="61">
        <f t="shared" si="305"/>
        <v>0</v>
      </c>
      <c r="AK281" s="61">
        <f t="shared" si="305"/>
        <v>0</v>
      </c>
      <c r="AL281" s="61">
        <f t="shared" si="305"/>
        <v>0</v>
      </c>
      <c r="AM281" s="61">
        <f t="shared" si="305"/>
        <v>0</v>
      </c>
      <c r="AN281" s="61">
        <f t="shared" si="305"/>
        <v>0</v>
      </c>
      <c r="AO281" s="61">
        <f t="shared" si="305"/>
        <v>0</v>
      </c>
      <c r="AP281" s="61">
        <f t="shared" si="305"/>
        <v>0</v>
      </c>
      <c r="AQ281" s="61">
        <f t="shared" si="305"/>
        <v>0.31308768555754796</v>
      </c>
      <c r="AR281" s="61">
        <f t="shared" si="305"/>
        <v>0</v>
      </c>
      <c r="AS281" s="61">
        <f t="shared" si="305"/>
        <v>0</v>
      </c>
      <c r="AT281" s="61">
        <f t="shared" ref="AT281" si="308">+AT279-AT280</f>
        <v>0</v>
      </c>
      <c r="AU281" s="61">
        <f t="shared" si="305"/>
        <v>0.11308768577873707</v>
      </c>
      <c r="AV281" s="61">
        <f t="shared" si="305"/>
        <v>7.5268000364303589E-3</v>
      </c>
    </row>
    <row r="282" spans="2:48" x14ac:dyDescent="0.25">
      <c r="B282" s="15"/>
    </row>
    <row r="283" spans="2:48" x14ac:dyDescent="0.25">
      <c r="B283" s="15"/>
    </row>
    <row r="284" spans="2:48" x14ac:dyDescent="0.25">
      <c r="B284" s="15"/>
    </row>
    <row r="285" spans="2:48" x14ac:dyDescent="0.25">
      <c r="B285" s="15"/>
    </row>
    <row r="286" spans="2:48" x14ac:dyDescent="0.25">
      <c r="B286" s="15"/>
    </row>
    <row r="287" spans="2:48" x14ac:dyDescent="0.25">
      <c r="B287" s="15"/>
    </row>
    <row r="288" spans="2:48" x14ac:dyDescent="0.25">
      <c r="B288" s="15"/>
    </row>
    <row r="289" spans="2:2" x14ac:dyDescent="0.25">
      <c r="B289" s="15"/>
    </row>
    <row r="290" spans="2:2" x14ac:dyDescent="0.25">
      <c r="B290" s="15"/>
    </row>
  </sheetData>
  <conditionalFormatting sqref="C1:AV1">
    <cfRule type="cellIs" dxfId="3" priority="13" operator="notEqual">
      <formula>0</formula>
    </cfRule>
    <cfRule type="cellIs" dxfId="2" priority="14" operator="equal">
      <formula>0</formula>
    </cfRule>
  </conditionalFormatting>
  <conditionalFormatting sqref="A1">
    <cfRule type="cellIs" dxfId="1" priority="3" operator="notEqual">
      <formula>0</formula>
    </cfRule>
    <cfRule type="cellIs" dxfId="0" priority="4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pane ySplit="1" topLeftCell="A17" activePane="bottomLeft" state="frozen"/>
      <selection pane="bottomLeft" activeCell="C32" sqref="C32"/>
    </sheetView>
  </sheetViews>
  <sheetFormatPr defaultRowHeight="15" x14ac:dyDescent="0.25"/>
  <cols>
    <col min="1" max="1" width="12.42578125" bestFit="1" customWidth="1"/>
    <col min="2" max="2" width="28.28515625" bestFit="1" customWidth="1"/>
    <col min="3" max="3" width="8.85546875" style="84" bestFit="1" customWidth="1"/>
    <col min="4" max="4" width="11.42578125" bestFit="1" customWidth="1"/>
    <col min="5" max="5" width="22.28515625" bestFit="1" customWidth="1"/>
    <col min="6" max="6" width="17.5703125" bestFit="1" customWidth="1"/>
    <col min="7" max="7" width="12.140625" bestFit="1" customWidth="1"/>
    <col min="8" max="8" width="20" bestFit="1" customWidth="1"/>
    <col min="9" max="9" width="24.5703125" bestFit="1" customWidth="1"/>
    <col min="10" max="10" width="30.7109375" bestFit="1" customWidth="1"/>
    <col min="11" max="11" width="28" bestFit="1" customWidth="1"/>
  </cols>
  <sheetData>
    <row r="1" spans="1:11" ht="14.45" x14ac:dyDescent="0.3">
      <c r="A1" t="s">
        <v>273</v>
      </c>
      <c r="E1" t="s">
        <v>274</v>
      </c>
      <c r="F1" t="s">
        <v>275</v>
      </c>
      <c r="G1" t="s">
        <v>276</v>
      </c>
      <c r="H1" t="s">
        <v>277</v>
      </c>
      <c r="I1" t="s">
        <v>278</v>
      </c>
      <c r="J1" t="s">
        <v>279</v>
      </c>
      <c r="K1" t="s">
        <v>280</v>
      </c>
    </row>
    <row r="2" spans="1:11" ht="14.45" x14ac:dyDescent="0.3">
      <c r="A2" t="s">
        <v>281</v>
      </c>
      <c r="B2" t="s">
        <v>282</v>
      </c>
      <c r="D2" s="83">
        <v>86677693</v>
      </c>
      <c r="E2" s="83">
        <v>17097998</v>
      </c>
      <c r="F2" s="83">
        <v>1316697</v>
      </c>
      <c r="G2" s="83">
        <v>570826</v>
      </c>
      <c r="H2" s="83">
        <v>29637986</v>
      </c>
      <c r="I2" s="83">
        <v>6136581</v>
      </c>
      <c r="J2" s="83">
        <v>14471617</v>
      </c>
      <c r="K2" s="83">
        <v>17445988</v>
      </c>
    </row>
    <row r="3" spans="1:11" ht="14.45" x14ac:dyDescent="0.3">
      <c r="A3" t="s">
        <v>283</v>
      </c>
      <c r="B3" t="s">
        <v>284</v>
      </c>
      <c r="D3" s="83">
        <v>86677693</v>
      </c>
      <c r="E3" s="83">
        <v>17097998</v>
      </c>
      <c r="F3" s="83">
        <v>1316697</v>
      </c>
      <c r="G3" s="83">
        <v>570826</v>
      </c>
      <c r="H3" s="83">
        <v>29637986</v>
      </c>
      <c r="I3" s="83">
        <v>6136581</v>
      </c>
      <c r="J3" s="83">
        <v>14471617</v>
      </c>
      <c r="K3" s="83">
        <v>17445988</v>
      </c>
    </row>
    <row r="4" spans="1:11" ht="14.45" x14ac:dyDescent="0.3">
      <c r="A4" t="s">
        <v>285</v>
      </c>
      <c r="B4" t="s">
        <v>286</v>
      </c>
      <c r="D4" s="83">
        <v>86677693</v>
      </c>
      <c r="E4" s="83">
        <v>17097998</v>
      </c>
      <c r="F4" s="83">
        <v>1316697</v>
      </c>
      <c r="G4" s="83">
        <v>570826</v>
      </c>
      <c r="H4" s="83">
        <v>29637986</v>
      </c>
      <c r="I4" s="83">
        <v>6136581</v>
      </c>
      <c r="J4" s="83">
        <v>14471617</v>
      </c>
      <c r="K4" s="83">
        <v>17445988</v>
      </c>
    </row>
    <row r="5" spans="1:11" ht="14.45" x14ac:dyDescent="0.3">
      <c r="A5" t="s">
        <v>287</v>
      </c>
      <c r="B5" t="s">
        <v>288</v>
      </c>
      <c r="D5" s="83">
        <v>86676981</v>
      </c>
      <c r="E5" s="83">
        <v>17097286</v>
      </c>
      <c r="F5" s="83">
        <v>1316697</v>
      </c>
      <c r="G5" s="83">
        <v>570826</v>
      </c>
      <c r="H5" s="83">
        <v>29637986</v>
      </c>
      <c r="I5" s="83">
        <v>6136581</v>
      </c>
      <c r="J5" s="83">
        <v>14471617</v>
      </c>
      <c r="K5" s="83">
        <v>17445988</v>
      </c>
    </row>
    <row r="6" spans="1:11" ht="14.45" x14ac:dyDescent="0.3">
      <c r="A6" t="s">
        <v>289</v>
      </c>
      <c r="B6" t="s">
        <v>290</v>
      </c>
      <c r="D6" s="83">
        <v>86676981</v>
      </c>
      <c r="E6" s="83">
        <v>17097286</v>
      </c>
      <c r="F6" s="83">
        <v>1316697</v>
      </c>
      <c r="G6" s="83">
        <v>570826</v>
      </c>
      <c r="H6" s="83">
        <v>29637986</v>
      </c>
      <c r="I6" s="83">
        <v>6136581</v>
      </c>
      <c r="J6" s="83">
        <v>14471617</v>
      </c>
      <c r="K6" s="83">
        <v>17445988</v>
      </c>
    </row>
    <row r="7" spans="1:11" ht="14.45" x14ac:dyDescent="0.3">
      <c r="A7" t="s">
        <v>291</v>
      </c>
      <c r="B7" t="s">
        <v>292</v>
      </c>
      <c r="D7" s="83">
        <v>52670737</v>
      </c>
      <c r="E7" s="83">
        <v>16641176</v>
      </c>
      <c r="F7" s="83">
        <v>351561</v>
      </c>
      <c r="G7" s="83">
        <v>570826</v>
      </c>
      <c r="H7" s="83">
        <v>29620679</v>
      </c>
      <c r="J7" s="83">
        <v>5486495</v>
      </c>
    </row>
    <row r="8" spans="1:11" ht="14.45" x14ac:dyDescent="0.3">
      <c r="A8" t="s">
        <v>293</v>
      </c>
      <c r="B8" t="s">
        <v>294</v>
      </c>
      <c r="D8" s="83">
        <v>52670737</v>
      </c>
      <c r="E8" s="83">
        <v>16641176</v>
      </c>
      <c r="F8" s="83">
        <v>351561</v>
      </c>
      <c r="G8" s="83">
        <v>570826</v>
      </c>
      <c r="H8" s="83">
        <v>29620679</v>
      </c>
      <c r="J8" s="83">
        <v>5486495</v>
      </c>
    </row>
    <row r="9" spans="1:11" ht="14.45" x14ac:dyDescent="0.3">
      <c r="A9" t="s">
        <v>295</v>
      </c>
      <c r="B9" t="s">
        <v>296</v>
      </c>
      <c r="D9" s="83">
        <v>27525</v>
      </c>
      <c r="E9" s="83">
        <v>27002</v>
      </c>
      <c r="H9" s="83">
        <v>523</v>
      </c>
    </row>
    <row r="10" spans="1:11" ht="14.45" x14ac:dyDescent="0.3">
      <c r="A10">
        <v>562</v>
      </c>
      <c r="B10" t="s">
        <v>297</v>
      </c>
      <c r="D10" s="83">
        <v>27002</v>
      </c>
      <c r="E10" s="83">
        <v>27002</v>
      </c>
    </row>
    <row r="11" spans="1:11" ht="14.45" x14ac:dyDescent="0.3">
      <c r="A11">
        <v>563</v>
      </c>
      <c r="B11" t="s">
        <v>298</v>
      </c>
      <c r="D11" s="83">
        <v>523</v>
      </c>
      <c r="H11" s="83">
        <v>523</v>
      </c>
    </row>
    <row r="12" spans="1:11" ht="14.45" x14ac:dyDescent="0.3">
      <c r="A12" t="s">
        <v>299</v>
      </c>
      <c r="B12" t="s">
        <v>300</v>
      </c>
      <c r="D12" s="83">
        <v>5032317</v>
      </c>
      <c r="E12" s="83">
        <v>2891655</v>
      </c>
      <c r="F12" s="83">
        <v>2632</v>
      </c>
      <c r="G12" s="83">
        <v>229535</v>
      </c>
      <c r="H12" s="83">
        <v>1908495</v>
      </c>
    </row>
    <row r="13" spans="1:11" x14ac:dyDescent="0.25">
      <c r="A13">
        <v>570</v>
      </c>
      <c r="B13" t="s">
        <v>301</v>
      </c>
      <c r="D13" s="83">
        <v>713</v>
      </c>
      <c r="E13" s="83">
        <v>713</v>
      </c>
    </row>
    <row r="14" spans="1:11" ht="14.45" x14ac:dyDescent="0.3">
      <c r="A14">
        <v>571</v>
      </c>
      <c r="B14" t="s">
        <v>302</v>
      </c>
      <c r="D14" s="83">
        <v>5031605</v>
      </c>
      <c r="E14" s="83">
        <v>2890943</v>
      </c>
      <c r="F14" s="83">
        <v>2632</v>
      </c>
      <c r="G14" s="83">
        <v>229535</v>
      </c>
      <c r="H14" s="83">
        <v>1908495</v>
      </c>
    </row>
    <row r="15" spans="1:11" ht="14.45" x14ac:dyDescent="0.3">
      <c r="A15" t="s">
        <v>303</v>
      </c>
      <c r="B15" t="s">
        <v>304</v>
      </c>
      <c r="D15" s="83">
        <v>8907297</v>
      </c>
      <c r="E15" s="83">
        <v>74733</v>
      </c>
      <c r="F15" s="83">
        <v>1916</v>
      </c>
      <c r="H15" s="83">
        <v>3344154</v>
      </c>
      <c r="J15" s="83">
        <v>5486495</v>
      </c>
    </row>
    <row r="16" spans="1:11" ht="14.45" x14ac:dyDescent="0.3">
      <c r="A16">
        <v>582</v>
      </c>
      <c r="B16" t="s">
        <v>305</v>
      </c>
      <c r="D16" s="83">
        <v>74267</v>
      </c>
      <c r="E16" s="83">
        <v>74267</v>
      </c>
    </row>
    <row r="17" spans="1:11" ht="14.45" x14ac:dyDescent="0.3">
      <c r="A17">
        <v>583</v>
      </c>
      <c r="B17" t="s">
        <v>306</v>
      </c>
      <c r="D17" s="83">
        <v>1396711</v>
      </c>
      <c r="H17" s="83">
        <v>1396711</v>
      </c>
    </row>
    <row r="18" spans="1:11" ht="14.45" x14ac:dyDescent="0.3">
      <c r="A18">
        <v>584</v>
      </c>
      <c r="B18" t="s">
        <v>307</v>
      </c>
      <c r="D18" s="83">
        <v>6038070</v>
      </c>
      <c r="H18" s="83">
        <v>551575</v>
      </c>
      <c r="J18" s="83">
        <v>5486495</v>
      </c>
    </row>
    <row r="19" spans="1:11" ht="14.45" x14ac:dyDescent="0.3">
      <c r="A19">
        <v>585</v>
      </c>
      <c r="B19" t="s">
        <v>308</v>
      </c>
      <c r="D19" s="83">
        <v>68424</v>
      </c>
      <c r="H19" s="83">
        <v>68424</v>
      </c>
    </row>
    <row r="20" spans="1:11" ht="14.45" x14ac:dyDescent="0.3">
      <c r="A20">
        <v>586</v>
      </c>
      <c r="B20" t="s">
        <v>309</v>
      </c>
      <c r="D20" s="83">
        <v>11897</v>
      </c>
      <c r="H20" s="83">
        <v>11897</v>
      </c>
    </row>
    <row r="21" spans="1:11" ht="14.45" x14ac:dyDescent="0.3">
      <c r="A21">
        <v>587</v>
      </c>
      <c r="B21" t="s">
        <v>310</v>
      </c>
      <c r="D21" s="83">
        <v>195869</v>
      </c>
      <c r="E21" s="83">
        <v>466</v>
      </c>
      <c r="H21" s="83">
        <v>195403</v>
      </c>
    </row>
    <row r="22" spans="1:11" ht="14.45" x14ac:dyDescent="0.3">
      <c r="A22">
        <v>588</v>
      </c>
      <c r="B22" t="s">
        <v>311</v>
      </c>
      <c r="D22" s="83">
        <v>1122060</v>
      </c>
      <c r="F22" s="83">
        <v>1916</v>
      </c>
      <c r="H22" s="83">
        <v>1120144</v>
      </c>
    </row>
    <row r="23" spans="1:11" ht="14.45" x14ac:dyDescent="0.3">
      <c r="A23" t="s">
        <v>312</v>
      </c>
      <c r="B23" t="s">
        <v>313</v>
      </c>
      <c r="D23" s="83">
        <v>38703598</v>
      </c>
      <c r="E23" s="83">
        <v>13647786</v>
      </c>
      <c r="F23" s="83">
        <v>347014</v>
      </c>
      <c r="G23" s="83">
        <v>341291</v>
      </c>
      <c r="H23" s="83">
        <v>24367507</v>
      </c>
    </row>
    <row r="24" spans="1:11" ht="14.45" x14ac:dyDescent="0.3">
      <c r="A24">
        <v>592</v>
      </c>
      <c r="B24" t="s">
        <v>314</v>
      </c>
      <c r="D24" s="83">
        <v>4880</v>
      </c>
      <c r="H24" s="83">
        <v>4880</v>
      </c>
    </row>
    <row r="25" spans="1:11" ht="14.45" x14ac:dyDescent="0.3">
      <c r="A25">
        <v>593</v>
      </c>
      <c r="B25" t="s">
        <v>315</v>
      </c>
      <c r="D25" s="83">
        <v>28508088</v>
      </c>
      <c r="E25" s="83">
        <v>13558065</v>
      </c>
      <c r="F25" s="83">
        <v>136432</v>
      </c>
      <c r="G25" s="83">
        <v>341291</v>
      </c>
      <c r="H25" s="83">
        <v>14472300</v>
      </c>
    </row>
    <row r="26" spans="1:11" ht="14.45" x14ac:dyDescent="0.3">
      <c r="A26">
        <v>594</v>
      </c>
      <c r="B26" t="s">
        <v>316</v>
      </c>
      <c r="D26" s="83">
        <v>8855064</v>
      </c>
      <c r="E26" s="83">
        <v>8755</v>
      </c>
      <c r="F26" s="83">
        <v>210582</v>
      </c>
      <c r="H26" s="83">
        <v>8635727</v>
      </c>
    </row>
    <row r="27" spans="1:11" ht="14.45" x14ac:dyDescent="0.3">
      <c r="A27">
        <v>595</v>
      </c>
      <c r="B27" t="s">
        <v>317</v>
      </c>
      <c r="D27" s="83">
        <v>5426</v>
      </c>
      <c r="E27" s="83">
        <v>5426</v>
      </c>
    </row>
    <row r="28" spans="1:11" ht="14.45" x14ac:dyDescent="0.3">
      <c r="A28">
        <v>596</v>
      </c>
      <c r="B28" t="s">
        <v>318</v>
      </c>
      <c r="D28" s="83">
        <v>1330140</v>
      </c>
      <c r="E28" s="83">
        <v>75540</v>
      </c>
      <c r="H28" s="83">
        <v>1254600</v>
      </c>
    </row>
    <row r="29" spans="1:11" ht="14.45" x14ac:dyDescent="0.3">
      <c r="A29" t="s">
        <v>319</v>
      </c>
      <c r="B29" t="s">
        <v>320</v>
      </c>
      <c r="D29" s="83">
        <v>16477622</v>
      </c>
      <c r="E29" s="83">
        <v>413401</v>
      </c>
      <c r="F29" s="83">
        <v>965136</v>
      </c>
      <c r="I29" s="83">
        <v>6113515</v>
      </c>
      <c r="J29" s="83">
        <v>8985122</v>
      </c>
      <c r="K29" s="83">
        <v>448</v>
      </c>
    </row>
    <row r="30" spans="1:11" ht="14.45" x14ac:dyDescent="0.3">
      <c r="A30" t="s">
        <v>321</v>
      </c>
      <c r="B30" t="s">
        <v>322</v>
      </c>
      <c r="D30" s="83">
        <v>16477622</v>
      </c>
      <c r="E30" s="83">
        <v>413401</v>
      </c>
      <c r="F30" s="83">
        <v>965136</v>
      </c>
      <c r="I30" s="83">
        <v>6113515</v>
      </c>
      <c r="J30" s="83">
        <v>8985122</v>
      </c>
      <c r="K30" s="83">
        <v>448</v>
      </c>
    </row>
    <row r="31" spans="1:11" ht="14.45" x14ac:dyDescent="0.3">
      <c r="A31" t="s">
        <v>323</v>
      </c>
      <c r="B31" t="s">
        <v>324</v>
      </c>
      <c r="C31" s="86">
        <v>44</v>
      </c>
      <c r="D31" s="83">
        <v>570</v>
      </c>
      <c r="E31" s="83">
        <v>570</v>
      </c>
    </row>
    <row r="32" spans="1:11" ht="14.45" x14ac:dyDescent="0.3">
      <c r="A32">
        <v>717</v>
      </c>
      <c r="B32" t="s">
        <v>325</v>
      </c>
      <c r="C32" s="87">
        <f>+D32/($D$32+$D$34)*$C$31</f>
        <v>16.968876860622462</v>
      </c>
      <c r="D32" s="85">
        <v>570</v>
      </c>
      <c r="E32" s="83">
        <v>570</v>
      </c>
    </row>
    <row r="33" spans="1:11" ht="14.45" x14ac:dyDescent="0.3">
      <c r="A33" t="s">
        <v>326</v>
      </c>
      <c r="B33" t="s">
        <v>327</v>
      </c>
      <c r="D33" s="85">
        <v>908</v>
      </c>
      <c r="E33" s="83">
        <v>908</v>
      </c>
    </row>
    <row r="34" spans="1:11" ht="14.45" x14ac:dyDescent="0.3">
      <c r="A34">
        <v>841</v>
      </c>
      <c r="B34" t="s">
        <v>328</v>
      </c>
      <c r="C34" s="87">
        <f>+D34/($D$32+$D$34)*$C$31</f>
        <v>27.031123139377538</v>
      </c>
      <c r="D34" s="85">
        <v>908</v>
      </c>
      <c r="E34" s="83">
        <v>908</v>
      </c>
    </row>
    <row r="35" spans="1:11" x14ac:dyDescent="0.25">
      <c r="A35" t="s">
        <v>329</v>
      </c>
      <c r="B35" t="s">
        <v>330</v>
      </c>
      <c r="C35" s="88">
        <v>57.75</v>
      </c>
      <c r="D35" s="85">
        <v>1906</v>
      </c>
      <c r="I35" s="83">
        <v>1906</v>
      </c>
    </row>
    <row r="36" spans="1:11" x14ac:dyDescent="0.25">
      <c r="A36">
        <v>862</v>
      </c>
      <c r="B36" t="s">
        <v>331</v>
      </c>
      <c r="C36" s="84">
        <f>+C35</f>
        <v>57.75</v>
      </c>
      <c r="D36" s="85">
        <v>1906</v>
      </c>
      <c r="I36" s="83">
        <v>1906</v>
      </c>
    </row>
    <row r="37" spans="1:11" x14ac:dyDescent="0.25">
      <c r="A37" t="s">
        <v>332</v>
      </c>
      <c r="B37" t="s">
        <v>333</v>
      </c>
      <c r="C37" s="88">
        <v>278617.51000000164</v>
      </c>
      <c r="D37" s="85">
        <v>11148717</v>
      </c>
      <c r="E37" s="83">
        <v>380996</v>
      </c>
      <c r="F37" s="83">
        <v>132808</v>
      </c>
      <c r="I37" s="83">
        <v>1649342</v>
      </c>
      <c r="J37" s="83">
        <v>8985122</v>
      </c>
      <c r="K37" s="83">
        <v>448</v>
      </c>
    </row>
    <row r="38" spans="1:11" x14ac:dyDescent="0.25">
      <c r="A38">
        <v>874</v>
      </c>
      <c r="B38" t="s">
        <v>334</v>
      </c>
      <c r="C38" s="87">
        <f>+D38/($D$37+$D$41)*$C$37</f>
        <v>162297.14818216526</v>
      </c>
      <c r="D38" s="85">
        <v>9596389</v>
      </c>
      <c r="F38" s="83">
        <v>131756</v>
      </c>
      <c r="I38" s="83">
        <v>479511</v>
      </c>
      <c r="J38" s="83">
        <v>8985122</v>
      </c>
    </row>
    <row r="39" spans="1:11" x14ac:dyDescent="0.25">
      <c r="A39">
        <v>878</v>
      </c>
      <c r="B39" t="s">
        <v>335</v>
      </c>
      <c r="C39" s="87">
        <f t="shared" ref="C39:C40" si="0">+D39/($D$37+$D$41)*$C$37</f>
        <v>4355.8511435976152</v>
      </c>
      <c r="D39" s="85">
        <v>257555</v>
      </c>
      <c r="I39" s="83">
        <v>257106</v>
      </c>
      <c r="K39" s="83">
        <v>448</v>
      </c>
    </row>
    <row r="40" spans="1:11" x14ac:dyDescent="0.25">
      <c r="A40">
        <v>880</v>
      </c>
      <c r="B40" t="s">
        <v>336</v>
      </c>
      <c r="C40" s="87">
        <f t="shared" si="0"/>
        <v>21897.608094384945</v>
      </c>
      <c r="D40" s="85">
        <v>1294773</v>
      </c>
      <c r="E40" s="83">
        <v>380996</v>
      </c>
      <c r="F40" s="83">
        <v>1052</v>
      </c>
      <c r="I40" s="83">
        <v>912725</v>
      </c>
    </row>
    <row r="41" spans="1:11" x14ac:dyDescent="0.25">
      <c r="A41" t="s">
        <v>337</v>
      </c>
      <c r="B41" t="s">
        <v>338</v>
      </c>
      <c r="D41" s="85">
        <v>5325522</v>
      </c>
      <c r="E41" s="83">
        <v>30928</v>
      </c>
      <c r="F41" s="83">
        <v>832328</v>
      </c>
      <c r="I41" s="83">
        <v>4462267</v>
      </c>
    </row>
    <row r="42" spans="1:11" x14ac:dyDescent="0.25">
      <c r="A42">
        <v>886</v>
      </c>
      <c r="B42" t="s">
        <v>339</v>
      </c>
      <c r="C42" s="87">
        <f t="shared" ref="C42:C46" si="1">+D42/($D$37+$D$41)*$C$37</f>
        <v>523.06406076056385</v>
      </c>
      <c r="D42" s="85">
        <v>30928</v>
      </c>
      <c r="E42" s="83">
        <v>30928</v>
      </c>
    </row>
    <row r="43" spans="1:11" x14ac:dyDescent="0.25">
      <c r="A43">
        <v>887</v>
      </c>
      <c r="B43" t="s">
        <v>340</v>
      </c>
      <c r="C43" s="87">
        <f t="shared" si="1"/>
        <v>50245.539088600388</v>
      </c>
      <c r="D43" s="85">
        <v>2970944</v>
      </c>
      <c r="F43" s="83">
        <v>512702</v>
      </c>
      <c r="I43" s="83">
        <v>2458242</v>
      </c>
    </row>
    <row r="44" spans="1:11" x14ac:dyDescent="0.25">
      <c r="A44">
        <v>889</v>
      </c>
      <c r="B44" t="s">
        <v>341</v>
      </c>
      <c r="C44" s="87">
        <f t="shared" si="1"/>
        <v>3103.6802953484103</v>
      </c>
      <c r="D44" s="85">
        <v>183516</v>
      </c>
      <c r="F44" s="83">
        <v>7767</v>
      </c>
      <c r="I44" s="83">
        <v>175748</v>
      </c>
    </row>
    <row r="45" spans="1:11" x14ac:dyDescent="0.25">
      <c r="A45">
        <v>892</v>
      </c>
      <c r="B45" t="s">
        <v>342</v>
      </c>
      <c r="C45" s="87">
        <f t="shared" si="1"/>
        <v>35544.678891513198</v>
      </c>
      <c r="D45" s="85">
        <v>2101704</v>
      </c>
      <c r="F45" s="83">
        <v>300315</v>
      </c>
      <c r="I45" s="83">
        <v>1801389</v>
      </c>
    </row>
    <row r="46" spans="1:11" x14ac:dyDescent="0.25">
      <c r="A46">
        <v>893</v>
      </c>
      <c r="B46" t="s">
        <v>343</v>
      </c>
      <c r="C46" s="87">
        <f t="shared" si="1"/>
        <v>649.95715594572005</v>
      </c>
      <c r="D46" s="85">
        <v>38431</v>
      </c>
      <c r="F46" s="83">
        <v>11543</v>
      </c>
      <c r="I46" s="83">
        <v>26888</v>
      </c>
    </row>
    <row r="47" spans="1:11" x14ac:dyDescent="0.25">
      <c r="A47" t="s">
        <v>344</v>
      </c>
      <c r="B47" t="s">
        <v>345</v>
      </c>
      <c r="D47" s="83">
        <v>17528622</v>
      </c>
      <c r="E47" s="83">
        <v>42709</v>
      </c>
      <c r="H47" s="83">
        <v>17307</v>
      </c>
      <c r="I47" s="83">
        <v>23066</v>
      </c>
      <c r="K47" s="83">
        <v>17445540</v>
      </c>
    </row>
    <row r="48" spans="1:11" x14ac:dyDescent="0.25">
      <c r="A48" t="s">
        <v>346</v>
      </c>
      <c r="B48" t="s">
        <v>347</v>
      </c>
      <c r="C48" s="88">
        <v>105258.47999999952</v>
      </c>
      <c r="D48" s="83">
        <v>17443539</v>
      </c>
      <c r="K48" s="83">
        <v>17443539</v>
      </c>
    </row>
    <row r="49" spans="1:11" x14ac:dyDescent="0.25">
      <c r="A49">
        <v>902</v>
      </c>
      <c r="B49" t="s">
        <v>348</v>
      </c>
      <c r="C49" s="84">
        <f>+C48</f>
        <v>105258.47999999952</v>
      </c>
      <c r="D49" s="83">
        <v>17443539</v>
      </c>
      <c r="K49" s="83">
        <v>17443539</v>
      </c>
    </row>
    <row r="50" spans="1:11" x14ac:dyDescent="0.25">
      <c r="A50" t="s">
        <v>349</v>
      </c>
      <c r="B50" t="s">
        <v>350</v>
      </c>
      <c r="D50" s="83">
        <v>9867708</v>
      </c>
      <c r="K50" s="83">
        <v>9867708</v>
      </c>
    </row>
    <row r="51" spans="1:11" x14ac:dyDescent="0.25">
      <c r="A51" t="s">
        <v>351</v>
      </c>
      <c r="B51" t="s">
        <v>352</v>
      </c>
      <c r="D51" s="83">
        <v>7112059</v>
      </c>
      <c r="K51" s="83">
        <v>7112059</v>
      </c>
    </row>
    <row r="52" spans="1:11" x14ac:dyDescent="0.25">
      <c r="A52" t="s">
        <v>353</v>
      </c>
      <c r="B52" t="s">
        <v>354</v>
      </c>
      <c r="D52" s="83">
        <v>463772</v>
      </c>
      <c r="K52" s="83">
        <v>463772</v>
      </c>
    </row>
    <row r="53" spans="1:11" x14ac:dyDescent="0.25">
      <c r="A53" t="s">
        <v>355</v>
      </c>
      <c r="B53" t="s">
        <v>356</v>
      </c>
      <c r="C53" s="88">
        <v>600.87663299999986</v>
      </c>
      <c r="D53" s="83">
        <v>85082</v>
      </c>
      <c r="E53" s="83">
        <v>42709</v>
      </c>
      <c r="H53" s="83">
        <v>17307</v>
      </c>
      <c r="I53" s="83">
        <v>23066</v>
      </c>
      <c r="K53" s="83">
        <v>2000</v>
      </c>
    </row>
    <row r="54" spans="1:11" x14ac:dyDescent="0.25">
      <c r="A54">
        <v>920</v>
      </c>
      <c r="B54" t="s">
        <v>357</v>
      </c>
      <c r="C54" s="87">
        <f>+D54/($D$56+$D$54+$D$58+$D$60)*$C$53</f>
        <v>14.124813601156541</v>
      </c>
      <c r="D54" s="83">
        <v>2000</v>
      </c>
      <c r="K54" s="83">
        <v>2000</v>
      </c>
    </row>
    <row r="55" spans="1:11" x14ac:dyDescent="0.25">
      <c r="A55" t="s">
        <v>358</v>
      </c>
      <c r="B55" t="s">
        <v>359</v>
      </c>
      <c r="D55" s="83">
        <v>2000</v>
      </c>
      <c r="K55" s="83">
        <v>2000</v>
      </c>
    </row>
    <row r="56" spans="1:11" x14ac:dyDescent="0.25">
      <c r="A56">
        <v>923</v>
      </c>
      <c r="B56" t="s">
        <v>360</v>
      </c>
      <c r="C56" s="87">
        <f>+D56/($D$56+$D$54+$D$58+$D$60)*$C$53</f>
        <v>129.23498204378177</v>
      </c>
      <c r="D56" s="83">
        <v>18299</v>
      </c>
      <c r="E56" s="83">
        <v>992</v>
      </c>
      <c r="H56" s="83">
        <v>17307</v>
      </c>
    </row>
    <row r="57" spans="1:11" x14ac:dyDescent="0.25">
      <c r="A57" t="s">
        <v>361</v>
      </c>
      <c r="B57" t="s">
        <v>362</v>
      </c>
      <c r="D57" s="83">
        <v>18299</v>
      </c>
      <c r="E57" s="83">
        <v>992</v>
      </c>
      <c r="H57" s="83">
        <v>17307</v>
      </c>
    </row>
    <row r="58" spans="1:11" x14ac:dyDescent="0.25">
      <c r="A58">
        <v>932</v>
      </c>
      <c r="B58" t="s">
        <v>363</v>
      </c>
      <c r="C58" s="87">
        <f>+D58/($D$56+$D$54+$D$58+$D$60)*$C$53</f>
        <v>9.0963799591448122</v>
      </c>
      <c r="D58" s="83">
        <v>1288</v>
      </c>
      <c r="E58" s="83">
        <v>1288</v>
      </c>
    </row>
    <row r="59" spans="1:11" x14ac:dyDescent="0.25">
      <c r="A59" t="s">
        <v>364</v>
      </c>
      <c r="B59" t="s">
        <v>363</v>
      </c>
      <c r="D59" s="83">
        <v>1288</v>
      </c>
      <c r="E59" s="83">
        <v>1288</v>
      </c>
    </row>
    <row r="60" spans="1:11" x14ac:dyDescent="0.25">
      <c r="A60">
        <v>935</v>
      </c>
      <c r="B60" t="s">
        <v>365</v>
      </c>
      <c r="C60" s="87">
        <f>+D60/($D$56+$D$54+$D$58+$D$60)*$C$53</f>
        <v>448.42045739591674</v>
      </c>
      <c r="D60" s="83">
        <v>63494</v>
      </c>
      <c r="E60" s="83">
        <v>40429</v>
      </c>
      <c r="I60" s="83">
        <v>23066</v>
      </c>
    </row>
    <row r="61" spans="1:11" x14ac:dyDescent="0.25">
      <c r="A61" t="s">
        <v>366</v>
      </c>
      <c r="B61" t="s">
        <v>367</v>
      </c>
      <c r="D61" s="83">
        <v>28324</v>
      </c>
      <c r="E61" s="83">
        <v>5259</v>
      </c>
      <c r="I61" s="83">
        <v>23066</v>
      </c>
    </row>
    <row r="62" spans="1:11" x14ac:dyDescent="0.25">
      <c r="A62" t="s">
        <v>368</v>
      </c>
      <c r="B62" t="s">
        <v>369</v>
      </c>
      <c r="D62" s="83">
        <v>35170</v>
      </c>
      <c r="E62" s="83">
        <v>35170</v>
      </c>
    </row>
    <row r="63" spans="1:11" x14ac:dyDescent="0.25">
      <c r="A63" t="s">
        <v>370</v>
      </c>
      <c r="B63" t="s">
        <v>371</v>
      </c>
      <c r="D63" s="83">
        <v>713</v>
      </c>
      <c r="E63" s="83">
        <v>713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6A83FDD-2C40-4CB6-A5BE-FFA37E94B31D}"/>
</file>

<file path=customXml/itemProps2.xml><?xml version="1.0" encoding="utf-8"?>
<ds:datastoreItem xmlns:ds="http://schemas.openxmlformats.org/officeDocument/2006/customXml" ds:itemID="{F84D3960-9A7F-41CE-B3BB-8757151BE8EA}"/>
</file>

<file path=customXml/itemProps3.xml><?xml version="1.0" encoding="utf-8"?>
<ds:datastoreItem xmlns:ds="http://schemas.openxmlformats.org/officeDocument/2006/customXml" ds:itemID="{684FECD3-ED52-4BAB-BE4D-4A326EBFD626}"/>
</file>

<file path=customXml/itemProps4.xml><?xml version="1.0" encoding="utf-8"?>
<ds:datastoreItem xmlns:ds="http://schemas.openxmlformats.org/officeDocument/2006/customXml" ds:itemID="{62271397-41DD-406C-B1D3-C6F5FD18A5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19 Adj Detail</vt:lpstr>
      <vt:lpstr>6.28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MarvelousMarina</cp:lastModifiedBy>
  <dcterms:created xsi:type="dcterms:W3CDTF">2016-01-27T17:22:05Z</dcterms:created>
  <dcterms:modified xsi:type="dcterms:W3CDTF">2019-06-21T17:23:33Z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