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ICNU Electric COS" sheetId="1" r:id="rId1"/>
  </sheets>
  <externalReferences>
    <externalReference r:id="rId4"/>
  </externalReferences>
  <definedNames>
    <definedName name="CASE">'[1]INPUTS'!$C$11</definedName>
    <definedName name="OthRCF">'[1]INPUTS'!$F$46</definedName>
    <definedName name="ResRCF">'[1]INPUTS'!$F$44</definedName>
    <definedName name="ROR">'[1]INPUTS'!$F$29</definedName>
    <definedName name="SBRCF">'[1]INPUTS'!$F$45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<sst xmlns="http://schemas.openxmlformats.org/spreadsheetml/2006/main" count="71" uniqueCount="67">
  <si>
    <t>Proposed Revenue to Cost Ratio</t>
  </si>
  <si>
    <t>Parity Ratio</t>
  </si>
  <si>
    <t>Current Revenue to Cost Ratio</t>
  </si>
  <si>
    <t>Proposed Revenue - Revenue Requirement</t>
  </si>
  <si>
    <t>Proposed Revenue Increase</t>
  </si>
  <si>
    <t>Revenue as Proposed</t>
  </si>
  <si>
    <t>Other Revenue</t>
  </si>
  <si>
    <t>Rate Schedule Revenue as Proposed</t>
  </si>
  <si>
    <t>TOTAL EXPENSES - Required</t>
  </si>
  <si>
    <t>Income Taxes</t>
  </si>
  <si>
    <t>Taxes Other Than Income</t>
  </si>
  <si>
    <t>Depreciation Expense</t>
  </si>
  <si>
    <t>Operation and Maintenance</t>
  </si>
  <si>
    <t>Expense at Required Return</t>
  </si>
  <si>
    <t>Deficiency / (Surplus) as % of Firm Sales</t>
  </si>
  <si>
    <t>Rate Schedule Revenue Requirement</t>
  </si>
  <si>
    <t>Revenues Other Than Rate Sch. Rev.</t>
  </si>
  <si>
    <t>Revenue Requirement</t>
  </si>
  <si>
    <t>Revenue Deficiency / (Surplus)</t>
  </si>
  <si>
    <t>Revenue Conversion Factor</t>
  </si>
  <si>
    <t>Operating Income Deficiency / (Surplus)</t>
  </si>
  <si>
    <t>Required Operating Income</t>
  </si>
  <si>
    <t>Required Return</t>
  </si>
  <si>
    <t>Calculation of Rate Schedule Revenue Requirement at Equal Rates of Return</t>
  </si>
  <si>
    <t>Expenses at Current Rates</t>
  </si>
  <si>
    <t>Other Operating Revenue</t>
  </si>
  <si>
    <t>Non-Firm Sales</t>
  </si>
  <si>
    <t>Firm Sales</t>
  </si>
  <si>
    <t>TOTAL RATE BASE</t>
  </si>
  <si>
    <t>Other Ratebase Items</t>
  </si>
  <si>
    <t>Accumulated Reserve</t>
  </si>
  <si>
    <t>Plant in Service</t>
  </si>
  <si>
    <t>Rate Base</t>
  </si>
  <si>
    <t>(o)</t>
  </si>
  <si>
    <t>(n)</t>
  </si>
  <si>
    <t>(m)</t>
  </si>
  <si>
    <t>(l)</t>
  </si>
  <si>
    <t>(k)</t>
  </si>
  <si>
    <t>(h)</t>
  </si>
  <si>
    <t>(g)</t>
  </si>
  <si>
    <t>(e)</t>
  </si>
  <si>
    <t>(d)</t>
  </si>
  <si>
    <t>(c)</t>
  </si>
  <si>
    <t>(b)</t>
  </si>
  <si>
    <t>(a)</t>
  </si>
  <si>
    <t>Firm Resale</t>
  </si>
  <si>
    <t>Lighting 50-59</t>
  </si>
  <si>
    <t>Transportation Sch 449/459</t>
  </si>
  <si>
    <t>High Volt 46/49</t>
  </si>
  <si>
    <t>Campus Sch 40</t>
  </si>
  <si>
    <t>Pri Volt Sch 31/35/43</t>
  </si>
  <si>
    <t>Sec Volt Sch 26 (kW &gt; 350)</t>
  </si>
  <si>
    <t>Sec Volt Sch 25 (kW &gt; 50 &amp; &lt; 350)</t>
  </si>
  <si>
    <t>Sec Volt Sch 24 (kW&lt; 50)</t>
  </si>
  <si>
    <t>Residential Sch 7</t>
  </si>
  <si>
    <t>Total Company</t>
  </si>
  <si>
    <t>Description</t>
  </si>
  <si>
    <t>Line No.</t>
  </si>
  <si>
    <t>ELECTRIC COST OF SERVICE SUMMARY</t>
  </si>
  <si>
    <t>TOTAL EXPENSES - Current</t>
  </si>
  <si>
    <t>OPERATING INCOME - Current</t>
  </si>
  <si>
    <t>Current Rate of Return</t>
  </si>
  <si>
    <t>TOTAL REVENUE - Current</t>
  </si>
  <si>
    <t>Revenue at Current Rates</t>
  </si>
  <si>
    <t>Adjusted Test Year Twelve Months ended September 2007 @ Proforma Rev Requirement</t>
  </si>
  <si>
    <t>ICNU Summary, DWS Workpapers</t>
  </si>
  <si>
    <t>Puget Sound Energy, Inc.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</si>
</sst>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  <numFmt numFmtId="166" formatCode="0.0000%"/>
  </numFmts>
  <fonts count="7">
    <font>
      <sz val="10"/>
      <name val="Arial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2" borderId="0">
      <alignment/>
      <protection/>
    </xf>
    <xf numFmtId="42" fontId="0" fillId="2" borderId="1">
      <alignment vertical="center"/>
      <protection/>
    </xf>
    <xf numFmtId="0" fontId="2" fillId="2" borderId="2" applyNumberFormat="0">
      <alignment horizontal="center" vertical="center" wrapText="1"/>
      <protection/>
    </xf>
    <xf numFmtId="42" fontId="0" fillId="2" borderId="3">
      <alignment horizontal="left"/>
      <protection/>
    </xf>
    <xf numFmtId="164" fontId="1" fillId="2" borderId="0">
      <alignment horizontal="left" vertical="center"/>
      <protection/>
    </xf>
    <xf numFmtId="0" fontId="2" fillId="2" borderId="0">
      <alignment horizontal="left" wrapText="1"/>
      <protection/>
    </xf>
  </cellStyleXfs>
  <cellXfs count="56">
    <xf numFmtId="0" fontId="0" fillId="0" borderId="0" xfId="0" applyAlignment="1">
      <alignment/>
    </xf>
    <xf numFmtId="164" fontId="4" fillId="0" borderId="0" xfId="24" applyFont="1" applyFill="1" applyAlignment="1">
      <alignment horizontal="centerContinuous" vertical="center"/>
      <protection/>
    </xf>
    <xf numFmtId="164" fontId="4" fillId="0" borderId="0" xfId="24" applyFont="1" applyFill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4" fillId="0" borderId="0" xfId="25" applyFont="1" applyFill="1" applyAlignment="1">
      <alignment horizontal="left"/>
      <protection/>
    </xf>
    <xf numFmtId="0" fontId="6" fillId="0" borderId="0" xfId="25" applyFont="1" applyFill="1">
      <alignment horizontal="left" wrapText="1"/>
      <protection/>
    </xf>
    <xf numFmtId="0" fontId="6" fillId="0" borderId="2" xfId="22" applyFont="1" applyFill="1">
      <alignment horizontal="center" vertical="center" wrapText="1"/>
      <protection/>
    </xf>
    <xf numFmtId="0" fontId="6" fillId="0" borderId="0" xfId="22" applyFont="1" applyFill="1" applyBorder="1">
      <alignment horizontal="center" vertical="center" wrapText="1"/>
      <protection/>
    </xf>
    <xf numFmtId="41" fontId="6" fillId="0" borderId="2" xfId="22" applyNumberFormat="1" applyFont="1" applyFill="1">
      <alignment horizontal="center" vertical="center" wrapText="1"/>
      <protection/>
    </xf>
    <xf numFmtId="0" fontId="6" fillId="0" borderId="2" xfId="22" applyFont="1" applyFill="1" applyAlignment="1" quotePrefix="1">
      <alignment horizontal="center" vertical="center" wrapText="1"/>
      <protection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quotePrefix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42" fontId="5" fillId="0" borderId="0" xfId="20" applyFont="1" applyFill="1">
      <alignment/>
      <protection/>
    </xf>
    <xf numFmtId="42" fontId="5" fillId="0" borderId="0" xfId="20" applyFont="1" applyFill="1" applyAlignment="1" quotePrefix="1">
      <alignment horizontal="left"/>
      <protection/>
    </xf>
    <xf numFmtId="42" fontId="5" fillId="0" borderId="1" xfId="21" applyFont="1" applyFill="1">
      <alignment vertical="center"/>
      <protection/>
    </xf>
    <xf numFmtId="0" fontId="6" fillId="0" borderId="0" xfId="25" applyFont="1" applyFill="1" applyAlignment="1" quotePrefix="1">
      <alignment horizontal="left" wrapText="1"/>
      <protection/>
    </xf>
    <xf numFmtId="42" fontId="5" fillId="0" borderId="0" xfId="20" applyFont="1" applyFill="1" applyAlignment="1">
      <alignment horizontal="left"/>
      <protection/>
    </xf>
    <xf numFmtId="42" fontId="5" fillId="0" borderId="1" xfId="21" applyFont="1" applyFill="1" applyAlignment="1" quotePrefix="1">
      <alignment horizontal="left" vertical="center"/>
      <protection/>
    </xf>
    <xf numFmtId="42" fontId="5" fillId="0" borderId="0" xfId="0" applyNumberFormat="1" applyFont="1" applyFill="1" applyAlignment="1">
      <alignment/>
    </xf>
    <xf numFmtId="42" fontId="5" fillId="0" borderId="1" xfId="23" applyFont="1" applyFill="1" applyBorder="1">
      <alignment horizontal="left"/>
      <protection/>
    </xf>
    <xf numFmtId="0" fontId="5" fillId="0" borderId="0" xfId="25" applyFont="1" applyFill="1">
      <alignment horizontal="left" wrapText="1"/>
      <protection/>
    </xf>
    <xf numFmtId="42" fontId="5" fillId="0" borderId="1" xfId="20" applyFont="1" applyFill="1" applyBorder="1">
      <alignment/>
      <protection/>
    </xf>
    <xf numFmtId="0" fontId="5" fillId="0" borderId="1" xfId="25" applyFont="1" applyFill="1" applyBorder="1">
      <alignment horizontal="left" wrapText="1"/>
      <protection/>
    </xf>
    <xf numFmtId="10" fontId="5" fillId="0" borderId="1" xfId="19" applyNumberFormat="1" applyFont="1" applyFill="1" applyBorder="1" applyAlignment="1">
      <alignment/>
    </xf>
    <xf numFmtId="10" fontId="5" fillId="0" borderId="1" xfId="20" applyNumberFormat="1" applyFont="1" applyFill="1" applyBorder="1">
      <alignment/>
      <protection/>
    </xf>
    <xf numFmtId="166" fontId="5" fillId="0" borderId="0" xfId="19" applyNumberFormat="1" applyFont="1" applyFill="1" applyBorder="1" applyAlignment="1">
      <alignment/>
    </xf>
    <xf numFmtId="42" fontId="5" fillId="0" borderId="0" xfId="20" applyFont="1" applyFill="1" applyBorder="1">
      <alignment/>
      <protection/>
    </xf>
    <xf numFmtId="0" fontId="6" fillId="0" borderId="0" xfId="25" applyFont="1" applyFill="1" applyAlignment="1">
      <alignment horizontal="left"/>
      <protection/>
    </xf>
    <xf numFmtId="10" fontId="5" fillId="0" borderId="0" xfId="19" applyNumberFormat="1" applyFont="1" applyFill="1" applyBorder="1" applyAlignment="1">
      <alignment/>
    </xf>
    <xf numFmtId="165" fontId="5" fillId="0" borderId="0" xfId="15" applyNumberFormat="1" applyFont="1" applyFill="1" applyAlignment="1">
      <alignment/>
    </xf>
    <xf numFmtId="42" fontId="5" fillId="0" borderId="4" xfId="20" applyFont="1" applyFill="1" applyBorder="1" applyAlignment="1" quotePrefix="1">
      <alignment horizontal="left"/>
      <protection/>
    </xf>
    <xf numFmtId="0" fontId="5" fillId="0" borderId="4" xfId="25" applyFont="1" applyFill="1" applyBorder="1">
      <alignment horizontal="left" wrapText="1"/>
      <protection/>
    </xf>
    <xf numFmtId="42" fontId="5" fillId="0" borderId="4" xfId="20" applyFont="1" applyFill="1" applyBorder="1">
      <alignment/>
      <protection/>
    </xf>
    <xf numFmtId="42" fontId="5" fillId="0" borderId="0" xfId="20" applyFont="1" applyFill="1" applyBorder="1" applyAlignment="1" quotePrefix="1">
      <alignment horizontal="left"/>
      <protection/>
    </xf>
    <xf numFmtId="0" fontId="5" fillId="0" borderId="0" xfId="25" applyFont="1" applyFill="1" applyBorder="1">
      <alignment horizontal="left" wrapText="1"/>
      <protection/>
    </xf>
    <xf numFmtId="42" fontId="5" fillId="0" borderId="1" xfId="21" applyFont="1" applyFill="1" applyBorder="1" applyAlignment="1" quotePrefix="1">
      <alignment horizontal="left" vertical="center"/>
      <protection/>
    </xf>
    <xf numFmtId="42" fontId="5" fillId="0" borderId="0" xfId="21" applyFont="1" applyFill="1" applyBorder="1">
      <alignment vertical="center"/>
      <protection/>
    </xf>
    <xf numFmtId="42" fontId="5" fillId="0" borderId="0" xfId="21" applyFont="1" applyFill="1" applyBorder="1" applyAlignment="1">
      <alignment horizontal="left" vertical="center"/>
      <protection/>
    </xf>
    <xf numFmtId="42" fontId="5" fillId="0" borderId="4" xfId="21" applyFont="1" applyFill="1" applyBorder="1">
      <alignment vertical="center"/>
      <protection/>
    </xf>
    <xf numFmtId="42" fontId="5" fillId="0" borderId="4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42" fontId="5" fillId="0" borderId="5" xfId="21" applyFont="1" applyFill="1" applyBorder="1">
      <alignment vertical="center"/>
      <protection/>
    </xf>
    <xf numFmtId="0" fontId="5" fillId="0" borderId="5" xfId="25" applyFont="1" applyFill="1" applyBorder="1">
      <alignment horizontal="left" wrapText="1"/>
      <protection/>
    </xf>
    <xf numFmtId="42" fontId="5" fillId="0" borderId="5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42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3" fontId="5" fillId="0" borderId="0" xfId="15" applyFont="1" applyFill="1" applyAlignment="1">
      <alignment/>
    </xf>
    <xf numFmtId="42" fontId="6" fillId="0" borderId="3" xfId="20" applyFont="1" applyFill="1" applyBorder="1">
      <alignment/>
      <protection/>
    </xf>
    <xf numFmtId="0" fontId="6" fillId="0" borderId="3" xfId="25" applyFont="1" applyFill="1" applyBorder="1">
      <alignment horizontal="left" wrapText="1"/>
      <protection/>
    </xf>
    <xf numFmtId="43" fontId="6" fillId="0" borderId="3" xfId="15" applyFont="1" applyFill="1" applyBorder="1" applyAlignment="1">
      <alignment/>
    </xf>
    <xf numFmtId="43" fontId="5" fillId="0" borderId="1" xfId="15" applyFont="1" applyFill="1" applyBorder="1" applyAlignment="1">
      <alignment/>
    </xf>
    <xf numFmtId="0" fontId="5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port" xfId="20"/>
    <cellStyle name="Report Bar" xfId="21"/>
    <cellStyle name="Report Heading" xfId="22"/>
    <cellStyle name="Reports Total" xfId="23"/>
    <cellStyle name="Title: Major" xfId="24"/>
    <cellStyle name="Title: Mino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rasan\LOCALS~1\Temp\ND\ICNU%20DWS-WP.01%20Schoenbeck%20ELECTRIC%20COST%20OF%20SERVICE%20SUMMARY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OH"/>
      <sheetName val="Sch 40 Substation O&amp;M"/>
      <sheetName val="Sch 40 Substation A&amp;G"/>
      <sheetName val="Account Summary"/>
      <sheetName val="BC detail"/>
      <sheetName val="Salary &amp; Wage Summary"/>
    </sheetNames>
    <sheetDataSet>
      <sheetData sheetId="1">
        <row r="11">
          <cell r="C11">
            <v>2</v>
          </cell>
        </row>
        <row r="29">
          <cell r="F29">
            <v>0.086</v>
          </cell>
        </row>
        <row r="44">
          <cell r="F44">
            <v>0.6214308</v>
          </cell>
        </row>
        <row r="45">
          <cell r="F45">
            <v>0.6214308</v>
          </cell>
        </row>
        <row r="46">
          <cell r="F46">
            <v>0.6214308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5.421875" style="55" customWidth="1"/>
    <col min="2" max="2" width="2.57421875" style="55" customWidth="1"/>
    <col min="3" max="3" width="31.28125" style="55" customWidth="1"/>
    <col min="4" max="4" width="2.57421875" style="55" customWidth="1"/>
    <col min="5" max="5" width="15.7109375" style="55" customWidth="1"/>
    <col min="6" max="6" width="2.57421875" style="55" customWidth="1"/>
    <col min="7" max="7" width="16.00390625" style="55" customWidth="1"/>
    <col min="8" max="8" width="14.8515625" style="55" customWidth="1"/>
    <col min="9" max="10" width="14.28125" style="55" customWidth="1"/>
    <col min="11" max="11" width="14.7109375" style="55" customWidth="1"/>
    <col min="12" max="12" width="14.57421875" style="55" customWidth="1"/>
    <col min="13" max="14" width="13.57421875" style="55" customWidth="1"/>
    <col min="15" max="15" width="13.140625" style="55" customWidth="1"/>
    <col min="16" max="16" width="12.57421875" style="55" customWidth="1"/>
    <col min="17" max="16384" width="9.140625" style="55" customWidth="1"/>
  </cols>
  <sheetData>
    <row r="1" spans="1:16" s="2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75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75">
      <c r="A4" s="1" t="s">
        <v>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5.75">
      <c r="A5" s="1" t="s">
        <v>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1" s="3" customFormat="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</row>
    <row r="7" spans="1:21" s="5" customFormat="1" ht="15.75">
      <c r="A7" s="4"/>
      <c r="Q7" s="2"/>
      <c r="R7" s="2"/>
      <c r="S7" s="2"/>
      <c r="T7" s="2"/>
      <c r="U7" s="2"/>
    </row>
    <row r="8" spans="1:21" s="5" customFormat="1" ht="38.25">
      <c r="A8" s="6" t="s">
        <v>57</v>
      </c>
      <c r="B8" s="7"/>
      <c r="C8" s="6" t="s">
        <v>56</v>
      </c>
      <c r="D8" s="6"/>
      <c r="E8" s="6" t="s">
        <v>55</v>
      </c>
      <c r="F8" s="6"/>
      <c r="G8" s="8" t="s">
        <v>54</v>
      </c>
      <c r="H8" s="6" t="s">
        <v>53</v>
      </c>
      <c r="I8" s="6" t="s">
        <v>52</v>
      </c>
      <c r="J8" s="6" t="s">
        <v>51</v>
      </c>
      <c r="K8" s="9" t="s">
        <v>50</v>
      </c>
      <c r="L8" s="9" t="s">
        <v>49</v>
      </c>
      <c r="M8" s="6" t="s">
        <v>48</v>
      </c>
      <c r="N8" s="9" t="s">
        <v>47</v>
      </c>
      <c r="O8" s="6" t="s">
        <v>46</v>
      </c>
      <c r="P8" s="6" t="s">
        <v>45</v>
      </c>
      <c r="Q8" s="2"/>
      <c r="R8" s="2"/>
      <c r="S8" s="2"/>
      <c r="T8" s="2"/>
      <c r="U8" s="2"/>
    </row>
    <row r="9" spans="3:21" s="3" customFormat="1" ht="15.75">
      <c r="C9" s="10" t="s">
        <v>44</v>
      </c>
      <c r="E9" s="10" t="s">
        <v>43</v>
      </c>
      <c r="G9" s="10" t="s">
        <v>42</v>
      </c>
      <c r="H9" s="10" t="s">
        <v>41</v>
      </c>
      <c r="I9" s="10" t="s">
        <v>40</v>
      </c>
      <c r="J9" s="10" t="s">
        <v>39</v>
      </c>
      <c r="K9" s="10" t="s">
        <v>38</v>
      </c>
      <c r="L9" s="11" t="s">
        <v>37</v>
      </c>
      <c r="M9" s="11" t="s">
        <v>36</v>
      </c>
      <c r="N9" s="11" t="s">
        <v>35</v>
      </c>
      <c r="O9" s="11" t="s">
        <v>34</v>
      </c>
      <c r="P9" s="11" t="s">
        <v>33</v>
      </c>
      <c r="Q9" s="2"/>
      <c r="R9" s="2"/>
      <c r="S9" s="2"/>
      <c r="T9" s="2"/>
      <c r="U9" s="2"/>
    </row>
    <row r="10" spans="1:21" s="3" customFormat="1" ht="15.75">
      <c r="A10" s="12"/>
      <c r="Q10" s="2"/>
      <c r="R10" s="2"/>
      <c r="S10" s="2"/>
      <c r="T10" s="2"/>
      <c r="U10" s="2"/>
    </row>
    <row r="11" spans="1:21" s="3" customFormat="1" ht="15.75">
      <c r="A11" s="13">
        <v>1</v>
      </c>
      <c r="C11" s="14" t="s">
        <v>32</v>
      </c>
      <c r="Q11" s="2"/>
      <c r="R11" s="2"/>
      <c r="S11" s="2"/>
      <c r="T11" s="2"/>
      <c r="U11" s="2"/>
    </row>
    <row r="12" spans="1:21" s="3" customFormat="1" ht="15.75">
      <c r="A12" s="13">
        <f aca="true" t="shared" si="0" ref="A12:A43">+A11+1</f>
        <v>2</v>
      </c>
      <c r="C12" s="15" t="s">
        <v>31</v>
      </c>
      <c r="E12" s="15">
        <f>SUM(G12:P12)</f>
        <v>5928418660.000001</v>
      </c>
      <c r="F12" s="15"/>
      <c r="G12" s="15">
        <v>3532903300.4314237</v>
      </c>
      <c r="H12" s="15">
        <v>711834459.5155382</v>
      </c>
      <c r="I12" s="15">
        <v>682454398.5059664</v>
      </c>
      <c r="J12" s="15">
        <v>391519987.5323562</v>
      </c>
      <c r="K12" s="15">
        <v>320084529.9032535</v>
      </c>
      <c r="L12" s="15">
        <v>98264545.13301906</v>
      </c>
      <c r="M12" s="15">
        <v>79101563.61435284</v>
      </c>
      <c r="N12" s="15">
        <v>51022776.82434724</v>
      </c>
      <c r="O12" s="15">
        <v>55464288.790726125</v>
      </c>
      <c r="P12" s="15">
        <v>5768809.749016571</v>
      </c>
      <c r="Q12" s="2"/>
      <c r="R12" s="2"/>
      <c r="S12" s="2"/>
      <c r="T12" s="2"/>
      <c r="U12" s="2"/>
    </row>
    <row r="13" spans="1:21" s="3" customFormat="1" ht="15.75">
      <c r="A13" s="13">
        <f t="shared" si="0"/>
        <v>3</v>
      </c>
      <c r="C13" s="15" t="s">
        <v>30</v>
      </c>
      <c r="E13" s="15">
        <f>SUM(G13:P13)</f>
        <v>-2453151915.5975246</v>
      </c>
      <c r="F13" s="15"/>
      <c r="G13" s="15">
        <v>-1458175386.8482525</v>
      </c>
      <c r="H13" s="15">
        <v>-291899183.3780798</v>
      </c>
      <c r="I13" s="15">
        <v>-281997354.3705694</v>
      </c>
      <c r="J13" s="15">
        <v>-164101207.29038998</v>
      </c>
      <c r="K13" s="15">
        <v>-132726255.20964588</v>
      </c>
      <c r="L13" s="15">
        <v>-41401097.59451179</v>
      </c>
      <c r="M13" s="15">
        <v>-34212545.944334716</v>
      </c>
      <c r="N13" s="15">
        <v>-19735186.98485522</v>
      </c>
      <c r="O13" s="15">
        <v>-26655414.38742041</v>
      </c>
      <c r="P13" s="15">
        <v>-2248283.5894654873</v>
      </c>
      <c r="Q13" s="2"/>
      <c r="R13" s="2"/>
      <c r="S13" s="2"/>
      <c r="T13" s="2"/>
      <c r="U13" s="2"/>
    </row>
    <row r="14" spans="1:21" s="3" customFormat="1" ht="15.75">
      <c r="A14" s="13">
        <f t="shared" si="0"/>
        <v>4</v>
      </c>
      <c r="C14" s="16" t="s">
        <v>29</v>
      </c>
      <c r="E14" s="15">
        <f>SUM(G14:P14)</f>
        <v>-170168096.99999988</v>
      </c>
      <c r="F14" s="15"/>
      <c r="G14" s="15">
        <v>-129378590.44922552</v>
      </c>
      <c r="H14" s="15">
        <v>-19347884.20854569</v>
      </c>
      <c r="I14" s="15">
        <v>-9363796.670120403</v>
      </c>
      <c r="J14" s="15">
        <v>-3641229.275437858</v>
      </c>
      <c r="K14" s="15">
        <v>-3971866.428796988</v>
      </c>
      <c r="L14" s="15">
        <v>-526074.0570032571</v>
      </c>
      <c r="M14" s="15">
        <v>-109956.04371010046</v>
      </c>
      <c r="N14" s="15">
        <v>-2031851.754912869</v>
      </c>
      <c r="O14" s="15">
        <v>-1616285.7802480236</v>
      </c>
      <c r="P14" s="15">
        <v>-180562.33199919213</v>
      </c>
      <c r="Q14" s="2"/>
      <c r="R14" s="2"/>
      <c r="S14" s="2"/>
      <c r="T14" s="2"/>
      <c r="U14" s="2"/>
    </row>
    <row r="15" spans="1:21" s="3" customFormat="1" ht="16.5" thickBot="1">
      <c r="A15" s="13">
        <f t="shared" si="0"/>
        <v>5</v>
      </c>
      <c r="C15" s="17" t="s">
        <v>28</v>
      </c>
      <c r="D15" s="17"/>
      <c r="E15" s="17">
        <f>SUM(E12:E14)</f>
        <v>3305098647.4024763</v>
      </c>
      <c r="F15" s="17"/>
      <c r="G15" s="17">
        <f aca="true" t="shared" si="1" ref="G15:P15">SUM(G12:G14)</f>
        <v>1945349323.1339457</v>
      </c>
      <c r="H15" s="17">
        <f t="shared" si="1"/>
        <v>400587391.92891276</v>
      </c>
      <c r="I15" s="17">
        <f t="shared" si="1"/>
        <v>391093247.4652766</v>
      </c>
      <c r="J15" s="17">
        <f t="shared" si="1"/>
        <v>223777550.96652836</v>
      </c>
      <c r="K15" s="17">
        <f t="shared" si="1"/>
        <v>183386408.26481065</v>
      </c>
      <c r="L15" s="17">
        <f t="shared" si="1"/>
        <v>56337373.48150401</v>
      </c>
      <c r="M15" s="17">
        <f t="shared" si="1"/>
        <v>44779061.626308024</v>
      </c>
      <c r="N15" s="17">
        <f t="shared" si="1"/>
        <v>29255738.084579155</v>
      </c>
      <c r="O15" s="17">
        <f t="shared" si="1"/>
        <v>27192588.623057693</v>
      </c>
      <c r="P15" s="17">
        <f t="shared" si="1"/>
        <v>3339963.8275518916</v>
      </c>
      <c r="Q15" s="2"/>
      <c r="R15" s="2"/>
      <c r="S15" s="2"/>
      <c r="T15" s="2"/>
      <c r="U15" s="2"/>
    </row>
    <row r="16" spans="1:21" s="3" customFormat="1" ht="16.5" thickTop="1">
      <c r="A16" s="13">
        <f t="shared" si="0"/>
        <v>6</v>
      </c>
      <c r="Q16" s="2"/>
      <c r="R16" s="2"/>
      <c r="S16" s="2"/>
      <c r="T16" s="2"/>
      <c r="U16" s="2"/>
    </row>
    <row r="17" spans="1:21" s="3" customFormat="1" ht="15.75">
      <c r="A17" s="13">
        <f t="shared" si="0"/>
        <v>7</v>
      </c>
      <c r="C17" s="18" t="s">
        <v>63</v>
      </c>
      <c r="Q17" s="2"/>
      <c r="R17" s="2"/>
      <c r="S17" s="2"/>
      <c r="T17" s="2"/>
      <c r="U17" s="2"/>
    </row>
    <row r="18" spans="1:21" s="3" customFormat="1" ht="15.75">
      <c r="A18" s="13">
        <f t="shared" si="0"/>
        <v>8</v>
      </c>
      <c r="B18" s="14"/>
      <c r="C18" s="19" t="s">
        <v>27</v>
      </c>
      <c r="E18" s="15">
        <f>SUM(G18:P18)</f>
        <v>1838009306.0000002</v>
      </c>
      <c r="G18" s="15">
        <v>984090380.461518</v>
      </c>
      <c r="H18" s="15">
        <v>225492779.87670878</v>
      </c>
      <c r="I18" s="15">
        <v>260900472.85735977</v>
      </c>
      <c r="J18" s="15">
        <v>159068092.9130492</v>
      </c>
      <c r="K18" s="15">
        <v>112324774.93858476</v>
      </c>
      <c r="L18" s="15">
        <v>38977059.978701696</v>
      </c>
      <c r="M18" s="15">
        <v>31895956.982558947</v>
      </c>
      <c r="N18" s="15">
        <v>8667093.999999998</v>
      </c>
      <c r="O18" s="15">
        <v>15450313.991518924</v>
      </c>
      <c r="P18" s="15">
        <v>1142380</v>
      </c>
      <c r="Q18" s="2"/>
      <c r="R18" s="2"/>
      <c r="S18" s="2"/>
      <c r="T18" s="2"/>
      <c r="U18" s="2"/>
    </row>
    <row r="19" spans="1:21" s="3" customFormat="1" ht="15.75">
      <c r="A19" s="13">
        <f t="shared" si="0"/>
        <v>9</v>
      </c>
      <c r="B19" s="14"/>
      <c r="C19" s="19" t="s">
        <v>26</v>
      </c>
      <c r="E19" s="15">
        <f>SUM(G19:P19)</f>
        <v>6086572</v>
      </c>
      <c r="G19" s="15">
        <v>3260643.4982868913</v>
      </c>
      <c r="H19" s="15">
        <v>727002.5464465716</v>
      </c>
      <c r="I19" s="15">
        <v>837400.9567386006</v>
      </c>
      <c r="J19" s="15">
        <v>557027.240500322</v>
      </c>
      <c r="K19" s="15">
        <v>392618.8267684526</v>
      </c>
      <c r="L19" s="15">
        <v>151341.6244130364</v>
      </c>
      <c r="M19" s="15">
        <v>136486.75122133156</v>
      </c>
      <c r="N19" s="15">
        <v>0</v>
      </c>
      <c r="O19" s="15">
        <v>21883.207571182862</v>
      </c>
      <c r="P19" s="15">
        <v>2167.3480536118805</v>
      </c>
      <c r="Q19" s="2"/>
      <c r="R19" s="2"/>
      <c r="S19" s="2"/>
      <c r="T19" s="2"/>
      <c r="U19" s="2"/>
    </row>
    <row r="20" spans="1:21" s="3" customFormat="1" ht="15.75">
      <c r="A20" s="13">
        <f t="shared" si="0"/>
        <v>10</v>
      </c>
      <c r="B20" s="14"/>
      <c r="C20" s="16" t="s">
        <v>25</v>
      </c>
      <c r="E20" s="15">
        <f>SUM(G20:P20)</f>
        <v>37392927.99999999</v>
      </c>
      <c r="G20" s="15">
        <v>26006487.793157227</v>
      </c>
      <c r="H20" s="15">
        <v>3770392.0039569605</v>
      </c>
      <c r="I20" s="15">
        <v>2236437.5352326115</v>
      </c>
      <c r="J20" s="15">
        <v>1126265.6748216827</v>
      </c>
      <c r="K20" s="15">
        <v>1507535.926634857</v>
      </c>
      <c r="L20" s="15">
        <v>319906.03662069706</v>
      </c>
      <c r="M20" s="15">
        <v>1258862.001807854</v>
      </c>
      <c r="N20" s="15">
        <v>1028615.4425930781</v>
      </c>
      <c r="O20" s="15">
        <v>123259.57006674835</v>
      </c>
      <c r="P20" s="15">
        <v>15166.015108279385</v>
      </c>
      <c r="Q20" s="2"/>
      <c r="R20" s="2"/>
      <c r="S20" s="2"/>
      <c r="T20" s="2"/>
      <c r="U20" s="2"/>
    </row>
    <row r="21" spans="1:21" s="3" customFormat="1" ht="16.5" thickBot="1">
      <c r="A21" s="13">
        <f t="shared" si="0"/>
        <v>11</v>
      </c>
      <c r="C21" s="20" t="s">
        <v>62</v>
      </c>
      <c r="D21" s="17"/>
      <c r="E21" s="17">
        <f>SUM(E18:E20)</f>
        <v>1881488806.0000002</v>
      </c>
      <c r="F21" s="17"/>
      <c r="G21" s="17">
        <f aca="true" t="shared" si="2" ref="G21:P21">SUM(G18:G20)</f>
        <v>1013357511.7529621</v>
      </c>
      <c r="H21" s="17">
        <f t="shared" si="2"/>
        <v>229990174.4271123</v>
      </c>
      <c r="I21" s="17">
        <f t="shared" si="2"/>
        <v>263974311.34933096</v>
      </c>
      <c r="J21" s="17">
        <f t="shared" si="2"/>
        <v>160751385.8283712</v>
      </c>
      <c r="K21" s="17">
        <f t="shared" si="2"/>
        <v>114224929.69198808</v>
      </c>
      <c r="L21" s="17">
        <f t="shared" si="2"/>
        <v>39448307.63973543</v>
      </c>
      <c r="M21" s="17">
        <f t="shared" si="2"/>
        <v>33291305.735588133</v>
      </c>
      <c r="N21" s="17">
        <f t="shared" si="2"/>
        <v>9695709.442593075</v>
      </c>
      <c r="O21" s="17">
        <f t="shared" si="2"/>
        <v>15595456.769156855</v>
      </c>
      <c r="P21" s="17">
        <f t="shared" si="2"/>
        <v>1159713.3631618912</v>
      </c>
      <c r="Q21" s="2"/>
      <c r="R21" s="2"/>
      <c r="S21" s="2"/>
      <c r="T21" s="2"/>
      <c r="U21" s="2"/>
    </row>
    <row r="22" spans="1:21" s="3" customFormat="1" ht="16.5" thickTop="1">
      <c r="A22" s="13">
        <f t="shared" si="0"/>
        <v>12</v>
      </c>
      <c r="B22" s="14"/>
      <c r="E22" s="21"/>
      <c r="Q22" s="2"/>
      <c r="R22" s="2"/>
      <c r="S22" s="2"/>
      <c r="T22" s="2"/>
      <c r="U22" s="2"/>
    </row>
    <row r="23" spans="1:21" s="3" customFormat="1" ht="15.75">
      <c r="A23" s="13">
        <f t="shared" si="0"/>
        <v>13</v>
      </c>
      <c r="C23" s="5" t="s">
        <v>24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"/>
      <c r="R23" s="2"/>
      <c r="S23" s="2"/>
      <c r="T23" s="2"/>
      <c r="U23" s="2"/>
    </row>
    <row r="24" spans="1:21" s="3" customFormat="1" ht="15.75">
      <c r="A24" s="13">
        <f t="shared" si="0"/>
        <v>14</v>
      </c>
      <c r="B24" s="14"/>
      <c r="C24" s="15" t="s">
        <v>12</v>
      </c>
      <c r="E24" s="15">
        <f>SUM(G24:P24)</f>
        <v>1304026881.4000003</v>
      </c>
      <c r="F24" s="15"/>
      <c r="G24" s="15">
        <v>717530446.2478478</v>
      </c>
      <c r="H24" s="15">
        <v>158436969.38267115</v>
      </c>
      <c r="I24" s="15">
        <v>169145342.32332045</v>
      </c>
      <c r="J24" s="15">
        <v>109631137.60936488</v>
      </c>
      <c r="K24" s="15">
        <v>80118487.57301891</v>
      </c>
      <c r="L24" s="15">
        <v>29748398.269230183</v>
      </c>
      <c r="M24" s="15">
        <v>26321351.31656948</v>
      </c>
      <c r="N24" s="15">
        <v>3180411.6828850377</v>
      </c>
      <c r="O24" s="15">
        <v>9313488.578168798</v>
      </c>
      <c r="P24" s="15">
        <v>600848.416923447</v>
      </c>
      <c r="Q24" s="2"/>
      <c r="R24" s="2"/>
      <c r="S24" s="2"/>
      <c r="T24" s="2"/>
      <c r="U24" s="2"/>
    </row>
    <row r="25" spans="1:21" s="3" customFormat="1" ht="15.75">
      <c r="A25" s="13">
        <f t="shared" si="0"/>
        <v>15</v>
      </c>
      <c r="B25" s="14"/>
      <c r="C25" s="15" t="s">
        <v>11</v>
      </c>
      <c r="E25" s="15">
        <f>SUM(G25:P25)</f>
        <v>233507010.99143004</v>
      </c>
      <c r="F25" s="15"/>
      <c r="G25" s="15">
        <v>141726505.65871412</v>
      </c>
      <c r="H25" s="15">
        <v>28326096.87939067</v>
      </c>
      <c r="I25" s="15">
        <v>26011495.45817145</v>
      </c>
      <c r="J25" s="15">
        <v>14568603.81649109</v>
      </c>
      <c r="K25" s="15">
        <v>12187967.306166487</v>
      </c>
      <c r="L25" s="15">
        <v>3637373.3770933263</v>
      </c>
      <c r="M25" s="15">
        <v>2856247.9488091287</v>
      </c>
      <c r="N25" s="15">
        <v>1585392.1400607524</v>
      </c>
      <c r="O25" s="15">
        <v>2410078.7418320496</v>
      </c>
      <c r="P25" s="15">
        <v>197249.66470097666</v>
      </c>
      <c r="Q25" s="2"/>
      <c r="R25" s="2"/>
      <c r="S25" s="2"/>
      <c r="T25" s="2"/>
      <c r="U25" s="2"/>
    </row>
    <row r="26" spans="1:21" s="3" customFormat="1" ht="15.75">
      <c r="A26" s="13">
        <f t="shared" si="0"/>
        <v>16</v>
      </c>
      <c r="B26" s="14"/>
      <c r="C26" s="15" t="s">
        <v>10</v>
      </c>
      <c r="E26" s="15">
        <f>SUM(G26:P26)</f>
        <v>116380828.99999999</v>
      </c>
      <c r="F26" s="15"/>
      <c r="G26" s="15">
        <v>67101287.96399248</v>
      </c>
      <c r="H26" s="15">
        <v>14122389.335357316</v>
      </c>
      <c r="I26" s="15">
        <v>14088959.936208986</v>
      </c>
      <c r="J26" s="15">
        <v>8567296.365711423</v>
      </c>
      <c r="K26" s="15">
        <v>6639010.282057739</v>
      </c>
      <c r="L26" s="15">
        <v>2248031.061100853</v>
      </c>
      <c r="M26" s="15">
        <v>1897400.353307126</v>
      </c>
      <c r="N26" s="15">
        <v>647752.4760446463</v>
      </c>
      <c r="O26" s="15">
        <v>984401.7687350751</v>
      </c>
      <c r="P26" s="15">
        <v>84299.45748435183</v>
      </c>
      <c r="Q26" s="2"/>
      <c r="R26" s="2"/>
      <c r="S26" s="2"/>
      <c r="T26" s="2"/>
      <c r="U26" s="2"/>
    </row>
    <row r="27" spans="1:21" s="3" customFormat="1" ht="15.75">
      <c r="A27" s="13">
        <f t="shared" si="0"/>
        <v>17</v>
      </c>
      <c r="B27" s="14"/>
      <c r="C27" s="15" t="s">
        <v>9</v>
      </c>
      <c r="E27" s="15">
        <f>SUM(G27:P27)</f>
        <v>51973585</v>
      </c>
      <c r="F27" s="15"/>
      <c r="G27" s="15">
        <v>30591152.99933813</v>
      </c>
      <c r="H27" s="15">
        <v>6299346.8835516805</v>
      </c>
      <c r="I27" s="15">
        <v>6150048.851351986</v>
      </c>
      <c r="J27" s="15">
        <v>3518963.518801863</v>
      </c>
      <c r="K27" s="15">
        <v>2883801.693872764</v>
      </c>
      <c r="L27" s="15">
        <v>885920.688515272</v>
      </c>
      <c r="M27" s="15">
        <v>704163.0565200344</v>
      </c>
      <c r="N27" s="15">
        <v>460054.5255348475</v>
      </c>
      <c r="O27" s="15">
        <v>427610.93296905153</v>
      </c>
      <c r="P27" s="15">
        <v>52521.84954437605</v>
      </c>
      <c r="Q27" s="2"/>
      <c r="R27" s="2"/>
      <c r="S27" s="2"/>
      <c r="T27" s="2"/>
      <c r="U27" s="2"/>
    </row>
    <row r="28" spans="1:21" s="3" customFormat="1" ht="16.5" thickBot="1">
      <c r="A28" s="13">
        <f t="shared" si="0"/>
        <v>18</v>
      </c>
      <c r="C28" s="20" t="s">
        <v>59</v>
      </c>
      <c r="D28" s="22"/>
      <c r="E28" s="22">
        <f>SUM(E24:E27)</f>
        <v>1705888306.3914304</v>
      </c>
      <c r="F28" s="22"/>
      <c r="G28" s="22">
        <f aca="true" t="shared" si="3" ref="G28:P28">SUM(G24:G27)</f>
        <v>956949392.8698925</v>
      </c>
      <c r="H28" s="22">
        <f t="shared" si="3"/>
        <v>207184802.48097083</v>
      </c>
      <c r="I28" s="22">
        <f t="shared" si="3"/>
        <v>215395846.56905288</v>
      </c>
      <c r="J28" s="22">
        <f t="shared" si="3"/>
        <v>136286001.31036925</v>
      </c>
      <c r="K28" s="22">
        <f t="shared" si="3"/>
        <v>101829266.85511589</v>
      </c>
      <c r="L28" s="22">
        <f t="shared" si="3"/>
        <v>36519723.39593963</v>
      </c>
      <c r="M28" s="22">
        <f t="shared" si="3"/>
        <v>31779162.67520577</v>
      </c>
      <c r="N28" s="22">
        <f t="shared" si="3"/>
        <v>5873610.824525285</v>
      </c>
      <c r="O28" s="22">
        <f t="shared" si="3"/>
        <v>13135580.021704976</v>
      </c>
      <c r="P28" s="22">
        <f t="shared" si="3"/>
        <v>934919.3886531516</v>
      </c>
      <c r="Q28" s="2"/>
      <c r="R28" s="2"/>
      <c r="S28" s="2"/>
      <c r="T28" s="2"/>
      <c r="U28" s="2"/>
    </row>
    <row r="29" spans="1:21" s="3" customFormat="1" ht="16.5" thickTop="1">
      <c r="A29" s="13">
        <f t="shared" si="0"/>
        <v>19</v>
      </c>
      <c r="E29" s="21"/>
      <c r="G29" s="21"/>
      <c r="H29" s="21"/>
      <c r="I29" s="21"/>
      <c r="J29" s="21"/>
      <c r="K29" s="21"/>
      <c r="L29" s="21"/>
      <c r="M29" s="21"/>
      <c r="N29" s="21"/>
      <c r="O29" s="2"/>
      <c r="P29" s="2"/>
      <c r="Q29" s="2"/>
      <c r="R29" s="2"/>
      <c r="S29" s="2"/>
      <c r="T29" s="2"/>
      <c r="U29" s="2"/>
    </row>
    <row r="30" spans="1:21" s="3" customFormat="1" ht="15.75">
      <c r="A30" s="13">
        <f t="shared" si="0"/>
        <v>20</v>
      </c>
      <c r="B30" s="5"/>
      <c r="C30" s="15" t="s">
        <v>60</v>
      </c>
      <c r="D30" s="23"/>
      <c r="E30" s="15">
        <f>SUM(G30:P30)</f>
        <v>175600499.60856992</v>
      </c>
      <c r="F30" s="15"/>
      <c r="G30" s="15">
        <f aca="true" t="shared" si="4" ref="G30:P30">G21-G28</f>
        <v>56408118.883069634</v>
      </c>
      <c r="H30" s="15">
        <f t="shared" si="4"/>
        <v>22805371.94614148</v>
      </c>
      <c r="I30" s="15">
        <f t="shared" si="4"/>
        <v>48578464.78027809</v>
      </c>
      <c r="J30" s="15">
        <f t="shared" si="4"/>
        <v>24465384.518001944</v>
      </c>
      <c r="K30" s="15">
        <f t="shared" si="4"/>
        <v>12395662.83687219</v>
      </c>
      <c r="L30" s="15">
        <f t="shared" si="4"/>
        <v>2928584.243795797</v>
      </c>
      <c r="M30" s="15">
        <f t="shared" si="4"/>
        <v>1512143.0603823625</v>
      </c>
      <c r="N30" s="15">
        <f t="shared" si="4"/>
        <v>3822098.6180677908</v>
      </c>
      <c r="O30" s="15">
        <f t="shared" si="4"/>
        <v>2459876.747451879</v>
      </c>
      <c r="P30" s="15">
        <f t="shared" si="4"/>
        <v>224793.97450873966</v>
      </c>
      <c r="Q30" s="2"/>
      <c r="R30" s="2"/>
      <c r="S30" s="2"/>
      <c r="T30" s="2"/>
      <c r="U30" s="2"/>
    </row>
    <row r="31" spans="1:21" s="3" customFormat="1" ht="16.5" thickBot="1">
      <c r="A31" s="13">
        <f t="shared" si="0"/>
        <v>21</v>
      </c>
      <c r="B31" s="5"/>
      <c r="C31" s="24" t="s">
        <v>61</v>
      </c>
      <c r="D31" s="25"/>
      <c r="E31" s="26">
        <f>IF(E15=0,0,E30/E15)</f>
        <v>0.053130184101033366</v>
      </c>
      <c r="F31" s="27"/>
      <c r="G31" s="26">
        <f aca="true" t="shared" si="5" ref="G31:P31">IF(G15=0,0,G30/G15)</f>
        <v>0.028996395769268064</v>
      </c>
      <c r="H31" s="26">
        <f t="shared" si="5"/>
        <v>0.05692982955935984</v>
      </c>
      <c r="I31" s="26">
        <f t="shared" si="5"/>
        <v>0.1242119752645209</v>
      </c>
      <c r="J31" s="26">
        <f t="shared" si="5"/>
        <v>0.10932903864722948</v>
      </c>
      <c r="K31" s="26">
        <f t="shared" si="5"/>
        <v>0.06759313819469547</v>
      </c>
      <c r="L31" s="26">
        <f t="shared" si="5"/>
        <v>0.05198297440609782</v>
      </c>
      <c r="M31" s="26">
        <f t="shared" si="5"/>
        <v>0.03376897606746559</v>
      </c>
      <c r="N31" s="26">
        <f t="shared" si="5"/>
        <v>0.1306444092101863</v>
      </c>
      <c r="O31" s="26">
        <f t="shared" si="5"/>
        <v>0.0904612937573016</v>
      </c>
      <c r="P31" s="26">
        <f t="shared" si="5"/>
        <v>0.06730431409297864</v>
      </c>
      <c r="Q31" s="2"/>
      <c r="R31" s="2"/>
      <c r="S31" s="2"/>
      <c r="T31" s="2"/>
      <c r="U31" s="2"/>
    </row>
    <row r="32" spans="1:21" s="3" customFormat="1" ht="16.5" thickTop="1">
      <c r="A32" s="13">
        <f t="shared" si="0"/>
        <v>22</v>
      </c>
      <c r="B32" s="5"/>
      <c r="C32" s="15"/>
      <c r="D32" s="23"/>
      <c r="E32" s="28"/>
      <c r="F32" s="29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"/>
      <c r="R32" s="2"/>
      <c r="S32" s="2"/>
      <c r="T32" s="2"/>
      <c r="U32" s="2"/>
    </row>
    <row r="33" spans="1:21" s="3" customFormat="1" ht="15.75">
      <c r="A33" s="13">
        <f t="shared" si="0"/>
        <v>23</v>
      </c>
      <c r="B33" s="5"/>
      <c r="C33" s="30" t="s">
        <v>23</v>
      </c>
      <c r="D33" s="2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"/>
      <c r="R33" s="2"/>
      <c r="S33" s="2"/>
      <c r="T33" s="2"/>
      <c r="U33" s="2"/>
    </row>
    <row r="34" spans="1:21" s="3" customFormat="1" ht="15.75">
      <c r="A34" s="13">
        <f t="shared" si="0"/>
        <v>24</v>
      </c>
      <c r="B34" s="5"/>
      <c r="C34" s="15" t="s">
        <v>22</v>
      </c>
      <c r="D34" s="23"/>
      <c r="E34" s="31">
        <v>0.086</v>
      </c>
      <c r="F34" s="31"/>
      <c r="G34" s="31">
        <v>0.086</v>
      </c>
      <c r="H34" s="31">
        <v>0.086</v>
      </c>
      <c r="I34" s="31">
        <v>0.086</v>
      </c>
      <c r="J34" s="31">
        <v>0.086</v>
      </c>
      <c r="K34" s="31">
        <v>0.086</v>
      </c>
      <c r="L34" s="31">
        <v>0.086</v>
      </c>
      <c r="M34" s="31">
        <v>0.086</v>
      </c>
      <c r="N34" s="31">
        <v>0.086</v>
      </c>
      <c r="O34" s="31">
        <v>0.086</v>
      </c>
      <c r="P34" s="31">
        <v>0.086</v>
      </c>
      <c r="Q34" s="2"/>
      <c r="R34" s="2"/>
      <c r="S34" s="2"/>
      <c r="T34" s="2"/>
      <c r="U34" s="2"/>
    </row>
    <row r="35" spans="1:21" s="3" customFormat="1" ht="15.75">
      <c r="A35" s="13">
        <f t="shared" si="0"/>
        <v>25</v>
      </c>
      <c r="B35" s="5"/>
      <c r="C35" s="15" t="s">
        <v>21</v>
      </c>
      <c r="D35" s="23"/>
      <c r="E35" s="15">
        <f>SUM(G35:P35)</f>
        <v>284238483.6766128</v>
      </c>
      <c r="F35" s="15"/>
      <c r="G35" s="15">
        <f aca="true" t="shared" si="6" ref="G35:P35">G34*G15</f>
        <v>167300041.7895193</v>
      </c>
      <c r="H35" s="15">
        <f t="shared" si="6"/>
        <v>34450515.7058865</v>
      </c>
      <c r="I35" s="15">
        <f t="shared" si="6"/>
        <v>33634019.28201378</v>
      </c>
      <c r="J35" s="15">
        <f t="shared" si="6"/>
        <v>19244869.38312144</v>
      </c>
      <c r="K35" s="15">
        <f t="shared" si="6"/>
        <v>15771231.110773714</v>
      </c>
      <c r="L35" s="15">
        <f t="shared" si="6"/>
        <v>4845014.119409344</v>
      </c>
      <c r="M35" s="15">
        <f t="shared" si="6"/>
        <v>3850999.2998624896</v>
      </c>
      <c r="N35" s="15">
        <f t="shared" si="6"/>
        <v>2515993.475273807</v>
      </c>
      <c r="O35" s="15">
        <f t="shared" si="6"/>
        <v>2338562.6215829616</v>
      </c>
      <c r="P35" s="15">
        <f t="shared" si="6"/>
        <v>287236.88916946267</v>
      </c>
      <c r="Q35" s="2"/>
      <c r="R35" s="2"/>
      <c r="S35" s="2"/>
      <c r="T35" s="2"/>
      <c r="U35" s="2"/>
    </row>
    <row r="36" spans="1:21" s="3" customFormat="1" ht="15.75">
      <c r="A36" s="13">
        <f t="shared" si="0"/>
        <v>26</v>
      </c>
      <c r="B36" s="5"/>
      <c r="C36" s="16" t="s">
        <v>20</v>
      </c>
      <c r="D36" s="23"/>
      <c r="E36" s="15">
        <f>SUM(G36:P36)</f>
        <v>108637984.06804289</v>
      </c>
      <c r="F36" s="15"/>
      <c r="G36" s="15">
        <f aca="true" t="shared" si="7" ref="G36:P36">G35-G30</f>
        <v>110891922.90644968</v>
      </c>
      <c r="H36" s="15">
        <f t="shared" si="7"/>
        <v>11645143.759745017</v>
      </c>
      <c r="I36" s="15">
        <f t="shared" si="7"/>
        <v>-14944445.498264305</v>
      </c>
      <c r="J36" s="15">
        <f t="shared" si="7"/>
        <v>-5220515.1348805055</v>
      </c>
      <c r="K36" s="15">
        <f t="shared" si="7"/>
        <v>3375568.273901524</v>
      </c>
      <c r="L36" s="15">
        <f t="shared" si="7"/>
        <v>1916429.875613547</v>
      </c>
      <c r="M36" s="15">
        <f t="shared" si="7"/>
        <v>2338856.239480127</v>
      </c>
      <c r="N36" s="15">
        <f t="shared" si="7"/>
        <v>-1306105.1427939837</v>
      </c>
      <c r="O36" s="15">
        <f t="shared" si="7"/>
        <v>-121314.12586891744</v>
      </c>
      <c r="P36" s="15">
        <f t="shared" si="7"/>
        <v>62442.91466072301</v>
      </c>
      <c r="Q36" s="2"/>
      <c r="R36" s="2"/>
      <c r="S36" s="2"/>
      <c r="T36" s="2"/>
      <c r="U36" s="2"/>
    </row>
    <row r="37" spans="1:21" s="3" customFormat="1" ht="15.75">
      <c r="A37" s="13">
        <f t="shared" si="0"/>
        <v>27</v>
      </c>
      <c r="B37" s="5"/>
      <c r="C37" s="15" t="s">
        <v>19</v>
      </c>
      <c r="D37" s="23"/>
      <c r="E37" s="32">
        <f>+E36/E38</f>
        <v>0.6214307999999998</v>
      </c>
      <c r="F37" s="15"/>
      <c r="G37" s="32">
        <v>0.6214308</v>
      </c>
      <c r="H37" s="32">
        <v>0.6214308</v>
      </c>
      <c r="I37" s="32">
        <v>0.6214308</v>
      </c>
      <c r="J37" s="32">
        <v>0.6214308</v>
      </c>
      <c r="K37" s="32">
        <v>0.6214308</v>
      </c>
      <c r="L37" s="32">
        <v>0.6214308</v>
      </c>
      <c r="M37" s="32">
        <v>0.6214308</v>
      </c>
      <c r="N37" s="32">
        <v>0.6214308</v>
      </c>
      <c r="O37" s="32">
        <v>0.6214308</v>
      </c>
      <c r="P37" s="32">
        <v>0.6214308</v>
      </c>
      <c r="Q37" s="2"/>
      <c r="R37" s="2"/>
      <c r="S37" s="2"/>
      <c r="T37" s="2"/>
      <c r="U37" s="2"/>
    </row>
    <row r="38" spans="1:21" s="3" customFormat="1" ht="15.75">
      <c r="A38" s="13">
        <f t="shared" si="0"/>
        <v>28</v>
      </c>
      <c r="B38" s="5"/>
      <c r="C38" s="33" t="s">
        <v>18</v>
      </c>
      <c r="D38" s="34"/>
      <c r="E38" s="35">
        <f>SUM(G38:P38)</f>
        <v>174819117.53978547</v>
      </c>
      <c r="F38" s="35"/>
      <c r="G38" s="35">
        <f aca="true" t="shared" si="8" ref="G38:P38">+G36/G37</f>
        <v>178446132.54838622</v>
      </c>
      <c r="H38" s="35">
        <f t="shared" si="8"/>
        <v>18739244.59448263</v>
      </c>
      <c r="I38" s="35">
        <f t="shared" si="8"/>
        <v>-24048446.743007116</v>
      </c>
      <c r="J38" s="35">
        <f t="shared" si="8"/>
        <v>-8400798.825678589</v>
      </c>
      <c r="K38" s="35">
        <f t="shared" si="8"/>
        <v>5431929.466485286</v>
      </c>
      <c r="L38" s="35">
        <f t="shared" si="8"/>
        <v>3083899.0851653107</v>
      </c>
      <c r="M38" s="35">
        <f t="shared" si="8"/>
        <v>3763663.2099344404</v>
      </c>
      <c r="N38" s="35">
        <f t="shared" si="8"/>
        <v>-2101770.8533178335</v>
      </c>
      <c r="O38" s="35">
        <f t="shared" si="8"/>
        <v>-195217.4334920597</v>
      </c>
      <c r="P38" s="35">
        <f t="shared" si="8"/>
        <v>100482.49082717337</v>
      </c>
      <c r="Q38" s="2"/>
      <c r="R38" s="2"/>
      <c r="S38" s="2"/>
      <c r="T38" s="2"/>
      <c r="U38" s="2"/>
    </row>
    <row r="39" spans="1:21" s="3" customFormat="1" ht="15.75">
      <c r="A39" s="13">
        <f t="shared" si="0"/>
        <v>29</v>
      </c>
      <c r="B39" s="5"/>
      <c r="C39" s="36"/>
      <c r="D39" s="3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"/>
      <c r="R39" s="2"/>
      <c r="S39" s="2"/>
      <c r="T39" s="2"/>
      <c r="U39" s="2"/>
    </row>
    <row r="40" spans="1:21" s="3" customFormat="1" ht="15.75">
      <c r="A40" s="13">
        <f t="shared" si="0"/>
        <v>30</v>
      </c>
      <c r="B40" s="5"/>
      <c r="C40" s="15" t="s">
        <v>17</v>
      </c>
      <c r="D40" s="23"/>
      <c r="E40" s="15">
        <f>SUM(G40:P40)</f>
        <v>2056307923.5397856</v>
      </c>
      <c r="F40" s="15"/>
      <c r="G40" s="15">
        <f aca="true" t="shared" si="9" ref="G40:P40">G38+G21</f>
        <v>1191803644.3013482</v>
      </c>
      <c r="H40" s="15">
        <f t="shared" si="9"/>
        <v>248729419.02159494</v>
      </c>
      <c r="I40" s="15">
        <f t="shared" si="9"/>
        <v>239925864.60632384</v>
      </c>
      <c r="J40" s="15">
        <f t="shared" si="9"/>
        <v>152350587.0026926</v>
      </c>
      <c r="K40" s="15">
        <f t="shared" si="9"/>
        <v>119656859.15847337</v>
      </c>
      <c r="L40" s="15">
        <f t="shared" si="9"/>
        <v>42532206.72490074</v>
      </c>
      <c r="M40" s="15">
        <f t="shared" si="9"/>
        <v>37054968.94552258</v>
      </c>
      <c r="N40" s="15">
        <f t="shared" si="9"/>
        <v>7593938.589275242</v>
      </c>
      <c r="O40" s="15">
        <f t="shared" si="9"/>
        <v>15400239.335664796</v>
      </c>
      <c r="P40" s="15">
        <f t="shared" si="9"/>
        <v>1260195.8539890647</v>
      </c>
      <c r="Q40" s="2"/>
      <c r="R40" s="2"/>
      <c r="S40" s="2"/>
      <c r="T40" s="2"/>
      <c r="U40" s="2"/>
    </row>
    <row r="41" spans="1:21" s="3" customFormat="1" ht="15.75">
      <c r="A41" s="13">
        <f t="shared" si="0"/>
        <v>31</v>
      </c>
      <c r="B41" s="5"/>
      <c r="C41" s="15" t="s">
        <v>16</v>
      </c>
      <c r="D41" s="23"/>
      <c r="E41" s="15">
        <f>SUM(G41:P41)</f>
        <v>43479499.999999985</v>
      </c>
      <c r="F41" s="15"/>
      <c r="G41" s="15">
        <f aca="true" t="shared" si="10" ref="G41:P41">SUM(G19:G20)</f>
        <v>29267131.29144412</v>
      </c>
      <c r="H41" s="15">
        <f t="shared" si="10"/>
        <v>4497394.550403532</v>
      </c>
      <c r="I41" s="15">
        <f t="shared" si="10"/>
        <v>3073838.491971212</v>
      </c>
      <c r="J41" s="15">
        <f t="shared" si="10"/>
        <v>1683292.9153220048</v>
      </c>
      <c r="K41" s="15">
        <f t="shared" si="10"/>
        <v>1900154.7534033095</v>
      </c>
      <c r="L41" s="15">
        <f t="shared" si="10"/>
        <v>471247.66103373346</v>
      </c>
      <c r="M41" s="15">
        <f t="shared" si="10"/>
        <v>1395348.7530291856</v>
      </c>
      <c r="N41" s="15">
        <f t="shared" si="10"/>
        <v>1028615.4425930781</v>
      </c>
      <c r="O41" s="15">
        <f t="shared" si="10"/>
        <v>145142.7776379312</v>
      </c>
      <c r="P41" s="15">
        <f t="shared" si="10"/>
        <v>17333.363161891266</v>
      </c>
      <c r="Q41" s="2"/>
      <c r="R41" s="2"/>
      <c r="S41" s="2"/>
      <c r="T41" s="2"/>
      <c r="U41" s="2"/>
    </row>
    <row r="42" spans="1:21" s="3" customFormat="1" ht="15.75">
      <c r="A42" s="13">
        <f t="shared" si="0"/>
        <v>32</v>
      </c>
      <c r="B42" s="5"/>
      <c r="C42" s="35" t="s">
        <v>15</v>
      </c>
      <c r="D42" s="34"/>
      <c r="E42" s="35">
        <f>SUM(G42:P42)</f>
        <v>2012828423.5397856</v>
      </c>
      <c r="F42" s="35"/>
      <c r="G42" s="35">
        <f aca="true" t="shared" si="11" ref="G42:P42">G40-G41</f>
        <v>1162536513.0099041</v>
      </c>
      <c r="H42" s="35">
        <f t="shared" si="11"/>
        <v>244232024.4711914</v>
      </c>
      <c r="I42" s="35">
        <f t="shared" si="11"/>
        <v>236852026.1143526</v>
      </c>
      <c r="J42" s="35">
        <f t="shared" si="11"/>
        <v>150667294.0873706</v>
      </c>
      <c r="K42" s="35">
        <f t="shared" si="11"/>
        <v>117756704.40507007</v>
      </c>
      <c r="L42" s="35">
        <f t="shared" si="11"/>
        <v>42060959.063867</v>
      </c>
      <c r="M42" s="35">
        <f t="shared" si="11"/>
        <v>35659620.192493394</v>
      </c>
      <c r="N42" s="35">
        <f t="shared" si="11"/>
        <v>6565323.146682164</v>
      </c>
      <c r="O42" s="35">
        <f t="shared" si="11"/>
        <v>15255096.558026865</v>
      </c>
      <c r="P42" s="35">
        <f t="shared" si="11"/>
        <v>1242862.4908271735</v>
      </c>
      <c r="Q42" s="2"/>
      <c r="R42" s="2"/>
      <c r="S42" s="2"/>
      <c r="T42" s="2"/>
      <c r="U42" s="2"/>
    </row>
    <row r="43" spans="1:21" s="3" customFormat="1" ht="15.75">
      <c r="A43" s="13">
        <f t="shared" si="0"/>
        <v>33</v>
      </c>
      <c r="B43" s="5"/>
      <c r="C43" s="15" t="s">
        <v>14</v>
      </c>
      <c r="D43" s="23"/>
      <c r="E43" s="31">
        <f>IF(E18=0,0,(E42/E18)-1)</f>
        <v>0.09511329293551762</v>
      </c>
      <c r="F43" s="31"/>
      <c r="G43" s="31">
        <f aca="true" t="shared" si="12" ref="G43:P43">IF(G18=0,0,(G42/G18)-1)</f>
        <v>0.18133104041185577</v>
      </c>
      <c r="H43" s="31">
        <f t="shared" si="12"/>
        <v>0.08310352377902541</v>
      </c>
      <c r="I43" s="31">
        <f t="shared" si="12"/>
        <v>-0.09217479171130127</v>
      </c>
      <c r="J43" s="31">
        <f t="shared" si="12"/>
        <v>-0.05281259535984184</v>
      </c>
      <c r="K43" s="31">
        <f t="shared" si="12"/>
        <v>0.048359139552741626</v>
      </c>
      <c r="L43" s="31">
        <f t="shared" si="12"/>
        <v>0.07912087486461128</v>
      </c>
      <c r="M43" s="31">
        <f t="shared" si="12"/>
        <v>0.11799812785026198</v>
      </c>
      <c r="N43" s="31">
        <f t="shared" si="12"/>
        <v>-0.24250006441811234</v>
      </c>
      <c r="O43" s="31">
        <f t="shared" si="12"/>
        <v>-0.012635175802849008</v>
      </c>
      <c r="P43" s="31">
        <f t="shared" si="12"/>
        <v>0.08795890231549341</v>
      </c>
      <c r="Q43" s="2"/>
      <c r="R43" s="2"/>
      <c r="S43" s="2"/>
      <c r="T43" s="2"/>
      <c r="U43" s="2"/>
    </row>
    <row r="44" spans="1:21" s="3" customFormat="1" ht="15.75">
      <c r="A44" s="13">
        <f aca="true" t="shared" si="13" ref="A44:A60">+A43+1</f>
        <v>34</v>
      </c>
      <c r="B44" s="5"/>
      <c r="C44" s="15"/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"/>
      <c r="R44" s="2"/>
      <c r="S44" s="2"/>
      <c r="T44" s="2"/>
      <c r="U44" s="2"/>
    </row>
    <row r="45" spans="1:21" s="3" customFormat="1" ht="15.75">
      <c r="A45" s="13">
        <f t="shared" si="13"/>
        <v>35</v>
      </c>
      <c r="B45" s="5"/>
      <c r="C45" s="5" t="s">
        <v>13</v>
      </c>
      <c r="D45" s="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"/>
      <c r="R45" s="2"/>
      <c r="S45" s="2"/>
      <c r="T45" s="2"/>
      <c r="U45" s="2"/>
    </row>
    <row r="46" spans="1:21" s="3" customFormat="1" ht="15.75">
      <c r="A46" s="13">
        <f t="shared" si="13"/>
        <v>36</v>
      </c>
      <c r="B46" s="5"/>
      <c r="C46" s="15" t="s">
        <v>12</v>
      </c>
      <c r="D46" s="23"/>
      <c r="E46" s="15">
        <f>SUM(G46:P46)</f>
        <v>1304962589.3999999</v>
      </c>
      <c r="F46" s="31"/>
      <c r="G46" s="15">
        <v>718086021.8848677</v>
      </c>
      <c r="H46" s="15">
        <v>158548744.00941768</v>
      </c>
      <c r="I46" s="15">
        <v>169254118.72786945</v>
      </c>
      <c r="J46" s="15">
        <v>109693648.96006472</v>
      </c>
      <c r="K46" s="15">
        <v>80169542.6806205</v>
      </c>
      <c r="L46" s="15">
        <v>29764006.181411833</v>
      </c>
      <c r="M46" s="15">
        <v>26333947.247303702</v>
      </c>
      <c r="N46" s="15">
        <v>3188749.019689534</v>
      </c>
      <c r="O46" s="15">
        <v>9322028.705296949</v>
      </c>
      <c r="P46" s="15">
        <v>601781.9834579944</v>
      </c>
      <c r="Q46" s="2"/>
      <c r="R46" s="2"/>
      <c r="S46" s="2"/>
      <c r="T46" s="2"/>
      <c r="U46" s="2"/>
    </row>
    <row r="47" spans="1:21" s="3" customFormat="1" ht="15.75">
      <c r="A47" s="13">
        <f t="shared" si="13"/>
        <v>37</v>
      </c>
      <c r="B47" s="5"/>
      <c r="C47" s="15" t="s">
        <v>11</v>
      </c>
      <c r="D47" s="23"/>
      <c r="E47" s="15">
        <f>SUM(G47:P47)</f>
        <v>233507010.99143004</v>
      </c>
      <c r="F47" s="15"/>
      <c r="G47" s="15">
        <f aca="true" t="shared" si="14" ref="G47:P47">+G25</f>
        <v>141726505.65871412</v>
      </c>
      <c r="H47" s="15">
        <f t="shared" si="14"/>
        <v>28326096.87939067</v>
      </c>
      <c r="I47" s="15">
        <f t="shared" si="14"/>
        <v>26011495.45817145</v>
      </c>
      <c r="J47" s="15">
        <f t="shared" si="14"/>
        <v>14568603.81649109</v>
      </c>
      <c r="K47" s="15">
        <f t="shared" si="14"/>
        <v>12187967.306166487</v>
      </c>
      <c r="L47" s="15">
        <f t="shared" si="14"/>
        <v>3637373.3770933263</v>
      </c>
      <c r="M47" s="15">
        <f t="shared" si="14"/>
        <v>2856247.9488091287</v>
      </c>
      <c r="N47" s="15">
        <f t="shared" si="14"/>
        <v>1585392.1400607524</v>
      </c>
      <c r="O47" s="15">
        <f t="shared" si="14"/>
        <v>2410078.7418320496</v>
      </c>
      <c r="P47" s="15">
        <f t="shared" si="14"/>
        <v>197249.66470097666</v>
      </c>
      <c r="Q47" s="2"/>
      <c r="R47" s="2"/>
      <c r="S47" s="2"/>
      <c r="T47" s="2"/>
      <c r="U47" s="2"/>
    </row>
    <row r="48" spans="1:21" s="3" customFormat="1" ht="15.75">
      <c r="A48" s="13">
        <f t="shared" si="13"/>
        <v>38</v>
      </c>
      <c r="B48" s="5"/>
      <c r="C48" s="15" t="s">
        <v>10</v>
      </c>
      <c r="D48" s="23"/>
      <c r="E48" s="15">
        <f>SUM(G48:P48)</f>
        <v>123128880.99999999</v>
      </c>
      <c r="F48" s="15"/>
      <c r="G48" s="15">
        <v>70903771.77888928</v>
      </c>
      <c r="H48" s="15">
        <v>14941789.592950322</v>
      </c>
      <c r="I48" s="15">
        <v>14936427.28222359</v>
      </c>
      <c r="J48" s="15">
        <v>9098631.512502883</v>
      </c>
      <c r="K48" s="15">
        <v>7039342.318420044</v>
      </c>
      <c r="L48" s="15">
        <v>2389642.2380717294</v>
      </c>
      <c r="M48" s="15">
        <v>2019742.0374457422</v>
      </c>
      <c r="N48" s="15">
        <v>674725.0811117516</v>
      </c>
      <c r="O48" s="15">
        <v>1036489.4967757051</v>
      </c>
      <c r="P48" s="15">
        <v>88319.66160894335</v>
      </c>
      <c r="Q48" s="2"/>
      <c r="R48" s="2"/>
      <c r="S48" s="2"/>
      <c r="T48" s="2"/>
      <c r="U48" s="2"/>
    </row>
    <row r="49" spans="1:21" s="3" customFormat="1" ht="15.75">
      <c r="A49" s="13">
        <f t="shared" si="13"/>
        <v>39</v>
      </c>
      <c r="B49" s="5"/>
      <c r="C49" s="15" t="s">
        <v>9</v>
      </c>
      <c r="D49" s="23"/>
      <c r="E49" s="15">
        <f>SUM(G49:P49)</f>
        <v>110470964</v>
      </c>
      <c r="F49" s="15"/>
      <c r="G49" s="15">
        <v>65022148.49540155</v>
      </c>
      <c r="H49" s="15">
        <v>13389396.224954464</v>
      </c>
      <c r="I49" s="15">
        <v>13072060.071591105</v>
      </c>
      <c r="J49" s="15">
        <v>7479632.051606096</v>
      </c>
      <c r="K49" s="15">
        <v>6129582.038779066</v>
      </c>
      <c r="L49" s="15">
        <v>1883043.328410496</v>
      </c>
      <c r="M49" s="15">
        <v>1496713.6030149679</v>
      </c>
      <c r="N49" s="15">
        <v>977855.7112886712</v>
      </c>
      <c r="O49" s="15">
        <v>908896.1629649079</v>
      </c>
      <c r="P49" s="15">
        <v>111636.31198868006</v>
      </c>
      <c r="Q49" s="2"/>
      <c r="R49" s="2"/>
      <c r="S49" s="2"/>
      <c r="T49" s="2"/>
      <c r="U49" s="2"/>
    </row>
    <row r="50" spans="1:21" s="3" customFormat="1" ht="16.5" thickBot="1">
      <c r="A50" s="13">
        <f t="shared" si="13"/>
        <v>40</v>
      </c>
      <c r="B50" s="5"/>
      <c r="C50" s="38" t="s">
        <v>8</v>
      </c>
      <c r="D50" s="23"/>
      <c r="E50" s="24">
        <f>SUM(E46:E49)</f>
        <v>1772069445.39143</v>
      </c>
      <c r="F50" s="15"/>
      <c r="G50" s="24">
        <f aca="true" t="shared" si="15" ref="G50:P50">SUM(G46:G49)</f>
        <v>995738447.8178725</v>
      </c>
      <c r="H50" s="24">
        <f t="shared" si="15"/>
        <v>215206026.70671314</v>
      </c>
      <c r="I50" s="24">
        <f t="shared" si="15"/>
        <v>223274101.5398556</v>
      </c>
      <c r="J50" s="24">
        <f t="shared" si="15"/>
        <v>140840516.34066477</v>
      </c>
      <c r="K50" s="24">
        <f t="shared" si="15"/>
        <v>105526434.3439861</v>
      </c>
      <c r="L50" s="24">
        <f t="shared" si="15"/>
        <v>37674065.124987386</v>
      </c>
      <c r="M50" s="24">
        <f t="shared" si="15"/>
        <v>32706650.83657354</v>
      </c>
      <c r="N50" s="24">
        <f t="shared" si="15"/>
        <v>6426721.952150709</v>
      </c>
      <c r="O50" s="24">
        <f t="shared" si="15"/>
        <v>13677493.106869612</v>
      </c>
      <c r="P50" s="24">
        <f t="shared" si="15"/>
        <v>998987.6217565945</v>
      </c>
      <c r="Q50" s="2"/>
      <c r="R50" s="2"/>
      <c r="S50" s="2"/>
      <c r="T50" s="2"/>
      <c r="U50" s="2"/>
    </row>
    <row r="51" spans="1:21" s="3" customFormat="1" ht="16.5" thickTop="1">
      <c r="A51" s="13">
        <f t="shared" si="13"/>
        <v>41</v>
      </c>
      <c r="B51" s="5"/>
      <c r="C51" s="39"/>
      <c r="D51" s="23"/>
      <c r="E51" s="29"/>
      <c r="F51" s="15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"/>
      <c r="R51" s="2"/>
      <c r="S51" s="2"/>
      <c r="T51" s="2"/>
      <c r="U51" s="2"/>
    </row>
    <row r="52" spans="1:21" s="3" customFormat="1" ht="15.75">
      <c r="A52" s="13">
        <f t="shared" si="13"/>
        <v>42</v>
      </c>
      <c r="B52" s="5"/>
      <c r="C52" s="40" t="s">
        <v>7</v>
      </c>
      <c r="D52" s="23"/>
      <c r="E52" s="15">
        <f>SUM(G52:P52)</f>
        <v>2012828424.0000002</v>
      </c>
      <c r="F52" s="15"/>
      <c r="G52" s="29">
        <v>1100063366.461518</v>
      </c>
      <c r="H52" s="29">
        <v>246751860.87670878</v>
      </c>
      <c r="I52" s="29">
        <v>273199101.85735977</v>
      </c>
      <c r="J52" s="29">
        <v>166566428.9130492</v>
      </c>
      <c r="K52" s="29">
        <v>122914568.93858476</v>
      </c>
      <c r="L52" s="29">
        <v>40924059.978701696</v>
      </c>
      <c r="M52" s="29">
        <v>34903053.98255895</v>
      </c>
      <c r="N52" s="29">
        <v>9484211.999999998</v>
      </c>
      <c r="O52" s="29">
        <v>16542785.991518924</v>
      </c>
      <c r="P52" s="29">
        <v>1478985</v>
      </c>
      <c r="Q52" s="2"/>
      <c r="R52" s="2"/>
      <c r="S52" s="2"/>
      <c r="T52" s="2"/>
      <c r="U52" s="2"/>
    </row>
    <row r="53" spans="1:21" s="3" customFormat="1" ht="15.75">
      <c r="A53" s="13">
        <f t="shared" si="13"/>
        <v>43</v>
      </c>
      <c r="B53" s="5"/>
      <c r="C53" s="29" t="s">
        <v>6</v>
      </c>
      <c r="D53" s="23"/>
      <c r="E53" s="15">
        <f>SUM(G53:P53)</f>
        <v>43479499.999999985</v>
      </c>
      <c r="F53" s="15"/>
      <c r="G53" s="29">
        <f aca="true" t="shared" si="16" ref="G53:P53">+G41</f>
        <v>29267131.29144412</v>
      </c>
      <c r="H53" s="29">
        <f t="shared" si="16"/>
        <v>4497394.550403532</v>
      </c>
      <c r="I53" s="29">
        <f t="shared" si="16"/>
        <v>3073838.491971212</v>
      </c>
      <c r="J53" s="29">
        <f t="shared" si="16"/>
        <v>1683292.9153220048</v>
      </c>
      <c r="K53" s="29">
        <f t="shared" si="16"/>
        <v>1900154.7534033095</v>
      </c>
      <c r="L53" s="29">
        <f t="shared" si="16"/>
        <v>471247.66103373346</v>
      </c>
      <c r="M53" s="29">
        <f t="shared" si="16"/>
        <v>1395348.7530291856</v>
      </c>
      <c r="N53" s="29">
        <f t="shared" si="16"/>
        <v>1028615.4425930781</v>
      </c>
      <c r="O53" s="29">
        <f t="shared" si="16"/>
        <v>145142.7776379312</v>
      </c>
      <c r="P53" s="29">
        <f t="shared" si="16"/>
        <v>17333.363161891266</v>
      </c>
      <c r="Q53" s="2"/>
      <c r="R53" s="2"/>
      <c r="S53" s="2"/>
      <c r="T53" s="2"/>
      <c r="U53" s="2"/>
    </row>
    <row r="54" spans="1:21" s="3" customFormat="1" ht="15.75">
      <c r="A54" s="13">
        <f t="shared" si="13"/>
        <v>44</v>
      </c>
      <c r="B54" s="5"/>
      <c r="C54" s="41" t="s">
        <v>5</v>
      </c>
      <c r="D54" s="34"/>
      <c r="E54" s="42">
        <f>SUM(E52:E53)</f>
        <v>2056307924.0000002</v>
      </c>
      <c r="F54" s="43"/>
      <c r="G54" s="42">
        <f aca="true" t="shared" si="17" ref="G54:P54">SUM(G52:G53)</f>
        <v>1129330497.752962</v>
      </c>
      <c r="H54" s="42">
        <f t="shared" si="17"/>
        <v>251249255.4271123</v>
      </c>
      <c r="I54" s="42">
        <f t="shared" si="17"/>
        <v>276272940.34933096</v>
      </c>
      <c r="J54" s="42">
        <f t="shared" si="17"/>
        <v>168249721.8283712</v>
      </c>
      <c r="K54" s="42">
        <f t="shared" si="17"/>
        <v>124814723.69198807</v>
      </c>
      <c r="L54" s="42">
        <f t="shared" si="17"/>
        <v>41395307.63973543</v>
      </c>
      <c r="M54" s="42">
        <f t="shared" si="17"/>
        <v>36298402.73558813</v>
      </c>
      <c r="N54" s="42">
        <f t="shared" si="17"/>
        <v>10512827.442593075</v>
      </c>
      <c r="O54" s="42">
        <f t="shared" si="17"/>
        <v>16687928.769156855</v>
      </c>
      <c r="P54" s="42">
        <f t="shared" si="17"/>
        <v>1496318.3631618912</v>
      </c>
      <c r="Q54" s="2"/>
      <c r="R54" s="2"/>
      <c r="S54" s="2"/>
      <c r="T54" s="2"/>
      <c r="U54" s="2"/>
    </row>
    <row r="55" spans="1:21" s="3" customFormat="1" ht="16.5" thickBot="1">
      <c r="A55" s="13">
        <f t="shared" si="13"/>
        <v>45</v>
      </c>
      <c r="B55" s="5"/>
      <c r="C55" s="44" t="s">
        <v>4</v>
      </c>
      <c r="D55" s="45"/>
      <c r="E55" s="46">
        <f>SUM(G55:P55)</f>
        <v>174819118</v>
      </c>
      <c r="F55" s="47"/>
      <c r="G55" s="46">
        <f aca="true" t="shared" si="18" ref="G55:P55">+G54-G21</f>
        <v>115972986</v>
      </c>
      <c r="H55" s="46">
        <f t="shared" si="18"/>
        <v>21259081</v>
      </c>
      <c r="I55" s="46">
        <f t="shared" si="18"/>
        <v>12298629</v>
      </c>
      <c r="J55" s="46">
        <f t="shared" si="18"/>
        <v>7498336</v>
      </c>
      <c r="K55" s="46">
        <f t="shared" si="18"/>
        <v>10589793.999999985</v>
      </c>
      <c r="L55" s="46">
        <f t="shared" si="18"/>
        <v>1947000</v>
      </c>
      <c r="M55" s="46">
        <f t="shared" si="18"/>
        <v>3007097</v>
      </c>
      <c r="N55" s="46">
        <f t="shared" si="18"/>
        <v>817118</v>
      </c>
      <c r="O55" s="46">
        <f t="shared" si="18"/>
        <v>1092472</v>
      </c>
      <c r="P55" s="46">
        <f t="shared" si="18"/>
        <v>336605</v>
      </c>
      <c r="Q55" s="2"/>
      <c r="R55" s="2"/>
      <c r="S55" s="2"/>
      <c r="T55" s="2"/>
      <c r="U55" s="2"/>
    </row>
    <row r="56" spans="1:21" s="3" customFormat="1" ht="17.25" thickBot="1" thickTop="1">
      <c r="A56" s="13">
        <f t="shared" si="13"/>
        <v>46</v>
      </c>
      <c r="B56" s="5"/>
      <c r="C56" s="44" t="s">
        <v>3</v>
      </c>
      <c r="D56" s="45"/>
      <c r="E56" s="46">
        <f>SUM(G56:P56)</f>
        <v>0.4602145260141697</v>
      </c>
      <c r="F56" s="47"/>
      <c r="G56" s="46">
        <f aca="true" t="shared" si="19" ref="G56:P56">+G55-G38</f>
        <v>-62473146.548386216</v>
      </c>
      <c r="H56" s="46">
        <f t="shared" si="19"/>
        <v>2519836.4055173695</v>
      </c>
      <c r="I56" s="46">
        <f t="shared" si="19"/>
        <v>36347075.743007116</v>
      </c>
      <c r="J56" s="46">
        <f t="shared" si="19"/>
        <v>15899134.825678589</v>
      </c>
      <c r="K56" s="46">
        <f t="shared" si="19"/>
        <v>5157864.533514699</v>
      </c>
      <c r="L56" s="46">
        <f t="shared" si="19"/>
        <v>-1136899.0851653107</v>
      </c>
      <c r="M56" s="46">
        <f t="shared" si="19"/>
        <v>-756566.2099344404</v>
      </c>
      <c r="N56" s="46">
        <f t="shared" si="19"/>
        <v>2918888.8533178335</v>
      </c>
      <c r="O56" s="46">
        <f t="shared" si="19"/>
        <v>1287689.4334920598</v>
      </c>
      <c r="P56" s="46">
        <f t="shared" si="19"/>
        <v>236122.50917282663</v>
      </c>
      <c r="Q56" s="2"/>
      <c r="R56" s="2"/>
      <c r="S56" s="2"/>
      <c r="T56" s="2"/>
      <c r="U56" s="2"/>
    </row>
    <row r="57" spans="1:21" s="3" customFormat="1" ht="16.5" thickTop="1">
      <c r="A57" s="13">
        <f t="shared" si="13"/>
        <v>47</v>
      </c>
      <c r="B57" s="5"/>
      <c r="C57" s="39"/>
      <c r="D57" s="37"/>
      <c r="E57" s="48"/>
      <c r="F57" s="49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2"/>
      <c r="R57" s="2"/>
      <c r="S57" s="2"/>
      <c r="T57" s="2"/>
      <c r="U57" s="2"/>
    </row>
    <row r="58" spans="1:21" s="3" customFormat="1" ht="15.75">
      <c r="A58" s="13">
        <f t="shared" si="13"/>
        <v>48</v>
      </c>
      <c r="B58" s="5"/>
      <c r="C58" s="15" t="s">
        <v>2</v>
      </c>
      <c r="D58" s="23"/>
      <c r="E58" s="50">
        <f>+E18/E42</f>
        <v>0.9131475313567232</v>
      </c>
      <c r="F58" s="15"/>
      <c r="G58" s="50">
        <f aca="true" t="shared" si="20" ref="G58:P58">+G18/G42</f>
        <v>0.8465027716967151</v>
      </c>
      <c r="H58" s="50">
        <f t="shared" si="20"/>
        <v>0.9232727786822524</v>
      </c>
      <c r="I58" s="50">
        <f t="shared" si="20"/>
        <v>1.1015336332035282</v>
      </c>
      <c r="J58" s="50">
        <f t="shared" si="20"/>
        <v>1.0557572821398586</v>
      </c>
      <c r="K58" s="50">
        <f t="shared" si="20"/>
        <v>0.9538715906331747</v>
      </c>
      <c r="L58" s="50">
        <f t="shared" si="20"/>
        <v>0.9266802480541969</v>
      </c>
      <c r="M58" s="50">
        <f t="shared" si="20"/>
        <v>0.8944558806398414</v>
      </c>
      <c r="N58" s="50">
        <f t="shared" si="20"/>
        <v>1.3201321254659004</v>
      </c>
      <c r="O58" s="50">
        <f t="shared" si="20"/>
        <v>1.0127968664603004</v>
      </c>
      <c r="P58" s="50">
        <f t="shared" si="20"/>
        <v>0.9191523667591751</v>
      </c>
      <c r="Q58" s="2"/>
      <c r="R58" s="2"/>
      <c r="S58" s="2"/>
      <c r="T58" s="2"/>
      <c r="U58" s="2"/>
    </row>
    <row r="59" spans="1:21" s="14" customFormat="1" ht="15.75">
      <c r="A59" s="13">
        <f t="shared" si="13"/>
        <v>49</v>
      </c>
      <c r="B59" s="5"/>
      <c r="C59" s="51" t="s">
        <v>1</v>
      </c>
      <c r="D59" s="52"/>
      <c r="E59" s="53">
        <f>+E58/$E$58</f>
        <v>1</v>
      </c>
      <c r="F59" s="53"/>
      <c r="G59" s="53">
        <f aca="true" t="shared" si="21" ref="G59:P59">+G58/$E$58</f>
        <v>0.9270164377918323</v>
      </c>
      <c r="H59" s="53">
        <f t="shared" si="21"/>
        <v>1.0110882929404468</v>
      </c>
      <c r="I59" s="53">
        <f t="shared" si="21"/>
        <v>1.2063041243367403</v>
      </c>
      <c r="J59" s="53">
        <f t="shared" si="21"/>
        <v>1.1561738337848328</v>
      </c>
      <c r="K59" s="53">
        <f t="shared" si="21"/>
        <v>1.0445974586559361</v>
      </c>
      <c r="L59" s="53">
        <f t="shared" si="21"/>
        <v>1.014819857944934</v>
      </c>
      <c r="M59" s="53">
        <f t="shared" si="21"/>
        <v>0.979530524833035</v>
      </c>
      <c r="N59" s="53">
        <f t="shared" si="21"/>
        <v>1.445694239028926</v>
      </c>
      <c r="O59" s="53">
        <f t="shared" si="21"/>
        <v>1.1091273115041134</v>
      </c>
      <c r="P59" s="53">
        <f t="shared" si="21"/>
        <v>1.006575975071115</v>
      </c>
      <c r="Q59" s="2"/>
      <c r="R59" s="2"/>
      <c r="S59" s="2"/>
      <c r="T59" s="2"/>
      <c r="U59" s="2"/>
    </row>
    <row r="60" spans="1:21" s="3" customFormat="1" ht="16.5" thickBot="1">
      <c r="A60" s="13">
        <f t="shared" si="13"/>
        <v>50</v>
      </c>
      <c r="B60" s="5"/>
      <c r="C60" s="24" t="s">
        <v>0</v>
      </c>
      <c r="D60" s="25"/>
      <c r="E60" s="54">
        <f>+E54/E40</f>
        <v>1.0000000002238063</v>
      </c>
      <c r="F60" s="24"/>
      <c r="G60" s="54">
        <f aca="true" t="shared" si="22" ref="G60:P60">+G54/G40</f>
        <v>0.9475810072849636</v>
      </c>
      <c r="H60" s="54">
        <f t="shared" si="22"/>
        <v>1.010130833800961</v>
      </c>
      <c r="I60" s="54">
        <f t="shared" si="22"/>
        <v>1.1514929447170954</v>
      </c>
      <c r="J60" s="54">
        <f t="shared" si="22"/>
        <v>1.1043588681768426</v>
      </c>
      <c r="K60" s="54">
        <f t="shared" si="22"/>
        <v>1.0431054648249092</v>
      </c>
      <c r="L60" s="54">
        <f t="shared" si="22"/>
        <v>0.973269689660854</v>
      </c>
      <c r="M60" s="54">
        <f t="shared" si="22"/>
        <v>0.979582597652511</v>
      </c>
      <c r="N60" s="54">
        <f t="shared" si="22"/>
        <v>1.3843708793537148</v>
      </c>
      <c r="O60" s="54">
        <f t="shared" si="22"/>
        <v>1.083614897497726</v>
      </c>
      <c r="P60" s="54">
        <f t="shared" si="22"/>
        <v>1.187369692119996</v>
      </c>
      <c r="Q60" s="2"/>
      <c r="R60" s="2"/>
      <c r="S60" s="2"/>
      <c r="T60" s="2"/>
      <c r="U60" s="2"/>
    </row>
    <row r="61" ht="13.5" thickTop="1"/>
  </sheetData>
  <printOptions horizontalCentered="1" verticalCentered="1"/>
  <pageMargins left="0.25" right="0.25" top="0.5" bottom="0.5" header="0.5" footer="0.5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No Name</cp:lastModifiedBy>
  <cp:lastPrinted>2008-06-28T23:05:20Z</cp:lastPrinted>
  <dcterms:created xsi:type="dcterms:W3CDTF">2008-06-19T17:16:46Z</dcterms:created>
  <dcterms:modified xsi:type="dcterms:W3CDTF">2008-06-28T23:05:45Z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