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0730" windowHeight="11760"/>
  </bookViews>
  <sheets>
    <sheet name="JAP-42 Page 1" sheetId="1" r:id="rId1"/>
    <sheet name="JAP-42 Page 2" sheetId="2" r:id="rId2"/>
    <sheet name="JAP-42 Page 3" sheetId="3" r:id="rId3"/>
    <sheet name="JAP-42 Page 4" sheetId="4" r:id="rId4"/>
    <sheet name="JAP-42 Page 5" sheetId="5" r:id="rId5"/>
    <sheet name="JAP-42 Page 6" sheetId="6" r:id="rId6"/>
    <sheet name="JAP-42 Page 7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123Graph_A">[5]Quant!$D$71:$O$71</definedName>
    <definedName name="__123Graph_ABUDG6_DSCRPR">[5]Quant!$D$71:$O$71</definedName>
    <definedName name="__123Graph_ABUDG6_ESCRPR1">[5]Quant!$D$100:$O$100</definedName>
    <definedName name="__123Graph_B">[5]Quant!$D$72:$O$72</definedName>
    <definedName name="__123Graph_BBUDG6_DSCRPR">[5]Quant!$D$72:$O$72</definedName>
    <definedName name="__123Graph_BBUDG6_ESCRPR1">[5]Quant!$D$88:$O$88</definedName>
    <definedName name="__123Graph_X">[5]Quant!$D$5:$O$5</definedName>
    <definedName name="__123Graph_XBUDG6_DSCRPR">[5]Quant!$D$5:$O$5</definedName>
    <definedName name="__123Graph_XBUDG6_ESCRPR1">[5]Quant!$D$5:$O$5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Feb04">[1]BS!$S$7:$S$3582</definedName>
    <definedName name="__Jan04">[1]BS!$R$7:$R$3582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r04">[1]BS!$T$7:$T$3582</definedName>
    <definedName name="__May04">[1]BS!$V$7:$V$3582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1__123Graph_ABUDG6_D_ESCRPR">[5]Quant!$D$71:$O$71</definedName>
    <definedName name="_3__123Graph_BBUDG6_D_ESCRPR">[5]Quant!$D$72:$O$72</definedName>
    <definedName name="_4__123Graph_BBUDG6_Dtons_inv">[5]Quant!$D$9:$O$9</definedName>
    <definedName name="_5__123Graph_CBUDG6_D_ESCRPR">[5]Quant!$D$100:$O$100</definedName>
    <definedName name="_6__123Graph_DBUDG6_D_ESCRPR">[5]Quant!$D$88:$O$88</definedName>
    <definedName name="_7__123Graph_XBUDG6_D_ESCRPR">[5]Quant!$D$5:$O$5</definedName>
    <definedName name="_8__123Graph_XBUDG6_Dtons_inv">[5]Quant!$D$5:$O$5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Feb04">[1]BS!$S$7:$S$3582</definedName>
    <definedName name="_FEB09" xml:space="preserve"> [2]BS!$S$7:$S$1726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Mar04">[1]BS!$T$7:$T$3582</definedName>
    <definedName name="_May04">[1]BS!$V$7:$V$3582</definedName>
    <definedName name="_May09" xml:space="preserve"> [2]BS!$V$7:$V$1726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[3]BS!$Q$7:$Q$3582</definedName>
    <definedName name="_Sep04">[1]BS!$Z$7:$Z$3582</definedName>
    <definedName name="AccessDatabase">"I:\COMTREL\FINICLE\TradeSummary.mdb"</definedName>
    <definedName name="Acq1Plant">'[6]Acquisition Inputs'!$C$8</definedName>
    <definedName name="Acq2Plant">'[6]Acquisition Inputs'!$C$70</definedName>
    <definedName name="ADJPTDCE.T">[4]INTERNAL!$A$31:$IV$33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'[7]Cabot Gas Replacement'!$B$8:$F$16</definedName>
    <definedName name="AS2DocOpenMode">"AS2DocumentEdit"</definedName>
    <definedName name="Asset_Class_Switch">[8]Assumptions!$D$5</definedName>
    <definedName name="Aug04AMA">[1]BS!$AK$7:$AK$3582</definedName>
    <definedName name="Aug09AMA">[2]BS!$AR$7:$AR$1726</definedName>
    <definedName name="Aurora_Prices">"Monthly Price Summary'!$C$4:$H$63"</definedName>
    <definedName name="Beg_Unb_KWHs">[9]LeadSht!$L$10</definedName>
    <definedName name="BOOK_LIFE">'[10]Lvl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SE">[11]INPUTS!$C$11</definedName>
    <definedName name="CaseDescription">'[6]Dispatch Cases'!$C$11</definedName>
    <definedName name="CBWorkbookPriority">-2060790043</definedName>
    <definedName name="CCGT_HeatRate">[6]Assumptions!$H$23</definedName>
    <definedName name="CCGTPrice">[6]Assumptions!$H$22</definedName>
    <definedName name="CL_RT2">'[12]Transp Data'!$A$6:$C$81</definedName>
    <definedName name="Construction_OH">'[13]Virtual 49 Back-Up'!$E$54</definedName>
    <definedName name="ConversionFactor">[6]Assumptions!$I$65</definedName>
    <definedName name="CurrQtr">'[14]Inc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.Avg">'[14]Avg Amts'!$A$5:$BP$34</definedName>
    <definedName name="Data.Qtrs.Avg">'[14]Avg Amts'!$A$5:$IV$5</definedName>
    <definedName name="data1">'[15]Mix Variance'!$O$5:$T$25</definedName>
    <definedName name="DebtPerc">[6]Assumptions!$I$58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S1.T">[4]INTERNAL!$A$40:$IV$42</definedName>
    <definedName name="DES2.T">[4]INTERNAL!$A$43:$IV$45</definedName>
    <definedName name="DF_HeatRate">[6]Assumptions!$L$23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count_for_Revenue_Reqmt">'[16]Assumptions of Purchase'!$B$45</definedName>
    <definedName name="DocketNumber">'[17]JHS-4'!$AP$2</definedName>
    <definedName name="DP.T">[4]INTERNAL!$A$46:$IV$48</definedName>
    <definedName name="EBFIT.T">[4]INTERNAL!$A$88:$IV$90</definedName>
    <definedName name="EffTax">[11]INPUTS!$F$36</definedName>
    <definedName name="Electric_Prices">'[18]Monthly Price Summary'!$B$4:$E$27</definedName>
    <definedName name="ElRBLine">[1]BS!$AQ$7:$AQ$3303</definedName>
    <definedName name="EndDate">[6]Assumptions!$C$11</definedName>
    <definedName name="ENERGY_1">[4]EXTERNAL!$A$4:$IV$6</definedName>
    <definedName name="ENERGY_2">[4]EXTERNAL!$A$145:$IV$147</definedName>
    <definedName name="EPIS.T">[4]INTERNAL!$A$49:$IV$51</definedName>
    <definedName name="FCR">'[13]Virtual 49 Back-Up'!$B$20</definedName>
    <definedName name="Feb04AMA">[1]BS!$AE$7:$AE$3582</definedName>
    <definedName name="Feb09AMA">[2]BS!$AL$7:$AL$1725</definedName>
    <definedName name="Feb10AMA">[2]BS!$AX$7:$AX$1726</definedName>
    <definedName name="Fed_Cap_Tax">[19]Inputs!$E$112</definedName>
    <definedName name="FedTaxRate">[6]Assumptions!$C$33</definedName>
    <definedName name="FERC_Lookup">'[20]Map Table'!$E$2:$F$58</definedName>
    <definedName name="FIT">'[21]ROR &amp; CONV FACTOR'!$J$20</definedName>
    <definedName name="FTAX">[11]INPUTS!$F$35</definedName>
    <definedName name="GasRBLine">[1]BS!$AS$7:$AS$3631</definedName>
    <definedName name="GasWC_LineItem">[1]BS!$AR$7:$AR$3631</definedName>
    <definedName name="GP.T">[4]INTERNAL!$A$52:$IV$54</definedName>
    <definedName name="HTML_CodePage">1252</definedName>
    <definedName name="HTML_Control" localSheetId="2">{"'Sheet1'!$A$1:$J$121"}</definedName>
    <definedName name="HTML_Control" localSheetId="4">{"'Sheet1'!$A$1:$J$121"}</definedName>
    <definedName name="HTML_Control" localSheetId="5">{"'Sheet1'!$A$1:$J$121"}</definedName>
    <definedName name="HTML_Control" localSheetId="6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Jan04AMA">[1]BS!$AD$7:$AD$3582</definedName>
    <definedName name="Jan09AMA">[2]BS!$AK$7:$AK$1743</definedName>
    <definedName name="Jan10AMA">[2]BS!$AW$7:$AW$1726</definedName>
    <definedName name="JP_Bal">[22]ACCOUNTS!$AG$31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keep_Docket_Number">'[23]KJB-3 Sum'!$AQ$2</definedName>
    <definedName name="keep_FIT">'[23]KJB-7 Def'!$L$20</definedName>
    <definedName name="keep_KJB_3_Rate_Increase">'[23]KJB-7 Def'!$C$3</definedName>
    <definedName name="keep_KJB_4_Electric_Summary">'[23]KJB-3 Sum'!$AQ$3</definedName>
    <definedName name="keep_KJB_8_Common_Adjs">'[23]KJB-5 Cmn Adj'!$L$3</definedName>
    <definedName name="keep_KJB_9_Electric_Only">'[23]KJB-5 El Adj'!$E$3</definedName>
    <definedName name="keep_TESTYEAR">'[23]KJB-5 Cmn Adj'!$B$7</definedName>
    <definedName name="Last_Row">IF([0]!Values_Entered,Header_Row+[0]!Number_of_Payments,Header_Row)</definedName>
    <definedName name="LINE.T">[4]INTERNAL!$A$55:$IV$57</definedName>
    <definedName name="LoadArray">'[24]Load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[25]M9100F4!$A$1:$V$99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>[26]!menu1_Button5_Click</definedName>
    <definedName name="menu1_Button6_Click">[26]!menu1_Button6_Click</definedName>
    <definedName name="MERGER_COST">[27]Sheet1!$AF$3:$AJ$28</definedName>
    <definedName name="METER">[4]EXTERNAL!$A$34:$IV$36</definedName>
    <definedName name="MTD_Format">[28]Mthly!$B$11:$D$11,[28]Mthly!$B$32:$D$32</definedName>
    <definedName name="NCP_360">[4]EXTERNAL!$A$13:$IV$15</definedName>
    <definedName name="NCP_361">[4]EXTERNAL!$A$16:$IV$18</definedName>
    <definedName name="NCP_362">[4]EXTERNAL!$A$19:$IV$21</definedName>
    <definedName name="Nov03AMA">[3]BS!$AI$7:$AI$3582</definedName>
    <definedName name="Nov04AMA">[1]BS!$AN$7:$AN$3582</definedName>
    <definedName name="Nov09AMA">[2]BS!$AU$7:$AU$1726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ROJECT_ID">"PROJECT_TBL_VW"</definedName>
    <definedName name="NvsValTbl.STATISTICS_CODE">"STAT_TBL"</definedName>
    <definedName name="O_M_Rate">'[13]Virtual 49 Back-Up'!$B$21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thRCF">[29]INPUTS!$F$41</definedName>
    <definedName name="OthUnc">[4]INPUTS!$F$36</definedName>
    <definedName name="outlookdata">'[30]pivoted data'!$D$3:$Q$90</definedName>
    <definedName name="peak_new_table">'[31]2008 Extreme Peaks - 080403'!$E$5:$AD$8</definedName>
    <definedName name="peak_table">'[31]Peaks-F01'!$C$5:$E$243</definedName>
    <definedName name="Percent_debt">[19]Inputs!$E$129</definedName>
    <definedName name="POWER.T">[4]INTERNAL!$A$58:$IV$60</definedName>
    <definedName name="PP.T">[4]INTERNAL!$A$61:$IV$63</definedName>
    <definedName name="PreTaxDebtCost">[6]Assumptions!$I$56</definedName>
    <definedName name="PreTaxWACC">[6]Assumptions!$I$62</definedName>
    <definedName name="Prices_Aurora">'[18]Monthly Price Summary'!$C$4:$H$63</definedName>
    <definedName name="_xlnm.Print_Area" localSheetId="0">'JAP-42 Page 1'!$A$1:$O$16</definedName>
    <definedName name="Prior_Month">[9]Sch_120!$I$21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[32]Sheet1!$A$1147:$B$1887</definedName>
    <definedName name="Prov_Cap_Tax">[19]Inputs!$E$111</definedName>
    <definedName name="PSE">'[33]4.04'!$A$6</definedName>
    <definedName name="PSE_Pre_Tax_Equity_Rate">'[16]Assumptions of Purchase'!$B$42</definedName>
    <definedName name="PTDGP.T">[4]INTERNAL!$A$64:$IV$66</definedName>
    <definedName name="PTDP.T">[4]INTERNAL!$A$67:$IV$69</definedName>
    <definedName name="QTD_Format">[34]QTD!$B$11:$D$11,[34]QTD!$B$35:$D$35</definedName>
    <definedName name="RATE2">'[12]Transp Data'!$A$8:$I$112</definedName>
    <definedName name="RB.T">[4]INTERNAL!$A$70:$IV$72</definedName>
    <definedName name="RCF">[22]INPUTS!$F$48</definedName>
    <definedName name="ResExchCrRate">[35]Sch_194!$M$31</definedName>
    <definedName name="RESID">[4]EXTERNAL!$A$88:$IV$90</definedName>
    <definedName name="resource_lookup">'[36]#REF'!$B$3:$C$112</definedName>
    <definedName name="ResRCF">[11]INPUTS!$F$44</definedName>
    <definedName name="ResUnc">[11]INPUTS!$F$39</definedName>
    <definedName name="REVFAC1.T">[4]INTERNAL!$A$73:$IV$75</definedName>
    <definedName name="ROD">[11]INPUTS!$F$30</definedName>
    <definedName name="ROE">[22]INPUTS!$F$31</definedName>
    <definedName name="ROR" localSheetId="2">[37]INPUTS!$F$29</definedName>
    <definedName name="ROR">[11]INPUTS!$F$29</definedName>
    <definedName name="SAPBEXhrIndnt">"Wide"</definedName>
    <definedName name="SAPsysID">"708C5W7SBKP804JT78WJ0JNKI"</definedName>
    <definedName name="SAPwbID">"ARS"</definedName>
    <definedName name="SBRCF">[29]INPUTS!$F$40</definedName>
    <definedName name="SbUnc">[4]INPUTS!$F$35</definedName>
    <definedName name="Sch194Rlfwd">'[38]Sch94 Rlfwd'!$B$11</definedName>
    <definedName name="Sep03AMA">[3]BS!$AG$7:$AG$3582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>[6]Assumptions!$C$9</definedName>
    <definedName name="STAX">[11]INPUTS!$F$34</definedName>
    <definedName name="SW.T">[4]INTERNAL!$A$76:$IV$78</definedName>
    <definedName name="SWPTD.T">[4]INTERNAL!$A$79:$IV$81</definedName>
    <definedName name="TDP.T">[4]INTERNAL!$A$82:$IV$84</definedName>
    <definedName name="TESTYEAR">'[17]JHS-6'!$A$7</definedName>
    <definedName name="TFR">[4]CLASSIFIERS!$A$11:$IV$11</definedName>
    <definedName name="ThermalBookLife">[6]Assumptions!$C$25</definedName>
    <definedName name="Title">[6]Assumptions!$A$1</definedName>
    <definedName name="TP.T">[4]INTERNAL!$A$91:$IV$93</definedName>
    <definedName name="transdb">'[39]Transp Unbilled'!$A$8:$E$174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  <definedName name="VOMEsc">[6]Assumptions!$C$21</definedName>
    <definedName name="WACC">[6]Assumptions!$I$61</definedName>
    <definedName name="Winter">'[40]Input Tab'!$B$11</definedName>
    <definedName name="Years_evaluated">'[41]Revison Inputs'!$B$6</definedName>
    <definedName name="YTD_Format">[34]YTD!$B$13:$D$13,[34]YTD!$B$36:$D$36</definedName>
  </definedNames>
  <calcPr calcId="145621"/>
</workbook>
</file>

<file path=xl/calcChain.xml><?xml version="1.0" encoding="utf-8"?>
<calcChain xmlns="http://schemas.openxmlformats.org/spreadsheetml/2006/main">
  <c r="P22" i="7" l="1"/>
  <c r="P14" i="7"/>
  <c r="A11" i="7"/>
  <c r="C12" i="7" s="1"/>
  <c r="E7" i="7"/>
  <c r="F7" i="7" s="1"/>
  <c r="G7" i="7" s="1"/>
  <c r="H7" i="7" s="1"/>
  <c r="I7" i="7" s="1"/>
  <c r="J7" i="7" s="1"/>
  <c r="K7" i="7" s="1"/>
  <c r="L7" i="7" s="1"/>
  <c r="M7" i="7" s="1"/>
  <c r="N7" i="7" s="1"/>
  <c r="O7" i="7" s="1"/>
  <c r="P22" i="6"/>
  <c r="P14" i="6"/>
  <c r="A11" i="6"/>
  <c r="A12" i="6" s="1"/>
  <c r="E7" i="6"/>
  <c r="F7" i="6" s="1"/>
  <c r="G7" i="6" s="1"/>
  <c r="H7" i="6" s="1"/>
  <c r="I7" i="6" s="1"/>
  <c r="J7" i="6" s="1"/>
  <c r="K7" i="6" s="1"/>
  <c r="L7" i="6" s="1"/>
  <c r="M7" i="6" s="1"/>
  <c r="N7" i="6" s="1"/>
  <c r="O7" i="6" s="1"/>
  <c r="O26" i="5"/>
  <c r="N26" i="5"/>
  <c r="M26" i="5"/>
  <c r="L26" i="5"/>
  <c r="K26" i="5"/>
  <c r="J26" i="5"/>
  <c r="I26" i="5"/>
  <c r="H26" i="5"/>
  <c r="G26" i="5"/>
  <c r="F26" i="5"/>
  <c r="E26" i="5"/>
  <c r="D26" i="5"/>
  <c r="A12" i="5"/>
  <c r="A13" i="5" s="1"/>
  <c r="A14" i="5" s="1"/>
  <c r="A11" i="5"/>
  <c r="C12" i="5" s="1"/>
  <c r="E7" i="5"/>
  <c r="F7" i="5" s="1"/>
  <c r="G7" i="5" s="1"/>
  <c r="H7" i="5" s="1"/>
  <c r="I7" i="5" s="1"/>
  <c r="J7" i="5" s="1"/>
  <c r="K7" i="5" s="1"/>
  <c r="L7" i="5" s="1"/>
  <c r="M7" i="5" s="1"/>
  <c r="N7" i="5" s="1"/>
  <c r="O7" i="5" s="1"/>
  <c r="D31" i="4"/>
  <c r="D27" i="4"/>
  <c r="O19" i="4"/>
  <c r="K19" i="4"/>
  <c r="G19" i="4"/>
  <c r="Q18" i="4"/>
  <c r="C18" i="4"/>
  <c r="N15" i="4"/>
  <c r="J15" i="4"/>
  <c r="F15" i="4"/>
  <c r="Q14" i="4"/>
  <c r="C14" i="4"/>
  <c r="Q10" i="4"/>
  <c r="A10" i="4"/>
  <c r="A11" i="4" s="1"/>
  <c r="A11" i="3"/>
  <c r="A12" i="3" s="1"/>
  <c r="A11" i="2"/>
  <c r="A12" i="2" s="1"/>
  <c r="F13" i="1"/>
  <c r="E13" i="1"/>
  <c r="D13" i="1"/>
  <c r="O14" i="1"/>
  <c r="N14" i="1"/>
  <c r="M14" i="1"/>
  <c r="L14" i="1"/>
  <c r="K14" i="1"/>
  <c r="J14" i="1"/>
  <c r="I14" i="1"/>
  <c r="H14" i="1"/>
  <c r="F12" i="1"/>
  <c r="F14" i="1" s="1"/>
  <c r="E12" i="1"/>
  <c r="E14" i="1" s="1"/>
  <c r="D12" i="1"/>
  <c r="D14" i="1" s="1"/>
  <c r="O16" i="1"/>
  <c r="M16" i="1"/>
  <c r="K16" i="1"/>
  <c r="I16" i="1"/>
  <c r="D10" i="1"/>
  <c r="D16" i="1" s="1"/>
  <c r="F10" i="1"/>
  <c r="F16" i="1" s="1"/>
  <c r="A10" i="1"/>
  <c r="F10" i="3" l="1"/>
  <c r="F14" i="3" s="1"/>
  <c r="F10" i="2"/>
  <c r="F14" i="2" s="1"/>
  <c r="Q31" i="4" s="1"/>
  <c r="J16" i="1"/>
  <c r="N16" i="1"/>
  <c r="A13" i="2"/>
  <c r="A14" i="2" s="1"/>
  <c r="C14" i="2"/>
  <c r="C14" i="3"/>
  <c r="A13" i="3"/>
  <c r="A14" i="3" s="1"/>
  <c r="A12" i="4"/>
  <c r="A13" i="4" s="1"/>
  <c r="A14" i="4" s="1"/>
  <c r="A15" i="4" s="1"/>
  <c r="H11" i="4"/>
  <c r="L11" i="4"/>
  <c r="P11" i="4"/>
  <c r="G15" i="4"/>
  <c r="K15" i="4"/>
  <c r="O15" i="4"/>
  <c r="F19" i="4"/>
  <c r="O11" i="4"/>
  <c r="K11" i="4"/>
  <c r="G11" i="4"/>
  <c r="I11" i="4"/>
  <c r="M11" i="4"/>
  <c r="D10" i="2"/>
  <c r="D14" i="2" s="1"/>
  <c r="Q23" i="4" s="1"/>
  <c r="D10" i="3"/>
  <c r="D14" i="3" s="1"/>
  <c r="L16" i="1"/>
  <c r="F11" i="4"/>
  <c r="J11" i="4"/>
  <c r="N11" i="4"/>
  <c r="P15" i="4"/>
  <c r="L15" i="4"/>
  <c r="H15" i="4"/>
  <c r="M15" i="4"/>
  <c r="I15" i="4"/>
  <c r="H19" i="4"/>
  <c r="L19" i="4"/>
  <c r="P19" i="4"/>
  <c r="M19" i="4"/>
  <c r="I19" i="4"/>
  <c r="E19" i="4"/>
  <c r="N19" i="4"/>
  <c r="J19" i="4"/>
  <c r="A15" i="5"/>
  <c r="A16" i="5" s="1"/>
  <c r="A17" i="5" s="1"/>
  <c r="A18" i="5" s="1"/>
  <c r="E10" i="1"/>
  <c r="E16" i="1" s="1"/>
  <c r="E15" i="4"/>
  <c r="Q15" i="4" s="1"/>
  <c r="C18" i="5"/>
  <c r="E11" i="4"/>
  <c r="Q11" i="4" s="1"/>
  <c r="P26" i="5"/>
  <c r="A13" i="6"/>
  <c r="A14" i="6" s="1"/>
  <c r="A15" i="6" s="1"/>
  <c r="A16" i="6" s="1"/>
  <c r="A11" i="1"/>
  <c r="A12" i="1" s="1"/>
  <c r="H16" i="1"/>
  <c r="C12" i="6"/>
  <c r="P14" i="5"/>
  <c r="A12" i="7"/>
  <c r="A19" i="5" l="1"/>
  <c r="A20" i="5" s="1"/>
  <c r="A21" i="5" s="1"/>
  <c r="A22" i="5" s="1"/>
  <c r="A23" i="5" s="1"/>
  <c r="A24" i="5" s="1"/>
  <c r="C22" i="5"/>
  <c r="E10" i="2"/>
  <c r="E14" i="2" s="1"/>
  <c r="Q27" i="4" s="1"/>
  <c r="E10" i="3"/>
  <c r="E14" i="3" s="1"/>
  <c r="A16" i="4"/>
  <c r="A17" i="4" s="1"/>
  <c r="A18" i="4" s="1"/>
  <c r="A19" i="4" s="1"/>
  <c r="A13" i="1"/>
  <c r="A14" i="1" s="1"/>
  <c r="C14" i="1"/>
  <c r="A17" i="6"/>
  <c r="A18" i="6" s="1"/>
  <c r="A19" i="6" s="1"/>
  <c r="A20" i="6" s="1"/>
  <c r="A21" i="6" s="1"/>
  <c r="A22" i="6" s="1"/>
  <c r="A23" i="6" s="1"/>
  <c r="A24" i="6" s="1"/>
  <c r="C24" i="6" s="1"/>
  <c r="C16" i="5"/>
  <c r="O15" i="5"/>
  <c r="O16" i="5" s="1"/>
  <c r="K15" i="5"/>
  <c r="K16" i="5" s="1"/>
  <c r="G15" i="5"/>
  <c r="G16" i="5" s="1"/>
  <c r="N15" i="5"/>
  <c r="N16" i="5" s="1"/>
  <c r="J15" i="5"/>
  <c r="J16" i="5" s="1"/>
  <c r="F15" i="5"/>
  <c r="F16" i="5" s="1"/>
  <c r="L15" i="5"/>
  <c r="L16" i="5" s="1"/>
  <c r="H15" i="5"/>
  <c r="H16" i="5" s="1"/>
  <c r="D15" i="5"/>
  <c r="D16" i="5" s="1"/>
  <c r="M15" i="5"/>
  <c r="M16" i="5" s="1"/>
  <c r="I15" i="5"/>
  <c r="I16" i="5" s="1"/>
  <c r="E15" i="5"/>
  <c r="E16" i="5" s="1"/>
  <c r="M32" i="4"/>
  <c r="L11" i="7" s="1"/>
  <c r="L12" i="7" s="1"/>
  <c r="L16" i="7" s="1"/>
  <c r="I32" i="4"/>
  <c r="H11" i="7" s="1"/>
  <c r="H12" i="7" s="1"/>
  <c r="H16" i="7" s="1"/>
  <c r="E32" i="4"/>
  <c r="P32" i="4"/>
  <c r="O11" i="7" s="1"/>
  <c r="O12" i="7" s="1"/>
  <c r="O16" i="7" s="1"/>
  <c r="L32" i="4"/>
  <c r="K11" i="7" s="1"/>
  <c r="K12" i="7" s="1"/>
  <c r="K16" i="7" s="1"/>
  <c r="H32" i="4"/>
  <c r="G11" i="7" s="1"/>
  <c r="G12" i="7" s="1"/>
  <c r="G16" i="7" s="1"/>
  <c r="O32" i="4"/>
  <c r="N11" i="7" s="1"/>
  <c r="N12" i="7" s="1"/>
  <c r="N16" i="7" s="1"/>
  <c r="K32" i="4"/>
  <c r="J11" i="7" s="1"/>
  <c r="J12" i="7" s="1"/>
  <c r="J16" i="7" s="1"/>
  <c r="G32" i="4"/>
  <c r="F11" i="7" s="1"/>
  <c r="F12" i="7" s="1"/>
  <c r="F16" i="7" s="1"/>
  <c r="N32" i="4"/>
  <c r="M11" i="7" s="1"/>
  <c r="M12" i="7" s="1"/>
  <c r="M16" i="7" s="1"/>
  <c r="J32" i="4"/>
  <c r="I11" i="7" s="1"/>
  <c r="I12" i="7" s="1"/>
  <c r="I16" i="7" s="1"/>
  <c r="F32" i="4"/>
  <c r="E11" i="7" s="1"/>
  <c r="E12" i="7" s="1"/>
  <c r="E16" i="7" s="1"/>
  <c r="C16" i="7"/>
  <c r="A13" i="7"/>
  <c r="A14" i="7" s="1"/>
  <c r="A15" i="7" s="1"/>
  <c r="A16" i="7" s="1"/>
  <c r="C16" i="6"/>
  <c r="Q19" i="4"/>
  <c r="M24" i="4"/>
  <c r="L11" i="5" s="1"/>
  <c r="L12" i="5" s="1"/>
  <c r="L18" i="5" s="1"/>
  <c r="I24" i="4"/>
  <c r="H11" i="5" s="1"/>
  <c r="H12" i="5" s="1"/>
  <c r="H18" i="5" s="1"/>
  <c r="E24" i="4"/>
  <c r="P24" i="4"/>
  <c r="O11" i="5" s="1"/>
  <c r="O12" i="5" s="1"/>
  <c r="O18" i="5" s="1"/>
  <c r="L24" i="4"/>
  <c r="K11" i="5" s="1"/>
  <c r="K12" i="5" s="1"/>
  <c r="K18" i="5" s="1"/>
  <c r="H24" i="4"/>
  <c r="G11" i="5" s="1"/>
  <c r="G12" i="5" s="1"/>
  <c r="G18" i="5" s="1"/>
  <c r="O24" i="4"/>
  <c r="N11" i="5" s="1"/>
  <c r="N12" i="5" s="1"/>
  <c r="N18" i="5" s="1"/>
  <c r="K24" i="4"/>
  <c r="J11" i="5" s="1"/>
  <c r="J12" i="5" s="1"/>
  <c r="J18" i="5" s="1"/>
  <c r="G24" i="4"/>
  <c r="F11" i="5" s="1"/>
  <c r="F12" i="5" s="1"/>
  <c r="F18" i="5" s="1"/>
  <c r="N24" i="4"/>
  <c r="M11" i="5" s="1"/>
  <c r="M12" i="5" s="1"/>
  <c r="M18" i="5" s="1"/>
  <c r="J24" i="4"/>
  <c r="I11" i="5" s="1"/>
  <c r="I12" i="5" s="1"/>
  <c r="I18" i="5" s="1"/>
  <c r="F24" i="4"/>
  <c r="E11" i="5" s="1"/>
  <c r="E12" i="5" s="1"/>
  <c r="E18" i="5" s="1"/>
  <c r="P16" i="5" l="1"/>
  <c r="A15" i="1"/>
  <c r="A16" i="1" s="1"/>
  <c r="C16" i="1"/>
  <c r="M28" i="4"/>
  <c r="L11" i="6" s="1"/>
  <c r="L12" i="6" s="1"/>
  <c r="L16" i="6" s="1"/>
  <c r="I28" i="4"/>
  <c r="H11" i="6" s="1"/>
  <c r="H12" i="6" s="1"/>
  <c r="H16" i="6" s="1"/>
  <c r="E28" i="4"/>
  <c r="P28" i="4"/>
  <c r="O11" i="6" s="1"/>
  <c r="O12" i="6" s="1"/>
  <c r="O16" i="6" s="1"/>
  <c r="L28" i="4"/>
  <c r="K11" i="6" s="1"/>
  <c r="K12" i="6" s="1"/>
  <c r="K16" i="6" s="1"/>
  <c r="H28" i="4"/>
  <c r="G11" i="6" s="1"/>
  <c r="G12" i="6" s="1"/>
  <c r="G16" i="6" s="1"/>
  <c r="O28" i="4"/>
  <c r="N11" i="6" s="1"/>
  <c r="N12" i="6" s="1"/>
  <c r="N16" i="6" s="1"/>
  <c r="K28" i="4"/>
  <c r="J11" i="6" s="1"/>
  <c r="J12" i="6" s="1"/>
  <c r="J16" i="6" s="1"/>
  <c r="G28" i="4"/>
  <c r="F11" i="6" s="1"/>
  <c r="F12" i="6" s="1"/>
  <c r="F16" i="6" s="1"/>
  <c r="N28" i="4"/>
  <c r="M11" i="6" s="1"/>
  <c r="M12" i="6" s="1"/>
  <c r="M16" i="6" s="1"/>
  <c r="J28" i="4"/>
  <c r="I11" i="6" s="1"/>
  <c r="I12" i="6" s="1"/>
  <c r="I16" i="6" s="1"/>
  <c r="F28" i="4"/>
  <c r="E11" i="6" s="1"/>
  <c r="E12" i="6" s="1"/>
  <c r="E16" i="6" s="1"/>
  <c r="D11" i="7"/>
  <c r="Q32" i="4"/>
  <c r="A20" i="4"/>
  <c r="A21" i="4" s="1"/>
  <c r="A22" i="4" s="1"/>
  <c r="A23" i="4" s="1"/>
  <c r="Q24" i="4"/>
  <c r="D11" i="5"/>
  <c r="A17" i="7"/>
  <c r="A18" i="7" s="1"/>
  <c r="A19" i="7" s="1"/>
  <c r="A20" i="7" s="1"/>
  <c r="A21" i="7" s="1"/>
  <c r="A22" i="7" s="1"/>
  <c r="A23" i="7" s="1"/>
  <c r="A24" i="7" s="1"/>
  <c r="C24" i="7" s="1"/>
  <c r="C20" i="6"/>
  <c r="A25" i="5"/>
  <c r="A26" i="5" s="1"/>
  <c r="A27" i="5" s="1"/>
  <c r="A28" i="5" s="1"/>
  <c r="C28" i="5" s="1"/>
  <c r="C26" i="5"/>
  <c r="P11" i="7" l="1"/>
  <c r="D12" i="7"/>
  <c r="A24" i="4"/>
  <c r="A25" i="4" s="1"/>
  <c r="A26" i="4" s="1"/>
  <c r="A27" i="4" s="1"/>
  <c r="D24" i="4"/>
  <c r="C20" i="7"/>
  <c r="D11" i="6"/>
  <c r="Q28" i="4"/>
  <c r="P11" i="5"/>
  <c r="D12" i="5"/>
  <c r="A28" i="4" l="1"/>
  <c r="A29" i="4" s="1"/>
  <c r="A30" i="4" s="1"/>
  <c r="A31" i="4" s="1"/>
  <c r="D28" i="4"/>
  <c r="P11" i="6"/>
  <c r="D12" i="6"/>
  <c r="D16" i="7"/>
  <c r="P12" i="7"/>
  <c r="P12" i="5"/>
  <c r="D18" i="5"/>
  <c r="P18" i="5" l="1"/>
  <c r="P12" i="6"/>
  <c r="D16" i="6"/>
  <c r="P16" i="7"/>
  <c r="A32" i="4"/>
  <c r="D32" i="4"/>
  <c r="P16" i="6" l="1"/>
  <c r="D20" i="7" l="1"/>
  <c r="D24" i="7" l="1"/>
  <c r="E20" i="7"/>
  <c r="F20" i="7" s="1"/>
  <c r="E24" i="7" l="1"/>
  <c r="F24" i="7" s="1"/>
  <c r="G20" i="7"/>
  <c r="H20" i="7" s="1"/>
  <c r="G24" i="7" l="1"/>
  <c r="H24" i="7" s="1"/>
  <c r="I20" i="7"/>
  <c r="J20" i="7" s="1"/>
  <c r="I24" i="7" l="1"/>
  <c r="J24" i="7" s="1"/>
  <c r="K24" i="7" l="1"/>
  <c r="L24" i="7" s="1"/>
  <c r="D22" i="5"/>
  <c r="K20" i="7" l="1"/>
  <c r="L20" i="7" s="1"/>
  <c r="M20" i="7" s="1"/>
  <c r="M24" i="7"/>
  <c r="D28" i="5"/>
  <c r="E28" i="5" s="1"/>
  <c r="E22" i="5"/>
  <c r="N24" i="7" l="1"/>
  <c r="O24" i="7" s="1"/>
  <c r="D20" i="6"/>
  <c r="P18" i="7"/>
  <c r="F22" i="5"/>
  <c r="D24" i="6" l="1"/>
  <c r="E24" i="6" s="1"/>
  <c r="F24" i="6" s="1"/>
  <c r="E20" i="6"/>
  <c r="N20" i="7"/>
  <c r="O20" i="7" s="1"/>
  <c r="F28" i="5"/>
  <c r="G22" i="5"/>
  <c r="H22" i="5" s="1"/>
  <c r="I22" i="5" s="1"/>
  <c r="G28" i="5" l="1"/>
  <c r="H28" i="5" s="1"/>
  <c r="I28" i="5" s="1"/>
  <c r="F20" i="6"/>
  <c r="J22" i="5"/>
  <c r="J28" i="5" l="1"/>
  <c r="G24" i="6" l="1"/>
  <c r="H24" i="6" s="1"/>
  <c r="G20" i="6"/>
  <c r="H20" i="6" s="1"/>
  <c r="I20" i="6" s="1"/>
  <c r="K22" i="5"/>
  <c r="L22" i="5" s="1"/>
  <c r="M22" i="5" s="1"/>
  <c r="K28" i="5" l="1"/>
  <c r="L28" i="5" s="1"/>
  <c r="M28" i="5" s="1"/>
  <c r="I24" i="6"/>
  <c r="N22" i="5"/>
  <c r="J24" i="6" l="1"/>
  <c r="N28" i="5"/>
  <c r="J20" i="6"/>
  <c r="P20" i="5"/>
  <c r="P18" i="6" l="1"/>
  <c r="O28" i="5"/>
  <c r="K20" i="6"/>
  <c r="L20" i="6" s="1"/>
  <c r="M20" i="6" s="1"/>
  <c r="N20" i="6" s="1"/>
  <c r="O20" i="6" s="1"/>
  <c r="K24" i="6"/>
  <c r="L24" i="6" s="1"/>
  <c r="O22" i="5"/>
  <c r="M24" i="6" l="1"/>
  <c r="N24" i="6" s="1"/>
  <c r="O24" i="6" s="1"/>
</calcChain>
</file>

<file path=xl/sharedStrings.xml><?xml version="1.0" encoding="utf-8"?>
<sst xmlns="http://schemas.openxmlformats.org/spreadsheetml/2006/main" count="258" uniqueCount="100">
  <si>
    <t>Puget Sound Energy</t>
  </si>
  <si>
    <t>Gas Decoupling Mechanism</t>
  </si>
  <si>
    <t>Development of Decoupled Revenue by Decoupling Group</t>
  </si>
  <si>
    <t>Line</t>
  </si>
  <si>
    <t>Schedules</t>
  </si>
  <si>
    <t>No.</t>
  </si>
  <si>
    <t>Source</t>
  </si>
  <si>
    <t>23 &amp; 53</t>
  </si>
  <si>
    <t>31 &amp; 31T</t>
  </si>
  <si>
    <t>41, 41T, 86 &amp; 86T</t>
  </si>
  <si>
    <t>Schedule 23</t>
  </si>
  <si>
    <t>Schedule 53</t>
  </si>
  <si>
    <t>Schedule 31</t>
  </si>
  <si>
    <t>Schedule 31T</t>
  </si>
  <si>
    <t>Schedule 41</t>
  </si>
  <si>
    <t>Schedule 41T</t>
  </si>
  <si>
    <t>Schedule 86</t>
  </si>
  <si>
    <t>Schedule 86T</t>
  </si>
  <si>
    <t>(a)</t>
  </si>
  <si>
    <t>(b)</t>
  </si>
  <si>
    <t>(c) = Σ (f &amp; g)</t>
  </si>
  <si>
    <t>(d) = Σ (h &amp; i)</t>
  </si>
  <si>
    <t>(e) = Σ (j thru m)</t>
  </si>
  <si>
    <t>(f)</t>
  </si>
  <si>
    <t>(g)</t>
  </si>
  <si>
    <t>(h)</t>
  </si>
  <si>
    <t>(i)</t>
  </si>
  <si>
    <t>(j)</t>
  </si>
  <si>
    <t>(k)</t>
  </si>
  <si>
    <t>(l)</t>
  </si>
  <si>
    <t>(m)</t>
  </si>
  <si>
    <t>Total Proforma Delivery Revenue</t>
  </si>
  <si>
    <t>Exhibit JAP-40</t>
  </si>
  <si>
    <t xml:space="preserve">   Basic Charge Revenue</t>
  </si>
  <si>
    <t xml:space="preserve">   Minimum Charge Revenue</t>
  </si>
  <si>
    <t>Total Basic &amp; Minimum Charge Revenue</t>
  </si>
  <si>
    <t>Net Proforma Delivery Revenue</t>
  </si>
  <si>
    <t>Development of Allowed Delivery Revenue Per Customer</t>
  </si>
  <si>
    <t>(c)</t>
  </si>
  <si>
    <t>(d)</t>
  </si>
  <si>
    <t>(e)</t>
  </si>
  <si>
    <t>Test Year Delivery Revenue</t>
  </si>
  <si>
    <t>JAP-42 Page 1</t>
  </si>
  <si>
    <t>Test Year Customers</t>
  </si>
  <si>
    <t>UG-170034 WP</t>
  </si>
  <si>
    <t>Annual Allowed Delivery Revenue Per Customer</t>
  </si>
  <si>
    <t>Development of Delivery Revenue Per Unit Rates ($/therm)</t>
  </si>
  <si>
    <t>Test Year Base Sales (therms)</t>
  </si>
  <si>
    <t>Volumetric Delivery Revenue Per Unit ($/therm)</t>
  </si>
  <si>
    <t>Development of Monthly Allowed Delivery Revenue Per Customer</t>
  </si>
  <si>
    <t>Line No.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</si>
  <si>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</si>
  <si>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</si>
  <si>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</si>
  <si>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</si>
  <si>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</si>
  <si>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</si>
  <si>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</si>
  <si>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</si>
  <si>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</si>
  <si>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</si>
  <si>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</si>
  <si>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</si>
  <si>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</si>
  <si>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(n)</t>
  </si>
  <si>
    <t>(o)</t>
  </si>
  <si>
    <t>Sales</t>
  </si>
  <si>
    <t>Schedules 23 &amp; 53</t>
  </si>
  <si>
    <t>Weather-Normalized Therm Sales (Oct15-Sep16)</t>
  </si>
  <si>
    <t>% of Annual Total</t>
  </si>
  <si>
    <t>% of (C(o):R(2))</t>
  </si>
  <si>
    <t>Schedules 31 &amp; 31T</t>
  </si>
  <si>
    <t>% of (C(o):R(6))</t>
  </si>
  <si>
    <t>Schedules 41, 41T, 86 &amp; 86T</t>
  </si>
  <si>
    <t>% of (C(o):R(10))</t>
  </si>
  <si>
    <t>Monthly Allowed Delivery Revenue Per Customer</t>
  </si>
  <si>
    <t>Allowed Delivery Revenue Per Customer</t>
  </si>
  <si>
    <t>JAP-42 Page 2</t>
  </si>
  <si>
    <t>Delivery Revenue Deferral and Amortization Calculations</t>
  </si>
  <si>
    <t>Schedule 23 &amp; 53</t>
  </si>
  <si>
    <t>Total</t>
  </si>
  <si>
    <t>Actual Customers</t>
  </si>
  <si>
    <t>Forecast</t>
  </si>
  <si>
    <t>Monthly Allowed Delivery RPC</t>
  </si>
  <si>
    <t>JAP-42 Page 4</t>
  </si>
  <si>
    <t>Allowed Delivery Revenue</t>
  </si>
  <si>
    <t>Actual Therms</t>
  </si>
  <si>
    <t>Delivery Revenue Per Unit ($/Therm)</t>
  </si>
  <si>
    <t>JAP-42 Page 3</t>
  </si>
  <si>
    <t>Actual Delivery Revenue</t>
  </si>
  <si>
    <t>Deferral</t>
  </si>
  <si>
    <t>Interest</t>
  </si>
  <si>
    <t>FERC Rate</t>
  </si>
  <si>
    <t>Cumulative Deferral &amp; Interest</t>
  </si>
  <si>
    <t>Deferral Amortization Rate ($/Therm)</t>
  </si>
  <si>
    <t>Illustrative</t>
  </si>
  <si>
    <t>Deferral Amortization</t>
  </si>
  <si>
    <t>Cumulative Deferral &amp; Interest Net of Amortization</t>
  </si>
  <si>
    <t>Note: Deferrals and amortizations will be booked net of revenue sensitive items on PSE's balance sheet.</t>
  </si>
  <si>
    <t>Work 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</si>
</sst>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[$-409]mmm\-yy;@"/>
  </numFmts>
  <fonts count="10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sz val="10"/>
      <color rgb="FF008080"/>
      <name val="Times New Roman"/>
      <family val="1"/>
    </font>
    <font>
      <b/>
      <u/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/>
    <xf numFmtId="164" fontId="4" fillId="0" borderId="0" xfId="0" applyNumberFormat="1" applyFont="1" applyFill="1"/>
    <xf numFmtId="164" fontId="4" fillId="0" borderId="0" xfId="0" applyNumberFormat="1" applyFont="1" applyFill="1" applyBorder="1"/>
    <xf numFmtId="164" fontId="2" fillId="0" borderId="0" xfId="0" applyNumberFormat="1" applyFont="1" applyFill="1" applyBorder="1"/>
    <xf numFmtId="164" fontId="2" fillId="0" borderId="2" xfId="0" applyNumberFormat="1" applyFont="1" applyFill="1" applyBorder="1"/>
    <xf numFmtId="0" fontId="2" fillId="0" borderId="0" xfId="0" applyFont="1" applyFill="1" applyBorder="1"/>
    <xf numFmtId="0" fontId="1" fillId="0" borderId="0" xfId="0" applyFont="1" applyAlignment="1"/>
    <xf numFmtId="0" fontId="1" fillId="0" borderId="0" xfId="0" applyFont="1" applyFill="1" applyAlignment="1"/>
    <xf numFmtId="0" fontId="2" fillId="0" borderId="1" xfId="0" applyFont="1" applyFill="1" applyBorder="1"/>
    <xf numFmtId="0" fontId="2" fillId="0" borderId="0" xfId="0" quotePrefix="1" applyFont="1" applyFill="1" applyAlignment="1">
      <alignment horizontal="center"/>
    </xf>
    <xf numFmtId="0" fontId="4" fillId="0" borderId="0" xfId="0" applyFont="1" applyFill="1"/>
    <xf numFmtId="165" fontId="4" fillId="0" borderId="0" xfId="0" applyNumberFormat="1" applyFont="1" applyFill="1" applyBorder="1"/>
    <xf numFmtId="165" fontId="2" fillId="0" borderId="0" xfId="0" applyNumberFormat="1" applyFont="1" applyFill="1" applyBorder="1"/>
    <xf numFmtId="44" fontId="2" fillId="0" borderId="2" xfId="0" applyNumberFormat="1" applyFont="1" applyFill="1" applyBorder="1"/>
    <xf numFmtId="44" fontId="2" fillId="0" borderId="0" xfId="0" applyNumberFormat="1" applyFont="1" applyFill="1"/>
    <xf numFmtId="43" fontId="2" fillId="0" borderId="0" xfId="0" applyNumberFormat="1" applyFont="1" applyFill="1"/>
    <xf numFmtId="41" fontId="1" fillId="0" borderId="0" xfId="0" applyNumberFormat="1" applyFont="1" applyFill="1" applyBorder="1" applyAlignment="1">
      <alignment horizontal="center" wrapText="1"/>
    </xf>
    <xf numFmtId="41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/>
    <xf numFmtId="41" fontId="1" fillId="0" borderId="1" xfId="0" applyNumberFormat="1" applyFont="1" applyFill="1" applyBorder="1" applyAlignment="1">
      <alignment horizontal="center"/>
    </xf>
    <xf numFmtId="166" fontId="2" fillId="0" borderId="3" xfId="0" applyNumberFormat="1" applyFont="1" applyFill="1" applyBorder="1"/>
    <xf numFmtId="44" fontId="2" fillId="0" borderId="0" xfId="0" applyNumberFormat="1" applyFont="1"/>
    <xf numFmtId="41" fontId="1" fillId="0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0" xfId="0" applyFont="1" applyFill="1"/>
    <xf numFmtId="3" fontId="2" fillId="0" borderId="0" xfId="0" applyNumberFormat="1" applyFont="1" applyFill="1"/>
    <xf numFmtId="3" fontId="7" fillId="0" borderId="0" xfId="0" applyNumberFormat="1" applyFont="1" applyFill="1"/>
    <xf numFmtId="3" fontId="2" fillId="0" borderId="0" xfId="0" applyNumberFormat="1" applyFont="1"/>
    <xf numFmtId="0" fontId="7" fillId="0" borderId="0" xfId="0" quotePrefix="1" applyFont="1" applyFill="1" applyAlignment="1">
      <alignment horizontal="center"/>
    </xf>
    <xf numFmtId="10" fontId="7" fillId="0" borderId="0" xfId="0" applyNumberFormat="1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10" fontId="2" fillId="0" borderId="0" xfId="0" applyNumberFormat="1" applyFont="1" applyFill="1"/>
    <xf numFmtId="44" fontId="4" fillId="0" borderId="0" xfId="0" applyNumberFormat="1" applyFont="1" applyFill="1" applyAlignment="1">
      <alignment horizontal="center"/>
    </xf>
    <xf numFmtId="44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/>
    </xf>
    <xf numFmtId="167" fontId="2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/>
    <xf numFmtId="165" fontId="4" fillId="0" borderId="0" xfId="0" applyNumberFormat="1" applyFont="1" applyFill="1"/>
    <xf numFmtId="165" fontId="2" fillId="0" borderId="0" xfId="0" applyNumberFormat="1" applyFont="1" applyFill="1"/>
    <xf numFmtId="165" fontId="9" fillId="0" borderId="0" xfId="0" applyNumberFormat="1" applyFont="1" applyFill="1"/>
    <xf numFmtId="44" fontId="4" fillId="0" borderId="0" xfId="0" applyNumberFormat="1" applyFont="1" applyFill="1"/>
    <xf numFmtId="44" fontId="9" fillId="0" borderId="0" xfId="0" applyNumberFormat="1" applyFont="1" applyFill="1"/>
    <xf numFmtId="164" fontId="9" fillId="0" borderId="0" xfId="0" applyNumberFormat="1" applyFont="1" applyFill="1"/>
    <xf numFmtId="0" fontId="9" fillId="0" borderId="0" xfId="0" applyFont="1" applyFill="1"/>
    <xf numFmtId="166" fontId="4" fillId="0" borderId="0" xfId="0" applyNumberFormat="1" applyFont="1" applyFill="1"/>
    <xf numFmtId="166" fontId="2" fillId="0" borderId="0" xfId="0" applyNumberFormat="1" applyFont="1" applyFill="1"/>
    <xf numFmtId="166" fontId="9" fillId="0" borderId="0" xfId="0" applyNumberFormat="1" applyFont="1" applyFill="1"/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50" Type="http://schemas.openxmlformats.org/officeDocument/2006/relationships/styles" Target="styles.xml"/><Relationship Id="rId55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customXml" Target="../customXml/item4.xml"/><Relationship Id="rId8" Type="http://schemas.openxmlformats.org/officeDocument/2006/relationships/externalLink" Target="externalLinks/externalLink1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FCR%20for%20PSE%20S40%20V0%20%20HM%20edi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oljh/Local%20Settings/MSN%20Rate%20v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0%20GTIF/Original2010GTIF-Oct/Models%20&amp;%20Adjustments%20Oct-10%20filing/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dmurra/Local%20Settings/Temporary%20Internet%20Files/OLK15/Power%20Cost%2050yr%206.15.06%20AURORA%20run%20with%205.23.06%20price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1/Compliance%20Filing/Mei%20Cass%20Files/2011%20Gas%20COSS%20December%20TY%20Compliance_Mei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Decoupling/2016%20GRC%20Prep/PCA/%23Electric%20Model%202016%20GRC%20Original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TM1EXC/PSE_VER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5%20GRC/Update%206-30-06/COS%20Update%207-7-06/ECOS%20Model%20-%20UPDATE%20(JAH-5)%207-7-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Capacity/CAP_WBook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ulas/vlookup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7%20GRC/4.04G%20Pass%20Through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71/SOE%20Sept%20200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6%20GRC/Cost%20of%20Service/Model/DRAFT%202016%20GRC%20ECOS%20v7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6/09-06%20Elec_Unb%20(93%203%25%202%20months)fina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xu/Downloads/UBR-GAS%2007-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5%20GRC/COS%20Inputs/COS%20Model/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CT/ENCOGEN_WBOOK%20(StratPlan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12%20JE143/02-2012/02-12%20Elec_Unb%20(93.1%25%207%20months)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CCost BrkOut"/>
      <sheetName val="SUMMARY (Sum Sales and Trans)"/>
      <sheetName val="SUMMARY (Compliance Filing)"/>
      <sheetName val="SUMMARY (check)"/>
    </sheetNames>
    <sheetDataSet>
      <sheetData sheetId="0" refreshError="1"/>
      <sheetData sheetId="1">
        <row r="11">
          <cell r="C11">
            <v>4</v>
          </cell>
        </row>
        <row r="31">
          <cell r="F31">
            <v>4.7E-2</v>
          </cell>
        </row>
        <row r="48">
          <cell r="F48">
            <v>0.62148999999999999</v>
          </cell>
        </row>
      </sheetData>
      <sheetData sheetId="2" refreshError="1"/>
      <sheetData sheetId="3" refreshError="1"/>
      <sheetData sheetId="4" refreshError="1"/>
      <sheetData sheetId="5">
        <row r="31">
          <cell r="AG31">
            <v>0.2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11">
          <cell r="C11">
            <v>3</v>
          </cell>
        </row>
        <row r="29">
          <cell r="F29">
            <v>7.8399999999999997E-2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11">
          <cell r="B11">
            <v>11862537</v>
          </cell>
        </row>
      </sheetData>
      <sheetData sheetId="28"/>
      <sheetData sheetId="29"/>
      <sheetData sheetId="30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22"/>
  <sheetViews>
    <sheetView tabSelected="1" zoomScale="80" zoomScaleNormal="80" zoomScalePageLayoutView="70" workbookViewId="0">
      <selection activeCell="C33" sqref="C33"/>
    </sheetView>
  </sheetViews>
  <sheetFormatPr defaultRowHeight="12.75" x14ac:dyDescent="0.2"/>
  <cols>
    <col min="1" max="1" width="5.28515625" style="3" customWidth="1"/>
    <col min="2" max="2" width="35" style="3" customWidth="1"/>
    <col min="3" max="3" width="13.42578125" style="3" customWidth="1"/>
    <col min="4" max="4" width="14.7109375" style="3" customWidth="1"/>
    <col min="5" max="5" width="13.42578125" style="3" customWidth="1"/>
    <col min="6" max="6" width="17.42578125" style="3" bestFit="1" customWidth="1"/>
    <col min="7" max="7" width="3.140625" style="3" customWidth="1"/>
    <col min="8" max="8" width="15.28515625" style="3" customWidth="1"/>
    <col min="9" max="9" width="12.7109375" style="3" customWidth="1"/>
    <col min="10" max="10" width="14.140625" style="3" customWidth="1"/>
    <col min="11" max="12" width="14" style="3" customWidth="1"/>
    <col min="13" max="13" width="14" style="3" bestFit="1" customWidth="1"/>
    <col min="14" max="14" width="12.7109375" style="3" bestFit="1" customWidth="1"/>
    <col min="15" max="15" width="14" style="3" bestFit="1" customWidth="1"/>
    <col min="16" max="18" width="14" style="3" customWidth="1"/>
    <col min="19" max="16384" width="9.140625" style="3"/>
  </cols>
  <sheetData>
    <row r="1" spans="1:17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1:17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</row>
    <row r="3" spans="1:17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</row>
    <row r="4" spans="1:17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2"/>
    </row>
    <row r="5" spans="1:17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5"/>
    </row>
    <row r="6" spans="1:17" x14ac:dyDescent="0.2">
      <c r="A6" s="6" t="s">
        <v>3</v>
      </c>
      <c r="B6" s="7"/>
      <c r="C6" s="7"/>
      <c r="D6" s="6" t="s">
        <v>4</v>
      </c>
      <c r="E6" s="6" t="s">
        <v>4</v>
      </c>
      <c r="F6" s="6" t="s">
        <v>4</v>
      </c>
      <c r="G6" s="7"/>
      <c r="H6" s="7"/>
      <c r="I6" s="7"/>
      <c r="J6" s="7"/>
      <c r="K6" s="7"/>
      <c r="L6" s="7"/>
      <c r="M6" s="7"/>
      <c r="N6" s="7"/>
      <c r="O6" s="7"/>
      <c r="P6" s="4"/>
      <c r="Q6" s="5"/>
    </row>
    <row r="7" spans="1:17" x14ac:dyDescent="0.2">
      <c r="A7" s="8" t="s">
        <v>5</v>
      </c>
      <c r="B7" s="9"/>
      <c r="C7" s="8" t="s">
        <v>6</v>
      </c>
      <c r="D7" s="8" t="s">
        <v>7</v>
      </c>
      <c r="E7" s="8" t="s">
        <v>8</v>
      </c>
      <c r="F7" s="8" t="s">
        <v>9</v>
      </c>
      <c r="G7" s="8"/>
      <c r="H7" s="8" t="s">
        <v>10</v>
      </c>
      <c r="I7" s="8" t="s">
        <v>11</v>
      </c>
      <c r="J7" s="8" t="s">
        <v>12</v>
      </c>
      <c r="K7" s="8" t="s">
        <v>13</v>
      </c>
      <c r="L7" s="8" t="s">
        <v>14</v>
      </c>
      <c r="M7" s="8" t="s">
        <v>15</v>
      </c>
      <c r="N7" s="8" t="s">
        <v>16</v>
      </c>
      <c r="O7" s="8" t="s">
        <v>17</v>
      </c>
      <c r="P7" s="2"/>
    </row>
    <row r="8" spans="1:17" x14ac:dyDescent="0.2">
      <c r="A8" s="2"/>
      <c r="B8" s="10" t="s">
        <v>18</v>
      </c>
      <c r="C8" s="10" t="s">
        <v>19</v>
      </c>
      <c r="D8" s="10" t="s">
        <v>20</v>
      </c>
      <c r="E8" s="10" t="s">
        <v>21</v>
      </c>
      <c r="F8" s="10" t="s">
        <v>22</v>
      </c>
      <c r="G8" s="10"/>
      <c r="H8" s="10" t="s">
        <v>23</v>
      </c>
      <c r="I8" s="10" t="s">
        <v>24</v>
      </c>
      <c r="J8" s="10" t="s">
        <v>25</v>
      </c>
      <c r="K8" s="10" t="s">
        <v>26</v>
      </c>
      <c r="L8" s="10" t="s">
        <v>27</v>
      </c>
      <c r="M8" s="10" t="s">
        <v>28</v>
      </c>
      <c r="N8" s="10" t="s">
        <v>29</v>
      </c>
      <c r="O8" s="10" t="s">
        <v>30</v>
      </c>
      <c r="P8" s="2"/>
    </row>
    <row r="9" spans="1:17" ht="13.5" x14ac:dyDescent="0.25">
      <c r="A9" s="10">
        <v>1</v>
      </c>
      <c r="B9" s="11"/>
      <c r="C9" s="10"/>
      <c r="D9" s="10"/>
      <c r="E9" s="2"/>
      <c r="F9" s="2"/>
      <c r="G9" s="2"/>
      <c r="H9" s="2"/>
      <c r="I9" s="2"/>
      <c r="J9" s="10"/>
      <c r="K9" s="10"/>
      <c r="L9" s="10"/>
      <c r="M9" s="10"/>
      <c r="N9" s="10"/>
      <c r="O9" s="10"/>
      <c r="P9" s="2"/>
    </row>
    <row r="10" spans="1:17" x14ac:dyDescent="0.2">
      <c r="A10" s="10">
        <f>A9+1</f>
        <v>2</v>
      </c>
      <c r="B10" s="2" t="s">
        <v>31</v>
      </c>
      <c r="C10" s="10" t="s">
        <v>32</v>
      </c>
      <c r="D10" s="12">
        <f>SUM(H10:I10)</f>
        <v>318957565.17167699</v>
      </c>
      <c r="E10" s="12">
        <f>SUM(J10:K10)</f>
        <v>94831331.61999999</v>
      </c>
      <c r="F10" s="12">
        <f>SUM(L10:O10)</f>
        <v>16399697.608047979</v>
      </c>
      <c r="G10" s="12"/>
      <c r="H10" s="13">
        <v>318957327.42167699</v>
      </c>
      <c r="I10" s="13">
        <v>237.75000000000003</v>
      </c>
      <c r="J10" s="13">
        <v>94815090.519999996</v>
      </c>
      <c r="K10" s="13">
        <v>16241.099999999999</v>
      </c>
      <c r="L10" s="13">
        <v>12742638.68913758</v>
      </c>
      <c r="M10" s="13">
        <v>1426554.6289104</v>
      </c>
      <c r="N10" s="13">
        <v>2142794.7800000003</v>
      </c>
      <c r="O10" s="13">
        <v>87709.510000000009</v>
      </c>
      <c r="P10" s="2"/>
    </row>
    <row r="11" spans="1:17" x14ac:dyDescent="0.2">
      <c r="A11" s="10">
        <f t="shared" ref="A11:A16" si="0">A10+1</f>
        <v>3</v>
      </c>
      <c r="B11" s="2"/>
      <c r="C11" s="10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2"/>
    </row>
    <row r="12" spans="1:17" x14ac:dyDescent="0.2">
      <c r="A12" s="10">
        <f t="shared" si="0"/>
        <v>4</v>
      </c>
      <c r="B12" s="2" t="s">
        <v>33</v>
      </c>
      <c r="C12" s="10" t="s">
        <v>32</v>
      </c>
      <c r="D12" s="12">
        <f t="shared" ref="D12:D13" si="1">SUM(H12:I12)</f>
        <v>99506336.161676973</v>
      </c>
      <c r="E12" s="12">
        <f t="shared" ref="E12:E13" si="2">SUM(J12:K12)</f>
        <v>23863332.330000002</v>
      </c>
      <c r="F12" s="12">
        <f t="shared" ref="F12:F13" si="3">SUM(L12:O12)</f>
        <v>2622199.2199999997</v>
      </c>
      <c r="G12" s="12"/>
      <c r="H12" s="14">
        <v>99506193.161676973</v>
      </c>
      <c r="I12" s="14">
        <v>143.00000000000003</v>
      </c>
      <c r="J12" s="14">
        <v>23854452.030000001</v>
      </c>
      <c r="K12" s="14">
        <v>8880.2999999999993</v>
      </c>
      <c r="L12" s="14">
        <v>1821781.13</v>
      </c>
      <c r="M12" s="14">
        <v>361851.24</v>
      </c>
      <c r="N12" s="14">
        <v>415886.22</v>
      </c>
      <c r="O12" s="14">
        <v>22680.63</v>
      </c>
      <c r="P12" s="2"/>
    </row>
    <row r="13" spans="1:17" x14ac:dyDescent="0.2">
      <c r="A13" s="10">
        <f t="shared" si="0"/>
        <v>5</v>
      </c>
      <c r="B13" s="2" t="s">
        <v>34</v>
      </c>
      <c r="C13" s="10" t="s">
        <v>32</v>
      </c>
      <c r="D13" s="12">
        <f t="shared" si="1"/>
        <v>0</v>
      </c>
      <c r="E13" s="12">
        <f t="shared" si="2"/>
        <v>0</v>
      </c>
      <c r="F13" s="12">
        <f t="shared" si="3"/>
        <v>2118123.0999999996</v>
      </c>
      <c r="G13" s="12"/>
      <c r="H13" s="15">
        <v>0</v>
      </c>
      <c r="I13" s="15">
        <v>0</v>
      </c>
      <c r="J13" s="15">
        <v>0</v>
      </c>
      <c r="K13" s="15">
        <v>0</v>
      </c>
      <c r="L13" s="14">
        <v>1983668.71</v>
      </c>
      <c r="M13" s="14">
        <v>102150.39</v>
      </c>
      <c r="N13" s="14">
        <v>32304</v>
      </c>
      <c r="O13" s="14">
        <v>0</v>
      </c>
      <c r="P13" s="2"/>
    </row>
    <row r="14" spans="1:17" x14ac:dyDescent="0.2">
      <c r="A14" s="10">
        <f t="shared" si="0"/>
        <v>6</v>
      </c>
      <c r="B14" s="2" t="s">
        <v>35</v>
      </c>
      <c r="C14" s="10" t="str">
        <f>"("&amp;A$12&amp;") + ("&amp;A$13&amp;")"</f>
        <v>(4) + (5)</v>
      </c>
      <c r="D14" s="12">
        <f>SUM(D12:D13)</f>
        <v>99506336.161676973</v>
      </c>
      <c r="E14" s="12">
        <f>SUM(E12:E13)</f>
        <v>23863332.330000002</v>
      </c>
      <c r="F14" s="12">
        <f>SUM(F12:F13)</f>
        <v>4740322.3199999994</v>
      </c>
      <c r="G14" s="12"/>
      <c r="H14" s="15">
        <f t="shared" ref="H14:O14" si="4">SUM(H12:H13)</f>
        <v>99506193.161676973</v>
      </c>
      <c r="I14" s="15">
        <f t="shared" si="4"/>
        <v>143.00000000000003</v>
      </c>
      <c r="J14" s="15">
        <f t="shared" si="4"/>
        <v>23854452.030000001</v>
      </c>
      <c r="K14" s="15">
        <f t="shared" si="4"/>
        <v>8880.2999999999993</v>
      </c>
      <c r="L14" s="15">
        <f t="shared" si="4"/>
        <v>3805449.84</v>
      </c>
      <c r="M14" s="15">
        <f t="shared" si="4"/>
        <v>464001.63</v>
      </c>
      <c r="N14" s="15">
        <f t="shared" si="4"/>
        <v>448190.22</v>
      </c>
      <c r="O14" s="15">
        <f t="shared" si="4"/>
        <v>22680.63</v>
      </c>
      <c r="P14" s="2"/>
    </row>
    <row r="15" spans="1:17" x14ac:dyDescent="0.2">
      <c r="A15" s="10">
        <f t="shared" si="0"/>
        <v>7</v>
      </c>
      <c r="B15" s="2"/>
      <c r="C15" s="10"/>
      <c r="D15" s="12"/>
      <c r="E15" s="12"/>
      <c r="F15" s="12"/>
      <c r="G15" s="15"/>
      <c r="H15" s="15"/>
      <c r="I15" s="15"/>
      <c r="J15" s="15"/>
      <c r="K15" s="15"/>
      <c r="L15" s="15"/>
      <c r="M15" s="15"/>
      <c r="N15" s="15"/>
      <c r="O15" s="15"/>
      <c r="P15" s="2"/>
    </row>
    <row r="16" spans="1:17" ht="13.5" thickBot="1" x14ac:dyDescent="0.25">
      <c r="A16" s="10">
        <f t="shared" si="0"/>
        <v>8</v>
      </c>
      <c r="B16" s="2" t="s">
        <v>36</v>
      </c>
      <c r="C16" s="10" t="str">
        <f>"("&amp;A10&amp;") - ("&amp;A$14&amp;")"</f>
        <v>(2) - (6)</v>
      </c>
      <c r="D16" s="16">
        <f>D10-D14</f>
        <v>219451229.01000002</v>
      </c>
      <c r="E16" s="16">
        <f>E10-E14</f>
        <v>70967999.289999992</v>
      </c>
      <c r="F16" s="16">
        <f>F10-F14</f>
        <v>11659375.288047981</v>
      </c>
      <c r="G16" s="15"/>
      <c r="H16" s="16">
        <f t="shared" ref="H16:O16" si="5">H10-H14</f>
        <v>219451134.26000002</v>
      </c>
      <c r="I16" s="16">
        <f t="shared" si="5"/>
        <v>94.75</v>
      </c>
      <c r="J16" s="16">
        <f t="shared" si="5"/>
        <v>70960638.489999995</v>
      </c>
      <c r="K16" s="16">
        <f t="shared" si="5"/>
        <v>7360.7999999999993</v>
      </c>
      <c r="L16" s="16">
        <f t="shared" si="5"/>
        <v>8937188.84913758</v>
      </c>
      <c r="M16" s="16">
        <f t="shared" si="5"/>
        <v>962552.99891039997</v>
      </c>
      <c r="N16" s="16">
        <f t="shared" si="5"/>
        <v>1694604.5600000003</v>
      </c>
      <c r="O16" s="16">
        <f t="shared" si="5"/>
        <v>65028.880000000005</v>
      </c>
      <c r="P16" s="2"/>
    </row>
    <row r="17" spans="1:16" ht="13.5" thickTop="1" x14ac:dyDescent="0.2">
      <c r="A17" s="2"/>
      <c r="B17" s="2"/>
      <c r="C17" s="2"/>
      <c r="D17" s="2"/>
      <c r="E17" s="2"/>
      <c r="F17" s="2"/>
      <c r="G17" s="17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</sheetData>
  <mergeCells count="3">
    <mergeCell ref="A1:O1"/>
    <mergeCell ref="A2:O2"/>
    <mergeCell ref="A3:O3"/>
  </mergeCells>
  <printOptions horizontalCentered="1"/>
  <pageMargins left="0.45" right="0.45" top="1" bottom="0.75" header="0.3" footer="0.3"/>
  <pageSetup scale="60" orientation="landscape" blackAndWhite="1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8"/>
  <sheetViews>
    <sheetView zoomScaleNormal="100" workbookViewId="0">
      <selection sqref="A1:XFD1048576"/>
    </sheetView>
  </sheetViews>
  <sheetFormatPr defaultRowHeight="12.75" x14ac:dyDescent="0.2"/>
  <cols>
    <col min="1" max="1" width="6" style="3" customWidth="1"/>
    <col min="2" max="2" width="51" style="3" customWidth="1"/>
    <col min="3" max="3" width="20.28515625" style="3" customWidth="1"/>
    <col min="4" max="6" width="17.7109375" style="3" customWidth="1"/>
    <col min="7" max="7" width="14.5703125" style="3" bestFit="1" customWidth="1"/>
    <col min="8" max="8" width="9.140625" style="3"/>
    <col min="9" max="9" width="10.28515625" style="3" bestFit="1" customWidth="1"/>
    <col min="10" max="16384" width="9.140625" style="3"/>
  </cols>
  <sheetData>
    <row r="1" spans="1:16" x14ac:dyDescent="0.2">
      <c r="A1" s="1" t="s">
        <v>0</v>
      </c>
      <c r="B1" s="1"/>
      <c r="C1" s="1"/>
      <c r="D1" s="1"/>
      <c r="E1" s="1"/>
      <c r="F1" s="1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x14ac:dyDescent="0.2">
      <c r="A2" s="1" t="s">
        <v>1</v>
      </c>
      <c r="B2" s="1"/>
      <c r="C2" s="1"/>
      <c r="D2" s="1"/>
      <c r="E2" s="1"/>
      <c r="F2" s="1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x14ac:dyDescent="0.2">
      <c r="A3" s="1" t="s">
        <v>37</v>
      </c>
      <c r="B3" s="1"/>
      <c r="C3" s="1"/>
      <c r="D3" s="1"/>
      <c r="E3" s="1"/>
      <c r="F3" s="1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x14ac:dyDescent="0.2">
      <c r="A4" s="19"/>
      <c r="B4" s="19"/>
      <c r="C4" s="19"/>
      <c r="D4" s="19"/>
      <c r="E4" s="19"/>
      <c r="F4" s="4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x14ac:dyDescent="0.2">
      <c r="A5" s="2"/>
      <c r="B5" s="2"/>
      <c r="C5" s="2"/>
      <c r="D5" s="2"/>
      <c r="E5" s="2"/>
      <c r="F5" s="2"/>
    </row>
    <row r="6" spans="1:16" x14ac:dyDescent="0.2">
      <c r="A6" s="6" t="s">
        <v>3</v>
      </c>
      <c r="B6" s="2"/>
      <c r="C6" s="2"/>
      <c r="D6" s="6" t="s">
        <v>4</v>
      </c>
      <c r="E6" s="6" t="s">
        <v>4</v>
      </c>
      <c r="F6" s="6" t="s">
        <v>4</v>
      </c>
    </row>
    <row r="7" spans="1:16" x14ac:dyDescent="0.2">
      <c r="A7" s="8" t="s">
        <v>5</v>
      </c>
      <c r="B7" s="20"/>
      <c r="C7" s="8" t="s">
        <v>6</v>
      </c>
      <c r="D7" s="8" t="s">
        <v>7</v>
      </c>
      <c r="E7" s="8" t="s">
        <v>8</v>
      </c>
      <c r="F7" s="8" t="s">
        <v>9</v>
      </c>
    </row>
    <row r="8" spans="1:16" x14ac:dyDescent="0.2">
      <c r="A8" s="2"/>
      <c r="B8" s="10" t="s">
        <v>18</v>
      </c>
      <c r="C8" s="10" t="s">
        <v>19</v>
      </c>
      <c r="D8" s="10" t="s">
        <v>38</v>
      </c>
      <c r="E8" s="10" t="s">
        <v>39</v>
      </c>
      <c r="F8" s="10" t="s">
        <v>40</v>
      </c>
    </row>
    <row r="9" spans="1:16" ht="13.5" x14ac:dyDescent="0.25">
      <c r="A9" s="10"/>
      <c r="B9" s="11"/>
      <c r="C9" s="10"/>
      <c r="D9" s="10"/>
      <c r="E9" s="10"/>
      <c r="F9" s="10"/>
    </row>
    <row r="10" spans="1:16" x14ac:dyDescent="0.2">
      <c r="A10" s="10">
        <v>1</v>
      </c>
      <c r="B10" s="2" t="s">
        <v>41</v>
      </c>
      <c r="C10" s="21" t="s">
        <v>42</v>
      </c>
      <c r="D10" s="13">
        <f>'JAP-42 Page 1'!D16</f>
        <v>219451229.01000002</v>
      </c>
      <c r="E10" s="13">
        <f>'JAP-42 Page 1'!E16</f>
        <v>70967999.289999992</v>
      </c>
      <c r="F10" s="13">
        <f>'JAP-42 Page 1'!F16</f>
        <v>11659375.288047981</v>
      </c>
    </row>
    <row r="11" spans="1:16" x14ac:dyDescent="0.2">
      <c r="A11" s="10">
        <f>A10+1</f>
        <v>2</v>
      </c>
      <c r="B11" s="2"/>
      <c r="C11" s="2"/>
      <c r="D11" s="22"/>
      <c r="E11" s="22"/>
      <c r="F11" s="22"/>
    </row>
    <row r="12" spans="1:16" x14ac:dyDescent="0.2">
      <c r="A12" s="10">
        <f t="shared" ref="A12:A14" si="0">A11+1</f>
        <v>3</v>
      </c>
      <c r="B12" s="2" t="s">
        <v>43</v>
      </c>
      <c r="C12" s="21" t="s">
        <v>44</v>
      </c>
      <c r="D12" s="23">
        <v>746002</v>
      </c>
      <c r="E12" s="23">
        <v>55899</v>
      </c>
      <c r="F12" s="23">
        <v>1709</v>
      </c>
    </row>
    <row r="13" spans="1:16" x14ac:dyDescent="0.2">
      <c r="A13" s="10">
        <f t="shared" si="0"/>
        <v>4</v>
      </c>
      <c r="B13" s="2"/>
      <c r="C13" s="2"/>
      <c r="D13" s="24"/>
      <c r="E13" s="24"/>
      <c r="F13" s="24"/>
    </row>
    <row r="14" spans="1:16" ht="13.5" thickBot="1" x14ac:dyDescent="0.25">
      <c r="A14" s="10">
        <f t="shared" si="0"/>
        <v>5</v>
      </c>
      <c r="B14" s="2" t="s">
        <v>45</v>
      </c>
      <c r="C14" s="10" t="str">
        <f>"("&amp;A10&amp;") / ("&amp;A12&amp;")"</f>
        <v>(1) / (3)</v>
      </c>
      <c r="D14" s="25">
        <f>ROUND(D10/D12,2)</f>
        <v>294.17</v>
      </c>
      <c r="E14" s="25">
        <f>ROUND(E10/E12,2)</f>
        <v>1269.58</v>
      </c>
      <c r="F14" s="25">
        <f>ROUND(F10/F12,2)</f>
        <v>6822.34</v>
      </c>
    </row>
    <row r="15" spans="1:16" ht="13.5" thickTop="1" x14ac:dyDescent="0.2">
      <c r="A15" s="2"/>
      <c r="B15" s="2"/>
      <c r="C15" s="2"/>
      <c r="D15" s="2"/>
      <c r="E15" s="2"/>
      <c r="F15" s="2"/>
      <c r="G15" s="2"/>
    </row>
    <row r="16" spans="1:16" x14ac:dyDescent="0.2">
      <c r="A16" s="2"/>
      <c r="B16" s="2"/>
      <c r="C16" s="2"/>
      <c r="D16" s="26"/>
      <c r="E16" s="26"/>
      <c r="F16" s="26"/>
      <c r="G16" s="2"/>
    </row>
    <row r="17" spans="1:7" x14ac:dyDescent="0.2">
      <c r="A17" s="2"/>
      <c r="B17" s="2"/>
      <c r="C17" s="2"/>
      <c r="D17" s="27"/>
      <c r="E17" s="27"/>
      <c r="F17" s="27"/>
      <c r="G17" s="2"/>
    </row>
    <row r="18" spans="1:7" x14ac:dyDescent="0.2">
      <c r="A18" s="2"/>
      <c r="B18" s="2"/>
      <c r="C18" s="2"/>
      <c r="D18" s="2"/>
      <c r="E18" s="2"/>
      <c r="F18" s="2"/>
      <c r="G18" s="2"/>
    </row>
  </sheetData>
  <mergeCells count="3">
    <mergeCell ref="A1:F1"/>
    <mergeCell ref="A2:F2"/>
    <mergeCell ref="A3:F3"/>
  </mergeCells>
  <printOptions horizontalCentered="1"/>
  <pageMargins left="0.45" right="0.45" top="1" bottom="0.75" header="0.3" footer="0.3"/>
  <pageSetup scale="99" orientation="landscape" blackAndWhite="1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22"/>
  <sheetViews>
    <sheetView zoomScaleNormal="100" workbookViewId="0">
      <selection sqref="A1:XFD1048576"/>
    </sheetView>
  </sheetViews>
  <sheetFormatPr defaultRowHeight="12.75" x14ac:dyDescent="0.2"/>
  <cols>
    <col min="1" max="1" width="5.28515625" style="3" customWidth="1"/>
    <col min="2" max="2" width="63.5703125" style="3" customWidth="1"/>
    <col min="3" max="3" width="15.5703125" style="3" customWidth="1"/>
    <col min="4" max="5" width="16.42578125" style="3" customWidth="1"/>
    <col min="6" max="6" width="20.5703125" style="3" bestFit="1" customWidth="1"/>
    <col min="7" max="7" width="17.7109375" style="3" customWidth="1"/>
    <col min="8" max="8" width="14.5703125" style="3" bestFit="1" customWidth="1"/>
    <col min="9" max="9" width="9.140625" style="3"/>
    <col min="10" max="10" width="10.28515625" style="3" bestFit="1" customWidth="1"/>
    <col min="11" max="16384" width="9.140625" style="3"/>
  </cols>
  <sheetData>
    <row r="1" spans="1:17" x14ac:dyDescent="0.2">
      <c r="A1" s="1" t="s">
        <v>0</v>
      </c>
      <c r="B1" s="1"/>
      <c r="C1" s="1"/>
      <c r="D1" s="1"/>
      <c r="E1" s="1"/>
      <c r="F1" s="1"/>
      <c r="G1" s="19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x14ac:dyDescent="0.2">
      <c r="A2" s="1" t="s">
        <v>1</v>
      </c>
      <c r="B2" s="1"/>
      <c r="C2" s="1"/>
      <c r="D2" s="1"/>
      <c r="E2" s="1"/>
      <c r="F2" s="1"/>
      <c r="G2" s="19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x14ac:dyDescent="0.2">
      <c r="A3" s="1" t="s">
        <v>46</v>
      </c>
      <c r="B3" s="1"/>
      <c r="C3" s="1"/>
      <c r="D3" s="1"/>
      <c r="E3" s="1"/>
      <c r="F3" s="1"/>
      <c r="G3" s="19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x14ac:dyDescent="0.2">
      <c r="A4" s="19"/>
      <c r="B4" s="19"/>
      <c r="C4" s="19"/>
      <c r="D4" s="19"/>
      <c r="E4" s="19"/>
      <c r="F4" s="4"/>
      <c r="G4" s="4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x14ac:dyDescent="0.2">
      <c r="A5" s="2"/>
      <c r="B5" s="2"/>
      <c r="C5" s="2"/>
      <c r="D5" s="2"/>
      <c r="E5" s="2"/>
      <c r="F5" s="2"/>
      <c r="G5" s="2"/>
    </row>
    <row r="6" spans="1:17" ht="12.75" customHeight="1" x14ac:dyDescent="0.2">
      <c r="A6" s="28" t="s">
        <v>3</v>
      </c>
      <c r="B6" s="2"/>
      <c r="C6" s="2"/>
      <c r="D6" s="6" t="s">
        <v>4</v>
      </c>
      <c r="E6" s="6" t="s">
        <v>4</v>
      </c>
      <c r="F6" s="6" t="s">
        <v>4</v>
      </c>
      <c r="G6" s="2"/>
    </row>
    <row r="7" spans="1:17" x14ac:dyDescent="0.2">
      <c r="A7" s="29" t="s">
        <v>5</v>
      </c>
      <c r="B7" s="30"/>
      <c r="C7" s="31" t="s">
        <v>6</v>
      </c>
      <c r="D7" s="8" t="s">
        <v>7</v>
      </c>
      <c r="E7" s="8" t="s">
        <v>8</v>
      </c>
      <c r="F7" s="8" t="s">
        <v>9</v>
      </c>
    </row>
    <row r="8" spans="1:17" x14ac:dyDescent="0.2">
      <c r="A8" s="2"/>
      <c r="B8" s="10" t="s">
        <v>18</v>
      </c>
      <c r="C8" s="10" t="s">
        <v>19</v>
      </c>
      <c r="D8" s="10" t="s">
        <v>38</v>
      </c>
      <c r="E8" s="10" t="s">
        <v>39</v>
      </c>
      <c r="F8" s="10" t="s">
        <v>40</v>
      </c>
    </row>
    <row r="9" spans="1:17" ht="13.5" x14ac:dyDescent="0.25">
      <c r="A9" s="10"/>
      <c r="B9" s="11"/>
      <c r="C9" s="10"/>
      <c r="D9" s="10"/>
      <c r="E9" s="10"/>
      <c r="F9" s="10"/>
    </row>
    <row r="10" spans="1:17" x14ac:dyDescent="0.2">
      <c r="A10" s="10">
        <v>1</v>
      </c>
      <c r="B10" s="2" t="s">
        <v>41</v>
      </c>
      <c r="C10" s="21" t="s">
        <v>42</v>
      </c>
      <c r="D10" s="13">
        <f>'JAP-42 Page 1'!D16</f>
        <v>219451229.01000002</v>
      </c>
      <c r="E10" s="13">
        <f>'JAP-42 Page 1'!E16</f>
        <v>70967999.289999992</v>
      </c>
      <c r="F10" s="13">
        <f>'JAP-42 Page 1'!F16</f>
        <v>11659375.288047981</v>
      </c>
      <c r="H10" s="12"/>
    </row>
    <row r="11" spans="1:17" x14ac:dyDescent="0.2">
      <c r="A11" s="10">
        <f>A10+1</f>
        <v>2</v>
      </c>
      <c r="B11" s="2"/>
      <c r="C11" s="2"/>
      <c r="D11" s="2"/>
      <c r="E11" s="2"/>
      <c r="F11" s="2"/>
    </row>
    <row r="12" spans="1:17" x14ac:dyDescent="0.2">
      <c r="A12" s="10">
        <f t="shared" ref="A12:A14" si="0">A11+1</f>
        <v>3</v>
      </c>
      <c r="B12" s="2" t="s">
        <v>47</v>
      </c>
      <c r="C12" s="21" t="s">
        <v>44</v>
      </c>
      <c r="D12" s="23">
        <v>577624839.48799992</v>
      </c>
      <c r="E12" s="23">
        <v>214612933.22299999</v>
      </c>
      <c r="F12" s="23">
        <v>64679851.590999998</v>
      </c>
    </row>
    <row r="13" spans="1:17" x14ac:dyDescent="0.2">
      <c r="A13" s="10">
        <f t="shared" si="0"/>
        <v>4</v>
      </c>
      <c r="B13" s="2"/>
      <c r="C13" s="2"/>
      <c r="D13" s="24"/>
      <c r="E13" s="24"/>
      <c r="F13" s="24"/>
    </row>
    <row r="14" spans="1:17" x14ac:dyDescent="0.2">
      <c r="A14" s="10">
        <f t="shared" si="0"/>
        <v>5</v>
      </c>
      <c r="B14" s="2" t="s">
        <v>48</v>
      </c>
      <c r="C14" s="10" t="str">
        <f>"("&amp;A10&amp;") / ("&amp;A12&amp;")"</f>
        <v>(1) / (3)</v>
      </c>
      <c r="D14" s="32">
        <f>ROUND(D10/D12,5)</f>
        <v>0.37991999999999998</v>
      </c>
      <c r="E14" s="32">
        <f t="shared" ref="E14:F14" si="1">ROUND(E10/E12,5)</f>
        <v>0.33067999999999997</v>
      </c>
      <c r="F14" s="32">
        <f t="shared" si="1"/>
        <v>0.18026</v>
      </c>
    </row>
    <row r="15" spans="1:17" x14ac:dyDescent="0.2">
      <c r="A15" s="2"/>
      <c r="B15" s="2"/>
      <c r="C15" s="2"/>
      <c r="D15" s="26"/>
      <c r="E15" s="26"/>
      <c r="F15" s="26"/>
      <c r="G15" s="26"/>
      <c r="H15" s="2"/>
    </row>
    <row r="16" spans="1:17" x14ac:dyDescent="0.2">
      <c r="A16" s="2"/>
      <c r="B16" s="2"/>
      <c r="C16" s="2"/>
      <c r="D16" s="27"/>
      <c r="E16" s="27"/>
      <c r="F16" s="27"/>
      <c r="G16" s="27"/>
      <c r="H16" s="2"/>
    </row>
    <row r="17" spans="1:8" x14ac:dyDescent="0.2">
      <c r="A17" s="2"/>
      <c r="C17" s="2"/>
      <c r="D17" s="2"/>
      <c r="E17" s="2"/>
      <c r="F17" s="2"/>
      <c r="G17" s="2"/>
      <c r="H17" s="2"/>
    </row>
    <row r="18" spans="1:8" x14ac:dyDescent="0.2">
      <c r="D18" s="33"/>
      <c r="E18" s="33"/>
      <c r="F18" s="33"/>
      <c r="G18" s="33"/>
    </row>
    <row r="19" spans="1:8" x14ac:dyDescent="0.2">
      <c r="D19" s="33"/>
      <c r="E19" s="33"/>
      <c r="F19" s="33"/>
      <c r="G19" s="33"/>
    </row>
    <row r="20" spans="1:8" x14ac:dyDescent="0.2">
      <c r="D20" s="33"/>
      <c r="E20" s="33"/>
      <c r="F20" s="33"/>
      <c r="G20" s="33"/>
    </row>
    <row r="21" spans="1:8" x14ac:dyDescent="0.2">
      <c r="D21" s="33"/>
      <c r="E21" s="33"/>
      <c r="F21" s="33"/>
      <c r="G21" s="33"/>
    </row>
    <row r="22" spans="1:8" x14ac:dyDescent="0.2">
      <c r="D22" s="33"/>
      <c r="E22" s="33"/>
      <c r="F22" s="33"/>
      <c r="G22" s="33"/>
    </row>
  </sheetData>
  <mergeCells count="3">
    <mergeCell ref="A1:F1"/>
    <mergeCell ref="A2:F2"/>
    <mergeCell ref="A3:F3"/>
  </mergeCells>
  <printOptions horizontalCentered="1"/>
  <pageMargins left="0.45" right="0.45" top="1" bottom="0.75" header="0.3" footer="0.3"/>
  <pageSetup scale="94" orientation="landscape" blackAndWhite="1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34"/>
  <sheetViews>
    <sheetView zoomScale="60" zoomScaleNormal="60" workbookViewId="0">
      <pane xSplit="4" ySplit="7" topLeftCell="E8" activePane="bottomRight" state="frozen"/>
      <selection activeCell="E29" sqref="E29"/>
      <selection pane="topRight" activeCell="E29" sqref="E29"/>
      <selection pane="bottomLeft" activeCell="E29" sqref="E29"/>
      <selection pane="bottomRight" sqref="A1:XFD1048576"/>
    </sheetView>
  </sheetViews>
  <sheetFormatPr defaultRowHeight="12.75" x14ac:dyDescent="0.2"/>
  <cols>
    <col min="1" max="1" width="5.28515625" style="3" customWidth="1"/>
    <col min="2" max="2" width="2.7109375" style="3" customWidth="1"/>
    <col min="3" max="3" width="43.140625" style="3" customWidth="1"/>
    <col min="4" max="4" width="14.140625" style="49" bestFit="1" customWidth="1"/>
    <col min="5" max="8" width="12.28515625" style="49" customWidth="1"/>
    <col min="9" max="16" width="12.28515625" style="3" customWidth="1"/>
    <col min="17" max="17" width="12.85546875" style="3" customWidth="1"/>
    <col min="18" max="18" width="13.85546875" style="3" bestFit="1" customWidth="1"/>
    <col min="19" max="16384" width="9.140625" style="3"/>
  </cols>
  <sheetData>
    <row r="1" spans="1:18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8" x14ac:dyDescent="0.2">
      <c r="A3" s="1" t="s">
        <v>49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">
      <c r="A4" s="2"/>
      <c r="B4" s="2"/>
      <c r="C4" s="2"/>
      <c r="D4" s="10"/>
      <c r="E4" s="10"/>
      <c r="F4" s="10"/>
      <c r="G4" s="10"/>
      <c r="H4" s="10"/>
      <c r="I4" s="2"/>
      <c r="J4" s="2"/>
      <c r="K4" s="2"/>
      <c r="L4" s="2"/>
      <c r="M4" s="2"/>
      <c r="N4" s="2"/>
      <c r="O4" s="2"/>
      <c r="P4" s="2"/>
      <c r="Q4" s="2"/>
    </row>
    <row r="5" spans="1:18" x14ac:dyDescent="0.2">
      <c r="A5" s="2"/>
      <c r="B5" s="2"/>
      <c r="C5" s="2"/>
      <c r="D5" s="10"/>
      <c r="E5" s="10"/>
      <c r="F5" s="10"/>
      <c r="G5" s="10"/>
      <c r="H5" s="10"/>
      <c r="I5" s="2"/>
      <c r="J5" s="2"/>
      <c r="K5" s="2"/>
      <c r="L5" s="2"/>
      <c r="M5" s="2"/>
      <c r="N5" s="2"/>
      <c r="O5" s="2"/>
      <c r="P5" s="2"/>
      <c r="Q5" s="2"/>
    </row>
    <row r="6" spans="1:18" ht="25.5" x14ac:dyDescent="0.2">
      <c r="A6" s="34" t="s">
        <v>50</v>
      </c>
      <c r="B6" s="34"/>
      <c r="C6" s="20"/>
      <c r="D6" s="34" t="s">
        <v>6</v>
      </c>
      <c r="E6" s="35" t="s">
        <v>51</v>
      </c>
      <c r="F6" s="35" t="s">
        <v>52</v>
      </c>
      <c r="G6" s="35" t="s">
        <v>53</v>
      </c>
      <c r="H6" s="35" t="s">
        <v>54</v>
      </c>
      <c r="I6" s="35" t="s">
        <v>55</v>
      </c>
      <c r="J6" s="35" t="s">
        <v>56</v>
      </c>
      <c r="K6" s="35" t="s">
        <v>57</v>
      </c>
      <c r="L6" s="35" t="s">
        <v>58</v>
      </c>
      <c r="M6" s="35" t="s">
        <v>59</v>
      </c>
      <c r="N6" s="35" t="s">
        <v>60</v>
      </c>
      <c r="O6" s="35" t="s">
        <v>61</v>
      </c>
      <c r="P6" s="35" t="s">
        <v>62</v>
      </c>
      <c r="Q6" s="34" t="s">
        <v>63</v>
      </c>
    </row>
    <row r="7" spans="1:18" x14ac:dyDescent="0.2">
      <c r="A7" s="2"/>
      <c r="B7" s="2"/>
      <c r="C7" s="10" t="s">
        <v>18</v>
      </c>
      <c r="D7" s="10" t="s">
        <v>19</v>
      </c>
      <c r="E7" s="10" t="s">
        <v>38</v>
      </c>
      <c r="F7" s="10" t="s">
        <v>39</v>
      </c>
      <c r="G7" s="10" t="s">
        <v>40</v>
      </c>
      <c r="H7" s="10" t="s">
        <v>23</v>
      </c>
      <c r="I7" s="10" t="s">
        <v>24</v>
      </c>
      <c r="J7" s="10" t="s">
        <v>25</v>
      </c>
      <c r="K7" s="10" t="s">
        <v>26</v>
      </c>
      <c r="L7" s="10" t="s">
        <v>27</v>
      </c>
      <c r="M7" s="10" t="s">
        <v>28</v>
      </c>
      <c r="N7" s="10" t="s">
        <v>29</v>
      </c>
      <c r="O7" s="10" t="s">
        <v>30</v>
      </c>
      <c r="P7" s="10" t="s">
        <v>64</v>
      </c>
      <c r="Q7" s="10" t="s">
        <v>65</v>
      </c>
    </row>
    <row r="8" spans="1:18" ht="13.5" x14ac:dyDescent="0.25">
      <c r="A8" s="10"/>
      <c r="B8" s="36" t="s">
        <v>66</v>
      </c>
      <c r="C8" s="11"/>
      <c r="D8" s="10"/>
      <c r="E8" s="10"/>
      <c r="F8" s="10"/>
      <c r="G8" s="10"/>
      <c r="H8" s="10"/>
      <c r="I8" s="10"/>
      <c r="J8" s="10"/>
      <c r="K8" s="2"/>
      <c r="L8" s="2"/>
      <c r="M8" s="2"/>
      <c r="N8" s="2"/>
      <c r="O8" s="2"/>
      <c r="P8" s="2"/>
      <c r="Q8" s="2"/>
    </row>
    <row r="9" spans="1:18" x14ac:dyDescent="0.2">
      <c r="A9" s="10">
        <v>1</v>
      </c>
      <c r="B9" s="37" t="s">
        <v>67</v>
      </c>
      <c r="D9" s="10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38"/>
    </row>
    <row r="10" spans="1:18" x14ac:dyDescent="0.2">
      <c r="A10" s="10">
        <f t="shared" ref="A10:A32" si="0">A9+1</f>
        <v>2</v>
      </c>
      <c r="B10" s="10"/>
      <c r="C10" s="2" t="s">
        <v>68</v>
      </c>
      <c r="D10" s="10" t="s">
        <v>44</v>
      </c>
      <c r="E10" s="23">
        <v>91604739.346000001</v>
      </c>
      <c r="F10" s="23">
        <v>77654342.589000002</v>
      </c>
      <c r="G10" s="23">
        <v>65317110.008000001</v>
      </c>
      <c r="H10" s="23">
        <v>45794468.026000001</v>
      </c>
      <c r="I10" s="23">
        <v>28836504.487</v>
      </c>
      <c r="J10" s="23">
        <v>19261264.033999998</v>
      </c>
      <c r="K10" s="23">
        <v>14539368.141999999</v>
      </c>
      <c r="L10" s="23">
        <v>13454920.966</v>
      </c>
      <c r="M10" s="23">
        <v>19363095.972999997</v>
      </c>
      <c r="N10" s="23">
        <v>42915265.192000002</v>
      </c>
      <c r="O10" s="23">
        <v>62222129.219999991</v>
      </c>
      <c r="P10" s="23">
        <v>96661631.504999995</v>
      </c>
      <c r="Q10" s="39">
        <f>SUM(E10:P10)</f>
        <v>577624839.48799992</v>
      </c>
      <c r="R10" s="40"/>
    </row>
    <row r="11" spans="1:18" x14ac:dyDescent="0.2">
      <c r="A11" s="10">
        <f t="shared" si="0"/>
        <v>3</v>
      </c>
      <c r="B11" s="10"/>
      <c r="C11" s="2" t="s">
        <v>69</v>
      </c>
      <c r="D11" s="41" t="s">
        <v>70</v>
      </c>
      <c r="E11" s="42">
        <f t="shared" ref="E11:P11" si="1">E10/$Q10</f>
        <v>0.15858864280697726</v>
      </c>
      <c r="F11" s="42">
        <f t="shared" si="1"/>
        <v>0.13443733246969075</v>
      </c>
      <c r="G11" s="42">
        <f t="shared" si="1"/>
        <v>0.11307877629690638</v>
      </c>
      <c r="H11" s="42">
        <f t="shared" si="1"/>
        <v>7.9280641855000028E-2</v>
      </c>
      <c r="I11" s="42">
        <f t="shared" si="1"/>
        <v>4.992254923205925E-2</v>
      </c>
      <c r="J11" s="42">
        <f t="shared" si="1"/>
        <v>3.3345629753514343E-2</v>
      </c>
      <c r="K11" s="42">
        <f t="shared" si="1"/>
        <v>2.5170953788773227E-2</v>
      </c>
      <c r="L11" s="42">
        <f t="shared" si="1"/>
        <v>2.3293529028160023E-2</v>
      </c>
      <c r="M11" s="42">
        <f t="shared" si="1"/>
        <v>3.3521924005489832E-2</v>
      </c>
      <c r="N11" s="42">
        <f t="shared" si="1"/>
        <v>7.4296086764619754E-2</v>
      </c>
      <c r="O11" s="42">
        <f t="shared" si="1"/>
        <v>0.10772066048120953</v>
      </c>
      <c r="P11" s="42">
        <f t="shared" si="1"/>
        <v>0.1673432735175997</v>
      </c>
      <c r="Q11" s="42">
        <f>SUM(E11:P11)</f>
        <v>1</v>
      </c>
    </row>
    <row r="12" spans="1:18" x14ac:dyDescent="0.2">
      <c r="A12" s="10">
        <f t="shared" si="0"/>
        <v>4</v>
      </c>
      <c r="B12" s="10"/>
      <c r="C12" s="2"/>
      <c r="D12" s="43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13" spans="1:18" x14ac:dyDescent="0.2">
      <c r="A13" s="10">
        <f t="shared" si="0"/>
        <v>5</v>
      </c>
      <c r="B13" s="37" t="s">
        <v>71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4" spans="1:18" x14ac:dyDescent="0.2">
      <c r="A14" s="10">
        <f t="shared" si="0"/>
        <v>6</v>
      </c>
      <c r="B14" s="10"/>
      <c r="C14" s="2" t="str">
        <f>C10</f>
        <v>Weather-Normalized Therm Sales (Oct15-Sep16)</v>
      </c>
      <c r="D14" s="10" t="s">
        <v>44</v>
      </c>
      <c r="E14" s="23">
        <v>31778755.473000001</v>
      </c>
      <c r="F14" s="23">
        <v>26729915.710999999</v>
      </c>
      <c r="G14" s="23">
        <v>23208086.123</v>
      </c>
      <c r="H14" s="23">
        <v>16757958.912</v>
      </c>
      <c r="I14" s="23">
        <v>11994603.314000001</v>
      </c>
      <c r="J14" s="23">
        <v>9304174.7490000017</v>
      </c>
      <c r="K14" s="23">
        <v>8175066.7919999994</v>
      </c>
      <c r="L14" s="23">
        <v>7909175.8499999996</v>
      </c>
      <c r="M14" s="23">
        <v>9241916.4350000005</v>
      </c>
      <c r="N14" s="23">
        <v>15414291.943</v>
      </c>
      <c r="O14" s="23">
        <v>21445221.525000002</v>
      </c>
      <c r="P14" s="23">
        <v>32653766.395999998</v>
      </c>
      <c r="Q14" s="39">
        <f>SUM(E14:P14)</f>
        <v>214612933.22299999</v>
      </c>
      <c r="R14" s="40"/>
    </row>
    <row r="15" spans="1:18" x14ac:dyDescent="0.2">
      <c r="A15" s="10">
        <f t="shared" si="0"/>
        <v>7</v>
      </c>
      <c r="B15" s="10"/>
      <c r="C15" s="2" t="s">
        <v>69</v>
      </c>
      <c r="D15" s="21" t="s">
        <v>72</v>
      </c>
      <c r="E15" s="45">
        <f t="shared" ref="E15:P15" si="2">E14/$Q14</f>
        <v>0.1480747455232781</v>
      </c>
      <c r="F15" s="45">
        <f t="shared" si="2"/>
        <v>0.12454941698795702</v>
      </c>
      <c r="G15" s="45">
        <f t="shared" si="2"/>
        <v>0.10813927089326413</v>
      </c>
      <c r="H15" s="45">
        <f t="shared" si="2"/>
        <v>7.808457142043318E-2</v>
      </c>
      <c r="I15" s="45">
        <f t="shared" si="2"/>
        <v>5.5889471029859368E-2</v>
      </c>
      <c r="J15" s="45">
        <f t="shared" si="2"/>
        <v>4.3353280761193554E-2</v>
      </c>
      <c r="K15" s="45">
        <f t="shared" si="2"/>
        <v>3.8092144164981204E-2</v>
      </c>
      <c r="L15" s="45">
        <f t="shared" si="2"/>
        <v>3.6853211645831864E-2</v>
      </c>
      <c r="M15" s="45">
        <f t="shared" si="2"/>
        <v>4.3063184945135204E-2</v>
      </c>
      <c r="N15" s="45">
        <f t="shared" si="2"/>
        <v>7.1823686072932602E-2</v>
      </c>
      <c r="O15" s="45">
        <f t="shared" si="2"/>
        <v>9.9925112633900318E-2</v>
      </c>
      <c r="P15" s="45">
        <f t="shared" si="2"/>
        <v>0.15215190392123351</v>
      </c>
      <c r="Q15" s="45">
        <f>SUM(E15:P15)</f>
        <v>1</v>
      </c>
    </row>
    <row r="16" spans="1:18" x14ac:dyDescent="0.2">
      <c r="A16" s="10">
        <f t="shared" si="0"/>
        <v>8</v>
      </c>
      <c r="B16" s="10"/>
      <c r="C16" s="2"/>
      <c r="D16" s="21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</row>
    <row r="17" spans="1:17" x14ac:dyDescent="0.2">
      <c r="A17" s="10">
        <f t="shared" si="0"/>
        <v>9</v>
      </c>
      <c r="B17" s="37" t="s">
        <v>73</v>
      </c>
      <c r="D17" s="3"/>
      <c r="E17" s="3"/>
      <c r="F17" s="3"/>
      <c r="G17" s="3"/>
      <c r="H17" s="3"/>
    </row>
    <row r="18" spans="1:17" x14ac:dyDescent="0.2">
      <c r="A18" s="10">
        <f t="shared" si="0"/>
        <v>10</v>
      </c>
      <c r="B18" s="10"/>
      <c r="C18" s="2" t="str">
        <f>C10</f>
        <v>Weather-Normalized Therm Sales (Oct15-Sep16)</v>
      </c>
      <c r="D18" s="10" t="s">
        <v>44</v>
      </c>
      <c r="E18" s="23">
        <v>8530794.6729999986</v>
      </c>
      <c r="F18" s="23">
        <v>7521170.1290000007</v>
      </c>
      <c r="G18" s="23">
        <v>6948023.4589999989</v>
      </c>
      <c r="H18" s="23">
        <v>5316782.8680000007</v>
      </c>
      <c r="I18" s="23">
        <v>4172095.0130000003</v>
      </c>
      <c r="J18" s="23">
        <v>3330056.5630000001</v>
      </c>
      <c r="K18" s="23">
        <v>2749435.926</v>
      </c>
      <c r="L18" s="23">
        <v>2813394.4729999998</v>
      </c>
      <c r="M18" s="23">
        <v>3323533.2490000003</v>
      </c>
      <c r="N18" s="23">
        <v>5106430.3900000006</v>
      </c>
      <c r="O18" s="23">
        <v>6406953.6319999993</v>
      </c>
      <c r="P18" s="23">
        <v>8461181.216</v>
      </c>
      <c r="Q18" s="39">
        <f>SUM(E18:P18)</f>
        <v>64679851.590999991</v>
      </c>
    </row>
    <row r="19" spans="1:17" x14ac:dyDescent="0.2">
      <c r="A19" s="10">
        <f t="shared" si="0"/>
        <v>11</v>
      </c>
      <c r="B19" s="10"/>
      <c r="C19" s="2" t="s">
        <v>69</v>
      </c>
      <c r="D19" s="21" t="s">
        <v>74</v>
      </c>
      <c r="E19" s="45">
        <f t="shared" ref="E19:P19" si="3">E18/$Q18</f>
        <v>0.13189261359076826</v>
      </c>
      <c r="F19" s="45">
        <f t="shared" si="3"/>
        <v>0.11628304555427503</v>
      </c>
      <c r="G19" s="45">
        <f t="shared" si="3"/>
        <v>0.10742175945200833</v>
      </c>
      <c r="H19" s="45">
        <f t="shared" si="3"/>
        <v>8.2201531655026486E-2</v>
      </c>
      <c r="I19" s="45">
        <f t="shared" si="3"/>
        <v>6.4503781477144501E-2</v>
      </c>
      <c r="J19" s="45">
        <f t="shared" si="3"/>
        <v>5.1485222694347799E-2</v>
      </c>
      <c r="K19" s="45">
        <f t="shared" si="3"/>
        <v>4.2508383343022017E-2</v>
      </c>
      <c r="L19" s="45">
        <f t="shared" si="3"/>
        <v>4.349723142208748E-2</v>
      </c>
      <c r="M19" s="45">
        <f t="shared" si="3"/>
        <v>5.1384367268128672E-2</v>
      </c>
      <c r="N19" s="45">
        <f t="shared" si="3"/>
        <v>7.8949321378939979E-2</v>
      </c>
      <c r="O19" s="45">
        <f t="shared" si="3"/>
        <v>9.905640588840664E-2</v>
      </c>
      <c r="P19" s="45">
        <f t="shared" si="3"/>
        <v>0.13081633627584496</v>
      </c>
      <c r="Q19" s="45">
        <f>SUM(E19:P19)</f>
        <v>1.0000000000000002</v>
      </c>
    </row>
    <row r="20" spans="1:17" x14ac:dyDescent="0.2">
      <c r="A20" s="10">
        <f t="shared" si="0"/>
        <v>12</v>
      </c>
      <c r="B20" s="10"/>
      <c r="C20" s="2"/>
      <c r="D20" s="21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</row>
    <row r="21" spans="1:17" x14ac:dyDescent="0.2">
      <c r="A21" s="10">
        <f t="shared" si="0"/>
        <v>13</v>
      </c>
      <c r="B21" s="36" t="s">
        <v>75</v>
      </c>
      <c r="D21" s="10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1:17" x14ac:dyDescent="0.2">
      <c r="A22" s="10">
        <f t="shared" si="0"/>
        <v>14</v>
      </c>
      <c r="B22" s="37" t="s">
        <v>67</v>
      </c>
      <c r="D22" s="10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">
      <c r="A23" s="10">
        <f t="shared" si="0"/>
        <v>15</v>
      </c>
      <c r="B23" s="10"/>
      <c r="C23" s="2" t="s">
        <v>76</v>
      </c>
      <c r="D23" s="10" t="s">
        <v>77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46">
        <f>'JAP-42 Page 2'!D14</f>
        <v>294.17</v>
      </c>
    </row>
    <row r="24" spans="1:17" x14ac:dyDescent="0.2">
      <c r="A24" s="10">
        <f t="shared" si="0"/>
        <v>16</v>
      </c>
      <c r="B24" s="10"/>
      <c r="C24" s="2" t="s">
        <v>75</v>
      </c>
      <c r="D24" s="10" t="str">
        <f>"("&amp;A$11&amp;") x ("&amp;A23&amp;")"</f>
        <v>(3) x (15)</v>
      </c>
      <c r="E24" s="26">
        <f>$Q23*E$11</f>
        <v>46.652021054528504</v>
      </c>
      <c r="F24" s="26">
        <f t="shared" ref="F24:P24" si="4">$Q23*F$11</f>
        <v>39.547430092608927</v>
      </c>
      <c r="G24" s="26">
        <f t="shared" si="4"/>
        <v>33.264383623260954</v>
      </c>
      <c r="H24" s="26">
        <f t="shared" si="4"/>
        <v>23.321986414485359</v>
      </c>
      <c r="I24" s="26">
        <f t="shared" si="4"/>
        <v>14.68571630759487</v>
      </c>
      <c r="J24" s="26">
        <f t="shared" si="4"/>
        <v>9.8092839045913145</v>
      </c>
      <c r="K24" s="26">
        <f t="shared" si="4"/>
        <v>7.4045394760434204</v>
      </c>
      <c r="L24" s="26">
        <f t="shared" si="4"/>
        <v>6.8522574342138345</v>
      </c>
      <c r="M24" s="26">
        <f t="shared" si="4"/>
        <v>9.8611443846949438</v>
      </c>
      <c r="N24" s="26">
        <f t="shared" si="4"/>
        <v>21.855679843548195</v>
      </c>
      <c r="O24" s="26">
        <f t="shared" si="4"/>
        <v>31.688186693757409</v>
      </c>
      <c r="P24" s="26">
        <f t="shared" si="4"/>
        <v>49.227370770672309</v>
      </c>
      <c r="Q24" s="47">
        <f>SUM(E24:P24)</f>
        <v>294.17000000000007</v>
      </c>
    </row>
    <row r="25" spans="1:17" x14ac:dyDescent="0.2">
      <c r="A25" s="10">
        <f t="shared" si="0"/>
        <v>17</v>
      </c>
      <c r="B25" s="10"/>
      <c r="C25" s="2"/>
      <c r="D25" s="4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47"/>
    </row>
    <row r="26" spans="1:17" x14ac:dyDescent="0.2">
      <c r="A26" s="10">
        <f t="shared" si="0"/>
        <v>18</v>
      </c>
      <c r="B26" s="37" t="s">
        <v>71</v>
      </c>
      <c r="D26" s="10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47"/>
    </row>
    <row r="27" spans="1:17" x14ac:dyDescent="0.2">
      <c r="A27" s="10">
        <f t="shared" si="0"/>
        <v>19</v>
      </c>
      <c r="B27" s="10"/>
      <c r="C27" s="2" t="s">
        <v>76</v>
      </c>
      <c r="D27" s="10" t="str">
        <f>$D$23</f>
        <v>JAP-42 Page 2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46">
        <f>'JAP-42 Page 2'!E14</f>
        <v>1269.58</v>
      </c>
    </row>
    <row r="28" spans="1:17" x14ac:dyDescent="0.2">
      <c r="A28" s="10">
        <f t="shared" si="0"/>
        <v>20</v>
      </c>
      <c r="B28" s="10"/>
      <c r="C28" s="2" t="s">
        <v>75</v>
      </c>
      <c r="D28" s="10" t="str">
        <f>"("&amp;A$15&amp;") x ("&amp;A27&amp;")"</f>
        <v>(7) x (19)</v>
      </c>
      <c r="E28" s="26">
        <f>$Q27*E$15</f>
        <v>187.9927354214434</v>
      </c>
      <c r="F28" s="26">
        <f t="shared" ref="F28:P28" si="5">$Q27*F$15</f>
        <v>158.12544881957047</v>
      </c>
      <c r="G28" s="26">
        <f t="shared" si="5"/>
        <v>137.29145554067026</v>
      </c>
      <c r="H28" s="26">
        <f t="shared" si="5"/>
        <v>99.134610183953555</v>
      </c>
      <c r="I28" s="26">
        <f t="shared" si="5"/>
        <v>70.956154630088847</v>
      </c>
      <c r="J28" s="26">
        <f t="shared" si="5"/>
        <v>55.040458188796109</v>
      </c>
      <c r="K28" s="26">
        <f t="shared" si="5"/>
        <v>48.361024388976837</v>
      </c>
      <c r="L28" s="26">
        <f t="shared" si="5"/>
        <v>46.788100441315216</v>
      </c>
      <c r="M28" s="26">
        <f t="shared" si="5"/>
        <v>54.672158342644749</v>
      </c>
      <c r="N28" s="26">
        <f t="shared" si="5"/>
        <v>91.185915364473772</v>
      </c>
      <c r="O28" s="26">
        <f t="shared" si="5"/>
        <v>126.86292449774716</v>
      </c>
      <c r="P28" s="26">
        <f t="shared" si="5"/>
        <v>193.16901418031964</v>
      </c>
      <c r="Q28" s="47">
        <f>SUM(E28:P28)</f>
        <v>1269.58</v>
      </c>
    </row>
    <row r="29" spans="1:17" x14ac:dyDescent="0.2">
      <c r="A29" s="10">
        <f t="shared" si="0"/>
        <v>21</v>
      </c>
      <c r="B29" s="10"/>
      <c r="C29" s="2"/>
      <c r="D29" s="10"/>
      <c r="E29" s="10"/>
      <c r="F29" s="10"/>
      <c r="G29" s="10"/>
      <c r="H29" s="10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">
      <c r="A30" s="10">
        <f t="shared" si="0"/>
        <v>22</v>
      </c>
      <c r="B30" s="37" t="s">
        <v>73</v>
      </c>
      <c r="D30" s="10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47"/>
    </row>
    <row r="31" spans="1:17" x14ac:dyDescent="0.2">
      <c r="A31" s="10">
        <f t="shared" si="0"/>
        <v>23</v>
      </c>
      <c r="B31" s="10"/>
      <c r="C31" s="2" t="s">
        <v>76</v>
      </c>
      <c r="D31" s="10" t="str">
        <f>$D$23</f>
        <v>JAP-42 Page 2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46">
        <f>'JAP-42 Page 2'!F14</f>
        <v>6822.34</v>
      </c>
    </row>
    <row r="32" spans="1:17" x14ac:dyDescent="0.2">
      <c r="A32" s="10">
        <f t="shared" si="0"/>
        <v>24</v>
      </c>
      <c r="B32" s="10"/>
      <c r="C32" s="2" t="s">
        <v>75</v>
      </c>
      <c r="D32" s="10" t="str">
        <f>"("&amp;A$19&amp;") x ("&amp;A31&amp;")"</f>
        <v>(11) x (23)</v>
      </c>
      <c r="E32" s="26">
        <f>$Q31*E$15</f>
        <v>1010.2162593732811</v>
      </c>
      <c r="F32" s="26">
        <f t="shared" ref="F32:P32" si="6">$Q31*F$15</f>
        <v>849.71846949361873</v>
      </c>
      <c r="G32" s="26">
        <f t="shared" si="6"/>
        <v>737.76287338595159</v>
      </c>
      <c r="H32" s="26">
        <f t="shared" si="6"/>
        <v>532.71949498447816</v>
      </c>
      <c r="I32" s="26">
        <f t="shared" si="6"/>
        <v>381.29697378585075</v>
      </c>
      <c r="J32" s="26">
        <f t="shared" si="6"/>
        <v>295.77082146832123</v>
      </c>
      <c r="K32" s="26">
        <f t="shared" si="6"/>
        <v>259.87755882251787</v>
      </c>
      <c r="L32" s="26">
        <f t="shared" si="6"/>
        <v>251.42513993982456</v>
      </c>
      <c r="M32" s="26">
        <f t="shared" si="6"/>
        <v>293.79168917859369</v>
      </c>
      <c r="N32" s="26">
        <f t="shared" si="6"/>
        <v>490.00560644281103</v>
      </c>
      <c r="O32" s="26">
        <f t="shared" si="6"/>
        <v>681.72309292676346</v>
      </c>
      <c r="P32" s="26">
        <f t="shared" si="6"/>
        <v>1038.0320201979882</v>
      </c>
      <c r="Q32" s="47">
        <f>SUM(E32:P32)</f>
        <v>6822.34</v>
      </c>
    </row>
    <row r="33" spans="4:8" x14ac:dyDescent="0.2">
      <c r="D33" s="3"/>
      <c r="E33" s="3"/>
      <c r="F33" s="3"/>
      <c r="G33" s="3"/>
      <c r="H33" s="3"/>
    </row>
    <row r="34" spans="4:8" x14ac:dyDescent="0.2">
      <c r="D34" s="3"/>
      <c r="E34" s="3"/>
      <c r="F34" s="3"/>
      <c r="G34" s="3"/>
      <c r="H34" s="3"/>
    </row>
  </sheetData>
  <mergeCells count="3">
    <mergeCell ref="A1:Q1"/>
    <mergeCell ref="A2:Q2"/>
    <mergeCell ref="A3:Q3"/>
  </mergeCells>
  <printOptions horizontalCentered="1"/>
  <pageMargins left="0.45" right="0.45" top="1" bottom="0.75" header="0.3" footer="0.3"/>
  <pageSetup scale="57" orientation="landscape" blackAndWhite="1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6"/>
  <sheetViews>
    <sheetView zoomScale="80" zoomScaleNormal="80" workbookViewId="0">
      <pane xSplit="2" ySplit="7" topLeftCell="C8" activePane="bottomRight" state="frozen"/>
      <selection activeCell="E29" sqref="E29"/>
      <selection pane="topRight" activeCell="E29" sqref="E29"/>
      <selection pane="bottomLeft" activeCell="E29" sqref="E29"/>
      <selection pane="bottomRight" sqref="A1:XFD1048576"/>
    </sheetView>
  </sheetViews>
  <sheetFormatPr defaultRowHeight="12.75" x14ac:dyDescent="0.2"/>
  <cols>
    <col min="1" max="1" width="5.28515625" style="2" customWidth="1"/>
    <col min="2" max="2" width="41" style="2" customWidth="1"/>
    <col min="3" max="3" width="16.28515625" style="2" customWidth="1"/>
    <col min="4" max="4" width="13.5703125" style="2" customWidth="1"/>
    <col min="5" max="5" width="13.7109375" style="2" customWidth="1"/>
    <col min="6" max="6" width="14" style="2" customWidth="1"/>
    <col min="7" max="7" width="13.7109375" style="2" customWidth="1"/>
    <col min="8" max="8" width="13.5703125" style="2" customWidth="1"/>
    <col min="9" max="12" width="12.85546875" style="2" customWidth="1"/>
    <col min="13" max="14" width="13.7109375" style="2" customWidth="1"/>
    <col min="15" max="15" width="13.42578125" style="2" customWidth="1"/>
    <col min="16" max="16" width="15.140625" style="2" customWidth="1"/>
    <col min="17" max="18" width="12.28515625" style="2" customWidth="1"/>
    <col min="19" max="16384" width="9.140625" style="2"/>
  </cols>
  <sheetData>
    <row r="1" spans="1:21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21" x14ac:dyDescent="0.2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21" x14ac:dyDescent="0.2">
      <c r="A3" s="50" t="s">
        <v>78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21" x14ac:dyDescent="0.2">
      <c r="A4" s="50" t="s">
        <v>79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2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7" spans="1:21" ht="25.5" customHeight="1" x14ac:dyDescent="0.2">
      <c r="A7" s="34" t="s">
        <v>50</v>
      </c>
      <c r="B7" s="51"/>
      <c r="C7" s="52" t="s">
        <v>6</v>
      </c>
      <c r="D7" s="53">
        <v>43101</v>
      </c>
      <c r="E7" s="53">
        <f t="shared" ref="E7:O7" si="0">EDATE(D7,1)</f>
        <v>43132</v>
      </c>
      <c r="F7" s="53">
        <f t="shared" si="0"/>
        <v>43160</v>
      </c>
      <c r="G7" s="53">
        <f t="shared" si="0"/>
        <v>43191</v>
      </c>
      <c r="H7" s="53">
        <f t="shared" si="0"/>
        <v>43221</v>
      </c>
      <c r="I7" s="53">
        <f t="shared" si="0"/>
        <v>43252</v>
      </c>
      <c r="J7" s="53">
        <f t="shared" si="0"/>
        <v>43282</v>
      </c>
      <c r="K7" s="53">
        <f t="shared" si="0"/>
        <v>43313</v>
      </c>
      <c r="L7" s="53">
        <f t="shared" si="0"/>
        <v>43344</v>
      </c>
      <c r="M7" s="53">
        <f t="shared" si="0"/>
        <v>43374</v>
      </c>
      <c r="N7" s="53">
        <f t="shared" si="0"/>
        <v>43405</v>
      </c>
      <c r="O7" s="53">
        <f t="shared" si="0"/>
        <v>43435</v>
      </c>
      <c r="P7" s="53" t="s">
        <v>80</v>
      </c>
      <c r="Q7" s="54"/>
      <c r="R7" s="54"/>
      <c r="S7" s="55"/>
      <c r="T7" s="55"/>
      <c r="U7" s="55"/>
    </row>
    <row r="8" spans="1:21" x14ac:dyDescent="0.2">
      <c r="A8" s="10"/>
      <c r="B8" s="10" t="s">
        <v>18</v>
      </c>
      <c r="C8" s="10" t="s">
        <v>19</v>
      </c>
      <c r="D8" s="10" t="s">
        <v>38</v>
      </c>
      <c r="E8" s="10" t="s">
        <v>39</v>
      </c>
      <c r="F8" s="10" t="s">
        <v>40</v>
      </c>
      <c r="G8" s="10" t="s">
        <v>23</v>
      </c>
      <c r="H8" s="10" t="s">
        <v>24</v>
      </c>
      <c r="I8" s="10" t="s">
        <v>25</v>
      </c>
      <c r="J8" s="10" t="s">
        <v>26</v>
      </c>
      <c r="K8" s="10" t="s">
        <v>27</v>
      </c>
      <c r="L8" s="10" t="s">
        <v>28</v>
      </c>
      <c r="M8" s="10" t="s">
        <v>29</v>
      </c>
      <c r="N8" s="10" t="s">
        <v>30</v>
      </c>
      <c r="O8" s="10" t="s">
        <v>64</v>
      </c>
      <c r="P8" s="10" t="s">
        <v>65</v>
      </c>
      <c r="Q8" s="10"/>
    </row>
    <row r="9" spans="1:2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21" x14ac:dyDescent="0.2">
      <c r="A10" s="10">
        <v>1</v>
      </c>
      <c r="B10" s="2" t="s">
        <v>81</v>
      </c>
      <c r="C10" s="10" t="s">
        <v>82</v>
      </c>
      <c r="D10" s="56">
        <v>765356</v>
      </c>
      <c r="E10" s="56">
        <v>766622</v>
      </c>
      <c r="F10" s="56">
        <v>767351</v>
      </c>
      <c r="G10" s="56">
        <v>767901</v>
      </c>
      <c r="H10" s="56">
        <v>768060</v>
      </c>
      <c r="I10" s="56">
        <v>768180</v>
      </c>
      <c r="J10" s="56">
        <v>767921</v>
      </c>
      <c r="K10" s="56">
        <v>768127</v>
      </c>
      <c r="L10" s="56">
        <v>768839</v>
      </c>
      <c r="M10" s="56">
        <v>770543</v>
      </c>
      <c r="N10" s="56">
        <v>772503</v>
      </c>
      <c r="O10" s="56">
        <v>774273</v>
      </c>
      <c r="P10" s="57"/>
      <c r="Q10" s="58"/>
      <c r="R10" s="58"/>
    </row>
    <row r="11" spans="1:21" x14ac:dyDescent="0.2">
      <c r="A11" s="10">
        <f>A10+1</f>
        <v>2</v>
      </c>
      <c r="B11" s="2" t="s">
        <v>83</v>
      </c>
      <c r="C11" s="10" t="s">
        <v>84</v>
      </c>
      <c r="D11" s="59">
        <f>'JAP-42 Page 4'!E24</f>
        <v>46.652021054528504</v>
      </c>
      <c r="E11" s="59">
        <f>'JAP-42 Page 4'!F24</f>
        <v>39.547430092608927</v>
      </c>
      <c r="F11" s="59">
        <f>'JAP-42 Page 4'!G24</f>
        <v>33.264383623260954</v>
      </c>
      <c r="G11" s="59">
        <f>'JAP-42 Page 4'!H24</f>
        <v>23.321986414485359</v>
      </c>
      <c r="H11" s="59">
        <f>'JAP-42 Page 4'!I24</f>
        <v>14.68571630759487</v>
      </c>
      <c r="I11" s="59">
        <f>'JAP-42 Page 4'!J24</f>
        <v>9.8092839045913145</v>
      </c>
      <c r="J11" s="59">
        <f>'JAP-42 Page 4'!K24</f>
        <v>7.4045394760434204</v>
      </c>
      <c r="K11" s="59">
        <f>'JAP-42 Page 4'!L24</f>
        <v>6.8522574342138345</v>
      </c>
      <c r="L11" s="59">
        <f>'JAP-42 Page 4'!M24</f>
        <v>9.8611443846949438</v>
      </c>
      <c r="M11" s="59">
        <f>'JAP-42 Page 4'!N24</f>
        <v>21.855679843548195</v>
      </c>
      <c r="N11" s="59">
        <f>'JAP-42 Page 4'!O24</f>
        <v>31.688186693757409</v>
      </c>
      <c r="O11" s="59">
        <f>'JAP-42 Page 4'!P24</f>
        <v>49.227370770672309</v>
      </c>
      <c r="P11" s="26">
        <f>SUM(D11:O11)</f>
        <v>294.17000000000007</v>
      </c>
      <c r="Q11" s="60"/>
      <c r="R11" s="60"/>
    </row>
    <row r="12" spans="1:21" x14ac:dyDescent="0.2">
      <c r="A12" s="10">
        <f t="shared" ref="A12:A28" si="1">A11+1</f>
        <v>3</v>
      </c>
      <c r="B12" s="2" t="s">
        <v>85</v>
      </c>
      <c r="C12" s="10" t="str">
        <f>"("&amp;A10&amp;") x ("&amp;A11&amp;")"</f>
        <v>(1) x (2)</v>
      </c>
      <c r="D12" s="12">
        <f t="shared" ref="D12:O12" si="2">D10*D11</f>
        <v>35705404.226209715</v>
      </c>
      <c r="E12" s="12">
        <f t="shared" si="2"/>
        <v>30317929.952456042</v>
      </c>
      <c r="F12" s="12">
        <f t="shared" si="2"/>
        <v>25525458.037692916</v>
      </c>
      <c r="G12" s="12">
        <f t="shared" si="2"/>
        <v>17908976.689669721</v>
      </c>
      <c r="H12" s="12">
        <f t="shared" si="2"/>
        <v>11279511.267211316</v>
      </c>
      <c r="I12" s="12">
        <f t="shared" si="2"/>
        <v>7535295.7098289561</v>
      </c>
      <c r="J12" s="12">
        <f t="shared" si="2"/>
        <v>5686101.358982739</v>
      </c>
      <c r="K12" s="12">
        <f t="shared" si="2"/>
        <v>5263403.9461703701</v>
      </c>
      <c r="L12" s="12">
        <f t="shared" si="2"/>
        <v>7581632.3875844758</v>
      </c>
      <c r="M12" s="12">
        <f t="shared" si="2"/>
        <v>16840741.113687158</v>
      </c>
      <c r="N12" s="12">
        <f t="shared" si="2"/>
        <v>24479219.285487678</v>
      </c>
      <c r="O12" s="12">
        <f t="shared" si="2"/>
        <v>38115424.048720762</v>
      </c>
      <c r="P12" s="12">
        <f>SUM(D12:O12)</f>
        <v>226239098.02370185</v>
      </c>
      <c r="Q12" s="61"/>
      <c r="R12" s="61"/>
    </row>
    <row r="13" spans="1:21" x14ac:dyDescent="0.2">
      <c r="A13" s="10">
        <f t="shared" si="1"/>
        <v>4</v>
      </c>
      <c r="P13" s="57"/>
      <c r="Q13" s="62"/>
      <c r="R13" s="62"/>
    </row>
    <row r="14" spans="1:21" x14ac:dyDescent="0.2">
      <c r="A14" s="10">
        <f t="shared" si="1"/>
        <v>5</v>
      </c>
      <c r="B14" s="2" t="s">
        <v>86</v>
      </c>
      <c r="C14" s="10" t="s">
        <v>82</v>
      </c>
      <c r="D14" s="56">
        <v>92825811</v>
      </c>
      <c r="E14" s="56">
        <v>79116487</v>
      </c>
      <c r="F14" s="56">
        <v>70321773</v>
      </c>
      <c r="G14" s="56">
        <v>50344081</v>
      </c>
      <c r="H14" s="56">
        <v>29807422</v>
      </c>
      <c r="I14" s="56">
        <v>19685795</v>
      </c>
      <c r="J14" s="56">
        <v>13977581</v>
      </c>
      <c r="K14" s="56">
        <v>13268603</v>
      </c>
      <c r="L14" s="56">
        <v>18617326</v>
      </c>
      <c r="M14" s="56">
        <v>43464485</v>
      </c>
      <c r="N14" s="56">
        <v>77423968</v>
      </c>
      <c r="O14" s="56">
        <v>100798217</v>
      </c>
      <c r="P14" s="57">
        <f>SUM(D14:O14)</f>
        <v>609651549</v>
      </c>
      <c r="Q14" s="58"/>
      <c r="R14" s="58"/>
    </row>
    <row r="15" spans="1:21" x14ac:dyDescent="0.2">
      <c r="A15" s="10">
        <f t="shared" si="1"/>
        <v>6</v>
      </c>
      <c r="B15" s="2" t="s">
        <v>87</v>
      </c>
      <c r="C15" s="10" t="s">
        <v>88</v>
      </c>
      <c r="D15" s="63">
        <f>'JAP-42 Page 3'!$D$14</f>
        <v>0.37991999999999998</v>
      </c>
      <c r="E15" s="63">
        <f>'JAP-42 Page 3'!$D$14</f>
        <v>0.37991999999999998</v>
      </c>
      <c r="F15" s="63">
        <f>'JAP-42 Page 3'!$D$14</f>
        <v>0.37991999999999998</v>
      </c>
      <c r="G15" s="63">
        <f>'JAP-42 Page 3'!$D$14</f>
        <v>0.37991999999999998</v>
      </c>
      <c r="H15" s="63">
        <f>'JAP-42 Page 3'!$D$14</f>
        <v>0.37991999999999998</v>
      </c>
      <c r="I15" s="63">
        <f>'JAP-42 Page 3'!$D$14</f>
        <v>0.37991999999999998</v>
      </c>
      <c r="J15" s="63">
        <f>'JAP-42 Page 3'!$D$14</f>
        <v>0.37991999999999998</v>
      </c>
      <c r="K15" s="63">
        <f>'JAP-42 Page 3'!$D$14</f>
        <v>0.37991999999999998</v>
      </c>
      <c r="L15" s="63">
        <f>'JAP-42 Page 3'!$D$14</f>
        <v>0.37991999999999998</v>
      </c>
      <c r="M15" s="63">
        <f>'JAP-42 Page 3'!$D$14</f>
        <v>0.37991999999999998</v>
      </c>
      <c r="N15" s="63">
        <f>'JAP-42 Page 3'!$D$14</f>
        <v>0.37991999999999998</v>
      </c>
      <c r="O15" s="63">
        <f>'JAP-42 Page 3'!$D$14</f>
        <v>0.37991999999999998</v>
      </c>
      <c r="P15" s="64"/>
      <c r="Q15" s="65"/>
      <c r="R15" s="65"/>
    </row>
    <row r="16" spans="1:21" x14ac:dyDescent="0.2">
      <c r="A16" s="10">
        <f t="shared" si="1"/>
        <v>7</v>
      </c>
      <c r="B16" s="2" t="s">
        <v>89</v>
      </c>
      <c r="C16" s="10" t="str">
        <f>"("&amp;A14&amp;") x ("&amp;A15&amp;")"</f>
        <v>(5) x (6)</v>
      </c>
      <c r="D16" s="12">
        <f t="shared" ref="D16:O16" si="3">D14*D15</f>
        <v>35266382.115120001</v>
      </c>
      <c r="E16" s="12">
        <f t="shared" si="3"/>
        <v>30057935.741039999</v>
      </c>
      <c r="F16" s="12">
        <f t="shared" si="3"/>
        <v>26716647.998159997</v>
      </c>
      <c r="G16" s="12">
        <f t="shared" si="3"/>
        <v>19126723.253520001</v>
      </c>
      <c r="H16" s="12">
        <f t="shared" si="3"/>
        <v>11324435.766239999</v>
      </c>
      <c r="I16" s="12">
        <f t="shared" si="3"/>
        <v>7479027.2363999998</v>
      </c>
      <c r="J16" s="12">
        <f t="shared" si="3"/>
        <v>5310362.5735200001</v>
      </c>
      <c r="K16" s="12">
        <f t="shared" si="3"/>
        <v>5041007.6517599998</v>
      </c>
      <c r="L16" s="12">
        <f t="shared" si="3"/>
        <v>7073094.4939199993</v>
      </c>
      <c r="M16" s="12">
        <f t="shared" si="3"/>
        <v>16513027.141199999</v>
      </c>
      <c r="N16" s="12">
        <f t="shared" si="3"/>
        <v>29414913.922559999</v>
      </c>
      <c r="O16" s="12">
        <f t="shared" si="3"/>
        <v>38295258.602639996</v>
      </c>
      <c r="P16" s="12">
        <f>SUM(D16:O16)</f>
        <v>231618816.49608001</v>
      </c>
      <c r="Q16" s="61"/>
      <c r="R16" s="61"/>
    </row>
    <row r="17" spans="1:18" x14ac:dyDescent="0.2">
      <c r="A17" s="10">
        <f t="shared" si="1"/>
        <v>8</v>
      </c>
      <c r="P17" s="12"/>
    </row>
    <row r="18" spans="1:18" x14ac:dyDescent="0.2">
      <c r="A18" s="10">
        <f t="shared" si="1"/>
        <v>9</v>
      </c>
      <c r="B18" s="2" t="s">
        <v>90</v>
      </c>
      <c r="C18" s="10" t="str">
        <f>"("&amp;A12&amp;") - ("&amp;A16&amp;")"</f>
        <v>(3) - (7)</v>
      </c>
      <c r="D18" s="12">
        <f>D12-D16</f>
        <v>439022.11108971387</v>
      </c>
      <c r="E18" s="12">
        <f t="shared" ref="E18:O18" si="4">E12-E16</f>
        <v>259994.21141604334</v>
      </c>
      <c r="F18" s="12">
        <f>F12-F16</f>
        <v>-1191189.9604670815</v>
      </c>
      <c r="G18" s="12">
        <f t="shared" si="4"/>
        <v>-1217746.5638502799</v>
      </c>
      <c r="H18" s="12">
        <f t="shared" si="4"/>
        <v>-44924.499028682709</v>
      </c>
      <c r="I18" s="12">
        <f t="shared" si="4"/>
        <v>56268.473428956233</v>
      </c>
      <c r="J18" s="12">
        <f t="shared" si="4"/>
        <v>375738.78546273895</v>
      </c>
      <c r="K18" s="12">
        <f t="shared" si="4"/>
        <v>222396.29441037029</v>
      </c>
      <c r="L18" s="12">
        <f t="shared" si="4"/>
        <v>508537.89366447646</v>
      </c>
      <c r="M18" s="12">
        <f t="shared" si="4"/>
        <v>327713.97248715907</v>
      </c>
      <c r="N18" s="12">
        <f t="shared" si="4"/>
        <v>-4935694.637072321</v>
      </c>
      <c r="O18" s="12">
        <f t="shared" si="4"/>
        <v>-179834.55391923338</v>
      </c>
      <c r="P18" s="12">
        <f t="shared" ref="P18" si="5">SUM(D18:O18)</f>
        <v>-5379718.4723781403</v>
      </c>
      <c r="Q18" s="61"/>
      <c r="R18" s="61"/>
    </row>
    <row r="19" spans="1:18" x14ac:dyDescent="0.2">
      <c r="A19" s="10">
        <f t="shared" si="1"/>
        <v>10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61"/>
      <c r="R19" s="61"/>
    </row>
    <row r="20" spans="1:18" x14ac:dyDescent="0.2">
      <c r="A20" s="10">
        <f t="shared" si="1"/>
        <v>11</v>
      </c>
      <c r="B20" s="2" t="s">
        <v>91</v>
      </c>
      <c r="C20" s="10" t="s">
        <v>92</v>
      </c>
      <c r="D20" s="13">
        <v>504.86960429749951</v>
      </c>
      <c r="E20" s="13">
        <v>1273.5192233683956</v>
      </c>
      <c r="F20" s="13">
        <v>-302.40537316436865</v>
      </c>
      <c r="G20" s="13">
        <v>-3991.4088415438546</v>
      </c>
      <c r="H20" s="13">
        <v>-5949.6917501173411</v>
      </c>
      <c r="I20" s="13">
        <v>-6005.326062241943</v>
      </c>
      <c r="J20" s="13">
        <v>-5424.4078996915541</v>
      </c>
      <c r="K20" s="13">
        <v>-4591.8615932099356</v>
      </c>
      <c r="L20" s="13">
        <v>-3572.4162153924503</v>
      </c>
      <c r="M20" s="13">
        <v>-2443.4182182963159</v>
      </c>
      <c r="N20" s="13">
        <v>-9339.6856814413459</v>
      </c>
      <c r="O20" s="13">
        <v>-17059.739771429031</v>
      </c>
      <c r="P20" s="12">
        <f>SUM(D20:O20)</f>
        <v>-56901.972578862245</v>
      </c>
      <c r="Q20" s="26"/>
      <c r="R20" s="26"/>
    </row>
    <row r="21" spans="1:18" x14ac:dyDescent="0.2">
      <c r="A21" s="10">
        <f t="shared" si="1"/>
        <v>12</v>
      </c>
      <c r="P21" s="12"/>
    </row>
    <row r="22" spans="1:18" x14ac:dyDescent="0.2">
      <c r="A22" s="10">
        <f t="shared" si="1"/>
        <v>13</v>
      </c>
      <c r="B22" s="2" t="s">
        <v>93</v>
      </c>
      <c r="C22" s="10" t="str">
        <f>"Σ("&amp;A$18&amp;") + ("&amp;A20&amp;")"</f>
        <v>Σ(9) + (11)</v>
      </c>
      <c r="D22" s="12">
        <f>D18+D20</f>
        <v>439526.98069401138</v>
      </c>
      <c r="E22" s="12">
        <f t="shared" ref="E22:O22" si="6">D22+E18+E20</f>
        <v>700794.71133342304</v>
      </c>
      <c r="F22" s="12">
        <f t="shared" si="6"/>
        <v>-490697.65450682287</v>
      </c>
      <c r="G22" s="12">
        <f t="shared" si="6"/>
        <v>-1712435.6271986465</v>
      </c>
      <c r="H22" s="12">
        <f t="shared" si="6"/>
        <v>-1763309.8179774466</v>
      </c>
      <c r="I22" s="12">
        <f t="shared" si="6"/>
        <v>-1713046.6706107324</v>
      </c>
      <c r="J22" s="12">
        <f t="shared" si="6"/>
        <v>-1342732.2930476849</v>
      </c>
      <c r="K22" s="12">
        <f t="shared" si="6"/>
        <v>-1124927.8602305246</v>
      </c>
      <c r="L22" s="12">
        <f t="shared" si="6"/>
        <v>-619962.38278144051</v>
      </c>
      <c r="M22" s="12">
        <f t="shared" si="6"/>
        <v>-294691.82851257775</v>
      </c>
      <c r="N22" s="12">
        <f t="shared" si="6"/>
        <v>-5239726.1512663402</v>
      </c>
      <c r="O22" s="12">
        <f t="shared" si="6"/>
        <v>-5436620.444957003</v>
      </c>
      <c r="P22" s="12"/>
    </row>
    <row r="23" spans="1:18" x14ac:dyDescent="0.2">
      <c r="A23" s="10">
        <f t="shared" si="1"/>
        <v>14</v>
      </c>
      <c r="P23" s="12"/>
    </row>
    <row r="24" spans="1:18" x14ac:dyDescent="0.2">
      <c r="A24" s="10">
        <f t="shared" si="1"/>
        <v>15</v>
      </c>
      <c r="B24" s="2" t="s">
        <v>94</v>
      </c>
      <c r="C24" s="10" t="s">
        <v>95</v>
      </c>
      <c r="D24" s="64">
        <v>1E-3</v>
      </c>
      <c r="E24" s="64">
        <v>1E-3</v>
      </c>
      <c r="F24" s="64">
        <v>1E-3</v>
      </c>
      <c r="G24" s="64">
        <v>1E-3</v>
      </c>
      <c r="H24" s="64">
        <v>1E-3</v>
      </c>
      <c r="I24" s="64">
        <v>1E-3</v>
      </c>
      <c r="J24" s="64">
        <v>1E-3</v>
      </c>
      <c r="K24" s="64">
        <v>1E-3</v>
      </c>
      <c r="L24" s="64">
        <v>1E-3</v>
      </c>
      <c r="M24" s="64">
        <v>1E-3</v>
      </c>
      <c r="N24" s="64">
        <v>1E-3</v>
      </c>
      <c r="O24" s="64">
        <v>1E-3</v>
      </c>
      <c r="P24" s="12"/>
    </row>
    <row r="25" spans="1:18" x14ac:dyDescent="0.2">
      <c r="A25" s="10">
        <f t="shared" si="1"/>
        <v>16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8" x14ac:dyDescent="0.2">
      <c r="A26" s="10">
        <f t="shared" si="1"/>
        <v>17</v>
      </c>
      <c r="B26" s="2" t="s">
        <v>96</v>
      </c>
      <c r="C26" s="10" t="str">
        <f>"("&amp;A14&amp;") x ("&amp;A24&amp;")"</f>
        <v>(5) x (15)</v>
      </c>
      <c r="D26" s="12">
        <f t="shared" ref="D26:O26" si="7">D14*D24</f>
        <v>92825.811000000002</v>
      </c>
      <c r="E26" s="12">
        <f t="shared" si="7"/>
        <v>79116.487000000008</v>
      </c>
      <c r="F26" s="12">
        <f t="shared" si="7"/>
        <v>70321.773000000001</v>
      </c>
      <c r="G26" s="12">
        <f t="shared" si="7"/>
        <v>50344.080999999998</v>
      </c>
      <c r="H26" s="12">
        <f t="shared" si="7"/>
        <v>29807.422000000002</v>
      </c>
      <c r="I26" s="12">
        <f t="shared" si="7"/>
        <v>19685.795000000002</v>
      </c>
      <c r="J26" s="12">
        <f t="shared" si="7"/>
        <v>13977.581</v>
      </c>
      <c r="K26" s="12">
        <f t="shared" si="7"/>
        <v>13268.603000000001</v>
      </c>
      <c r="L26" s="12">
        <f t="shared" si="7"/>
        <v>18617.326000000001</v>
      </c>
      <c r="M26" s="12">
        <f t="shared" si="7"/>
        <v>43464.485000000001</v>
      </c>
      <c r="N26" s="12">
        <f t="shared" si="7"/>
        <v>77423.968000000008</v>
      </c>
      <c r="O26" s="12">
        <f t="shared" si="7"/>
        <v>100798.217</v>
      </c>
      <c r="P26" s="12">
        <f>SUM(D26:O26)</f>
        <v>609651.549</v>
      </c>
    </row>
    <row r="27" spans="1:18" x14ac:dyDescent="0.2">
      <c r="A27" s="10">
        <f t="shared" si="1"/>
        <v>18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spans="1:18" x14ac:dyDescent="0.2">
      <c r="A28" s="10">
        <f t="shared" si="1"/>
        <v>19</v>
      </c>
      <c r="B28" s="2" t="s">
        <v>97</v>
      </c>
      <c r="C28" s="10" t="str">
        <f>"("&amp;A28&amp;")+("&amp;A18&amp;")+("&amp;A20&amp;")-("&amp;A26&amp;")"</f>
        <v>(19)+(9)+(11)-(17)</v>
      </c>
      <c r="D28" s="12">
        <f>D22-D26</f>
        <v>346701.16969401139</v>
      </c>
      <c r="E28" s="12">
        <f>D28+E18+E20-E26</f>
        <v>528852.41333342309</v>
      </c>
      <c r="F28" s="12">
        <f t="shared" ref="F28:O28" si="8">E28+F18+F20-F26</f>
        <v>-732961.72550682281</v>
      </c>
      <c r="G28" s="12">
        <f t="shared" si="8"/>
        <v>-2005043.7791986465</v>
      </c>
      <c r="H28" s="12">
        <f t="shared" si="8"/>
        <v>-2085725.3919774466</v>
      </c>
      <c r="I28" s="12">
        <f t="shared" si="8"/>
        <v>-2055148.0396107323</v>
      </c>
      <c r="J28" s="12">
        <f t="shared" si="8"/>
        <v>-1698811.2430476849</v>
      </c>
      <c r="K28" s="12">
        <f t="shared" si="8"/>
        <v>-1494275.4132305244</v>
      </c>
      <c r="L28" s="12">
        <f t="shared" si="8"/>
        <v>-1007927.2617814403</v>
      </c>
      <c r="M28" s="12">
        <f t="shared" si="8"/>
        <v>-726121.19251257763</v>
      </c>
      <c r="N28" s="12">
        <f t="shared" si="8"/>
        <v>-5748579.4832663406</v>
      </c>
      <c r="O28" s="12">
        <f t="shared" si="8"/>
        <v>-6046271.9939570036</v>
      </c>
      <c r="P28" s="12"/>
    </row>
    <row r="29" spans="1:18" x14ac:dyDescent="0.2">
      <c r="A29" s="10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1:18" x14ac:dyDescent="0.2">
      <c r="A30" s="10"/>
      <c r="B30" s="2" t="s">
        <v>98</v>
      </c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</row>
    <row r="31" spans="1:18" x14ac:dyDescent="0.2">
      <c r="A31" s="10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</row>
    <row r="32" spans="1:18" x14ac:dyDescent="0.2">
      <c r="A32" s="10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10" x14ac:dyDescent="0.2">
      <c r="A33" s="10"/>
    </row>
    <row r="34" spans="1:10" x14ac:dyDescent="0.2">
      <c r="A34" s="10"/>
    </row>
    <row r="35" spans="1:10" x14ac:dyDescent="0.2">
      <c r="A35" s="10"/>
    </row>
    <row r="36" spans="1:10" x14ac:dyDescent="0.2">
      <c r="A36" s="10"/>
    </row>
    <row r="37" spans="1:10" x14ac:dyDescent="0.2">
      <c r="A37" s="10"/>
    </row>
    <row r="38" spans="1:10" x14ac:dyDescent="0.2">
      <c r="A38" s="10"/>
    </row>
    <row r="39" spans="1:10" x14ac:dyDescent="0.2">
      <c r="A39" s="66"/>
    </row>
    <row r="40" spans="1:10" x14ac:dyDescent="0.2">
      <c r="A40" s="66"/>
    </row>
    <row r="41" spans="1:10" x14ac:dyDescent="0.2">
      <c r="A41" s="66"/>
    </row>
    <row r="42" spans="1:10" x14ac:dyDescent="0.2">
      <c r="A42" s="66"/>
    </row>
    <row r="43" spans="1:10" x14ac:dyDescent="0.2">
      <c r="A43" s="10"/>
    </row>
    <row r="44" spans="1:10" x14ac:dyDescent="0.2">
      <c r="A44" s="10"/>
      <c r="J44" s="12"/>
    </row>
    <row r="45" spans="1:10" x14ac:dyDescent="0.2">
      <c r="A45" s="10"/>
    </row>
    <row r="46" spans="1:10" x14ac:dyDescent="0.2">
      <c r="A46" s="10"/>
    </row>
    <row r="47" spans="1:10" x14ac:dyDescent="0.2">
      <c r="A47" s="10"/>
    </row>
    <row r="48" spans="1:10" x14ac:dyDescent="0.2">
      <c r="A48" s="10"/>
    </row>
    <row r="49" spans="1:1" x14ac:dyDescent="0.2">
      <c r="A49" s="10"/>
    </row>
    <row r="50" spans="1:1" x14ac:dyDescent="0.2">
      <c r="A50" s="10"/>
    </row>
    <row r="51" spans="1:1" x14ac:dyDescent="0.2">
      <c r="A51" s="10"/>
    </row>
    <row r="52" spans="1:1" x14ac:dyDescent="0.2">
      <c r="A52" s="10"/>
    </row>
    <row r="53" spans="1:1" x14ac:dyDescent="0.2">
      <c r="A53" s="10"/>
    </row>
    <row r="54" spans="1:1" x14ac:dyDescent="0.2">
      <c r="A54" s="10"/>
    </row>
    <row r="55" spans="1:1" x14ac:dyDescent="0.2">
      <c r="A55" s="10"/>
    </row>
    <row r="56" spans="1:1" x14ac:dyDescent="0.2">
      <c r="A56" s="10"/>
    </row>
    <row r="57" spans="1:1" x14ac:dyDescent="0.2">
      <c r="A57" s="10"/>
    </row>
    <row r="58" spans="1:1" x14ac:dyDescent="0.2">
      <c r="A58" s="10"/>
    </row>
    <row r="59" spans="1:1" x14ac:dyDescent="0.2">
      <c r="A59" s="10"/>
    </row>
    <row r="60" spans="1:1" x14ac:dyDescent="0.2">
      <c r="A60" s="10"/>
    </row>
    <row r="61" spans="1:1" x14ac:dyDescent="0.2">
      <c r="A61" s="10"/>
    </row>
    <row r="62" spans="1:1" x14ac:dyDescent="0.2">
      <c r="A62" s="10"/>
    </row>
    <row r="63" spans="1:1" x14ac:dyDescent="0.2">
      <c r="A63" s="10"/>
    </row>
    <row r="64" spans="1:1" x14ac:dyDescent="0.2">
      <c r="A64" s="10"/>
    </row>
    <row r="65" spans="1:1" x14ac:dyDescent="0.2">
      <c r="A65" s="10"/>
    </row>
    <row r="66" spans="1:1" x14ac:dyDescent="0.2">
      <c r="A66" s="10"/>
    </row>
    <row r="67" spans="1:1" x14ac:dyDescent="0.2">
      <c r="A67" s="10"/>
    </row>
    <row r="68" spans="1:1" x14ac:dyDescent="0.2">
      <c r="A68" s="10"/>
    </row>
    <row r="69" spans="1:1" x14ac:dyDescent="0.2">
      <c r="A69" s="10"/>
    </row>
    <row r="70" spans="1:1" x14ac:dyDescent="0.2">
      <c r="A70" s="10"/>
    </row>
    <row r="71" spans="1:1" x14ac:dyDescent="0.2">
      <c r="A71" s="10"/>
    </row>
    <row r="72" spans="1:1" x14ac:dyDescent="0.2">
      <c r="A72" s="10"/>
    </row>
    <row r="73" spans="1:1" x14ac:dyDescent="0.2">
      <c r="A73" s="10"/>
    </row>
    <row r="74" spans="1:1" x14ac:dyDescent="0.2">
      <c r="A74" s="10"/>
    </row>
    <row r="75" spans="1:1" x14ac:dyDescent="0.2">
      <c r="A75" s="10"/>
    </row>
    <row r="76" spans="1:1" x14ac:dyDescent="0.2">
      <c r="A76" s="10"/>
    </row>
    <row r="77" spans="1:1" x14ac:dyDescent="0.2">
      <c r="A77" s="10"/>
    </row>
    <row r="78" spans="1:1" x14ac:dyDescent="0.2">
      <c r="A78" s="10"/>
    </row>
    <row r="79" spans="1:1" x14ac:dyDescent="0.2">
      <c r="A79" s="10"/>
    </row>
    <row r="80" spans="1:1" x14ac:dyDescent="0.2">
      <c r="A80" s="10"/>
    </row>
    <row r="81" spans="1:1" x14ac:dyDescent="0.2">
      <c r="A81" s="10"/>
    </row>
    <row r="82" spans="1:1" x14ac:dyDescent="0.2">
      <c r="A82" s="10"/>
    </row>
    <row r="83" spans="1:1" x14ac:dyDescent="0.2">
      <c r="A83" s="10"/>
    </row>
    <row r="84" spans="1:1" x14ac:dyDescent="0.2">
      <c r="A84" s="10"/>
    </row>
    <row r="85" spans="1:1" x14ac:dyDescent="0.2">
      <c r="A85" s="10"/>
    </row>
    <row r="86" spans="1:1" x14ac:dyDescent="0.2">
      <c r="A86" s="10"/>
    </row>
  </sheetData>
  <mergeCells count="4">
    <mergeCell ref="A1:P1"/>
    <mergeCell ref="A2:P2"/>
    <mergeCell ref="A3:P3"/>
    <mergeCell ref="A4:P4"/>
  </mergeCells>
  <printOptions horizontalCentered="1"/>
  <pageMargins left="0.45" right="0.45" top="1" bottom="0.75" header="0.3" footer="0.3"/>
  <pageSetup scale="54" orientation="landscape" blackAndWhite="1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2"/>
  <sheetViews>
    <sheetView zoomScale="80" zoomScaleNormal="80" workbookViewId="0">
      <pane xSplit="2" ySplit="7" topLeftCell="C8" activePane="bottomRight" state="frozen"/>
      <selection activeCell="E29" sqref="E29"/>
      <selection pane="topRight" activeCell="E29" sqref="E29"/>
      <selection pane="bottomLeft" activeCell="E29" sqref="E29"/>
      <selection pane="bottomRight" sqref="A1:XFD1048576"/>
    </sheetView>
  </sheetViews>
  <sheetFormatPr defaultRowHeight="12.75" x14ac:dyDescent="0.2"/>
  <cols>
    <col min="1" max="1" width="5.28515625" style="2" customWidth="1"/>
    <col min="2" max="2" width="41" style="2" customWidth="1"/>
    <col min="3" max="3" width="16.28515625" style="2" customWidth="1"/>
    <col min="4" max="4" width="13.7109375" style="2" customWidth="1"/>
    <col min="5" max="14" width="12.85546875" style="2" customWidth="1"/>
    <col min="15" max="15" width="13.7109375" style="2" customWidth="1"/>
    <col min="16" max="16" width="13.42578125" style="2" bestFit="1" customWidth="1"/>
    <col min="17" max="18" width="12.28515625" style="2" customWidth="1"/>
    <col min="19" max="16384" width="9.140625" style="2"/>
  </cols>
  <sheetData>
    <row r="1" spans="1:21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21" x14ac:dyDescent="0.2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21" x14ac:dyDescent="0.2">
      <c r="A3" s="50" t="s">
        <v>78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21" x14ac:dyDescent="0.2">
      <c r="A4" s="50" t="s">
        <v>71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2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7" spans="1:21" ht="25.5" customHeight="1" x14ac:dyDescent="0.2">
      <c r="A7" s="34" t="s">
        <v>50</v>
      </c>
      <c r="B7" s="51"/>
      <c r="C7" s="52" t="s">
        <v>6</v>
      </c>
      <c r="D7" s="53">
        <v>43101</v>
      </c>
      <c r="E7" s="53">
        <f t="shared" ref="E7:O7" si="0">EDATE(D7,1)</f>
        <v>43132</v>
      </c>
      <c r="F7" s="53">
        <f t="shared" si="0"/>
        <v>43160</v>
      </c>
      <c r="G7" s="53">
        <f t="shared" si="0"/>
        <v>43191</v>
      </c>
      <c r="H7" s="53">
        <f t="shared" si="0"/>
        <v>43221</v>
      </c>
      <c r="I7" s="53">
        <f t="shared" si="0"/>
        <v>43252</v>
      </c>
      <c r="J7" s="53">
        <f t="shared" si="0"/>
        <v>43282</v>
      </c>
      <c r="K7" s="53">
        <f t="shared" si="0"/>
        <v>43313</v>
      </c>
      <c r="L7" s="53">
        <f t="shared" si="0"/>
        <v>43344</v>
      </c>
      <c r="M7" s="53">
        <f t="shared" si="0"/>
        <v>43374</v>
      </c>
      <c r="N7" s="53">
        <f t="shared" si="0"/>
        <v>43405</v>
      </c>
      <c r="O7" s="53">
        <f t="shared" si="0"/>
        <v>43435</v>
      </c>
      <c r="P7" s="53" t="s">
        <v>80</v>
      </c>
      <c r="Q7" s="54"/>
      <c r="R7" s="54"/>
      <c r="S7" s="55"/>
      <c r="T7" s="55"/>
      <c r="U7" s="55"/>
    </row>
    <row r="8" spans="1:21" x14ac:dyDescent="0.2">
      <c r="A8" s="10"/>
      <c r="B8" s="10" t="s">
        <v>18</v>
      </c>
      <c r="C8" s="10" t="s">
        <v>19</v>
      </c>
      <c r="D8" s="10" t="s">
        <v>38</v>
      </c>
      <c r="E8" s="10" t="s">
        <v>39</v>
      </c>
      <c r="F8" s="10" t="s">
        <v>40</v>
      </c>
      <c r="G8" s="10" t="s">
        <v>23</v>
      </c>
      <c r="H8" s="10" t="s">
        <v>24</v>
      </c>
      <c r="I8" s="10" t="s">
        <v>25</v>
      </c>
      <c r="J8" s="10" t="s">
        <v>26</v>
      </c>
      <c r="K8" s="10" t="s">
        <v>27</v>
      </c>
      <c r="L8" s="10" t="s">
        <v>28</v>
      </c>
      <c r="M8" s="10" t="s">
        <v>29</v>
      </c>
      <c r="N8" s="10" t="s">
        <v>30</v>
      </c>
      <c r="O8" s="10" t="s">
        <v>64</v>
      </c>
      <c r="P8" s="10" t="s">
        <v>65</v>
      </c>
      <c r="Q8" s="10"/>
    </row>
    <row r="9" spans="1:2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21" x14ac:dyDescent="0.2">
      <c r="A10" s="10">
        <v>1</v>
      </c>
      <c r="B10" s="2" t="s">
        <v>81</v>
      </c>
      <c r="C10" s="10" t="s">
        <v>82</v>
      </c>
      <c r="D10" s="56">
        <v>57097</v>
      </c>
      <c r="E10" s="56">
        <v>57205</v>
      </c>
      <c r="F10" s="56">
        <v>57274</v>
      </c>
      <c r="G10" s="56">
        <v>57287</v>
      </c>
      <c r="H10" s="56">
        <v>57299</v>
      </c>
      <c r="I10" s="56">
        <v>57311</v>
      </c>
      <c r="J10" s="56">
        <v>57321</v>
      </c>
      <c r="K10" s="56">
        <v>57319</v>
      </c>
      <c r="L10" s="56">
        <v>57366</v>
      </c>
      <c r="M10" s="56">
        <v>57487</v>
      </c>
      <c r="N10" s="56">
        <v>57693</v>
      </c>
      <c r="O10" s="56">
        <v>57854</v>
      </c>
      <c r="P10" s="57"/>
      <c r="Q10" s="58"/>
      <c r="R10" s="58"/>
    </row>
    <row r="11" spans="1:21" x14ac:dyDescent="0.2">
      <c r="A11" s="10">
        <f>A10+1</f>
        <v>2</v>
      </c>
      <c r="B11" s="2" t="s">
        <v>83</v>
      </c>
      <c r="C11" s="10" t="s">
        <v>84</v>
      </c>
      <c r="D11" s="59">
        <f>'JAP-42 Page 4'!E28</f>
        <v>187.9927354214434</v>
      </c>
      <c r="E11" s="59">
        <f>'JAP-42 Page 4'!F28</f>
        <v>158.12544881957047</v>
      </c>
      <c r="F11" s="59">
        <f>'JAP-42 Page 4'!G28</f>
        <v>137.29145554067026</v>
      </c>
      <c r="G11" s="59">
        <f>'JAP-42 Page 4'!H28</f>
        <v>99.134610183953555</v>
      </c>
      <c r="H11" s="59">
        <f>'JAP-42 Page 4'!I28</f>
        <v>70.956154630088847</v>
      </c>
      <c r="I11" s="59">
        <f>'JAP-42 Page 4'!J28</f>
        <v>55.040458188796109</v>
      </c>
      <c r="J11" s="59">
        <f>'JAP-42 Page 4'!K28</f>
        <v>48.361024388976837</v>
      </c>
      <c r="K11" s="59">
        <f>'JAP-42 Page 4'!L28</f>
        <v>46.788100441315216</v>
      </c>
      <c r="L11" s="59">
        <f>'JAP-42 Page 4'!M28</f>
        <v>54.672158342644749</v>
      </c>
      <c r="M11" s="59">
        <f>'JAP-42 Page 4'!N28</f>
        <v>91.185915364473772</v>
      </c>
      <c r="N11" s="59">
        <f>'JAP-42 Page 4'!O28</f>
        <v>126.86292449774716</v>
      </c>
      <c r="O11" s="59">
        <f>'JAP-42 Page 4'!P28</f>
        <v>193.16901418031964</v>
      </c>
      <c r="P11" s="26">
        <f>SUM(D11:O11)</f>
        <v>1269.58</v>
      </c>
      <c r="Q11" s="60"/>
      <c r="R11" s="60"/>
    </row>
    <row r="12" spans="1:21" x14ac:dyDescent="0.2">
      <c r="A12" s="10">
        <f t="shared" ref="A12:A24" si="1">A11+1</f>
        <v>3</v>
      </c>
      <c r="B12" s="2" t="s">
        <v>85</v>
      </c>
      <c r="C12" s="10" t="str">
        <f>"("&amp;A10&amp;") x ("&amp;A11&amp;")"</f>
        <v>(1) x (2)</v>
      </c>
      <c r="D12" s="12">
        <f t="shared" ref="D12:O12" si="2">D10*D11</f>
        <v>10733821.214358153</v>
      </c>
      <c r="E12" s="12">
        <f t="shared" si="2"/>
        <v>9045566.2997235283</v>
      </c>
      <c r="F12" s="12">
        <f t="shared" si="2"/>
        <v>7863230.8246363485</v>
      </c>
      <c r="G12" s="12">
        <f t="shared" si="2"/>
        <v>5679124.4136081478</v>
      </c>
      <c r="H12" s="12">
        <f t="shared" si="2"/>
        <v>4065716.7041494609</v>
      </c>
      <c r="I12" s="12">
        <f t="shared" si="2"/>
        <v>3154423.6992580937</v>
      </c>
      <c r="J12" s="12">
        <f t="shared" si="2"/>
        <v>2772102.2790005412</v>
      </c>
      <c r="K12" s="12">
        <f t="shared" si="2"/>
        <v>2681847.129195747</v>
      </c>
      <c r="L12" s="12">
        <f t="shared" si="2"/>
        <v>3136323.0354841589</v>
      </c>
      <c r="M12" s="12">
        <f t="shared" si="2"/>
        <v>5242004.7165575037</v>
      </c>
      <c r="N12" s="12">
        <f t="shared" si="2"/>
        <v>7319102.7030485272</v>
      </c>
      <c r="O12" s="12">
        <f t="shared" si="2"/>
        <v>11175600.146388212</v>
      </c>
      <c r="P12" s="12">
        <f>SUM(D12:O12)</f>
        <v>72868863.165408432</v>
      </c>
      <c r="Q12" s="61"/>
      <c r="R12" s="61"/>
    </row>
    <row r="13" spans="1:21" x14ac:dyDescent="0.2">
      <c r="A13" s="10">
        <f t="shared" si="1"/>
        <v>4</v>
      </c>
      <c r="P13" s="57"/>
      <c r="Q13" s="62"/>
      <c r="R13" s="62"/>
    </row>
    <row r="14" spans="1:21" x14ac:dyDescent="0.2">
      <c r="A14" s="10">
        <f t="shared" si="1"/>
        <v>5</v>
      </c>
      <c r="B14" s="2" t="s">
        <v>89</v>
      </c>
      <c r="C14" s="10" t="s">
        <v>99</v>
      </c>
      <c r="D14" s="13">
        <v>10851183.17582</v>
      </c>
      <c r="E14" s="13">
        <v>9160339.2322600018</v>
      </c>
      <c r="F14" s="13">
        <v>8455088.6384399999</v>
      </c>
      <c r="G14" s="13">
        <v>6447606.4227399994</v>
      </c>
      <c r="H14" s="13">
        <v>4270567.2102999995</v>
      </c>
      <c r="I14" s="13">
        <v>3253409.02430028</v>
      </c>
      <c r="J14" s="13">
        <v>2484746.3372</v>
      </c>
      <c r="K14" s="13">
        <v>2644422.1955599999</v>
      </c>
      <c r="L14" s="13">
        <v>3210556.0842199996</v>
      </c>
      <c r="M14" s="13">
        <v>5580805.0732399998</v>
      </c>
      <c r="N14" s="13">
        <v>8874029.9963799994</v>
      </c>
      <c r="O14" s="13">
        <v>11428675.030299997</v>
      </c>
      <c r="P14" s="12">
        <f>SUM(D14:O14)</f>
        <v>76661428.420760274</v>
      </c>
      <c r="Q14" s="61"/>
      <c r="R14" s="61"/>
    </row>
    <row r="15" spans="1:21" x14ac:dyDescent="0.2">
      <c r="A15" s="10">
        <f t="shared" si="1"/>
        <v>6</v>
      </c>
      <c r="P15" s="12"/>
    </row>
    <row r="16" spans="1:21" x14ac:dyDescent="0.2">
      <c r="A16" s="10">
        <f t="shared" si="1"/>
        <v>7</v>
      </c>
      <c r="B16" s="2" t="s">
        <v>90</v>
      </c>
      <c r="C16" s="10" t="str">
        <f>"("&amp;A12&amp;") - ("&amp;A14&amp;")"</f>
        <v>(3) - (5)</v>
      </c>
      <c r="D16" s="12">
        <f t="shared" ref="D16:O16" si="3">D12-D14</f>
        <v>-117361.96146184765</v>
      </c>
      <c r="E16" s="12">
        <f t="shared" si="3"/>
        <v>-114772.9325364735</v>
      </c>
      <c r="F16" s="12">
        <f t="shared" si="3"/>
        <v>-591857.81380365137</v>
      </c>
      <c r="G16" s="12">
        <f t="shared" si="3"/>
        <v>-768482.00913185161</v>
      </c>
      <c r="H16" s="12">
        <f t="shared" si="3"/>
        <v>-204850.50615053857</v>
      </c>
      <c r="I16" s="12">
        <f t="shared" si="3"/>
        <v>-98985.325042186305</v>
      </c>
      <c r="J16" s="12">
        <f t="shared" si="3"/>
        <v>287355.94180054124</v>
      </c>
      <c r="K16" s="12">
        <f t="shared" si="3"/>
        <v>37424.93363574706</v>
      </c>
      <c r="L16" s="12">
        <f t="shared" si="3"/>
        <v>-74233.048735840712</v>
      </c>
      <c r="M16" s="12">
        <f t="shared" si="3"/>
        <v>-338800.35668249615</v>
      </c>
      <c r="N16" s="12">
        <f t="shared" si="3"/>
        <v>-1554927.2933314722</v>
      </c>
      <c r="O16" s="12">
        <f t="shared" si="3"/>
        <v>-253074.88391178474</v>
      </c>
      <c r="P16" s="12">
        <f t="shared" ref="P16" si="4">SUM(D16:O16)</f>
        <v>-3792565.2553518545</v>
      </c>
      <c r="Q16" s="61"/>
      <c r="R16" s="61"/>
    </row>
    <row r="17" spans="1:18" x14ac:dyDescent="0.2">
      <c r="A17" s="10">
        <f t="shared" si="1"/>
        <v>8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61"/>
      <c r="R17" s="61"/>
    </row>
    <row r="18" spans="1:18" x14ac:dyDescent="0.2">
      <c r="A18" s="10">
        <f t="shared" si="1"/>
        <v>9</v>
      </c>
      <c r="B18" s="2" t="s">
        <v>91</v>
      </c>
      <c r="C18" s="10" t="s">
        <v>92</v>
      </c>
      <c r="D18" s="13">
        <v>-219.48632832561114</v>
      </c>
      <c r="E18" s="13">
        <v>-647.15191509816282</v>
      </c>
      <c r="F18" s="13">
        <v>-1756.1178863962616</v>
      </c>
      <c r="G18" s="13">
        <v>-3806.3265206397041</v>
      </c>
      <c r="H18" s="13">
        <v>-5273.5107622723563</v>
      </c>
      <c r="I18" s="13">
        <v>-5750.3119176384171</v>
      </c>
      <c r="J18" s="13">
        <v>-5501.3575873466543</v>
      </c>
      <c r="K18" s="13">
        <v>-5050.5652084270678</v>
      </c>
      <c r="L18" s="13">
        <v>-5130.3230181292865</v>
      </c>
      <c r="M18" s="13">
        <v>-5771.822007070612</v>
      </c>
      <c r="N18" s="13">
        <v>-8597.8931051597319</v>
      </c>
      <c r="O18" s="13">
        <v>-11324.995518601982</v>
      </c>
      <c r="P18" s="12">
        <f>SUM(D18:O18)</f>
        <v>-58829.861775105848</v>
      </c>
      <c r="Q18" s="26"/>
      <c r="R18" s="26"/>
    </row>
    <row r="19" spans="1:18" x14ac:dyDescent="0.2">
      <c r="A19" s="10">
        <f t="shared" si="1"/>
        <v>10</v>
      </c>
      <c r="P19" s="12"/>
    </row>
    <row r="20" spans="1:18" x14ac:dyDescent="0.2">
      <c r="A20" s="10">
        <f t="shared" si="1"/>
        <v>11</v>
      </c>
      <c r="B20" s="2" t="s">
        <v>93</v>
      </c>
      <c r="C20" s="10" t="str">
        <f>"Σ("&amp;A$16&amp;") + ("&amp;A18&amp;")"</f>
        <v>Σ(7) + (9)</v>
      </c>
      <c r="D20" s="12">
        <f>D16+D18</f>
        <v>-117581.44779017326</v>
      </c>
      <c r="E20" s="12">
        <f t="shared" ref="E20:O20" si="5">D20+E16+E18</f>
        <v>-233001.53224174492</v>
      </c>
      <c r="F20" s="12">
        <f t="shared" si="5"/>
        <v>-826615.46393179253</v>
      </c>
      <c r="G20" s="12">
        <f t="shared" si="5"/>
        <v>-1598903.7995842837</v>
      </c>
      <c r="H20" s="12">
        <f t="shared" si="5"/>
        <v>-1809027.8164970947</v>
      </c>
      <c r="I20" s="12">
        <f t="shared" si="5"/>
        <v>-1913763.4534569194</v>
      </c>
      <c r="J20" s="12">
        <f t="shared" si="5"/>
        <v>-1631908.8692437247</v>
      </c>
      <c r="K20" s="12">
        <f t="shared" si="5"/>
        <v>-1599534.5008164048</v>
      </c>
      <c r="L20" s="12">
        <f t="shared" si="5"/>
        <v>-1678897.8725703747</v>
      </c>
      <c r="M20" s="12">
        <f t="shared" si="5"/>
        <v>-2023470.0512599414</v>
      </c>
      <c r="N20" s="12">
        <f t="shared" si="5"/>
        <v>-3586995.2376965731</v>
      </c>
      <c r="O20" s="12">
        <f t="shared" si="5"/>
        <v>-3851395.1171269598</v>
      </c>
      <c r="P20" s="12"/>
    </row>
    <row r="21" spans="1:18" x14ac:dyDescent="0.2">
      <c r="A21" s="10">
        <f t="shared" si="1"/>
        <v>12</v>
      </c>
      <c r="P21" s="12"/>
    </row>
    <row r="22" spans="1:18" x14ac:dyDescent="0.2">
      <c r="A22" s="10">
        <f t="shared" si="1"/>
        <v>13</v>
      </c>
      <c r="B22" s="2" t="s">
        <v>96</v>
      </c>
      <c r="C22" s="10" t="s">
        <v>99</v>
      </c>
      <c r="D22" s="13">
        <v>33142.949390000002</v>
      </c>
      <c r="E22" s="13">
        <v>27978.558970000002</v>
      </c>
      <c r="F22" s="13">
        <v>25824.503580000001</v>
      </c>
      <c r="G22" s="13">
        <v>19693.022679999998</v>
      </c>
      <c r="H22" s="13">
        <v>13043.656300000001</v>
      </c>
      <c r="I22" s="13">
        <v>10069.87618686</v>
      </c>
      <c r="J22" s="13">
        <v>7589.1998000000003</v>
      </c>
      <c r="K22" s="13">
        <v>8076.9015200000003</v>
      </c>
      <c r="L22" s="13">
        <v>9806.0528900000008</v>
      </c>
      <c r="M22" s="13">
        <v>17045.562679999999</v>
      </c>
      <c r="N22" s="13">
        <v>27104.111710000001</v>
      </c>
      <c r="O22" s="13">
        <v>34906.794549999999</v>
      </c>
      <c r="P22" s="12">
        <f>SUM(D22:O22)</f>
        <v>234281.19025685999</v>
      </c>
    </row>
    <row r="23" spans="1:18" x14ac:dyDescent="0.2">
      <c r="A23" s="10">
        <f t="shared" si="1"/>
        <v>14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spans="1:18" x14ac:dyDescent="0.2">
      <c r="A24" s="10">
        <f t="shared" si="1"/>
        <v>15</v>
      </c>
      <c r="B24" s="2" t="s">
        <v>97</v>
      </c>
      <c r="C24" s="10" t="str">
        <f>"("&amp;A24&amp;")+("&amp;A16&amp;")+("&amp;A18&amp;")-("&amp;A22&amp;")"</f>
        <v>(15)+(7)+(9)-(13)</v>
      </c>
      <c r="D24" s="12">
        <f>D20-D22</f>
        <v>-150724.39718017326</v>
      </c>
      <c r="E24" s="12">
        <f t="shared" ref="E24:O24" si="6">D24+E16+E18-E22</f>
        <v>-294123.04060174496</v>
      </c>
      <c r="F24" s="12">
        <f t="shared" si="6"/>
        <v>-913561.47587179265</v>
      </c>
      <c r="G24" s="12">
        <f t="shared" si="6"/>
        <v>-1705542.8342042838</v>
      </c>
      <c r="H24" s="12">
        <f t="shared" si="6"/>
        <v>-1928710.5074170947</v>
      </c>
      <c r="I24" s="12">
        <f t="shared" si="6"/>
        <v>-2043516.0205637794</v>
      </c>
      <c r="J24" s="12">
        <f t="shared" si="6"/>
        <v>-1769250.6361505848</v>
      </c>
      <c r="K24" s="12">
        <f t="shared" si="6"/>
        <v>-1744953.1692432649</v>
      </c>
      <c r="L24" s="12">
        <f t="shared" si="6"/>
        <v>-1834122.5938872348</v>
      </c>
      <c r="M24" s="12">
        <f t="shared" si="6"/>
        <v>-2195740.3352568019</v>
      </c>
      <c r="N24" s="12">
        <f t="shared" si="6"/>
        <v>-3786369.6334034335</v>
      </c>
      <c r="O24" s="12">
        <f t="shared" si="6"/>
        <v>-4085676.3073838204</v>
      </c>
      <c r="P24" s="12"/>
    </row>
    <row r="25" spans="1:18" x14ac:dyDescent="0.2">
      <c r="A25" s="10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8" x14ac:dyDescent="0.2">
      <c r="A26" s="10"/>
      <c r="B26" s="2" t="s">
        <v>98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</row>
    <row r="27" spans="1:18" x14ac:dyDescent="0.2">
      <c r="A27" s="10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</row>
    <row r="28" spans="1:18" x14ac:dyDescent="0.2">
      <c r="A28" s="10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8" x14ac:dyDescent="0.2">
      <c r="A29" s="10"/>
    </row>
    <row r="30" spans="1:18" x14ac:dyDescent="0.2">
      <c r="A30" s="10"/>
    </row>
    <row r="31" spans="1:18" x14ac:dyDescent="0.2">
      <c r="A31" s="10"/>
    </row>
    <row r="32" spans="1:18" x14ac:dyDescent="0.2">
      <c r="A32" s="10"/>
    </row>
    <row r="33" spans="1:10" x14ac:dyDescent="0.2">
      <c r="A33" s="10"/>
    </row>
    <row r="34" spans="1:10" x14ac:dyDescent="0.2">
      <c r="A34" s="10"/>
    </row>
    <row r="35" spans="1:10" x14ac:dyDescent="0.2">
      <c r="A35" s="66"/>
    </row>
    <row r="36" spans="1:10" x14ac:dyDescent="0.2">
      <c r="A36" s="66"/>
    </row>
    <row r="37" spans="1:10" x14ac:dyDescent="0.2">
      <c r="A37" s="66"/>
    </row>
    <row r="38" spans="1:10" x14ac:dyDescent="0.2">
      <c r="A38" s="66"/>
    </row>
    <row r="39" spans="1:10" x14ac:dyDescent="0.2">
      <c r="A39" s="10"/>
    </row>
    <row r="40" spans="1:10" x14ac:dyDescent="0.2">
      <c r="A40" s="10"/>
      <c r="J40" s="12"/>
    </row>
    <row r="41" spans="1:10" x14ac:dyDescent="0.2">
      <c r="A41" s="10"/>
    </row>
    <row r="42" spans="1:10" x14ac:dyDescent="0.2">
      <c r="A42" s="10"/>
    </row>
    <row r="43" spans="1:10" x14ac:dyDescent="0.2">
      <c r="A43" s="10"/>
    </row>
    <row r="44" spans="1:10" x14ac:dyDescent="0.2">
      <c r="A44" s="10"/>
    </row>
    <row r="45" spans="1:10" x14ac:dyDescent="0.2">
      <c r="A45" s="10"/>
    </row>
    <row r="46" spans="1:10" x14ac:dyDescent="0.2">
      <c r="A46" s="10"/>
    </row>
    <row r="47" spans="1:10" x14ac:dyDescent="0.2">
      <c r="A47" s="10"/>
    </row>
    <row r="48" spans="1:10" x14ac:dyDescent="0.2">
      <c r="A48" s="10"/>
    </row>
    <row r="49" spans="1:1" x14ac:dyDescent="0.2">
      <c r="A49" s="10"/>
    </row>
    <row r="50" spans="1:1" x14ac:dyDescent="0.2">
      <c r="A50" s="10"/>
    </row>
    <row r="51" spans="1:1" x14ac:dyDescent="0.2">
      <c r="A51" s="10"/>
    </row>
    <row r="52" spans="1:1" x14ac:dyDescent="0.2">
      <c r="A52" s="10"/>
    </row>
    <row r="53" spans="1:1" x14ac:dyDescent="0.2">
      <c r="A53" s="10"/>
    </row>
    <row r="54" spans="1:1" x14ac:dyDescent="0.2">
      <c r="A54" s="10"/>
    </row>
    <row r="55" spans="1:1" x14ac:dyDescent="0.2">
      <c r="A55" s="10"/>
    </row>
    <row r="56" spans="1:1" x14ac:dyDescent="0.2">
      <c r="A56" s="10"/>
    </row>
    <row r="57" spans="1:1" x14ac:dyDescent="0.2">
      <c r="A57" s="10"/>
    </row>
    <row r="58" spans="1:1" x14ac:dyDescent="0.2">
      <c r="A58" s="10"/>
    </row>
    <row r="59" spans="1:1" x14ac:dyDescent="0.2">
      <c r="A59" s="10"/>
    </row>
    <row r="60" spans="1:1" x14ac:dyDescent="0.2">
      <c r="A60" s="10"/>
    </row>
    <row r="61" spans="1:1" x14ac:dyDescent="0.2">
      <c r="A61" s="10"/>
    </row>
    <row r="62" spans="1:1" x14ac:dyDescent="0.2">
      <c r="A62" s="10"/>
    </row>
    <row r="63" spans="1:1" x14ac:dyDescent="0.2">
      <c r="A63" s="10"/>
    </row>
    <row r="64" spans="1:1" x14ac:dyDescent="0.2">
      <c r="A64" s="10"/>
    </row>
    <row r="65" spans="1:1" x14ac:dyDescent="0.2">
      <c r="A65" s="10"/>
    </row>
    <row r="66" spans="1:1" x14ac:dyDescent="0.2">
      <c r="A66" s="10"/>
    </row>
    <row r="67" spans="1:1" x14ac:dyDescent="0.2">
      <c r="A67" s="10"/>
    </row>
    <row r="68" spans="1:1" x14ac:dyDescent="0.2">
      <c r="A68" s="10"/>
    </row>
    <row r="69" spans="1:1" x14ac:dyDescent="0.2">
      <c r="A69" s="10"/>
    </row>
    <row r="70" spans="1:1" x14ac:dyDescent="0.2">
      <c r="A70" s="10"/>
    </row>
    <row r="71" spans="1:1" x14ac:dyDescent="0.2">
      <c r="A71" s="10"/>
    </row>
    <row r="72" spans="1:1" x14ac:dyDescent="0.2">
      <c r="A72" s="10"/>
    </row>
    <row r="73" spans="1:1" x14ac:dyDescent="0.2">
      <c r="A73" s="10"/>
    </row>
    <row r="74" spans="1:1" x14ac:dyDescent="0.2">
      <c r="A74" s="10"/>
    </row>
    <row r="75" spans="1:1" x14ac:dyDescent="0.2">
      <c r="A75" s="10"/>
    </row>
    <row r="76" spans="1:1" x14ac:dyDescent="0.2">
      <c r="A76" s="10"/>
    </row>
    <row r="77" spans="1:1" x14ac:dyDescent="0.2">
      <c r="A77" s="10"/>
    </row>
    <row r="78" spans="1:1" x14ac:dyDescent="0.2">
      <c r="A78" s="10"/>
    </row>
    <row r="79" spans="1:1" x14ac:dyDescent="0.2">
      <c r="A79" s="10"/>
    </row>
    <row r="80" spans="1:1" x14ac:dyDescent="0.2">
      <c r="A80" s="10"/>
    </row>
    <row r="81" spans="1:1" x14ac:dyDescent="0.2">
      <c r="A81" s="10"/>
    </row>
    <row r="82" spans="1:1" x14ac:dyDescent="0.2">
      <c r="A82" s="10"/>
    </row>
  </sheetData>
  <mergeCells count="4">
    <mergeCell ref="A1:P1"/>
    <mergeCell ref="A2:P2"/>
    <mergeCell ref="A3:P3"/>
    <mergeCell ref="A4:P4"/>
  </mergeCells>
  <printOptions horizontalCentered="1"/>
  <pageMargins left="0.45" right="0.45" top="1" bottom="0.75" header="0.3" footer="0.3"/>
  <pageSetup scale="56" orientation="landscape" blackAndWhite="1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2"/>
  <sheetViews>
    <sheetView zoomScale="70" zoomScaleNormal="70" workbookViewId="0">
      <pane xSplit="2" ySplit="7" topLeftCell="C8" activePane="bottomRight" state="frozen"/>
      <selection activeCell="E29" sqref="E29"/>
      <selection pane="topRight" activeCell="E29" sqref="E29"/>
      <selection pane="bottomLeft" activeCell="E29" sqref="E29"/>
      <selection pane="bottomRight" sqref="A1:XFD1048576"/>
    </sheetView>
  </sheetViews>
  <sheetFormatPr defaultRowHeight="12.75" x14ac:dyDescent="0.2"/>
  <cols>
    <col min="1" max="1" width="5.28515625" style="2" customWidth="1"/>
    <col min="2" max="2" width="41" style="2" customWidth="1"/>
    <col min="3" max="3" width="16.28515625" style="2" customWidth="1"/>
    <col min="4" max="15" width="12.85546875" style="2" customWidth="1"/>
    <col min="16" max="16" width="13.42578125" style="2" bestFit="1" customWidth="1"/>
    <col min="17" max="18" width="12.28515625" style="2" customWidth="1"/>
    <col min="19" max="16384" width="9.140625" style="2"/>
  </cols>
  <sheetData>
    <row r="1" spans="1:21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21" x14ac:dyDescent="0.2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21" x14ac:dyDescent="0.2">
      <c r="A3" s="50" t="s">
        <v>78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21" x14ac:dyDescent="0.2">
      <c r="A4" s="50" t="s">
        <v>73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2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7" spans="1:21" ht="25.5" customHeight="1" x14ac:dyDescent="0.2">
      <c r="A7" s="34" t="s">
        <v>50</v>
      </c>
      <c r="B7" s="51"/>
      <c r="C7" s="52" t="s">
        <v>6</v>
      </c>
      <c r="D7" s="53">
        <v>43101</v>
      </c>
      <c r="E7" s="53">
        <f t="shared" ref="E7:O7" si="0">EDATE(D7,1)</f>
        <v>43132</v>
      </c>
      <c r="F7" s="53">
        <f t="shared" si="0"/>
        <v>43160</v>
      </c>
      <c r="G7" s="53">
        <f t="shared" si="0"/>
        <v>43191</v>
      </c>
      <c r="H7" s="53">
        <f t="shared" si="0"/>
        <v>43221</v>
      </c>
      <c r="I7" s="53">
        <f t="shared" si="0"/>
        <v>43252</v>
      </c>
      <c r="J7" s="53">
        <f t="shared" si="0"/>
        <v>43282</v>
      </c>
      <c r="K7" s="53">
        <f t="shared" si="0"/>
        <v>43313</v>
      </c>
      <c r="L7" s="53">
        <f t="shared" si="0"/>
        <v>43344</v>
      </c>
      <c r="M7" s="53">
        <f t="shared" si="0"/>
        <v>43374</v>
      </c>
      <c r="N7" s="53">
        <f t="shared" si="0"/>
        <v>43405</v>
      </c>
      <c r="O7" s="53">
        <f t="shared" si="0"/>
        <v>43435</v>
      </c>
      <c r="P7" s="53" t="s">
        <v>80</v>
      </c>
      <c r="Q7" s="54"/>
      <c r="R7" s="54"/>
      <c r="S7" s="55"/>
      <c r="T7" s="55"/>
      <c r="U7" s="55"/>
    </row>
    <row r="8" spans="1:21" x14ac:dyDescent="0.2">
      <c r="A8" s="10"/>
      <c r="B8" s="10" t="s">
        <v>18</v>
      </c>
      <c r="C8" s="10" t="s">
        <v>19</v>
      </c>
      <c r="D8" s="10" t="s">
        <v>38</v>
      </c>
      <c r="E8" s="10" t="s">
        <v>39</v>
      </c>
      <c r="F8" s="10" t="s">
        <v>40</v>
      </c>
      <c r="G8" s="10" t="s">
        <v>23</v>
      </c>
      <c r="H8" s="10" t="s">
        <v>24</v>
      </c>
      <c r="I8" s="10" t="s">
        <v>25</v>
      </c>
      <c r="J8" s="10" t="s">
        <v>26</v>
      </c>
      <c r="K8" s="10" t="s">
        <v>27</v>
      </c>
      <c r="L8" s="10" t="s">
        <v>28</v>
      </c>
      <c r="M8" s="10" t="s">
        <v>29</v>
      </c>
      <c r="N8" s="10" t="s">
        <v>30</v>
      </c>
      <c r="O8" s="10" t="s">
        <v>64</v>
      </c>
      <c r="P8" s="10" t="s">
        <v>65</v>
      </c>
      <c r="Q8" s="10"/>
    </row>
    <row r="9" spans="1:2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21" x14ac:dyDescent="0.2">
      <c r="A10" s="10">
        <v>1</v>
      </c>
      <c r="B10" s="2" t="s">
        <v>81</v>
      </c>
      <c r="C10" s="10" t="s">
        <v>82</v>
      </c>
      <c r="D10" s="56">
        <v>1663</v>
      </c>
      <c r="E10" s="56">
        <v>1659</v>
      </c>
      <c r="F10" s="56">
        <v>1654</v>
      </c>
      <c r="G10" s="56">
        <v>1652</v>
      </c>
      <c r="H10" s="56">
        <v>1650</v>
      </c>
      <c r="I10" s="56">
        <v>1648</v>
      </c>
      <c r="J10" s="56">
        <v>1646</v>
      </c>
      <c r="K10" s="56">
        <v>1643</v>
      </c>
      <c r="L10" s="56">
        <v>1643</v>
      </c>
      <c r="M10" s="56">
        <v>1640</v>
      </c>
      <c r="N10" s="56">
        <v>1638</v>
      </c>
      <c r="O10" s="56">
        <v>1635</v>
      </c>
      <c r="P10" s="57"/>
      <c r="Q10" s="58"/>
      <c r="R10" s="58"/>
    </row>
    <row r="11" spans="1:21" x14ac:dyDescent="0.2">
      <c r="A11" s="10">
        <f>A10+1</f>
        <v>2</v>
      </c>
      <c r="B11" s="2" t="s">
        <v>83</v>
      </c>
      <c r="C11" s="10" t="s">
        <v>84</v>
      </c>
      <c r="D11" s="59">
        <f>'JAP-42 Page 4'!E32</f>
        <v>1010.2162593732811</v>
      </c>
      <c r="E11" s="59">
        <f>'JAP-42 Page 4'!F32</f>
        <v>849.71846949361873</v>
      </c>
      <c r="F11" s="59">
        <f>'JAP-42 Page 4'!G32</f>
        <v>737.76287338595159</v>
      </c>
      <c r="G11" s="59">
        <f>'JAP-42 Page 4'!H32</f>
        <v>532.71949498447816</v>
      </c>
      <c r="H11" s="59">
        <f>'JAP-42 Page 4'!I32</f>
        <v>381.29697378585075</v>
      </c>
      <c r="I11" s="59">
        <f>'JAP-42 Page 4'!J32</f>
        <v>295.77082146832123</v>
      </c>
      <c r="J11" s="59">
        <f>'JAP-42 Page 4'!K32</f>
        <v>259.87755882251787</v>
      </c>
      <c r="K11" s="59">
        <f>'JAP-42 Page 4'!L32</f>
        <v>251.42513993982456</v>
      </c>
      <c r="L11" s="59">
        <f>'JAP-42 Page 4'!M32</f>
        <v>293.79168917859369</v>
      </c>
      <c r="M11" s="59">
        <f>'JAP-42 Page 4'!N32</f>
        <v>490.00560644281103</v>
      </c>
      <c r="N11" s="59">
        <f>'JAP-42 Page 4'!O32</f>
        <v>681.72309292676346</v>
      </c>
      <c r="O11" s="59">
        <f>'JAP-42 Page 4'!P32</f>
        <v>1038.0320201979882</v>
      </c>
      <c r="P11" s="26">
        <f>SUM(D11:O11)</f>
        <v>6822.34</v>
      </c>
      <c r="Q11" s="60"/>
      <c r="R11" s="60"/>
    </row>
    <row r="12" spans="1:21" x14ac:dyDescent="0.2">
      <c r="A12" s="10">
        <f t="shared" ref="A12:A24" si="1">A11+1</f>
        <v>3</v>
      </c>
      <c r="B12" s="2" t="s">
        <v>85</v>
      </c>
      <c r="C12" s="10" t="str">
        <f>"("&amp;A10&amp;") x ("&amp;A11&amp;")"</f>
        <v>(1) x (2)</v>
      </c>
      <c r="D12" s="12">
        <f t="shared" ref="D12:O12" si="2">D10*D11</f>
        <v>1679989.6393377664</v>
      </c>
      <c r="E12" s="12">
        <f t="shared" si="2"/>
        <v>1409682.9408899134</v>
      </c>
      <c r="F12" s="12">
        <f t="shared" si="2"/>
        <v>1220259.792580364</v>
      </c>
      <c r="G12" s="12">
        <f t="shared" si="2"/>
        <v>880052.60571435792</v>
      </c>
      <c r="H12" s="12">
        <f t="shared" si="2"/>
        <v>629140.0067466537</v>
      </c>
      <c r="I12" s="12">
        <f t="shared" si="2"/>
        <v>487430.31377979339</v>
      </c>
      <c r="J12" s="12">
        <f t="shared" si="2"/>
        <v>427758.46182186442</v>
      </c>
      <c r="K12" s="12">
        <f t="shared" si="2"/>
        <v>413091.50492113177</v>
      </c>
      <c r="L12" s="12">
        <f t="shared" si="2"/>
        <v>482699.74532042944</v>
      </c>
      <c r="M12" s="12">
        <f t="shared" si="2"/>
        <v>803609.19456621003</v>
      </c>
      <c r="N12" s="12">
        <f t="shared" si="2"/>
        <v>1116662.4262140386</v>
      </c>
      <c r="O12" s="12">
        <f t="shared" si="2"/>
        <v>1697182.3530237107</v>
      </c>
      <c r="P12" s="12">
        <f>SUM(D12:O12)</f>
        <v>11247558.984916233</v>
      </c>
      <c r="Q12" s="61"/>
      <c r="R12" s="61"/>
    </row>
    <row r="13" spans="1:21" x14ac:dyDescent="0.2">
      <c r="A13" s="10">
        <f t="shared" si="1"/>
        <v>4</v>
      </c>
      <c r="P13" s="57"/>
      <c r="Q13" s="62"/>
      <c r="R13" s="62"/>
    </row>
    <row r="14" spans="1:21" x14ac:dyDescent="0.2">
      <c r="A14" s="10">
        <f t="shared" si="1"/>
        <v>5</v>
      </c>
      <c r="B14" s="2" t="s">
        <v>89</v>
      </c>
      <c r="C14" s="10" t="s">
        <v>99</v>
      </c>
      <c r="D14" s="13">
        <v>1812075.1539648939</v>
      </c>
      <c r="E14" s="13">
        <v>1785653.2746147031</v>
      </c>
      <c r="F14" s="13">
        <v>1732888.7393853338</v>
      </c>
      <c r="G14" s="13">
        <v>1474570.0112002487</v>
      </c>
      <c r="H14" s="13">
        <v>1212671.3598843594</v>
      </c>
      <c r="I14" s="13">
        <v>1339481.6275540367</v>
      </c>
      <c r="J14" s="13">
        <v>1065241.7788528539</v>
      </c>
      <c r="K14" s="13">
        <v>1042152.4104341859</v>
      </c>
      <c r="L14" s="13">
        <v>1091196.5986989697</v>
      </c>
      <c r="M14" s="13">
        <v>1465084.5019497927</v>
      </c>
      <c r="N14" s="13">
        <v>1776197.1638608868</v>
      </c>
      <c r="O14" s="13">
        <v>1900935.7849058793</v>
      </c>
      <c r="P14" s="12">
        <f>SUM(D14:O14)</f>
        <v>17698148.405306146</v>
      </c>
      <c r="Q14" s="61"/>
      <c r="R14" s="61"/>
    </row>
    <row r="15" spans="1:21" x14ac:dyDescent="0.2">
      <c r="A15" s="10">
        <f t="shared" si="1"/>
        <v>6</v>
      </c>
      <c r="P15" s="12"/>
    </row>
    <row r="16" spans="1:21" x14ac:dyDescent="0.2">
      <c r="A16" s="10">
        <f t="shared" si="1"/>
        <v>7</v>
      </c>
      <c r="B16" s="2" t="s">
        <v>90</v>
      </c>
      <c r="C16" s="10" t="str">
        <f>"("&amp;A12&amp;") - ("&amp;A14&amp;")"</f>
        <v>(3) - (5)</v>
      </c>
      <c r="D16" s="12">
        <f t="shared" ref="D16:O16" si="3">D12-D14</f>
        <v>-132085.51462712744</v>
      </c>
      <c r="E16" s="12">
        <f t="shared" si="3"/>
        <v>-375970.33372478979</v>
      </c>
      <c r="F16" s="12">
        <f t="shared" si="3"/>
        <v>-512628.9468049698</v>
      </c>
      <c r="G16" s="12">
        <f t="shared" si="3"/>
        <v>-594517.40548589081</v>
      </c>
      <c r="H16" s="12">
        <f t="shared" si="3"/>
        <v>-583531.35313770571</v>
      </c>
      <c r="I16" s="12">
        <f t="shared" si="3"/>
        <v>-852051.31377424323</v>
      </c>
      <c r="J16" s="12">
        <f t="shared" si="3"/>
        <v>-637483.31703098956</v>
      </c>
      <c r="K16" s="12">
        <f t="shared" si="3"/>
        <v>-629060.90551305411</v>
      </c>
      <c r="L16" s="12">
        <f t="shared" si="3"/>
        <v>-608496.85337854025</v>
      </c>
      <c r="M16" s="12">
        <f t="shared" si="3"/>
        <v>-661475.30738358269</v>
      </c>
      <c r="N16" s="12">
        <f t="shared" si="3"/>
        <v>-659534.7376468482</v>
      </c>
      <c r="O16" s="12">
        <f t="shared" si="3"/>
        <v>-203753.43188216863</v>
      </c>
      <c r="P16" s="12">
        <f t="shared" ref="P16" si="4">SUM(D16:O16)</f>
        <v>-6450589.4203899093</v>
      </c>
      <c r="Q16" s="61"/>
      <c r="R16" s="61"/>
    </row>
    <row r="17" spans="1:18" x14ac:dyDescent="0.2">
      <c r="A17" s="10">
        <f t="shared" si="1"/>
        <v>8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61"/>
      <c r="R17" s="61"/>
    </row>
    <row r="18" spans="1:18" x14ac:dyDescent="0.2">
      <c r="A18" s="10">
        <f t="shared" si="1"/>
        <v>9</v>
      </c>
      <c r="B18" s="2" t="s">
        <v>91</v>
      </c>
      <c r="C18" s="10" t="s">
        <v>92</v>
      </c>
      <c r="D18" s="13">
        <v>-214.15564311823482</v>
      </c>
      <c r="E18" s="13">
        <v>-997.64918784575787</v>
      </c>
      <c r="F18" s="13">
        <v>-2335.0636396555583</v>
      </c>
      <c r="G18" s="13">
        <v>-3987.6917580062805</v>
      </c>
      <c r="H18" s="13">
        <v>-5737.7212268803087</v>
      </c>
      <c r="I18" s="13">
        <v>-7862.0328882293024</v>
      </c>
      <c r="J18" s="13">
        <v>-10063.433163438716</v>
      </c>
      <c r="K18" s="13">
        <v>-11935.96436495614</v>
      </c>
      <c r="L18" s="13">
        <v>-13766.530814213651</v>
      </c>
      <c r="M18" s="13">
        <v>-15649.260232225015</v>
      </c>
      <c r="N18" s="13">
        <v>-17614.349378471405</v>
      </c>
      <c r="O18" s="13">
        <v>-18916.955239913361</v>
      </c>
      <c r="P18" s="12">
        <f>SUM(D18:O18)</f>
        <v>-109080.80753695374</v>
      </c>
      <c r="Q18" s="26"/>
      <c r="R18" s="26"/>
    </row>
    <row r="19" spans="1:18" x14ac:dyDescent="0.2">
      <c r="A19" s="10">
        <f t="shared" si="1"/>
        <v>10</v>
      </c>
      <c r="P19" s="12"/>
    </row>
    <row r="20" spans="1:18" x14ac:dyDescent="0.2">
      <c r="A20" s="10">
        <f t="shared" si="1"/>
        <v>11</v>
      </c>
      <c r="B20" s="2" t="s">
        <v>93</v>
      </c>
      <c r="C20" s="10" t="str">
        <f>"Σ("&amp;A$16&amp;") + ("&amp;A18&amp;")"</f>
        <v>Σ(7) + (9)</v>
      </c>
      <c r="D20" s="12">
        <f>D16+D18</f>
        <v>-132299.67027024567</v>
      </c>
      <c r="E20" s="12">
        <f t="shared" ref="E20:O20" si="5">D20+E16+E18</f>
        <v>-509267.65318288119</v>
      </c>
      <c r="F20" s="12">
        <f t="shared" si="5"/>
        <v>-1024231.6636275066</v>
      </c>
      <c r="G20" s="12">
        <f t="shared" si="5"/>
        <v>-1622736.7608714039</v>
      </c>
      <c r="H20" s="12">
        <f t="shared" si="5"/>
        <v>-2212005.8352359897</v>
      </c>
      <c r="I20" s="12">
        <f t="shared" si="5"/>
        <v>-3071919.1818984621</v>
      </c>
      <c r="J20" s="12">
        <f t="shared" si="5"/>
        <v>-3719465.9320928906</v>
      </c>
      <c r="K20" s="12">
        <f t="shared" si="5"/>
        <v>-4360462.801970901</v>
      </c>
      <c r="L20" s="12">
        <f t="shared" si="5"/>
        <v>-4982726.1861636546</v>
      </c>
      <c r="M20" s="12">
        <f t="shared" si="5"/>
        <v>-5659850.7537794625</v>
      </c>
      <c r="N20" s="12">
        <f t="shared" si="5"/>
        <v>-6336999.8408047818</v>
      </c>
      <c r="O20" s="12">
        <f t="shared" si="5"/>
        <v>-6559670.2279268643</v>
      </c>
      <c r="P20" s="12"/>
    </row>
    <row r="21" spans="1:18" x14ac:dyDescent="0.2">
      <c r="A21" s="10">
        <f t="shared" si="1"/>
        <v>12</v>
      </c>
      <c r="P21" s="12"/>
    </row>
    <row r="22" spans="1:18" x14ac:dyDescent="0.2">
      <c r="A22" s="10">
        <f t="shared" si="1"/>
        <v>13</v>
      </c>
      <c r="B22" s="2" t="s">
        <v>96</v>
      </c>
      <c r="C22" s="10" t="s">
        <v>99</v>
      </c>
      <c r="D22" s="13">
        <v>14764.069225376401</v>
      </c>
      <c r="E22" s="13">
        <v>14432.798807293571</v>
      </c>
      <c r="F22" s="13">
        <v>14052.116189667297</v>
      </c>
      <c r="G22" s="13">
        <v>12032.241245681389</v>
      </c>
      <c r="H22" s="13">
        <v>9939.2073586272745</v>
      </c>
      <c r="I22" s="13">
        <v>11148.979225875681</v>
      </c>
      <c r="J22" s="13">
        <v>8848.0072553462196</v>
      </c>
      <c r="K22" s="13">
        <v>8629.1655268455834</v>
      </c>
      <c r="L22" s="13">
        <v>9058.6407867102935</v>
      </c>
      <c r="M22" s="13">
        <v>11983.656516099936</v>
      </c>
      <c r="N22" s="13">
        <v>14495.998736709789</v>
      </c>
      <c r="O22" s="13">
        <v>15431.279580184972</v>
      </c>
      <c r="P22" s="12">
        <f>SUM(D22:O22)</f>
        <v>144816.16045441839</v>
      </c>
    </row>
    <row r="23" spans="1:18" x14ac:dyDescent="0.2">
      <c r="A23" s="10">
        <f t="shared" si="1"/>
        <v>14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spans="1:18" x14ac:dyDescent="0.2">
      <c r="A24" s="10">
        <f t="shared" si="1"/>
        <v>15</v>
      </c>
      <c r="B24" s="2" t="s">
        <v>97</v>
      </c>
      <c r="C24" s="10" t="str">
        <f>"("&amp;A24&amp;")+("&amp;A16&amp;")+("&amp;A18&amp;")-("&amp;A22&amp;")"</f>
        <v>(15)+(7)+(9)-(13)</v>
      </c>
      <c r="D24" s="12">
        <f>D20-D22</f>
        <v>-147063.73949562208</v>
      </c>
      <c r="E24" s="12">
        <f t="shared" ref="E24:O24" si="6">D24+E16+E18-E22</f>
        <v>-538464.52121555118</v>
      </c>
      <c r="F24" s="12">
        <f t="shared" si="6"/>
        <v>-1067480.6478498438</v>
      </c>
      <c r="G24" s="12">
        <f t="shared" si="6"/>
        <v>-1678017.9863394224</v>
      </c>
      <c r="H24" s="12">
        <f t="shared" si="6"/>
        <v>-2277226.2680626358</v>
      </c>
      <c r="I24" s="12">
        <f t="shared" si="6"/>
        <v>-3148288.5939509845</v>
      </c>
      <c r="J24" s="12">
        <f t="shared" si="6"/>
        <v>-3804683.3514007591</v>
      </c>
      <c r="K24" s="12">
        <f t="shared" si="6"/>
        <v>-4454309.3868056145</v>
      </c>
      <c r="L24" s="12">
        <f t="shared" si="6"/>
        <v>-5085631.4117850782</v>
      </c>
      <c r="M24" s="12">
        <f t="shared" si="6"/>
        <v>-5774739.6359169865</v>
      </c>
      <c r="N24" s="12">
        <f t="shared" si="6"/>
        <v>-6466384.7216790151</v>
      </c>
      <c r="O24" s="12">
        <f t="shared" si="6"/>
        <v>-6704486.3883812828</v>
      </c>
      <c r="P24" s="12"/>
    </row>
    <row r="25" spans="1:18" x14ac:dyDescent="0.2">
      <c r="A25" s="10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8" x14ac:dyDescent="0.2">
      <c r="A26" s="10"/>
      <c r="B26" s="2" t="s">
        <v>98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</row>
    <row r="27" spans="1:18" x14ac:dyDescent="0.2">
      <c r="A27" s="10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</row>
    <row r="28" spans="1:18" x14ac:dyDescent="0.2">
      <c r="A28" s="10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8" x14ac:dyDescent="0.2">
      <c r="A29" s="10"/>
    </row>
    <row r="30" spans="1:18" x14ac:dyDescent="0.2">
      <c r="A30" s="10"/>
    </row>
    <row r="31" spans="1:18" x14ac:dyDescent="0.2">
      <c r="A31" s="10"/>
    </row>
    <row r="32" spans="1:18" x14ac:dyDescent="0.2">
      <c r="A32" s="10"/>
    </row>
    <row r="33" spans="1:10" x14ac:dyDescent="0.2">
      <c r="A33" s="10"/>
    </row>
    <row r="34" spans="1:10" x14ac:dyDescent="0.2">
      <c r="A34" s="10"/>
    </row>
    <row r="35" spans="1:10" x14ac:dyDescent="0.2">
      <c r="A35" s="66"/>
    </row>
    <row r="36" spans="1:10" x14ac:dyDescent="0.2">
      <c r="A36" s="66"/>
    </row>
    <row r="37" spans="1:10" x14ac:dyDescent="0.2">
      <c r="A37" s="66"/>
    </row>
    <row r="38" spans="1:10" x14ac:dyDescent="0.2">
      <c r="A38" s="66"/>
    </row>
    <row r="39" spans="1:10" x14ac:dyDescent="0.2">
      <c r="A39" s="10"/>
    </row>
    <row r="40" spans="1:10" x14ac:dyDescent="0.2">
      <c r="A40" s="10"/>
      <c r="J40" s="12"/>
    </row>
    <row r="41" spans="1:10" x14ac:dyDescent="0.2">
      <c r="A41" s="10"/>
    </row>
    <row r="42" spans="1:10" x14ac:dyDescent="0.2">
      <c r="A42" s="10"/>
    </row>
    <row r="43" spans="1:10" x14ac:dyDescent="0.2">
      <c r="A43" s="10"/>
    </row>
    <row r="44" spans="1:10" x14ac:dyDescent="0.2">
      <c r="A44" s="10"/>
    </row>
    <row r="45" spans="1:10" x14ac:dyDescent="0.2">
      <c r="A45" s="10"/>
    </row>
    <row r="46" spans="1:10" x14ac:dyDescent="0.2">
      <c r="A46" s="10"/>
    </row>
    <row r="47" spans="1:10" x14ac:dyDescent="0.2">
      <c r="A47" s="10"/>
    </row>
    <row r="48" spans="1:10" x14ac:dyDescent="0.2">
      <c r="A48" s="10"/>
    </row>
    <row r="49" spans="1:1" x14ac:dyDescent="0.2">
      <c r="A49" s="10"/>
    </row>
    <row r="50" spans="1:1" x14ac:dyDescent="0.2">
      <c r="A50" s="10"/>
    </row>
    <row r="51" spans="1:1" x14ac:dyDescent="0.2">
      <c r="A51" s="10"/>
    </row>
    <row r="52" spans="1:1" x14ac:dyDescent="0.2">
      <c r="A52" s="10"/>
    </row>
    <row r="53" spans="1:1" x14ac:dyDescent="0.2">
      <c r="A53" s="10"/>
    </row>
    <row r="54" spans="1:1" x14ac:dyDescent="0.2">
      <c r="A54" s="10"/>
    </row>
    <row r="55" spans="1:1" x14ac:dyDescent="0.2">
      <c r="A55" s="10"/>
    </row>
    <row r="56" spans="1:1" x14ac:dyDescent="0.2">
      <c r="A56" s="10"/>
    </row>
    <row r="57" spans="1:1" x14ac:dyDescent="0.2">
      <c r="A57" s="10"/>
    </row>
    <row r="58" spans="1:1" x14ac:dyDescent="0.2">
      <c r="A58" s="10"/>
    </row>
    <row r="59" spans="1:1" x14ac:dyDescent="0.2">
      <c r="A59" s="10"/>
    </row>
    <row r="60" spans="1:1" x14ac:dyDescent="0.2">
      <c r="A60" s="10"/>
    </row>
    <row r="61" spans="1:1" x14ac:dyDescent="0.2">
      <c r="A61" s="10"/>
    </row>
    <row r="62" spans="1:1" x14ac:dyDescent="0.2">
      <c r="A62" s="10"/>
    </row>
    <row r="63" spans="1:1" x14ac:dyDescent="0.2">
      <c r="A63" s="10"/>
    </row>
    <row r="64" spans="1:1" x14ac:dyDescent="0.2">
      <c r="A64" s="10"/>
    </row>
    <row r="65" spans="1:1" x14ac:dyDescent="0.2">
      <c r="A65" s="10"/>
    </row>
    <row r="66" spans="1:1" x14ac:dyDescent="0.2">
      <c r="A66" s="10"/>
    </row>
    <row r="67" spans="1:1" x14ac:dyDescent="0.2">
      <c r="A67" s="10"/>
    </row>
    <row r="68" spans="1:1" x14ac:dyDescent="0.2">
      <c r="A68" s="10"/>
    </row>
    <row r="69" spans="1:1" x14ac:dyDescent="0.2">
      <c r="A69" s="10"/>
    </row>
    <row r="70" spans="1:1" x14ac:dyDescent="0.2">
      <c r="A70" s="10"/>
    </row>
    <row r="71" spans="1:1" x14ac:dyDescent="0.2">
      <c r="A71" s="10"/>
    </row>
    <row r="72" spans="1:1" x14ac:dyDescent="0.2">
      <c r="A72" s="10"/>
    </row>
    <row r="73" spans="1:1" x14ac:dyDescent="0.2">
      <c r="A73" s="10"/>
    </row>
    <row r="74" spans="1:1" x14ac:dyDescent="0.2">
      <c r="A74" s="10"/>
    </row>
    <row r="75" spans="1:1" x14ac:dyDescent="0.2">
      <c r="A75" s="10"/>
    </row>
    <row r="76" spans="1:1" x14ac:dyDescent="0.2">
      <c r="A76" s="10"/>
    </row>
    <row r="77" spans="1:1" x14ac:dyDescent="0.2">
      <c r="A77" s="10"/>
    </row>
    <row r="78" spans="1:1" x14ac:dyDescent="0.2">
      <c r="A78" s="10"/>
    </row>
    <row r="79" spans="1:1" x14ac:dyDescent="0.2">
      <c r="A79" s="10"/>
    </row>
    <row r="80" spans="1:1" x14ac:dyDescent="0.2">
      <c r="A80" s="10"/>
    </row>
    <row r="81" spans="1:1" x14ac:dyDescent="0.2">
      <c r="A81" s="10"/>
    </row>
    <row r="82" spans="1:1" x14ac:dyDescent="0.2">
      <c r="A82" s="10"/>
    </row>
  </sheetData>
  <mergeCells count="4">
    <mergeCell ref="A1:P1"/>
    <mergeCell ref="A2:P2"/>
    <mergeCell ref="A3:P3"/>
    <mergeCell ref="A4:P4"/>
  </mergeCells>
  <printOptions horizontalCentered="1"/>
  <pageMargins left="0.45" right="0.45" top="1" bottom="0.75" header="0.3" footer="0.3"/>
  <pageSetup scale="56" orientation="landscape" blackAndWhite="1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2017-04-03T07:00:00+00:00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EAFE21B-5B5E-4795-9779-C188DF93DBB9}"/>
</file>

<file path=customXml/itemProps2.xml><?xml version="1.0" encoding="utf-8"?>
<ds:datastoreItem xmlns:ds="http://schemas.openxmlformats.org/officeDocument/2006/customXml" ds:itemID="{E1F5CFCC-9431-48AD-8E54-5B3C93CDCD85}"/>
</file>

<file path=customXml/itemProps3.xml><?xml version="1.0" encoding="utf-8"?>
<ds:datastoreItem xmlns:ds="http://schemas.openxmlformats.org/officeDocument/2006/customXml" ds:itemID="{18B2D6F5-912B-4DC7-8605-E13F62DE39DF}"/>
</file>

<file path=customXml/itemProps4.xml><?xml version="1.0" encoding="utf-8"?>
<ds:datastoreItem xmlns:ds="http://schemas.openxmlformats.org/officeDocument/2006/customXml" ds:itemID="{827010CE-F933-402D-AEAB-EC8C8C0388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JAP-42 Page 1</vt:lpstr>
      <vt:lpstr>JAP-42 Page 2</vt:lpstr>
      <vt:lpstr>JAP-42 Page 3</vt:lpstr>
      <vt:lpstr>JAP-42 Page 4</vt:lpstr>
      <vt:lpstr>JAP-42 Page 5</vt:lpstr>
      <vt:lpstr>JAP-42 Page 6</vt:lpstr>
      <vt:lpstr>JAP-42 Page 7</vt:lpstr>
      <vt:lpstr>'JAP-42 Page 1'!Print_Area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No Name</cp:lastModifiedBy>
  <cp:lastPrinted>2017-04-03T03:43:28Z</cp:lastPrinted>
  <dcterms:created xsi:type="dcterms:W3CDTF">2017-03-30T21:15:16Z</dcterms:created>
  <dcterms:modified xsi:type="dcterms:W3CDTF">2017-04-03T03:44:34Z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