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 tabRatio="820" activeTab="9"/>
  </bookViews>
  <sheets>
    <sheet name="JAP-41 Page 1" sheetId="1" r:id="rId1"/>
    <sheet name="JAP-41 Page 2" sheetId="2" r:id="rId2"/>
    <sheet name="JAP-41 Page 3" sheetId="3" r:id="rId3"/>
    <sheet name="JAP-41 Page 3a" sheetId="4" r:id="rId4"/>
    <sheet name="JAP-41 Page 4" sheetId="5" r:id="rId5"/>
    <sheet name="JAP-41 Page 4a" sheetId="6" r:id="rId6"/>
    <sheet name="JAP-41 Page 5" sheetId="7" r:id="rId7"/>
    <sheet name="JAP-41 Page 5a" sheetId="8" r:id="rId8"/>
    <sheet name="JAP-41 Page 6" sheetId="9" r:id="rId9"/>
    <sheet name="JAP-41 Page 6a" sheetId="10" r:id="rId10"/>
    <sheet name="JAP-41 Page 7" sheetId="11" r:id="rId11"/>
    <sheet name="JAP-41 Page 7a" sheetId="12" r:id="rId12"/>
    <sheet name="JAP-41 Page 8" sheetId="13" r:id="rId13"/>
    <sheet name="JAP-41 Page 8a" sheetId="14" r:id="rId14"/>
    <sheet name="JAP-41 Page 9" sheetId="15" r:id="rId15"/>
    <sheet name="JAP-41 Page 9a" sheetId="16" r:id="rId16"/>
    <sheet name="JAP-41 Page 10" sheetId="17" r:id="rId17"/>
    <sheet name="JAP-41 Page 10a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'[16]Transp Data'!$A$6:$C$81</definedName>
    <definedName name="Classification">'[6]Func Study'!$AB$251</definedName>
    <definedName name="Close_Date">'[11]Capital Projects(Input)'!$D$7:$D$53</definedName>
    <definedName name="Construction_OH">'[17]Virtual 49 Back-Up'!$E$54</definedName>
    <definedName name="ConversionFactor">[8]Assumptions!$I$65</definedName>
    <definedName name="COSFacVal">[6]Inputs!$R$5</definedName>
    <definedName name="CurrQtr">'[18]Inc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'[19]Mix Variance'!$B$1:$N$31</definedName>
    <definedName name="Data.Avg">'[18]Avg Amts'!$A$5:$BP$34</definedName>
    <definedName name="Data.Qtrs.Avg">'[18]Avg Amts'!$A$5:$IV$5</definedName>
    <definedName name="data1">'[20]Mix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[21]Inputs!$D$11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'[22]JHS-4'!$AP$2</definedName>
    <definedName name="DP.T">[4]INTERNAL!$A$46:$IV$48</definedName>
    <definedName name="EBFIT.T">[4]INTERNAL!$A$88:$IV$90</definedName>
    <definedName name="EffTax">[15]INPUTS!$F$36</definedName>
    <definedName name="Electric_Prices">'[23]Monthly Price Summary'!$B$4:$E$27</definedName>
    <definedName name="ElecWC_LineItems">[24]BS!$AO$7:$AO$3420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[21]Inputs!$D$12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'[17]Virtual 49 Back-Up'!$B$20</definedName>
    <definedName name="Feb04AMA">[3]BS!$AE$7:$AE$3582</definedName>
    <definedName name="Fed_Cap_Tax">[25]Inputs!$E$112</definedName>
    <definedName name="FedTaxRate">[8]Assumptions!$C$33</definedName>
    <definedName name="FIT">'[26]ROR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6">{"'Sheet1'!$A$1:$J$121"}</definedName>
    <definedName name="HTML_Control" localSheetId="17">{"'Sheet1'!$A$1:$J$121"}</definedName>
    <definedName name="HTML_Control" localSheetId="6">{"'Sheet1'!$A$1:$J$121"}</definedName>
    <definedName name="HTML_Control" localSheetId="7">{"'Sheet1'!$A$1:$J$121"}</definedName>
    <definedName name="HTML_Control" localSheetId="8">{"'Sheet1'!$A$1:$J$121"}</definedName>
    <definedName name="HTML_Control" localSheetId="9">{"'Sheet1'!$A$1:$J$121"}</definedName>
    <definedName name="HTML_Control" localSheetId="10">{"'Sheet1'!$A$1:$J$121"}</definedName>
    <definedName name="HTML_Control" localSheetId="11">{"'Sheet1'!$A$1:$J$121"}</definedName>
    <definedName name="HTML_Control" localSheetId="12">{"'Sheet1'!$A$1:$J$121"}</definedName>
    <definedName name="HTML_Control" localSheetId="13">{"'Sheet1'!$A$1:$J$121"}</definedName>
    <definedName name="HTML_Control" localSheetId="14">{"'Sheet1'!$A$1:$J$121"}</definedName>
    <definedName name="HTML_Control" localSheetId="1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[27]Sheet1!$AG$1</definedName>
    <definedName name="Jan04AMA">[3]BS!$AD$7:$AD$3582</definedName>
    <definedName name="jjj">[28]Inputs!$N$18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eep_Docket_Number">'[29]KJB-3 Sum'!$AQ$2</definedName>
    <definedName name="keep_FIT">'[29]KJB-7 Def'!$L$20</definedName>
    <definedName name="keep_KJB_3_Rate_Increase">'[29]KJB-7 Def'!$C$3</definedName>
    <definedName name="keep_KJB_4_Electric_Summary">'[29]KJB-3 Sum'!$AQ$3</definedName>
    <definedName name="keep_KJB_8_Common_Adjs">'[29]KJB-5 Cmn Adj'!$L$3</definedName>
    <definedName name="keep_KJB_9_Electric_Only">'[29]KJB-5 El Adj'!$E$3</definedName>
    <definedName name="keep_TESTYEAR">'[29]KJB-5 Cmn Adj'!$B$7</definedName>
    <definedName name="LATEPAY">[27]Sheet1!$E$3:$E$25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'[30]Load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[31]M9100F4!$A$1:$V$99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[32]Sheet1!$AF$3:$AJ$28</definedName>
    <definedName name="Method">[9]Inputs!$C$6</definedName>
    <definedName name="monthlist">[33]Table!$R$2:$S$13</definedName>
    <definedName name="monthtotals">'[33]WA SBC'!$D$40:$O$40</definedName>
    <definedName name="MTD_Format">[34]Mthly!$B$11:$D$11,[34]Mthly!$B$32:$D$32</definedName>
    <definedName name="MTR_YR3">[35]Variables!$E$14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[36]Inputs!$N$18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'[17]Virtual 49 Back-Up'!$B$21</definedName>
    <definedName name="OBCLEASE">[27]Sheet1!$AF$4:$AI$23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'[37]Dist Misc'!$F$120</definedName>
    <definedName name="OthRCF">[38]INPUTS!$F$41</definedName>
    <definedName name="OthUnc">[4]INPUTS!$F$36</definedName>
    <definedName name="outlookdata">'[39]pivoted data'!$D$3:$Q$90</definedName>
    <definedName name="PeakMethod">[9]Inputs!$T$5</definedName>
    <definedName name="Percent_debt">[25]Inputs!$E$129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'[23]Monthly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[25]Inputs!$E$111</definedName>
    <definedName name="PTDGP.T">[4]INTERNAL!$A$64:$IV$66</definedName>
    <definedName name="PTDP.T">[4]INTERNAL!$A$67:$IV$69</definedName>
    <definedName name="QTD_Format">[40]QTD!$B$11:$D$11,[40]QTD!$B$35:$D$35</definedName>
    <definedName name="RATE2">'[16]Transp Data'!$A$8:$I$112</definedName>
    <definedName name="Rates">[41]Codes!$A$1:$C$500</definedName>
    <definedName name="RB.T">[4]INTERNAL!$A$70:$IV$72</definedName>
    <definedName name="Requlated_scenario">'[11]Assumptions (Input)'!$B$12</definedName>
    <definedName name="ResExchCrRate">[42]Sch_194!$M$31</definedName>
    <definedName name="RESID">[4]EXTERNAL!$A$88:$IV$90</definedName>
    <definedName name="resource_lookup">'[43]#REF'!$B$3:$C$112</definedName>
    <definedName name="ResourceSupplier">[10]Variables!$D$28</definedName>
    <definedName name="ResRCF">[15]INPUTS!$F$44</definedName>
    <definedName name="ResUnc">[15]INPUTS!$F$39</definedName>
    <definedName name="RevClass">[41]Codes!$F$2:$G$10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[44]INPUTS!$F$29</definedName>
    <definedName name="SAPBEXhrIndnt">"Wide"</definedName>
    <definedName name="SAPsysID">"708C5W7SBKP804JT78WJ0JNKI"</definedName>
    <definedName name="SAPwbID">"ARS"</definedName>
    <definedName name="SBRCF">[38]INPUTS!$F$40</definedName>
    <definedName name="SbUnc">[4]INPUTS!$F$35</definedName>
    <definedName name="Schedule">[36]Inputs!$N$14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[27]Sheet1!$A$4:$E$40</definedName>
    <definedName name="TestPeriod">[6]Inputs!$C$5</definedName>
    <definedName name="TESTYEAR">'[22]JHS-6'!$A$7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'[45]Transp Unbilled'!$A$8:$E$174</definedName>
    <definedName name="TRANSM_2">[46]Transm2!$A$1:$M$461:'[46]10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'[47]Input Tab'!$B$11</definedName>
    <definedName name="WinterPeak">'[48]Load Data'!$D$9:$H$12,'[48]Load Data'!$D$20:$H$22</definedName>
    <definedName name="x">'[49]Weather Present'!$K$7</definedName>
    <definedName name="y">'[50]DSM Output'!$B$21:$B$23</definedName>
    <definedName name="Years_evaluated">'[51]Revison Inputs'!$B$6</definedName>
    <definedName name="YEFactors">[7]Factors!$S$3:$AG$99</definedName>
    <definedName name="YTD_Format">[40]YTD!$B$13:$D$13,[40]YTD!$B$36:$D$36</definedName>
    <definedName name="z">'[50]DSM Output'!$G$21:$G$23</definedName>
  </definedNames>
  <calcPr calcId="145621"/>
</workbook>
</file>

<file path=xl/calcChain.xml><?xml version="1.0" encoding="utf-8"?>
<calcChain xmlns="http://schemas.openxmlformats.org/spreadsheetml/2006/main">
  <c r="O26" i="18" l="1"/>
  <c r="N26" i="18"/>
  <c r="M26" i="18"/>
  <c r="L26" i="18"/>
  <c r="K26" i="18"/>
  <c r="J26" i="18"/>
  <c r="I26" i="18"/>
  <c r="H26" i="18"/>
  <c r="G26" i="18"/>
  <c r="F26" i="18"/>
  <c r="E26" i="18"/>
  <c r="D26" i="18"/>
  <c r="P26" i="18" s="1"/>
  <c r="A11" i="18"/>
  <c r="A12" i="18" s="1"/>
  <c r="E7" i="18"/>
  <c r="F7" i="18" s="1"/>
  <c r="G7" i="18" s="1"/>
  <c r="H7" i="18" s="1"/>
  <c r="I7" i="18" s="1"/>
  <c r="J7" i="18" s="1"/>
  <c r="K7" i="18" s="1"/>
  <c r="L7" i="18" s="1"/>
  <c r="M7" i="18" s="1"/>
  <c r="N7" i="18" s="1"/>
  <c r="O7" i="18" s="1"/>
  <c r="O26" i="17"/>
  <c r="N26" i="17"/>
  <c r="M26" i="17"/>
  <c r="L26" i="17"/>
  <c r="K26" i="17"/>
  <c r="J26" i="17"/>
  <c r="I26" i="17"/>
  <c r="H26" i="17"/>
  <c r="G26" i="17"/>
  <c r="F26" i="17"/>
  <c r="E26" i="17"/>
  <c r="D26" i="17"/>
  <c r="P26" i="17" s="1"/>
  <c r="C12" i="17"/>
  <c r="A11" i="17"/>
  <c r="A12" i="17" s="1"/>
  <c r="G7" i="17"/>
  <c r="H7" i="17" s="1"/>
  <c r="I7" i="17" s="1"/>
  <c r="J7" i="17" s="1"/>
  <c r="K7" i="17" s="1"/>
  <c r="L7" i="17" s="1"/>
  <c r="M7" i="17" s="1"/>
  <c r="N7" i="17" s="1"/>
  <c r="O7" i="17" s="1"/>
  <c r="E7" i="17"/>
  <c r="F7" i="17" s="1"/>
  <c r="H26" i="16"/>
  <c r="O26" i="16"/>
  <c r="M26" i="16"/>
  <c r="L26" i="16"/>
  <c r="K26" i="16"/>
  <c r="J26" i="16"/>
  <c r="I26" i="16"/>
  <c r="G26" i="16"/>
  <c r="E26" i="16"/>
  <c r="D26" i="16"/>
  <c r="A11" i="16"/>
  <c r="A12" i="16" s="1"/>
  <c r="E7" i="16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O26" i="15"/>
  <c r="N26" i="15"/>
  <c r="M26" i="15"/>
  <c r="L26" i="15"/>
  <c r="K26" i="15"/>
  <c r="J26" i="15"/>
  <c r="I26" i="15"/>
  <c r="H26" i="15"/>
  <c r="G26" i="15"/>
  <c r="F26" i="15"/>
  <c r="E26" i="15"/>
  <c r="D26" i="15"/>
  <c r="C12" i="15"/>
  <c r="A11" i="15"/>
  <c r="A12" i="15" s="1"/>
  <c r="E7" i="15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O26" i="14"/>
  <c r="M26" i="14"/>
  <c r="L26" i="14"/>
  <c r="K26" i="14"/>
  <c r="J26" i="14"/>
  <c r="I26" i="14"/>
  <c r="H26" i="14"/>
  <c r="G26" i="14"/>
  <c r="E26" i="14"/>
  <c r="D26" i="14"/>
  <c r="C12" i="14"/>
  <c r="A11" i="14"/>
  <c r="A12" i="14" s="1"/>
  <c r="E7" i="14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O26" i="13"/>
  <c r="N26" i="13"/>
  <c r="M26" i="13"/>
  <c r="L26" i="13"/>
  <c r="K26" i="13"/>
  <c r="J26" i="13"/>
  <c r="I26" i="13"/>
  <c r="H26" i="13"/>
  <c r="G26" i="13"/>
  <c r="F26" i="13"/>
  <c r="E26" i="13"/>
  <c r="D26" i="13"/>
  <c r="C12" i="13"/>
  <c r="A11" i="13"/>
  <c r="A12" i="13" s="1"/>
  <c r="G7" i="13"/>
  <c r="H7" i="13" s="1"/>
  <c r="I7" i="13" s="1"/>
  <c r="J7" i="13" s="1"/>
  <c r="K7" i="13" s="1"/>
  <c r="L7" i="13" s="1"/>
  <c r="M7" i="13" s="1"/>
  <c r="N7" i="13" s="1"/>
  <c r="O7" i="13" s="1"/>
  <c r="E7" i="13"/>
  <c r="F7" i="13" s="1"/>
  <c r="J26" i="12"/>
  <c r="E26" i="12"/>
  <c r="O26" i="12"/>
  <c r="M26" i="12"/>
  <c r="L26" i="12"/>
  <c r="K26" i="12"/>
  <c r="I26" i="12"/>
  <c r="H26" i="12"/>
  <c r="G26" i="12"/>
  <c r="C12" i="12"/>
  <c r="A12" i="12"/>
  <c r="A13" i="12" s="1"/>
  <c r="A14" i="12" s="1"/>
  <c r="A11" i="12"/>
  <c r="F7" i="12"/>
  <c r="G7" i="12" s="1"/>
  <c r="H7" i="12" s="1"/>
  <c r="I7" i="12" s="1"/>
  <c r="J7" i="12" s="1"/>
  <c r="K7" i="12" s="1"/>
  <c r="L7" i="12" s="1"/>
  <c r="M7" i="12" s="1"/>
  <c r="N7" i="12" s="1"/>
  <c r="O7" i="12" s="1"/>
  <c r="E7" i="12"/>
  <c r="O26" i="11"/>
  <c r="N26" i="11"/>
  <c r="M26" i="11"/>
  <c r="L26" i="11"/>
  <c r="K26" i="11"/>
  <c r="J26" i="11"/>
  <c r="I26" i="11"/>
  <c r="H26" i="11"/>
  <c r="G26" i="11"/>
  <c r="F26" i="11"/>
  <c r="E26" i="11"/>
  <c r="D26" i="11"/>
  <c r="A11" i="11"/>
  <c r="C12" i="11" s="1"/>
  <c r="E7" i="11"/>
  <c r="F7" i="11" s="1"/>
  <c r="G7" i="11" s="1"/>
  <c r="H7" i="11" s="1"/>
  <c r="I7" i="11" s="1"/>
  <c r="J7" i="11" s="1"/>
  <c r="K7" i="11" s="1"/>
  <c r="L7" i="11" s="1"/>
  <c r="M7" i="11" s="1"/>
  <c r="N7" i="11" s="1"/>
  <c r="O7" i="11" s="1"/>
  <c r="H26" i="10"/>
  <c r="O26" i="10"/>
  <c r="N26" i="10"/>
  <c r="M26" i="10"/>
  <c r="L26" i="10"/>
  <c r="K26" i="10"/>
  <c r="J26" i="10"/>
  <c r="I26" i="10"/>
  <c r="G26" i="10"/>
  <c r="F26" i="10"/>
  <c r="E26" i="10"/>
  <c r="D26" i="10"/>
  <c r="P26" i="10" s="1"/>
  <c r="C12" i="10"/>
  <c r="A12" i="10"/>
  <c r="A13" i="10" s="1"/>
  <c r="A14" i="10" s="1"/>
  <c r="A11" i="10"/>
  <c r="E7" i="10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O26" i="9"/>
  <c r="N26" i="9"/>
  <c r="M26" i="9"/>
  <c r="L26" i="9"/>
  <c r="K26" i="9"/>
  <c r="J26" i="9"/>
  <c r="I26" i="9"/>
  <c r="H26" i="9"/>
  <c r="G26" i="9"/>
  <c r="F26" i="9"/>
  <c r="E26" i="9"/>
  <c r="D26" i="9"/>
  <c r="P26" i="9" s="1"/>
  <c r="C12" i="9"/>
  <c r="A11" i="9"/>
  <c r="A12" i="9" s="1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O26" i="8"/>
  <c r="N26" i="8"/>
  <c r="M26" i="8"/>
  <c r="L26" i="8"/>
  <c r="K26" i="8"/>
  <c r="J26" i="8"/>
  <c r="I26" i="8"/>
  <c r="H26" i="8"/>
  <c r="G26" i="8"/>
  <c r="F26" i="8"/>
  <c r="E26" i="8"/>
  <c r="D26" i="8"/>
  <c r="P26" i="8" s="1"/>
  <c r="A13" i="8"/>
  <c r="A14" i="8" s="1"/>
  <c r="A12" i="8"/>
  <c r="A11" i="8"/>
  <c r="C12" i="8" s="1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O26" i="7"/>
  <c r="N26" i="7"/>
  <c r="M26" i="7"/>
  <c r="L26" i="7"/>
  <c r="K26" i="7"/>
  <c r="J26" i="7"/>
  <c r="I26" i="7"/>
  <c r="H26" i="7"/>
  <c r="G26" i="7"/>
  <c r="F26" i="7"/>
  <c r="E26" i="7"/>
  <c r="D26" i="7"/>
  <c r="P26" i="7" s="1"/>
  <c r="C12" i="7"/>
  <c r="A11" i="7"/>
  <c r="A12" i="7" s="1"/>
  <c r="E7" i="7"/>
  <c r="F7" i="7" s="1"/>
  <c r="G7" i="7" s="1"/>
  <c r="H7" i="7" s="1"/>
  <c r="I7" i="7" s="1"/>
  <c r="J7" i="7" s="1"/>
  <c r="K7" i="7" s="1"/>
  <c r="L7" i="7" s="1"/>
  <c r="M7" i="7" s="1"/>
  <c r="N7" i="7" s="1"/>
  <c r="O7" i="7" s="1"/>
  <c r="D55" i="6"/>
  <c r="B54" i="6"/>
  <c r="D51" i="6"/>
  <c r="B50" i="6"/>
  <c r="D47" i="6"/>
  <c r="B46" i="6"/>
  <c r="D43" i="6"/>
  <c r="B42" i="6"/>
  <c r="D39" i="6"/>
  <c r="B38" i="6"/>
  <c r="B34" i="6"/>
  <c r="C30" i="6"/>
  <c r="Q22" i="6"/>
  <c r="C22" i="6"/>
  <c r="C18" i="6"/>
  <c r="C14" i="6"/>
  <c r="P11" i="6"/>
  <c r="L11" i="6"/>
  <c r="H11" i="6"/>
  <c r="Q10" i="6"/>
  <c r="A10" i="6"/>
  <c r="A11" i="6" s="1"/>
  <c r="D55" i="5"/>
  <c r="B54" i="5"/>
  <c r="D51" i="5"/>
  <c r="B50" i="5"/>
  <c r="D47" i="5"/>
  <c r="B46" i="5"/>
  <c r="D43" i="5"/>
  <c r="B42" i="5"/>
  <c r="D39" i="5"/>
  <c r="B38" i="5"/>
  <c r="B34" i="5"/>
  <c r="C30" i="5"/>
  <c r="Q22" i="5"/>
  <c r="C22" i="5"/>
  <c r="C18" i="5"/>
  <c r="C14" i="5"/>
  <c r="P11" i="5"/>
  <c r="L11" i="5"/>
  <c r="H11" i="5"/>
  <c r="Q10" i="5"/>
  <c r="A10" i="5"/>
  <c r="A11" i="5" s="1"/>
  <c r="A12" i="4"/>
  <c r="A13" i="4" s="1"/>
  <c r="A11" i="3"/>
  <c r="A12" i="3" s="1"/>
  <c r="C14" i="2"/>
  <c r="A12" i="2"/>
  <c r="A13" i="2" s="1"/>
  <c r="A14" i="2" s="1"/>
  <c r="A11" i="2"/>
  <c r="L22" i="1"/>
  <c r="G21" i="1"/>
  <c r="F21" i="1"/>
  <c r="O22" i="1"/>
  <c r="G20" i="1"/>
  <c r="F20" i="1"/>
  <c r="F22" i="1" s="1"/>
  <c r="K22" i="1"/>
  <c r="I22" i="1"/>
  <c r="H22" i="1"/>
  <c r="E22" i="1"/>
  <c r="D22" i="1"/>
  <c r="G14" i="1"/>
  <c r="F14" i="1"/>
  <c r="N12" i="1"/>
  <c r="N16" i="1" s="1"/>
  <c r="I12" i="1"/>
  <c r="I16" i="1" s="1"/>
  <c r="E12" i="1"/>
  <c r="E16" i="1" s="1"/>
  <c r="G11" i="1"/>
  <c r="F11" i="1"/>
  <c r="G10" i="1"/>
  <c r="G12" i="1" s="1"/>
  <c r="G16" i="1" s="1"/>
  <c r="M12" i="1"/>
  <c r="M16" i="1" s="1"/>
  <c r="L12" i="1"/>
  <c r="L16" i="1" s="1"/>
  <c r="K12" i="1"/>
  <c r="K16" i="1" s="1"/>
  <c r="H12" i="1"/>
  <c r="H16" i="1" s="1"/>
  <c r="D12" i="1"/>
  <c r="D16" i="1" s="1"/>
  <c r="A10" i="1"/>
  <c r="A11" i="1" s="1"/>
  <c r="A12" i="1" s="1"/>
  <c r="A13" i="3" l="1"/>
  <c r="A14" i="3" s="1"/>
  <c r="C14" i="3"/>
  <c r="M23" i="5"/>
  <c r="I23" i="5"/>
  <c r="E23" i="5"/>
  <c r="P23" i="5"/>
  <c r="L23" i="5"/>
  <c r="H23" i="5"/>
  <c r="O15" i="6"/>
  <c r="P23" i="6"/>
  <c r="L23" i="6"/>
  <c r="H23" i="6"/>
  <c r="M23" i="6"/>
  <c r="I27" i="6"/>
  <c r="D16" i="2"/>
  <c r="D20" i="2" s="1"/>
  <c r="Q35" i="6" s="1"/>
  <c r="D16" i="3"/>
  <c r="D20" i="3" s="1"/>
  <c r="A13" i="1"/>
  <c r="A14" i="1" s="1"/>
  <c r="A15" i="1" s="1"/>
  <c r="A16" i="1" s="1"/>
  <c r="A17" i="1" s="1"/>
  <c r="A18" i="1" s="1"/>
  <c r="A19" i="1" s="1"/>
  <c r="A20" i="1" s="1"/>
  <c r="E10" i="3"/>
  <c r="E14" i="3" s="1"/>
  <c r="E10" i="2"/>
  <c r="E14" i="2" s="1"/>
  <c r="E16" i="2"/>
  <c r="E20" i="2" s="1"/>
  <c r="Q39" i="6" s="1"/>
  <c r="E16" i="3"/>
  <c r="E20" i="3" s="1"/>
  <c r="A14" i="4"/>
  <c r="A15" i="4" s="1"/>
  <c r="C15" i="4"/>
  <c r="G11" i="5"/>
  <c r="K11" i="5"/>
  <c r="O11" i="5"/>
  <c r="G11" i="6"/>
  <c r="K11" i="6"/>
  <c r="O11" i="6"/>
  <c r="L27" i="6"/>
  <c r="D10" i="2"/>
  <c r="D14" i="2" s="1"/>
  <c r="D10" i="3"/>
  <c r="D14" i="3" s="1"/>
  <c r="G10" i="2"/>
  <c r="G14" i="2" s="1"/>
  <c r="G10" i="3"/>
  <c r="G14" i="3" s="1"/>
  <c r="G15" i="4"/>
  <c r="F15" i="4"/>
  <c r="I10" i="2"/>
  <c r="I14" i="2" s="1"/>
  <c r="H16" i="2"/>
  <c r="H20" i="2" s="1"/>
  <c r="Q51" i="6" s="1"/>
  <c r="H16" i="3"/>
  <c r="H20" i="3" s="1"/>
  <c r="F16" i="2"/>
  <c r="F20" i="2" s="1"/>
  <c r="Q43" i="6" s="1"/>
  <c r="F16" i="3"/>
  <c r="F20" i="3" s="1"/>
  <c r="A12" i="5"/>
  <c r="A13" i="5" s="1"/>
  <c r="A14" i="5" s="1"/>
  <c r="A15" i="5" s="1"/>
  <c r="A12" i="6"/>
  <c r="A13" i="6" s="1"/>
  <c r="A14" i="6" s="1"/>
  <c r="A15" i="6" s="1"/>
  <c r="N19" i="6"/>
  <c r="I23" i="6"/>
  <c r="I16" i="2"/>
  <c r="I20" i="2" s="1"/>
  <c r="Q55" i="6" s="1"/>
  <c r="I16" i="3"/>
  <c r="I20" i="3" s="1"/>
  <c r="G22" i="1"/>
  <c r="N11" i="5"/>
  <c r="J11" i="5"/>
  <c r="F11" i="5"/>
  <c r="M11" i="5"/>
  <c r="I11" i="5"/>
  <c r="E11" i="5"/>
  <c r="L15" i="5"/>
  <c r="F23" i="5"/>
  <c r="J23" i="5"/>
  <c r="N23" i="5"/>
  <c r="I31" i="5"/>
  <c r="M11" i="6"/>
  <c r="I11" i="6"/>
  <c r="E11" i="6"/>
  <c r="L15" i="6"/>
  <c r="F23" i="6"/>
  <c r="J23" i="6"/>
  <c r="N23" i="6"/>
  <c r="H10" i="2"/>
  <c r="H14" i="2" s="1"/>
  <c r="E15" i="4"/>
  <c r="D15" i="4"/>
  <c r="A15" i="2"/>
  <c r="A16" i="2" s="1"/>
  <c r="E15" i="5"/>
  <c r="M15" i="5"/>
  <c r="G23" i="5"/>
  <c r="K23" i="5"/>
  <c r="O23" i="5"/>
  <c r="F31" i="5"/>
  <c r="N31" i="5"/>
  <c r="F11" i="6"/>
  <c r="J11" i="6"/>
  <c r="N11" i="6"/>
  <c r="E15" i="6"/>
  <c r="M15" i="6"/>
  <c r="G23" i="6"/>
  <c r="K23" i="6"/>
  <c r="O23" i="6"/>
  <c r="K27" i="6"/>
  <c r="Q18" i="5"/>
  <c r="J19" i="5" s="1"/>
  <c r="Q30" i="5"/>
  <c r="Q18" i="6"/>
  <c r="I31" i="6"/>
  <c r="Q30" i="6"/>
  <c r="F10" i="1"/>
  <c r="F12" i="1" s="1"/>
  <c r="F16" i="1" s="1"/>
  <c r="O12" i="1"/>
  <c r="O16" i="1" s="1"/>
  <c r="M22" i="1"/>
  <c r="Q14" i="5"/>
  <c r="P15" i="5" s="1"/>
  <c r="Q26" i="5"/>
  <c r="I27" i="5" s="1"/>
  <c r="Q14" i="6"/>
  <c r="E23" i="6"/>
  <c r="Q26" i="6"/>
  <c r="E27" i="6" s="1"/>
  <c r="A13" i="9"/>
  <c r="A14" i="9" s="1"/>
  <c r="A15" i="10"/>
  <c r="A16" i="10" s="1"/>
  <c r="A17" i="10" s="1"/>
  <c r="A18" i="10" s="1"/>
  <c r="C16" i="10"/>
  <c r="C12" i="1"/>
  <c r="N22" i="1"/>
  <c r="A13" i="7"/>
  <c r="A14" i="7" s="1"/>
  <c r="C18" i="8"/>
  <c r="H31" i="6"/>
  <c r="P31" i="6"/>
  <c r="A15" i="8"/>
  <c r="A16" i="8" s="1"/>
  <c r="A17" i="8" s="1"/>
  <c r="A18" i="8" s="1"/>
  <c r="C16" i="8"/>
  <c r="P14" i="7"/>
  <c r="P14" i="9"/>
  <c r="C18" i="10"/>
  <c r="P14" i="10"/>
  <c r="A15" i="12"/>
  <c r="P14" i="8"/>
  <c r="P26" i="11"/>
  <c r="D26" i="12"/>
  <c r="P14" i="12"/>
  <c r="A12" i="11"/>
  <c r="F26" i="12"/>
  <c r="N26" i="12"/>
  <c r="A13" i="14"/>
  <c r="A14" i="14" s="1"/>
  <c r="P14" i="11"/>
  <c r="A13" i="13"/>
  <c r="A14" i="13" s="1"/>
  <c r="P26" i="13"/>
  <c r="P14" i="13"/>
  <c r="N26" i="14"/>
  <c r="A13" i="16"/>
  <c r="A14" i="16" s="1"/>
  <c r="P14" i="14"/>
  <c r="A13" i="15"/>
  <c r="A14" i="15" s="1"/>
  <c r="P26" i="15"/>
  <c r="P14" i="15"/>
  <c r="F26" i="14"/>
  <c r="P26" i="14" s="1"/>
  <c r="C12" i="16"/>
  <c r="P14" i="16"/>
  <c r="N26" i="16"/>
  <c r="F26" i="16"/>
  <c r="P26" i="16" s="1"/>
  <c r="A13" i="17"/>
  <c r="A14" i="17" s="1"/>
  <c r="A13" i="18"/>
  <c r="A14" i="18" s="1"/>
  <c r="C12" i="18"/>
  <c r="P14" i="18"/>
  <c r="P14" i="17"/>
  <c r="A16" i="12" l="1"/>
  <c r="C16" i="12"/>
  <c r="C16" i="9"/>
  <c r="A15" i="9"/>
  <c r="A16" i="9" s="1"/>
  <c r="A15" i="15"/>
  <c r="A16" i="15" s="1"/>
  <c r="C16" i="15"/>
  <c r="Q23" i="6"/>
  <c r="O31" i="6"/>
  <c r="G31" i="6"/>
  <c r="K31" i="6"/>
  <c r="K56" i="6" s="1"/>
  <c r="J11" i="18" s="1"/>
  <c r="J12" i="18" s="1"/>
  <c r="J18" i="18" s="1"/>
  <c r="J31" i="6"/>
  <c r="O19" i="6"/>
  <c r="K19" i="6"/>
  <c r="G19" i="6"/>
  <c r="G44" i="6" s="1"/>
  <c r="F11" i="12" s="1"/>
  <c r="F12" i="12" s="1"/>
  <c r="F18" i="12" s="1"/>
  <c r="F31" i="6"/>
  <c r="L19" i="6"/>
  <c r="K15" i="15"/>
  <c r="K16" i="15" s="1"/>
  <c r="G15" i="15"/>
  <c r="G16" i="15" s="1"/>
  <c r="I15" i="15"/>
  <c r="I16" i="15" s="1"/>
  <c r="L15" i="15"/>
  <c r="L16" i="15" s="1"/>
  <c r="H15" i="15"/>
  <c r="H16" i="15" s="1"/>
  <c r="J15" i="15"/>
  <c r="J16" i="15" s="1"/>
  <c r="Q11" i="6"/>
  <c r="Q11" i="5"/>
  <c r="O56" i="6"/>
  <c r="N11" i="18" s="1"/>
  <c r="N12" i="18" s="1"/>
  <c r="G56" i="6"/>
  <c r="F11" i="18" s="1"/>
  <c r="F12" i="18" s="1"/>
  <c r="F18" i="18" s="1"/>
  <c r="J56" i="6"/>
  <c r="I11" i="18" s="1"/>
  <c r="I12" i="18" s="1"/>
  <c r="F56" i="6"/>
  <c r="E11" i="18" s="1"/>
  <c r="E12" i="18" s="1"/>
  <c r="M56" i="6"/>
  <c r="L11" i="18" s="1"/>
  <c r="L12" i="18" s="1"/>
  <c r="L18" i="18" s="1"/>
  <c r="I56" i="6"/>
  <c r="H11" i="18" s="1"/>
  <c r="H12" i="18" s="1"/>
  <c r="H18" i="18" s="1"/>
  <c r="P56" i="6"/>
  <c r="O11" i="18" s="1"/>
  <c r="O12" i="18" s="1"/>
  <c r="H56" i="6"/>
  <c r="G11" i="18" s="1"/>
  <c r="G12" i="18" s="1"/>
  <c r="G18" i="18" s="1"/>
  <c r="F19" i="6"/>
  <c r="N19" i="5"/>
  <c r="L15" i="12"/>
  <c r="L16" i="12" s="1"/>
  <c r="H15" i="12"/>
  <c r="H16" i="12" s="1"/>
  <c r="D15" i="12"/>
  <c r="D16" i="12" s="1"/>
  <c r="O15" i="12"/>
  <c r="O16" i="12" s="1"/>
  <c r="K15" i="12"/>
  <c r="K16" i="12" s="1"/>
  <c r="G15" i="12"/>
  <c r="G16" i="12" s="1"/>
  <c r="N15" i="12"/>
  <c r="N16" i="12" s="1"/>
  <c r="J15" i="12"/>
  <c r="J16" i="12" s="1"/>
  <c r="F15" i="12"/>
  <c r="F16" i="12" s="1"/>
  <c r="M15" i="12"/>
  <c r="M16" i="12" s="1"/>
  <c r="I15" i="12"/>
  <c r="I16" i="12" s="1"/>
  <c r="E15" i="12"/>
  <c r="E16" i="12" s="1"/>
  <c r="Q55" i="5"/>
  <c r="I22" i="2"/>
  <c r="Q47" i="5"/>
  <c r="E19" i="6"/>
  <c r="P27" i="5"/>
  <c r="I19" i="5"/>
  <c r="O40" i="6"/>
  <c r="N11" i="10" s="1"/>
  <c r="N12" i="10" s="1"/>
  <c r="G40" i="6"/>
  <c r="F11" i="10" s="1"/>
  <c r="F12" i="10" s="1"/>
  <c r="F18" i="10" s="1"/>
  <c r="F40" i="6"/>
  <c r="E11" i="10" s="1"/>
  <c r="E12" i="10" s="1"/>
  <c r="E18" i="10" s="1"/>
  <c r="M40" i="6"/>
  <c r="L11" i="10" s="1"/>
  <c r="L12" i="10" s="1"/>
  <c r="E40" i="6"/>
  <c r="P40" i="6"/>
  <c r="O11" i="10" s="1"/>
  <c r="O12" i="10" s="1"/>
  <c r="L40" i="6"/>
  <c r="K11" i="10" s="1"/>
  <c r="K12" i="10" s="1"/>
  <c r="A21" i="1"/>
  <c r="A22" i="1" s="1"/>
  <c r="C22" i="1"/>
  <c r="M27" i="5"/>
  <c r="A15" i="16"/>
  <c r="A16" i="16" s="1"/>
  <c r="A13" i="11"/>
  <c r="A14" i="11" s="1"/>
  <c r="P26" i="12"/>
  <c r="N15" i="6"/>
  <c r="N40" i="6" s="1"/>
  <c r="M11" i="10" s="1"/>
  <c r="M12" i="10" s="1"/>
  <c r="M18" i="10" s="1"/>
  <c r="J15" i="6"/>
  <c r="J40" i="6" s="1"/>
  <c r="I11" i="10" s="1"/>
  <c r="I12" i="10" s="1"/>
  <c r="I18" i="10" s="1"/>
  <c r="F15" i="6"/>
  <c r="M31" i="6"/>
  <c r="P31" i="5"/>
  <c r="L31" i="5"/>
  <c r="H31" i="5"/>
  <c r="O31" i="5"/>
  <c r="K31" i="5"/>
  <c r="G31" i="5"/>
  <c r="O27" i="6"/>
  <c r="H19" i="6"/>
  <c r="J31" i="5"/>
  <c r="H22" i="2"/>
  <c r="Q51" i="5"/>
  <c r="P15" i="6"/>
  <c r="E31" i="5"/>
  <c r="K15" i="6"/>
  <c r="K40" i="6" s="1"/>
  <c r="J11" i="10" s="1"/>
  <c r="J12" i="10" s="1"/>
  <c r="J18" i="10" s="1"/>
  <c r="F19" i="5"/>
  <c r="N44" i="6"/>
  <c r="M11" i="12" s="1"/>
  <c r="M12" i="12" s="1"/>
  <c r="F44" i="6"/>
  <c r="E11" i="12" s="1"/>
  <c r="E12" i="12" s="1"/>
  <c r="E18" i="12" s="1"/>
  <c r="E44" i="6"/>
  <c r="P44" i="6"/>
  <c r="O11" i="12" s="1"/>
  <c r="O12" i="12" s="1"/>
  <c r="O18" i="12" s="1"/>
  <c r="L44" i="6"/>
  <c r="K11" i="12" s="1"/>
  <c r="K12" i="12" s="1"/>
  <c r="H44" i="6"/>
  <c r="G11" i="12" s="1"/>
  <c r="G12" i="12" s="1"/>
  <c r="O44" i="6"/>
  <c r="N11" i="12" s="1"/>
  <c r="N12" i="12" s="1"/>
  <c r="N18" i="12" s="1"/>
  <c r="K44" i="6"/>
  <c r="J11" i="12" s="1"/>
  <c r="J12" i="12" s="1"/>
  <c r="J18" i="12" s="1"/>
  <c r="O15" i="17"/>
  <c r="O16" i="17" s="1"/>
  <c r="N15" i="17"/>
  <c r="N16" i="17" s="1"/>
  <c r="F15" i="17"/>
  <c r="F16" i="17" s="1"/>
  <c r="M15" i="17"/>
  <c r="M16" i="17" s="1"/>
  <c r="E15" i="17"/>
  <c r="E16" i="17" s="1"/>
  <c r="D15" i="17"/>
  <c r="D16" i="17" s="1"/>
  <c r="M15" i="7"/>
  <c r="M16" i="7" s="1"/>
  <c r="I15" i="7"/>
  <c r="I16" i="7" s="1"/>
  <c r="E15" i="7"/>
  <c r="E16" i="7" s="1"/>
  <c r="L15" i="7"/>
  <c r="L16" i="7" s="1"/>
  <c r="H15" i="7"/>
  <c r="H16" i="7" s="1"/>
  <c r="D15" i="7"/>
  <c r="D16" i="7" s="1"/>
  <c r="O15" i="7"/>
  <c r="O16" i="7" s="1"/>
  <c r="K15" i="7"/>
  <c r="K16" i="7" s="1"/>
  <c r="G15" i="7"/>
  <c r="G16" i="7" s="1"/>
  <c r="N15" i="7"/>
  <c r="N16" i="7" s="1"/>
  <c r="J15" i="7"/>
  <c r="J16" i="7" s="1"/>
  <c r="F15" i="7"/>
  <c r="F16" i="7" s="1"/>
  <c r="D22" i="3"/>
  <c r="H27" i="6"/>
  <c r="L27" i="5"/>
  <c r="E19" i="5"/>
  <c r="Q39" i="5"/>
  <c r="E22" i="2"/>
  <c r="O15" i="8"/>
  <c r="O16" i="8" s="1"/>
  <c r="K15" i="8"/>
  <c r="K16" i="8" s="1"/>
  <c r="G15" i="8"/>
  <c r="G16" i="8" s="1"/>
  <c r="N15" i="8"/>
  <c r="N16" i="8" s="1"/>
  <c r="J15" i="8"/>
  <c r="J16" i="8" s="1"/>
  <c r="F15" i="8"/>
  <c r="F16" i="8" s="1"/>
  <c r="M15" i="8"/>
  <c r="M16" i="8" s="1"/>
  <c r="I15" i="8"/>
  <c r="I16" i="8" s="1"/>
  <c r="E15" i="8"/>
  <c r="E16" i="8" s="1"/>
  <c r="L15" i="8"/>
  <c r="L16" i="8" s="1"/>
  <c r="H15" i="8"/>
  <c r="H16" i="8" s="1"/>
  <c r="D15" i="8"/>
  <c r="D16" i="8" s="1"/>
  <c r="A15" i="14"/>
  <c r="A16" i="14" s="1"/>
  <c r="C16" i="14"/>
  <c r="A15" i="7"/>
  <c r="A16" i="7" s="1"/>
  <c r="O27" i="5"/>
  <c r="K27" i="5"/>
  <c r="G27" i="5"/>
  <c r="N27" i="5"/>
  <c r="J27" i="5"/>
  <c r="F27" i="5"/>
  <c r="F10" i="3"/>
  <c r="F14" i="3" s="1"/>
  <c r="F10" i="2"/>
  <c r="F14" i="2" s="1"/>
  <c r="P19" i="5"/>
  <c r="L19" i="5"/>
  <c r="H19" i="5"/>
  <c r="O19" i="5"/>
  <c r="K19" i="5"/>
  <c r="G19" i="5"/>
  <c r="A17" i="2"/>
  <c r="A18" i="2" s="1"/>
  <c r="A19" i="2" s="1"/>
  <c r="A20" i="2" s="1"/>
  <c r="C20" i="2"/>
  <c r="G16" i="3"/>
  <c r="G20" i="3" s="1"/>
  <c r="G16" i="2"/>
  <c r="G20" i="2" s="1"/>
  <c r="Q47" i="6" s="1"/>
  <c r="A16" i="6"/>
  <c r="A17" i="6" s="1"/>
  <c r="A18" i="6" s="1"/>
  <c r="A19" i="6" s="1"/>
  <c r="A16" i="5"/>
  <c r="A17" i="5" s="1"/>
  <c r="A18" i="5" s="1"/>
  <c r="A19" i="5" s="1"/>
  <c r="M15" i="16"/>
  <c r="M16" i="16" s="1"/>
  <c r="I15" i="16"/>
  <c r="I16" i="16" s="1"/>
  <c r="E15" i="16"/>
  <c r="E16" i="16" s="1"/>
  <c r="L15" i="16"/>
  <c r="L16" i="16" s="1"/>
  <c r="H15" i="16"/>
  <c r="H16" i="16" s="1"/>
  <c r="D15" i="16"/>
  <c r="D16" i="16" s="1"/>
  <c r="O15" i="16"/>
  <c r="O16" i="16" s="1"/>
  <c r="K15" i="16"/>
  <c r="K16" i="16" s="1"/>
  <c r="G15" i="16"/>
  <c r="G16" i="16" s="1"/>
  <c r="N15" i="16"/>
  <c r="N16" i="16" s="1"/>
  <c r="J15" i="16"/>
  <c r="J16" i="16" s="1"/>
  <c r="F15" i="16"/>
  <c r="F16" i="16" s="1"/>
  <c r="H22" i="3"/>
  <c r="K15" i="17"/>
  <c r="K16" i="17" s="1"/>
  <c r="G15" i="17"/>
  <c r="G16" i="17" s="1"/>
  <c r="J15" i="17"/>
  <c r="J16" i="17" s="1"/>
  <c r="I15" i="17"/>
  <c r="I16" i="17" s="1"/>
  <c r="L15" i="17"/>
  <c r="L16" i="17" s="1"/>
  <c r="H15" i="17"/>
  <c r="H16" i="17" s="1"/>
  <c r="D22" i="2"/>
  <c r="Q35" i="5"/>
  <c r="M19" i="6"/>
  <c r="M44" i="6" s="1"/>
  <c r="L11" i="12" s="1"/>
  <c r="L12" i="12" s="1"/>
  <c r="L18" i="12" s="1"/>
  <c r="H27" i="5"/>
  <c r="M15" i="9"/>
  <c r="M16" i="9" s="1"/>
  <c r="I15" i="9"/>
  <c r="I16" i="9" s="1"/>
  <c r="E15" i="9"/>
  <c r="E16" i="9" s="1"/>
  <c r="L15" i="9"/>
  <c r="L16" i="9" s="1"/>
  <c r="H15" i="9"/>
  <c r="H16" i="9" s="1"/>
  <c r="D15" i="9"/>
  <c r="D16" i="9" s="1"/>
  <c r="O15" i="9"/>
  <c r="O16" i="9" s="1"/>
  <c r="K15" i="9"/>
  <c r="K16" i="9" s="1"/>
  <c r="G15" i="9"/>
  <c r="G16" i="9" s="1"/>
  <c r="N15" i="9"/>
  <c r="N16" i="9" s="1"/>
  <c r="J15" i="9"/>
  <c r="J16" i="9" s="1"/>
  <c r="F15" i="9"/>
  <c r="F16" i="9" s="1"/>
  <c r="E22" i="3"/>
  <c r="P36" i="6"/>
  <c r="O11" i="8" s="1"/>
  <c r="O12" i="8" s="1"/>
  <c r="O18" i="8" s="1"/>
  <c r="L36" i="6"/>
  <c r="K11" i="8" s="1"/>
  <c r="K12" i="8" s="1"/>
  <c r="K18" i="8" s="1"/>
  <c r="H36" i="6"/>
  <c r="G11" i="8" s="1"/>
  <c r="G12" i="8" s="1"/>
  <c r="G18" i="8" s="1"/>
  <c r="O36" i="6"/>
  <c r="N11" i="8" s="1"/>
  <c r="N12" i="8" s="1"/>
  <c r="N18" i="8" s="1"/>
  <c r="K36" i="6"/>
  <c r="J11" i="8" s="1"/>
  <c r="J12" i="8" s="1"/>
  <c r="J18" i="8" s="1"/>
  <c r="G36" i="6"/>
  <c r="F11" i="8" s="1"/>
  <c r="F12" i="8" s="1"/>
  <c r="F18" i="8" s="1"/>
  <c r="M36" i="6"/>
  <c r="L11" i="8" s="1"/>
  <c r="L12" i="8" s="1"/>
  <c r="L18" i="8" s="1"/>
  <c r="I36" i="6"/>
  <c r="H11" i="8" s="1"/>
  <c r="H12" i="8" s="1"/>
  <c r="F36" i="6"/>
  <c r="E11" i="8" s="1"/>
  <c r="E12" i="8" s="1"/>
  <c r="E18" i="8" s="1"/>
  <c r="N36" i="6"/>
  <c r="M11" i="8" s="1"/>
  <c r="M12" i="8" s="1"/>
  <c r="E36" i="6"/>
  <c r="J36" i="6"/>
  <c r="I11" i="8" s="1"/>
  <c r="I12" i="8" s="1"/>
  <c r="I18" i="8" s="1"/>
  <c r="E27" i="5"/>
  <c r="Q23" i="5"/>
  <c r="A15" i="18"/>
  <c r="A16" i="18" s="1"/>
  <c r="A15" i="17"/>
  <c r="A16" i="17" s="1"/>
  <c r="A15" i="13"/>
  <c r="A16" i="13" s="1"/>
  <c r="A19" i="8"/>
  <c r="A20" i="8" s="1"/>
  <c r="A21" i="8" s="1"/>
  <c r="A22" i="8" s="1"/>
  <c r="A23" i="8" s="1"/>
  <c r="A24" i="8" s="1"/>
  <c r="C22" i="8"/>
  <c r="L31" i="6"/>
  <c r="L56" i="6" s="1"/>
  <c r="K11" i="18" s="1"/>
  <c r="K12" i="18" s="1"/>
  <c r="K18" i="18" s="1"/>
  <c r="C22" i="10"/>
  <c r="A19" i="10"/>
  <c r="A20" i="10" s="1"/>
  <c r="A21" i="10" s="1"/>
  <c r="A22" i="10" s="1"/>
  <c r="A23" i="10" s="1"/>
  <c r="A24" i="10" s="1"/>
  <c r="N27" i="6"/>
  <c r="J27" i="6"/>
  <c r="F27" i="6"/>
  <c r="Q27" i="6" s="1"/>
  <c r="O15" i="5"/>
  <c r="K15" i="5"/>
  <c r="G15" i="5"/>
  <c r="N15" i="5"/>
  <c r="J15" i="5"/>
  <c r="F15" i="5"/>
  <c r="E31" i="6"/>
  <c r="N31" i="6"/>
  <c r="N56" i="6" s="1"/>
  <c r="M11" i="18" s="1"/>
  <c r="M12" i="18" s="1"/>
  <c r="M18" i="18" s="1"/>
  <c r="G27" i="6"/>
  <c r="P19" i="6"/>
  <c r="I15" i="6"/>
  <c r="I40" i="6" s="1"/>
  <c r="H11" i="10" s="1"/>
  <c r="H12" i="10" s="1"/>
  <c r="H18" i="10" s="1"/>
  <c r="I15" i="5"/>
  <c r="Q15" i="5" s="1"/>
  <c r="O15" i="15"/>
  <c r="O16" i="15" s="1"/>
  <c r="M15" i="15"/>
  <c r="M16" i="15" s="1"/>
  <c r="E15" i="15"/>
  <c r="E16" i="15" s="1"/>
  <c r="D15" i="15"/>
  <c r="D16" i="15" s="1"/>
  <c r="P16" i="15" s="1"/>
  <c r="F15" i="15"/>
  <c r="F16" i="15" s="1"/>
  <c r="N15" i="15"/>
  <c r="N16" i="15" s="1"/>
  <c r="H15" i="6"/>
  <c r="H40" i="6" s="1"/>
  <c r="G11" i="10" s="1"/>
  <c r="G12" i="10" s="1"/>
  <c r="G18" i="10" s="1"/>
  <c r="M31" i="5"/>
  <c r="H15" i="5"/>
  <c r="M15" i="18"/>
  <c r="M16" i="18" s="1"/>
  <c r="I15" i="18"/>
  <c r="I16" i="18" s="1"/>
  <c r="E15" i="18"/>
  <c r="E16" i="18" s="1"/>
  <c r="L15" i="18"/>
  <c r="L16" i="18" s="1"/>
  <c r="H15" i="18"/>
  <c r="H16" i="18" s="1"/>
  <c r="D15" i="18"/>
  <c r="D16" i="18" s="1"/>
  <c r="O15" i="18"/>
  <c r="O16" i="18" s="1"/>
  <c r="K15" i="18"/>
  <c r="K16" i="18" s="1"/>
  <c r="G15" i="18"/>
  <c r="G16" i="18" s="1"/>
  <c r="N15" i="18"/>
  <c r="N16" i="18" s="1"/>
  <c r="J15" i="18"/>
  <c r="J16" i="18" s="1"/>
  <c r="F15" i="18"/>
  <c r="F16" i="18" s="1"/>
  <c r="I22" i="3"/>
  <c r="J19" i="6"/>
  <c r="J44" i="6" s="1"/>
  <c r="I11" i="12" s="1"/>
  <c r="I12" i="12" s="1"/>
  <c r="I18" i="12" s="1"/>
  <c r="P52" i="6"/>
  <c r="O11" i="16" s="1"/>
  <c r="O12" i="16" s="1"/>
  <c r="O18" i="16" s="1"/>
  <c r="L52" i="6"/>
  <c r="K11" i="16" s="1"/>
  <c r="K12" i="16" s="1"/>
  <c r="K18" i="16" s="1"/>
  <c r="H52" i="6"/>
  <c r="G11" i="16" s="1"/>
  <c r="G12" i="16" s="1"/>
  <c r="G18" i="16" s="1"/>
  <c r="O52" i="6"/>
  <c r="N11" i="16" s="1"/>
  <c r="N12" i="16" s="1"/>
  <c r="N18" i="16" s="1"/>
  <c r="K52" i="6"/>
  <c r="J11" i="16" s="1"/>
  <c r="J12" i="16" s="1"/>
  <c r="J18" i="16" s="1"/>
  <c r="G52" i="6"/>
  <c r="F11" i="16" s="1"/>
  <c r="F12" i="16" s="1"/>
  <c r="F18" i="16" s="1"/>
  <c r="N52" i="6"/>
  <c r="M11" i="16" s="1"/>
  <c r="M12" i="16" s="1"/>
  <c r="M18" i="16" s="1"/>
  <c r="J52" i="6"/>
  <c r="I11" i="16" s="1"/>
  <c r="I12" i="16" s="1"/>
  <c r="I18" i="16" s="1"/>
  <c r="F52" i="6"/>
  <c r="E11" i="16" s="1"/>
  <c r="E12" i="16" s="1"/>
  <c r="E18" i="16" s="1"/>
  <c r="I52" i="6"/>
  <c r="H11" i="16" s="1"/>
  <c r="H12" i="16" s="1"/>
  <c r="H18" i="16" s="1"/>
  <c r="E52" i="6"/>
  <c r="M15" i="13"/>
  <c r="M16" i="13" s="1"/>
  <c r="I15" i="13"/>
  <c r="I16" i="13" s="1"/>
  <c r="E15" i="13"/>
  <c r="E16" i="13" s="1"/>
  <c r="L15" i="13"/>
  <c r="L16" i="13" s="1"/>
  <c r="H15" i="13"/>
  <c r="H16" i="13" s="1"/>
  <c r="D15" i="13"/>
  <c r="D16" i="13" s="1"/>
  <c r="O15" i="13"/>
  <c r="O16" i="13" s="1"/>
  <c r="K15" i="13"/>
  <c r="K16" i="13" s="1"/>
  <c r="G15" i="13"/>
  <c r="G16" i="13" s="1"/>
  <c r="N15" i="13"/>
  <c r="N16" i="13" s="1"/>
  <c r="J15" i="13"/>
  <c r="J16" i="13" s="1"/>
  <c r="F15" i="13"/>
  <c r="F16" i="13" s="1"/>
  <c r="G22" i="3"/>
  <c r="P27" i="6"/>
  <c r="I19" i="6"/>
  <c r="I44" i="6" s="1"/>
  <c r="H11" i="12" s="1"/>
  <c r="H12" i="12" s="1"/>
  <c r="H18" i="12" s="1"/>
  <c r="M19" i="5"/>
  <c r="L15" i="10"/>
  <c r="L16" i="10" s="1"/>
  <c r="H15" i="10"/>
  <c r="H16" i="10" s="1"/>
  <c r="D15" i="10"/>
  <c r="D16" i="10" s="1"/>
  <c r="O15" i="10"/>
  <c r="O16" i="10" s="1"/>
  <c r="K15" i="10"/>
  <c r="K16" i="10" s="1"/>
  <c r="G15" i="10"/>
  <c r="G16" i="10" s="1"/>
  <c r="N15" i="10"/>
  <c r="N16" i="10" s="1"/>
  <c r="F15" i="10"/>
  <c r="F16" i="10" s="1"/>
  <c r="M15" i="10"/>
  <c r="M16" i="10" s="1"/>
  <c r="E15" i="10"/>
  <c r="E16" i="10" s="1"/>
  <c r="J15" i="10"/>
  <c r="J16" i="10" s="1"/>
  <c r="I15" i="10"/>
  <c r="I16" i="10" s="1"/>
  <c r="C16" i="1"/>
  <c r="M27" i="6"/>
  <c r="M52" i="6" s="1"/>
  <c r="L11" i="16" s="1"/>
  <c r="L12" i="16" s="1"/>
  <c r="L18" i="16" s="1"/>
  <c r="G15" i="6"/>
  <c r="A15" i="3"/>
  <c r="A16" i="3" s="1"/>
  <c r="P40" i="5" l="1"/>
  <c r="O11" i="9" s="1"/>
  <c r="O12" i="9" s="1"/>
  <c r="O18" i="9" s="1"/>
  <c r="L40" i="5"/>
  <c r="K11" i="9" s="1"/>
  <c r="K12" i="9" s="1"/>
  <c r="K18" i="9" s="1"/>
  <c r="H40" i="5"/>
  <c r="G11" i="9" s="1"/>
  <c r="G12" i="9" s="1"/>
  <c r="G18" i="9" s="1"/>
  <c r="O40" i="5"/>
  <c r="N11" i="9" s="1"/>
  <c r="N12" i="9" s="1"/>
  <c r="N18" i="9" s="1"/>
  <c r="K40" i="5"/>
  <c r="J11" i="9" s="1"/>
  <c r="J12" i="9" s="1"/>
  <c r="J18" i="9" s="1"/>
  <c r="G40" i="5"/>
  <c r="F11" i="9" s="1"/>
  <c r="F12" i="9" s="1"/>
  <c r="F18" i="9" s="1"/>
  <c r="N40" i="5"/>
  <c r="M11" i="9" s="1"/>
  <c r="M12" i="9" s="1"/>
  <c r="M18" i="9" s="1"/>
  <c r="J40" i="5"/>
  <c r="I11" i="9" s="1"/>
  <c r="I12" i="9" s="1"/>
  <c r="I18" i="9" s="1"/>
  <c r="F40" i="5"/>
  <c r="E11" i="9" s="1"/>
  <c r="E12" i="9" s="1"/>
  <c r="E18" i="9" s="1"/>
  <c r="M40" i="5"/>
  <c r="L11" i="9" s="1"/>
  <c r="L12" i="9" s="1"/>
  <c r="L18" i="9" s="1"/>
  <c r="I40" i="5"/>
  <c r="H11" i="9" s="1"/>
  <c r="H12" i="9" s="1"/>
  <c r="H18" i="9" s="1"/>
  <c r="E40" i="5"/>
  <c r="K18" i="10"/>
  <c r="Q31" i="6"/>
  <c r="C16" i="13"/>
  <c r="M18" i="8"/>
  <c r="P16" i="16"/>
  <c r="A20" i="6"/>
  <c r="A21" i="6" s="1"/>
  <c r="A22" i="6" s="1"/>
  <c r="A23" i="6" s="1"/>
  <c r="Q43" i="5"/>
  <c r="F22" i="2"/>
  <c r="A17" i="7"/>
  <c r="A18" i="7" s="1"/>
  <c r="C18" i="7"/>
  <c r="Q19" i="5"/>
  <c r="P16" i="17"/>
  <c r="D11" i="12"/>
  <c r="Q44" i="6"/>
  <c r="Q31" i="5"/>
  <c r="A17" i="16"/>
  <c r="A18" i="16" s="1"/>
  <c r="C18" i="16"/>
  <c r="Q15" i="6"/>
  <c r="P16" i="10"/>
  <c r="A17" i="18"/>
  <c r="A18" i="18" s="1"/>
  <c r="C18" i="18"/>
  <c r="Q27" i="5"/>
  <c r="P16" i="9"/>
  <c r="M36" i="5"/>
  <c r="L11" i="7" s="1"/>
  <c r="L12" i="7" s="1"/>
  <c r="L18" i="7" s="1"/>
  <c r="I36" i="5"/>
  <c r="H11" i="7" s="1"/>
  <c r="H12" i="7" s="1"/>
  <c r="H18" i="7" s="1"/>
  <c r="E36" i="5"/>
  <c r="P36" i="5"/>
  <c r="O11" i="7" s="1"/>
  <c r="O12" i="7" s="1"/>
  <c r="O18" i="7" s="1"/>
  <c r="L36" i="5"/>
  <c r="K11" i="7" s="1"/>
  <c r="K12" i="7" s="1"/>
  <c r="K18" i="7" s="1"/>
  <c r="H36" i="5"/>
  <c r="G11" i="7" s="1"/>
  <c r="G12" i="7" s="1"/>
  <c r="G18" i="7" s="1"/>
  <c r="O36" i="5"/>
  <c r="N11" i="7" s="1"/>
  <c r="N12" i="7" s="1"/>
  <c r="N18" i="7" s="1"/>
  <c r="K36" i="5"/>
  <c r="J11" i="7" s="1"/>
  <c r="J12" i="7" s="1"/>
  <c r="J18" i="7" s="1"/>
  <c r="G36" i="5"/>
  <c r="F11" i="7" s="1"/>
  <c r="F12" i="7" s="1"/>
  <c r="F18" i="7" s="1"/>
  <c r="N36" i="5"/>
  <c r="M11" i="7" s="1"/>
  <c r="M12" i="7" s="1"/>
  <c r="M18" i="7" s="1"/>
  <c r="J36" i="5"/>
  <c r="I11" i="7" s="1"/>
  <c r="I12" i="7" s="1"/>
  <c r="I18" i="7" s="1"/>
  <c r="F36" i="5"/>
  <c r="E11" i="7" s="1"/>
  <c r="E12" i="7" s="1"/>
  <c r="E18" i="7" s="1"/>
  <c r="A21" i="2"/>
  <c r="A22" i="2" s="1"/>
  <c r="C22" i="2"/>
  <c r="N15" i="11"/>
  <c r="N16" i="11" s="1"/>
  <c r="J15" i="11"/>
  <c r="J16" i="11" s="1"/>
  <c r="F15" i="11"/>
  <c r="F16" i="11" s="1"/>
  <c r="M15" i="11"/>
  <c r="M16" i="11" s="1"/>
  <c r="I15" i="11"/>
  <c r="I16" i="11" s="1"/>
  <c r="E15" i="11"/>
  <c r="E16" i="11" s="1"/>
  <c r="L15" i="11"/>
  <c r="L16" i="11" s="1"/>
  <c r="H15" i="11"/>
  <c r="H16" i="11" s="1"/>
  <c r="D15" i="11"/>
  <c r="D16" i="11" s="1"/>
  <c r="O15" i="11"/>
  <c r="O16" i="11" s="1"/>
  <c r="K15" i="11"/>
  <c r="K16" i="11" s="1"/>
  <c r="G15" i="11"/>
  <c r="G16" i="11" s="1"/>
  <c r="F22" i="3"/>
  <c r="C16" i="7"/>
  <c r="G18" i="12"/>
  <c r="M18" i="12"/>
  <c r="C16" i="16"/>
  <c r="D11" i="10"/>
  <c r="Q40" i="6"/>
  <c r="N18" i="10"/>
  <c r="G22" i="2"/>
  <c r="O18" i="18"/>
  <c r="E18" i="18"/>
  <c r="A17" i="15"/>
  <c r="A18" i="15" s="1"/>
  <c r="C18" i="15"/>
  <c r="A17" i="13"/>
  <c r="A18" i="13" s="1"/>
  <c r="C18" i="13"/>
  <c r="D11" i="8"/>
  <c r="Q36" i="6"/>
  <c r="L15" i="14"/>
  <c r="L16" i="14" s="1"/>
  <c r="H15" i="14"/>
  <c r="H16" i="14" s="1"/>
  <c r="D15" i="14"/>
  <c r="D16" i="14" s="1"/>
  <c r="O15" i="14"/>
  <c r="O16" i="14" s="1"/>
  <c r="K15" i="14"/>
  <c r="K16" i="14" s="1"/>
  <c r="G15" i="14"/>
  <c r="G16" i="14" s="1"/>
  <c r="N15" i="14"/>
  <c r="N16" i="14" s="1"/>
  <c r="J15" i="14"/>
  <c r="J16" i="14" s="1"/>
  <c r="F15" i="14"/>
  <c r="F16" i="14" s="1"/>
  <c r="M15" i="14"/>
  <c r="M16" i="14" s="1"/>
  <c r="I15" i="14"/>
  <c r="I16" i="14" s="1"/>
  <c r="E15" i="14"/>
  <c r="E16" i="14" s="1"/>
  <c r="L18" i="10"/>
  <c r="A17" i="3"/>
  <c r="A18" i="3" s="1"/>
  <c r="A19" i="3" s="1"/>
  <c r="A20" i="3" s="1"/>
  <c r="D11" i="16"/>
  <c r="Q52" i="6"/>
  <c r="P16" i="18"/>
  <c r="A17" i="17"/>
  <c r="A18" i="17" s="1"/>
  <c r="C18" i="17"/>
  <c r="A17" i="14"/>
  <c r="A18" i="14" s="1"/>
  <c r="C18" i="14"/>
  <c r="O18" i="10"/>
  <c r="Q19" i="6"/>
  <c r="P56" i="5"/>
  <c r="O11" i="17" s="1"/>
  <c r="O12" i="17" s="1"/>
  <c r="O18" i="17" s="1"/>
  <c r="L56" i="5"/>
  <c r="K11" i="17" s="1"/>
  <c r="K12" i="17" s="1"/>
  <c r="K18" i="17" s="1"/>
  <c r="H56" i="5"/>
  <c r="G11" i="17" s="1"/>
  <c r="G12" i="17" s="1"/>
  <c r="G18" i="17" s="1"/>
  <c r="O56" i="5"/>
  <c r="N11" i="17" s="1"/>
  <c r="N12" i="17" s="1"/>
  <c r="N18" i="17" s="1"/>
  <c r="K56" i="5"/>
  <c r="J11" i="17" s="1"/>
  <c r="J12" i="17" s="1"/>
  <c r="J18" i="17" s="1"/>
  <c r="G56" i="5"/>
  <c r="F11" i="17" s="1"/>
  <c r="F12" i="17" s="1"/>
  <c r="F18" i="17" s="1"/>
  <c r="N56" i="5"/>
  <c r="M11" i="17" s="1"/>
  <c r="M12" i="17" s="1"/>
  <c r="M18" i="17" s="1"/>
  <c r="J56" i="5"/>
  <c r="I11" i="17" s="1"/>
  <c r="I12" i="17" s="1"/>
  <c r="I18" i="17" s="1"/>
  <c r="F56" i="5"/>
  <c r="E11" i="17" s="1"/>
  <c r="E12" i="17" s="1"/>
  <c r="E18" i="17" s="1"/>
  <c r="M56" i="5"/>
  <c r="L11" i="17" s="1"/>
  <c r="L12" i="17" s="1"/>
  <c r="L18" i="17" s="1"/>
  <c r="I56" i="5"/>
  <c r="H11" i="17" s="1"/>
  <c r="H12" i="17" s="1"/>
  <c r="H18" i="17" s="1"/>
  <c r="E56" i="5"/>
  <c r="P16" i="13"/>
  <c r="A25" i="10"/>
  <c r="A26" i="10" s="1"/>
  <c r="A27" i="10" s="1"/>
  <c r="A28" i="10" s="1"/>
  <c r="C28" i="10" s="1"/>
  <c r="C26" i="10"/>
  <c r="A25" i="8"/>
  <c r="A26" i="8" s="1"/>
  <c r="A27" i="8" s="1"/>
  <c r="A28" i="8" s="1"/>
  <c r="C28" i="8" s="1"/>
  <c r="C26" i="8"/>
  <c r="C16" i="17"/>
  <c r="C16" i="18"/>
  <c r="H18" i="8"/>
  <c r="A20" i="5"/>
  <c r="A21" i="5" s="1"/>
  <c r="A22" i="5" s="1"/>
  <c r="A23" i="5" s="1"/>
  <c r="M48" i="6"/>
  <c r="L11" i="14" s="1"/>
  <c r="L12" i="14" s="1"/>
  <c r="I48" i="6"/>
  <c r="H11" i="14" s="1"/>
  <c r="H12" i="14" s="1"/>
  <c r="E48" i="6"/>
  <c r="P48" i="6"/>
  <c r="O11" i="14" s="1"/>
  <c r="O12" i="14" s="1"/>
  <c r="O18" i="14" s="1"/>
  <c r="L48" i="6"/>
  <c r="K11" i="14" s="1"/>
  <c r="K12" i="14" s="1"/>
  <c r="H48" i="6"/>
  <c r="G11" i="14" s="1"/>
  <c r="G12" i="14" s="1"/>
  <c r="O48" i="6"/>
  <c r="N11" i="14" s="1"/>
  <c r="N12" i="14" s="1"/>
  <c r="N18" i="14" s="1"/>
  <c r="K48" i="6"/>
  <c r="J11" i="14" s="1"/>
  <c r="J12" i="14" s="1"/>
  <c r="J18" i="14" s="1"/>
  <c r="G48" i="6"/>
  <c r="F11" i="14" s="1"/>
  <c r="F12" i="14" s="1"/>
  <c r="N48" i="6"/>
  <c r="M11" i="14" s="1"/>
  <c r="M12" i="14" s="1"/>
  <c r="J48" i="6"/>
  <c r="I11" i="14" s="1"/>
  <c r="I12" i="14" s="1"/>
  <c r="I18" i="14" s="1"/>
  <c r="F48" i="6"/>
  <c r="E11" i="14" s="1"/>
  <c r="E12" i="14" s="1"/>
  <c r="E18" i="14" s="1"/>
  <c r="P16" i="8"/>
  <c r="P16" i="7"/>
  <c r="K18" i="12"/>
  <c r="M52" i="5"/>
  <c r="L11" i="15" s="1"/>
  <c r="L12" i="15" s="1"/>
  <c r="L18" i="15" s="1"/>
  <c r="I52" i="5"/>
  <c r="H11" i="15" s="1"/>
  <c r="H12" i="15" s="1"/>
  <c r="H18" i="15" s="1"/>
  <c r="E52" i="5"/>
  <c r="P52" i="5"/>
  <c r="O11" i="15" s="1"/>
  <c r="O12" i="15" s="1"/>
  <c r="O18" i="15" s="1"/>
  <c r="L52" i="5"/>
  <c r="K11" i="15" s="1"/>
  <c r="K12" i="15" s="1"/>
  <c r="K18" i="15" s="1"/>
  <c r="H52" i="5"/>
  <c r="G11" i="15" s="1"/>
  <c r="G12" i="15" s="1"/>
  <c r="G18" i="15" s="1"/>
  <c r="O52" i="5"/>
  <c r="N11" i="15" s="1"/>
  <c r="N12" i="15" s="1"/>
  <c r="N18" i="15" s="1"/>
  <c r="K52" i="5"/>
  <c r="J11" i="15" s="1"/>
  <c r="J12" i="15" s="1"/>
  <c r="J18" i="15" s="1"/>
  <c r="G52" i="5"/>
  <c r="F11" i="15" s="1"/>
  <c r="F12" i="15" s="1"/>
  <c r="F18" i="15" s="1"/>
  <c r="N52" i="5"/>
  <c r="M11" i="15" s="1"/>
  <c r="M12" i="15" s="1"/>
  <c r="M18" i="15" s="1"/>
  <c r="J52" i="5"/>
  <c r="I11" i="15" s="1"/>
  <c r="I12" i="15" s="1"/>
  <c r="I18" i="15" s="1"/>
  <c r="F52" i="5"/>
  <c r="E11" i="15" s="1"/>
  <c r="E12" i="15" s="1"/>
  <c r="E18" i="15" s="1"/>
  <c r="A15" i="11"/>
  <c r="A16" i="11" s="1"/>
  <c r="N48" i="5"/>
  <c r="M11" i="13" s="1"/>
  <c r="M12" i="13" s="1"/>
  <c r="M18" i="13" s="1"/>
  <c r="J48" i="5"/>
  <c r="I11" i="13" s="1"/>
  <c r="I12" i="13" s="1"/>
  <c r="I18" i="13" s="1"/>
  <c r="F48" i="5"/>
  <c r="E11" i="13" s="1"/>
  <c r="E12" i="13" s="1"/>
  <c r="E18" i="13" s="1"/>
  <c r="M48" i="5"/>
  <c r="L11" i="13" s="1"/>
  <c r="L12" i="13" s="1"/>
  <c r="L18" i="13" s="1"/>
  <c r="I48" i="5"/>
  <c r="H11" i="13" s="1"/>
  <c r="H12" i="13" s="1"/>
  <c r="H18" i="13" s="1"/>
  <c r="E48" i="5"/>
  <c r="P48" i="5"/>
  <c r="O11" i="13" s="1"/>
  <c r="O12" i="13" s="1"/>
  <c r="O18" i="13" s="1"/>
  <c r="L48" i="5"/>
  <c r="K11" i="13" s="1"/>
  <c r="K12" i="13" s="1"/>
  <c r="K18" i="13" s="1"/>
  <c r="H48" i="5"/>
  <c r="G11" i="13" s="1"/>
  <c r="G12" i="13" s="1"/>
  <c r="G18" i="13" s="1"/>
  <c r="O48" i="5"/>
  <c r="N11" i="13" s="1"/>
  <c r="N12" i="13" s="1"/>
  <c r="N18" i="13" s="1"/>
  <c r="K48" i="5"/>
  <c r="J11" i="13" s="1"/>
  <c r="J12" i="13" s="1"/>
  <c r="J18" i="13" s="1"/>
  <c r="G48" i="5"/>
  <c r="F11" i="13" s="1"/>
  <c r="F12" i="13" s="1"/>
  <c r="F18" i="13" s="1"/>
  <c r="P16" i="12"/>
  <c r="E56" i="6"/>
  <c r="I18" i="18"/>
  <c r="N18" i="18"/>
  <c r="A17" i="9"/>
  <c r="A18" i="9" s="1"/>
  <c r="C18" i="9"/>
  <c r="A17" i="12"/>
  <c r="A18" i="12" s="1"/>
  <c r="C18" i="12"/>
  <c r="D11" i="18" l="1"/>
  <c r="Q56" i="6"/>
  <c r="A21" i="3"/>
  <c r="A22" i="3" s="1"/>
  <c r="C22" i="3"/>
  <c r="C22" i="16"/>
  <c r="A19" i="16"/>
  <c r="A20" i="16" s="1"/>
  <c r="A21" i="16" s="1"/>
  <c r="A22" i="16" s="1"/>
  <c r="A23" i="16" s="1"/>
  <c r="A24" i="16" s="1"/>
  <c r="D11" i="14"/>
  <c r="Q48" i="6"/>
  <c r="A24" i="5"/>
  <c r="A25" i="5" s="1"/>
  <c r="A26" i="5" s="1"/>
  <c r="A27" i="5" s="1"/>
  <c r="A19" i="14"/>
  <c r="A20" i="14" s="1"/>
  <c r="A21" i="14" s="1"/>
  <c r="A22" i="14" s="1"/>
  <c r="A23" i="14" s="1"/>
  <c r="A24" i="14" s="1"/>
  <c r="P11" i="10"/>
  <c r="D12" i="10"/>
  <c r="O44" i="5"/>
  <c r="N11" i="11" s="1"/>
  <c r="N12" i="11" s="1"/>
  <c r="N18" i="11" s="1"/>
  <c r="K44" i="5"/>
  <c r="J11" i="11" s="1"/>
  <c r="J12" i="11" s="1"/>
  <c r="J18" i="11" s="1"/>
  <c r="G44" i="5"/>
  <c r="F11" i="11" s="1"/>
  <c r="F12" i="11" s="1"/>
  <c r="F18" i="11" s="1"/>
  <c r="N44" i="5"/>
  <c r="M11" i="11" s="1"/>
  <c r="M12" i="11" s="1"/>
  <c r="M18" i="11" s="1"/>
  <c r="J44" i="5"/>
  <c r="I11" i="11" s="1"/>
  <c r="I12" i="11" s="1"/>
  <c r="I18" i="11" s="1"/>
  <c r="F44" i="5"/>
  <c r="E11" i="11" s="1"/>
  <c r="E12" i="11" s="1"/>
  <c r="E18" i="11" s="1"/>
  <c r="M44" i="5"/>
  <c r="L11" i="11" s="1"/>
  <c r="L12" i="11" s="1"/>
  <c r="L18" i="11" s="1"/>
  <c r="I44" i="5"/>
  <c r="H11" i="11" s="1"/>
  <c r="H12" i="11" s="1"/>
  <c r="H18" i="11" s="1"/>
  <c r="E44" i="5"/>
  <c r="P44" i="5"/>
  <c r="O11" i="11" s="1"/>
  <c r="O12" i="11" s="1"/>
  <c r="O18" i="11" s="1"/>
  <c r="L44" i="5"/>
  <c r="K11" i="11" s="1"/>
  <c r="K12" i="11" s="1"/>
  <c r="K18" i="11" s="1"/>
  <c r="H44" i="5"/>
  <c r="G11" i="11" s="1"/>
  <c r="G12" i="11" s="1"/>
  <c r="G18" i="11" s="1"/>
  <c r="D11" i="9"/>
  <c r="Q40" i="5"/>
  <c r="A17" i="11"/>
  <c r="A18" i="11" s="1"/>
  <c r="C18" i="11"/>
  <c r="D11" i="15"/>
  <c r="Q52" i="5"/>
  <c r="M18" i="14"/>
  <c r="G18" i="14"/>
  <c r="H18" i="14"/>
  <c r="D11" i="17"/>
  <c r="Q56" i="5"/>
  <c r="P11" i="16"/>
  <c r="D12" i="16"/>
  <c r="P16" i="11"/>
  <c r="D11" i="7"/>
  <c r="Q36" i="5"/>
  <c r="A24" i="6"/>
  <c r="A25" i="6" s="1"/>
  <c r="A26" i="6" s="1"/>
  <c r="A27" i="6" s="1"/>
  <c r="D11" i="13"/>
  <c r="Q48" i="5"/>
  <c r="A19" i="18"/>
  <c r="A20" i="18" s="1"/>
  <c r="A21" i="18" s="1"/>
  <c r="A22" i="18" s="1"/>
  <c r="A23" i="18" s="1"/>
  <c r="A24" i="18" s="1"/>
  <c r="C22" i="9"/>
  <c r="A19" i="9"/>
  <c r="A20" i="9" s="1"/>
  <c r="A21" i="9" s="1"/>
  <c r="A22" i="9" s="1"/>
  <c r="A23" i="9" s="1"/>
  <c r="A24" i="9" s="1"/>
  <c r="A19" i="13"/>
  <c r="A20" i="13" s="1"/>
  <c r="A21" i="13" s="1"/>
  <c r="A22" i="13" s="1"/>
  <c r="A23" i="13" s="1"/>
  <c r="A24" i="13" s="1"/>
  <c r="C22" i="12"/>
  <c r="A19" i="12"/>
  <c r="A20" i="12" s="1"/>
  <c r="A21" i="12" s="1"/>
  <c r="A22" i="12" s="1"/>
  <c r="A23" i="12" s="1"/>
  <c r="A24" i="12" s="1"/>
  <c r="C16" i="11"/>
  <c r="F18" i="14"/>
  <c r="K18" i="14"/>
  <c r="L18" i="14"/>
  <c r="A19" i="17"/>
  <c r="A20" i="17" s="1"/>
  <c r="A21" i="17" s="1"/>
  <c r="A22" i="17" s="1"/>
  <c r="A23" i="17" s="1"/>
  <c r="A24" i="17" s="1"/>
  <c r="C22" i="17"/>
  <c r="C20" i="3"/>
  <c r="P16" i="14"/>
  <c r="P11" i="8"/>
  <c r="D12" i="8"/>
  <c r="A19" i="15"/>
  <c r="A20" i="15" s="1"/>
  <c r="A21" i="15" s="1"/>
  <c r="A22" i="15" s="1"/>
  <c r="A23" i="15" s="1"/>
  <c r="A24" i="15" s="1"/>
  <c r="P11" i="12"/>
  <c r="D12" i="12"/>
  <c r="C22" i="7"/>
  <c r="A19" i="7"/>
  <c r="A20" i="7" s="1"/>
  <c r="A21" i="7" s="1"/>
  <c r="A22" i="7" s="1"/>
  <c r="A23" i="7" s="1"/>
  <c r="A24" i="7" s="1"/>
  <c r="A25" i="15" l="1"/>
  <c r="A26" i="15" s="1"/>
  <c r="A27" i="15" s="1"/>
  <c r="A28" i="15" s="1"/>
  <c r="C28" i="15" s="1"/>
  <c r="C26" i="15"/>
  <c r="P11" i="7"/>
  <c r="D12" i="7"/>
  <c r="C22" i="11"/>
  <c r="A19" i="11"/>
  <c r="A20" i="11" s="1"/>
  <c r="A21" i="11" s="1"/>
  <c r="A22" i="11" s="1"/>
  <c r="A23" i="11" s="1"/>
  <c r="A24" i="11" s="1"/>
  <c r="P12" i="12"/>
  <c r="D18" i="12"/>
  <c r="P12" i="8"/>
  <c r="D18" i="8"/>
  <c r="A25" i="13"/>
  <c r="A26" i="13" s="1"/>
  <c r="A27" i="13" s="1"/>
  <c r="A28" i="13" s="1"/>
  <c r="C28" i="13" s="1"/>
  <c r="C26" i="13"/>
  <c r="A28" i="6"/>
  <c r="A29" i="6" s="1"/>
  <c r="A30" i="6" s="1"/>
  <c r="A31" i="6" s="1"/>
  <c r="P11" i="17"/>
  <c r="D12" i="17"/>
  <c r="A25" i="14"/>
  <c r="A26" i="14" s="1"/>
  <c r="A27" i="14" s="1"/>
  <c r="A28" i="14" s="1"/>
  <c r="C28" i="14" s="1"/>
  <c r="C26" i="14"/>
  <c r="A25" i="17"/>
  <c r="A26" i="17" s="1"/>
  <c r="A27" i="17" s="1"/>
  <c r="A28" i="17" s="1"/>
  <c r="C28" i="17" s="1"/>
  <c r="C26" i="17"/>
  <c r="C22" i="13"/>
  <c r="C22" i="18"/>
  <c r="P12" i="16"/>
  <c r="D18" i="16"/>
  <c r="P11" i="15"/>
  <c r="D12" i="15"/>
  <c r="P11" i="9"/>
  <c r="D12" i="9"/>
  <c r="D11" i="11"/>
  <c r="Q44" i="5"/>
  <c r="C22" i="14"/>
  <c r="P11" i="14"/>
  <c r="D12" i="14"/>
  <c r="P11" i="13"/>
  <c r="D12" i="13"/>
  <c r="A28" i="5"/>
  <c r="A29" i="5" s="1"/>
  <c r="A30" i="5" s="1"/>
  <c r="A31" i="5" s="1"/>
  <c r="P11" i="18"/>
  <c r="D12" i="18"/>
  <c r="A25" i="18"/>
  <c r="A26" i="18" s="1"/>
  <c r="A27" i="18" s="1"/>
  <c r="A28" i="18" s="1"/>
  <c r="C28" i="18" s="1"/>
  <c r="C26" i="18"/>
  <c r="A25" i="7"/>
  <c r="A26" i="7" s="1"/>
  <c r="A27" i="7" s="1"/>
  <c r="A28" i="7" s="1"/>
  <c r="C28" i="7" s="1"/>
  <c r="C26" i="7"/>
  <c r="C22" i="15"/>
  <c r="A25" i="12"/>
  <c r="A26" i="12" s="1"/>
  <c r="A27" i="12" s="1"/>
  <c r="A28" i="12" s="1"/>
  <c r="C28" i="12" s="1"/>
  <c r="C26" i="12"/>
  <c r="A25" i="9"/>
  <c r="A26" i="9" s="1"/>
  <c r="A27" i="9" s="1"/>
  <c r="A28" i="9" s="1"/>
  <c r="C28" i="9" s="1"/>
  <c r="C26" i="9"/>
  <c r="P12" i="10"/>
  <c r="D18" i="10"/>
  <c r="A25" i="16"/>
  <c r="A26" i="16" s="1"/>
  <c r="A27" i="16" s="1"/>
  <c r="A28" i="16" s="1"/>
  <c r="C28" i="16" s="1"/>
  <c r="C26" i="16"/>
  <c r="A32" i="5" l="1"/>
  <c r="A33" i="5" s="1"/>
  <c r="A34" i="5" s="1"/>
  <c r="A35" i="5" s="1"/>
  <c r="P11" i="11"/>
  <c r="D12" i="11"/>
  <c r="P18" i="12"/>
  <c r="P12" i="7"/>
  <c r="D18" i="7"/>
  <c r="P12" i="18"/>
  <c r="D18" i="18"/>
  <c r="P12" i="13"/>
  <c r="D18" i="13"/>
  <c r="P12" i="14"/>
  <c r="D18" i="14"/>
  <c r="P12" i="9"/>
  <c r="D18" i="9"/>
  <c r="P18" i="16"/>
  <c r="P12" i="17"/>
  <c r="D18" i="17"/>
  <c r="P18" i="10"/>
  <c r="P12" i="15"/>
  <c r="D18" i="15"/>
  <c r="A32" i="6"/>
  <c r="A33" i="6" s="1"/>
  <c r="A34" i="6" s="1"/>
  <c r="A35" i="6" s="1"/>
  <c r="P18" i="8"/>
  <c r="A25" i="11"/>
  <c r="A26" i="11" s="1"/>
  <c r="A27" i="11" s="1"/>
  <c r="A28" i="11" s="1"/>
  <c r="C28" i="11" s="1"/>
  <c r="C26" i="11"/>
  <c r="P18" i="15" l="1"/>
  <c r="P18" i="17"/>
  <c r="P18" i="9"/>
  <c r="P18" i="13"/>
  <c r="P18" i="7"/>
  <c r="D18" i="11"/>
  <c r="P12" i="11"/>
  <c r="A36" i="6"/>
  <c r="A37" i="6" s="1"/>
  <c r="A38" i="6" s="1"/>
  <c r="A39" i="6" s="1"/>
  <c r="D36" i="6"/>
  <c r="P18" i="14"/>
  <c r="P18" i="18"/>
  <c r="A36" i="5"/>
  <c r="A37" i="5" s="1"/>
  <c r="A38" i="5" s="1"/>
  <c r="A39" i="5" s="1"/>
  <c r="D36" i="5"/>
  <c r="A40" i="5" l="1"/>
  <c r="A41" i="5" s="1"/>
  <c r="A42" i="5" s="1"/>
  <c r="A43" i="5" s="1"/>
  <c r="D40" i="5"/>
  <c r="P18" i="11"/>
  <c r="A40" i="6"/>
  <c r="A41" i="6" s="1"/>
  <c r="A42" i="6" s="1"/>
  <c r="A43" i="6" s="1"/>
  <c r="D40" i="6"/>
  <c r="A44" i="6" l="1"/>
  <c r="A45" i="6" s="1"/>
  <c r="A46" i="6" s="1"/>
  <c r="A47" i="6" s="1"/>
  <c r="D44" i="6"/>
  <c r="A44" i="5"/>
  <c r="A45" i="5" s="1"/>
  <c r="A46" i="5" s="1"/>
  <c r="A47" i="5" s="1"/>
  <c r="D44" i="5"/>
  <c r="A48" i="5" l="1"/>
  <c r="A49" i="5" s="1"/>
  <c r="A50" i="5" s="1"/>
  <c r="A51" i="5" s="1"/>
  <c r="D48" i="5"/>
  <c r="A48" i="6"/>
  <c r="A49" i="6" s="1"/>
  <c r="A50" i="6" s="1"/>
  <c r="A51" i="6" s="1"/>
  <c r="D48" i="6"/>
  <c r="A52" i="6" l="1"/>
  <c r="A53" i="6" s="1"/>
  <c r="A54" i="6" s="1"/>
  <c r="A55" i="6" s="1"/>
  <c r="D52" i="6"/>
  <c r="A52" i="5"/>
  <c r="A53" i="5" s="1"/>
  <c r="A54" i="5" s="1"/>
  <c r="A55" i="5" s="1"/>
  <c r="D52" i="5"/>
  <c r="A56" i="5" l="1"/>
  <c r="D56" i="5"/>
  <c r="A56" i="6"/>
  <c r="D56" i="6"/>
  <c r="D22" i="8" l="1"/>
  <c r="E22" i="8" l="1"/>
  <c r="D28" i="8"/>
  <c r="E28" i="8" l="1"/>
  <c r="F22" i="8"/>
  <c r="G22" i="8" s="1"/>
  <c r="H22" i="8" l="1"/>
  <c r="F28" i="8"/>
  <c r="G28" i="8" s="1"/>
  <c r="H28" i="8" s="1"/>
  <c r="I28" i="8" l="1"/>
  <c r="J28" i="8" s="1"/>
  <c r="K28" i="8" s="1"/>
  <c r="I22" i="8"/>
  <c r="J22" i="8" s="1"/>
  <c r="K22" i="8" s="1"/>
  <c r="L22" i="8" l="1"/>
  <c r="L28" i="8"/>
  <c r="P20" i="8" l="1"/>
  <c r="M28" i="8"/>
  <c r="N28" i="8" s="1"/>
  <c r="O28" i="8" s="1"/>
  <c r="M22" i="8"/>
  <c r="N22" i="8" s="1"/>
  <c r="O22" i="8" s="1"/>
  <c r="D22" i="18" l="1"/>
  <c r="D22" i="17"/>
  <c r="D22" i="15" l="1"/>
  <c r="D28" i="17"/>
  <c r="E28" i="17" s="1"/>
  <c r="E22" i="17"/>
  <c r="E22" i="18"/>
  <c r="D28" i="18"/>
  <c r="D22" i="12"/>
  <c r="D22" i="13"/>
  <c r="D22" i="16"/>
  <c r="D22" i="14" l="1"/>
  <c r="D28" i="12"/>
  <c r="E28" i="12" s="1"/>
  <c r="F28" i="12" s="1"/>
  <c r="F22" i="18"/>
  <c r="D22" i="10"/>
  <c r="D28" i="13"/>
  <c r="E28" i="13" s="1"/>
  <c r="D28" i="15"/>
  <c r="E22" i="15"/>
  <c r="D28" i="16"/>
  <c r="E22" i="16"/>
  <c r="F28" i="17"/>
  <c r="G28" i="17" s="1"/>
  <c r="D22" i="11"/>
  <c r="E28" i="18"/>
  <c r="F28" i="18" s="1"/>
  <c r="G28" i="12" l="1"/>
  <c r="H28" i="12" s="1"/>
  <c r="H28" i="17"/>
  <c r="I28" i="17" s="1"/>
  <c r="J28" i="17" s="1"/>
  <c r="F22" i="15"/>
  <c r="E28" i="15"/>
  <c r="F28" i="15" s="1"/>
  <c r="D28" i="10"/>
  <c r="D28" i="14"/>
  <c r="F22" i="17"/>
  <c r="G22" i="17" s="1"/>
  <c r="F22" i="16"/>
  <c r="D28" i="11"/>
  <c r="E28" i="11" s="1"/>
  <c r="E22" i="11"/>
  <c r="E28" i="16"/>
  <c r="F28" i="16" s="1"/>
  <c r="E22" i="14"/>
  <c r="G22" i="18"/>
  <c r="H22" i="18" s="1"/>
  <c r="E22" i="13"/>
  <c r="F22" i="13" s="1"/>
  <c r="G22" i="13" s="1"/>
  <c r="E22" i="12"/>
  <c r="F22" i="12" s="1"/>
  <c r="I28" i="12" l="1"/>
  <c r="J28" i="12" s="1"/>
  <c r="H22" i="13"/>
  <c r="G28" i="15"/>
  <c r="G22" i="15"/>
  <c r="I22" i="18"/>
  <c r="J22" i="18" s="1"/>
  <c r="F22" i="11"/>
  <c r="H22" i="17"/>
  <c r="I22" i="17" s="1"/>
  <c r="J22" i="17" s="1"/>
  <c r="E28" i="14"/>
  <c r="G28" i="18"/>
  <c r="H28" i="18" s="1"/>
  <c r="I28" i="18" s="1"/>
  <c r="J28" i="18" s="1"/>
  <c r="F28" i="11"/>
  <c r="E22" i="10"/>
  <c r="F22" i="10" s="1"/>
  <c r="G22" i="12"/>
  <c r="H22" i="12" s="1"/>
  <c r="I22" i="12" s="1"/>
  <c r="J22" i="12" s="1"/>
  <c r="F28" i="13"/>
  <c r="G28" i="13" s="1"/>
  <c r="H28" i="13" s="1"/>
  <c r="I28" i="13" s="1"/>
  <c r="E28" i="10"/>
  <c r="F28" i="10" s="1"/>
  <c r="K22" i="18" l="1"/>
  <c r="I22" i="13"/>
  <c r="G28" i="10"/>
  <c r="F28" i="14"/>
  <c r="G28" i="14" s="1"/>
  <c r="G22" i="16"/>
  <c r="F22" i="14"/>
  <c r="K22" i="12"/>
  <c r="H22" i="15"/>
  <c r="I22" i="15" s="1"/>
  <c r="K28" i="18"/>
  <c r="K28" i="12"/>
  <c r="G22" i="10"/>
  <c r="K28" i="17"/>
  <c r="L28" i="17" s="1"/>
  <c r="K22" i="17"/>
  <c r="L22" i="17" s="1"/>
  <c r="G28" i="16"/>
  <c r="M22" i="17" l="1"/>
  <c r="L22" i="12"/>
  <c r="J22" i="15"/>
  <c r="K22" i="15" s="1"/>
  <c r="M28" i="17"/>
  <c r="H28" i="14"/>
  <c r="L28" i="18"/>
  <c r="M28" i="18" s="1"/>
  <c r="H28" i="15"/>
  <c r="I28" i="15" s="1"/>
  <c r="J28" i="15" s="1"/>
  <c r="K28" i="15" s="1"/>
  <c r="G22" i="14"/>
  <c r="G28" i="11"/>
  <c r="L28" i="12"/>
  <c r="J28" i="13"/>
  <c r="H28" i="16"/>
  <c r="I28" i="16" s="1"/>
  <c r="H22" i="10"/>
  <c r="I22" i="10" s="1"/>
  <c r="J22" i="10" s="1"/>
  <c r="K22" i="10" s="1"/>
  <c r="H22" i="16"/>
  <c r="I22" i="16" s="1"/>
  <c r="H28" i="10"/>
  <c r="I28" i="10" s="1"/>
  <c r="J28" i="10" s="1"/>
  <c r="K28" i="10" s="1"/>
  <c r="G22" i="11"/>
  <c r="N28" i="18" l="1"/>
  <c r="O28" i="18" s="1"/>
  <c r="J22" i="16"/>
  <c r="K22" i="16" s="1"/>
  <c r="J22" i="13"/>
  <c r="H28" i="11"/>
  <c r="I28" i="11" s="1"/>
  <c r="J28" i="11" s="1"/>
  <c r="H22" i="11"/>
  <c r="I22" i="11" s="1"/>
  <c r="H22" i="14"/>
  <c r="I22" i="14" s="1"/>
  <c r="L22" i="18"/>
  <c r="M22" i="18" s="1"/>
  <c r="N22" i="18" s="1"/>
  <c r="M22" i="12"/>
  <c r="N22" i="12" s="1"/>
  <c r="O22" i="12" s="1"/>
  <c r="I28" i="14"/>
  <c r="P20" i="17"/>
  <c r="N28" i="17"/>
  <c r="O28" i="17" s="1"/>
  <c r="K28" i="13"/>
  <c r="L28" i="13" s="1"/>
  <c r="M28" i="13" s="1"/>
  <c r="P20" i="18"/>
  <c r="L28" i="15"/>
  <c r="M28" i="15" s="1"/>
  <c r="J28" i="16"/>
  <c r="K28" i="16" s="1"/>
  <c r="M28" i="12"/>
  <c r="J28" i="14" l="1"/>
  <c r="N28" i="15"/>
  <c r="O28" i="15" s="1"/>
  <c r="L28" i="16"/>
  <c r="O22" i="18"/>
  <c r="N22" i="17"/>
  <c r="O22" i="17" s="1"/>
  <c r="L22" i="15"/>
  <c r="M22" i="15" s="1"/>
  <c r="N22" i="15" s="1"/>
  <c r="K28" i="11"/>
  <c r="L22" i="16"/>
  <c r="N28" i="12"/>
  <c r="O28" i="12" s="1"/>
  <c r="J22" i="14"/>
  <c r="P20" i="15"/>
  <c r="J22" i="11"/>
  <c r="P20" i="12"/>
  <c r="K22" i="13"/>
  <c r="L22" i="13" s="1"/>
  <c r="M22" i="13" s="1"/>
  <c r="L28" i="11" l="1"/>
  <c r="M28" i="11" s="1"/>
  <c r="N28" i="13"/>
  <c r="O28" i="13" s="1"/>
  <c r="N22" i="13"/>
  <c r="O22" i="13" s="1"/>
  <c r="M28" i="16"/>
  <c r="P20" i="13"/>
  <c r="K28" i="14"/>
  <c r="L28" i="14" s="1"/>
  <c r="P20" i="10"/>
  <c r="K22" i="11"/>
  <c r="L22" i="11" s="1"/>
  <c r="M22" i="11" s="1"/>
  <c r="M22" i="16"/>
  <c r="O22" i="15"/>
  <c r="L28" i="10"/>
  <c r="M28" i="10" s="1"/>
  <c r="N28" i="10" s="1"/>
  <c r="O28" i="10" s="1"/>
  <c r="L22" i="10"/>
  <c r="M22" i="10" s="1"/>
  <c r="N22" i="10" s="1"/>
  <c r="O22" i="10" s="1"/>
  <c r="N28" i="11" l="1"/>
  <c r="O28" i="11" s="1"/>
  <c r="N22" i="16"/>
  <c r="O22" i="16" s="1"/>
  <c r="N22" i="11"/>
  <c r="O22" i="11" s="1"/>
  <c r="P20" i="11"/>
  <c r="P20" i="16"/>
  <c r="M28" i="14"/>
  <c r="K22" i="14"/>
  <c r="L22" i="14" s="1"/>
  <c r="P20" i="14" l="1"/>
  <c r="N28" i="14"/>
  <c r="O28" i="14" s="1"/>
  <c r="N28" i="16"/>
  <c r="O28" i="16" s="1"/>
  <c r="M22" i="14"/>
  <c r="N22" i="14" s="1"/>
  <c r="O22" i="14" s="1"/>
  <c r="D22" i="7" l="1"/>
  <c r="D28" i="7" l="1"/>
  <c r="D22" i="9" l="1"/>
  <c r="E22" i="7"/>
  <c r="E28" i="7"/>
  <c r="D28" i="9" l="1"/>
  <c r="E28" i="9" s="1"/>
  <c r="E22" i="9"/>
  <c r="F28" i="7"/>
  <c r="G28" i="7" l="1"/>
  <c r="F28" i="9"/>
  <c r="F22" i="9"/>
  <c r="F22" i="7"/>
  <c r="G22" i="7" s="1"/>
  <c r="H28" i="7" l="1"/>
  <c r="G28" i="9"/>
  <c r="H28" i="9" s="1"/>
  <c r="I28" i="9" s="1"/>
  <c r="H22" i="7"/>
  <c r="J28" i="9" l="1"/>
  <c r="I28" i="7"/>
  <c r="I22" i="7"/>
  <c r="J22" i="7" s="1"/>
  <c r="G22" i="9"/>
  <c r="H22" i="9" s="1"/>
  <c r="I22" i="9" s="1"/>
  <c r="J22" i="9" s="1"/>
  <c r="K28" i="9" l="1"/>
  <c r="J28" i="7"/>
  <c r="K28" i="7" s="1"/>
  <c r="K22" i="7"/>
  <c r="K22" i="9" l="1"/>
  <c r="L28" i="7"/>
  <c r="M28" i="7" s="1"/>
  <c r="L22" i="7"/>
  <c r="M22" i="7" s="1"/>
  <c r="L28" i="9"/>
  <c r="L22" i="9" l="1"/>
  <c r="M28" i="9"/>
  <c r="P20" i="7" l="1"/>
  <c r="M22" i="9"/>
  <c r="N22" i="9" l="1"/>
  <c r="O22" i="9" s="1"/>
  <c r="N28" i="9"/>
  <c r="O28" i="9" s="1"/>
  <c r="N22" i="7"/>
  <c r="O22" i="7" s="1"/>
  <c r="N28" i="7"/>
  <c r="O28" i="7" s="1"/>
  <c r="P20" i="9" l="1"/>
</calcChain>
</file>

<file path=xl/sharedStrings.xml><?xml version="1.0" encoding="utf-8"?>
<sst xmlns="http://schemas.openxmlformats.org/spreadsheetml/2006/main" count="791" uniqueCount="137">
  <si>
    <t>Puget Sound Energy</t>
  </si>
  <si>
    <t>Electric Decoupling Mechanism</t>
  </si>
  <si>
    <t>Development of Decoupled Delivery and Power Cost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</si>
  <si>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</si>
  <si>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</si>
  <si>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</si>
  <si>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</si>
  <si>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</si>
  <si>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</si>
  <si>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</si>
  <si>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</si>
  <si>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40, 46 &amp; 49</t>
  </si>
  <si>
    <t>12 &amp; 26</t>
  </si>
  <si>
    <t>10 &amp; 31</t>
  </si>
  <si>
    <t>7A, 11, 25 &amp; 29</t>
  </si>
  <si>
    <t>46 &amp; 49</t>
  </si>
  <si>
    <t>(a)</t>
  </si>
  <si>
    <t>(b)</t>
  </si>
  <si>
    <t>(c)</t>
  </si>
  <si>
    <t>(d)</t>
  </si>
  <si>
    <t>(e) = Σ (i thru k)</t>
  </si>
  <si>
    <t>(f) = Σ (l &amp; m)</t>
  </si>
  <si>
    <t>(g)</t>
  </si>
  <si>
    <t>(h)</t>
  </si>
  <si>
    <t>(i)</t>
  </si>
  <si>
    <t>(j)</t>
  </si>
  <si>
    <t>(k)</t>
  </si>
  <si>
    <t>(l)</t>
  </si>
  <si>
    <t>(m)</t>
  </si>
  <si>
    <t>Delivery Revenue:</t>
  </si>
  <si>
    <t>Total Proforma Revenue</t>
  </si>
  <si>
    <t>Exhibit JAP-39</t>
  </si>
  <si>
    <t xml:space="preserve">   Allocated Power Costs</t>
  </si>
  <si>
    <t>UE-170033 WP</t>
  </si>
  <si>
    <t>Net Proforma Revenue</t>
  </si>
  <si>
    <t xml:space="preserve">   Basic Charge Revenue</t>
  </si>
  <si>
    <t>Net Proforma Delivery Revenue</t>
  </si>
  <si>
    <t>Power Cost Revenue:</t>
  </si>
  <si>
    <t>Total Allocated Power Costs</t>
  </si>
  <si>
    <t xml:space="preserve">   Allocated Variable Power Costs</t>
  </si>
  <si>
    <t>Net Proforma Fixed Power Costs</t>
  </si>
  <si>
    <t>Development of Allowed Delivery Revenue &amp; Fixed Power Cost Revenue Per Customer</t>
  </si>
  <si>
    <t>(e)</t>
  </si>
  <si>
    <t>(f)</t>
  </si>
  <si>
    <t>Test Year Delivery Revenue</t>
  </si>
  <si>
    <t>JAP-41 Page 1</t>
  </si>
  <si>
    <t>Test Year Customers</t>
  </si>
  <si>
    <t>Annual Allowed Delivery Revenue Per Customer</t>
  </si>
  <si>
    <t>Test Year Fixed Power Cost Revenue</t>
  </si>
  <si>
    <t>Annual Allowed Fixed Power Cost Revenue Per Customer</t>
  </si>
  <si>
    <t>Annual Allowed Delivery &amp; Fixed Power Cost Revenue Per Customer</t>
  </si>
  <si>
    <t>Development of Delivery Revenue &amp; Fixed Power Cost Revenue Per Unit Rates ($/kWh)</t>
  </si>
  <si>
    <t>Test Year Base Sales (kWh)</t>
  </si>
  <si>
    <t>Volumetric Delivery Revenue Per Unit ($/kWh)</t>
  </si>
  <si>
    <t>Volumetric Fixed Power Cost Revenue Per Unit ($/kWh)</t>
  </si>
  <si>
    <t>Volumetric Delivery &amp; Fixed Power Cost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</si>
  <si>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</si>
  <si>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</si>
  <si>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</si>
  <si>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</si>
  <si>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</si>
  <si>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</si>
  <si>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</si>
  <si>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</si>
  <si>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</si>
  <si>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</si>
  <si>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</si>
  <si>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</si>
  <si>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</si>
  <si>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</si>
  <si>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</si>
  <si>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</si>
  <si>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</si>
  <si>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</si>
  <si>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</si>
  <si>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</si>
  <si>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</si>
  <si>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</si>
  <si>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</si>
  <si>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</si>
  <si>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</si>
  <si>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</si>
  <si>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</si>
  <si>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 7</t>
  </si>
  <si>
    <t>Weather-Normalized kWh Sales (Oct15-Sep16)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</si>
  <si>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</si>
  <si>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</si>
  <si>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</si>
  <si>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</si>
  <si>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</si>
  <si>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</si>
  <si>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Schedules 40, 46 &amp; 49</t>
  </si>
  <si>
    <t>% of (C(o):R(14))</t>
  </si>
  <si>
    <t>Schedules 12 &amp; 26</t>
  </si>
  <si>
    <t>Demand Charge Revenue (Oct15-Sep16)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</si>
  <si>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</si>
  <si>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</si>
  <si>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</si>
  <si>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</si>
  <si>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</si>
  <si>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JAP-41 Page 2</t>
  </si>
  <si>
    <t>Development of Monthly Allowed Fixed Power Cost Revenue Per Customer</t>
  </si>
  <si>
    <t>Monthly Allowed Fixed Power Cost (FPC) Revenue Per Customer</t>
  </si>
  <si>
    <t>Allowed Fixed Power Cost Revenue Per Customer</t>
  </si>
  <si>
    <t>Monthly Allowed FPC Revenue Per Customer</t>
  </si>
  <si>
    <t>Delivery Revenue Deferral and Amortization Calculations</t>
  </si>
  <si>
    <t xml:space="preserve">Schedule 7   </t>
  </si>
  <si>
    <t>Total</t>
  </si>
  <si>
    <t>Actual Customers</t>
  </si>
  <si>
    <t>Forecast</t>
  </si>
  <si>
    <t>Monthly Allowed Delivery RPC</t>
  </si>
  <si>
    <t>JAP-41 Page 4</t>
  </si>
  <si>
    <t>Allowed Delivery Revenue</t>
  </si>
  <si>
    <t>Actual kWh</t>
  </si>
  <si>
    <t>Delivery Revenue Per Unit ($/kWh)</t>
  </si>
  <si>
    <t>JAP-41 Page 3</t>
  </si>
  <si>
    <t>Actual Delivery Revenue</t>
  </si>
  <si>
    <t>Deferral</t>
  </si>
  <si>
    <t>Interest</t>
  </si>
  <si>
    <t>FERC Rate</t>
  </si>
  <si>
    <t>Cumulative Deferral &amp; Interest</t>
  </si>
  <si>
    <t>Deferral Amortization Rate ($/kWh)</t>
  </si>
  <si>
    <t>Illustrative</t>
  </si>
  <si>
    <t>Deferral Amortization</t>
  </si>
  <si>
    <t>Cumulative Deferral &amp; Interest Net of Amortization</t>
  </si>
  <si>
    <t>Note: Deferrals and amortizations will be booked net of revenue sensitive items on PSE's balance sheet.</t>
  </si>
  <si>
    <t>Fixed Power Cost Revenue Deferral and Amortization Calculations</t>
  </si>
  <si>
    <t>Monthly Allowed Fixed Power Cost RPC</t>
  </si>
  <si>
    <t>JAP-41 Page 4a</t>
  </si>
  <si>
    <t>Allowed Fixed Power Cost Revenue</t>
  </si>
  <si>
    <t>Fixed Power Cost Revenue Per Unit ($/kWh)</t>
  </si>
  <si>
    <t>Actual Fixed Power Cost Revenue</t>
  </si>
  <si>
    <t xml:space="preserve">Actual Demand KW </t>
  </si>
  <si>
    <t>Delivery Revenue Per Unit ($/KW)</t>
  </si>
  <si>
    <t>JAP-41 Page 3a</t>
  </si>
  <si>
    <t>Deferral Amortization Rate ($/KW)</t>
  </si>
  <si>
    <t>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</si>
</sst>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  <numFmt numFmtId="168" formatCode="_(&quot;$&quot;* #,##0.00000_);_(&quot;$&quot;* \(#,##0.000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rgb="FF008080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164" fontId="5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0" fontId="6" fillId="0" borderId="0" xfId="0" quotePrefix="1" applyFont="1" applyFill="1" applyAlignment="1">
      <alignment horizontal="center"/>
    </xf>
    <xf numFmtId="164" fontId="3" fillId="0" borderId="2" xfId="0" applyNumberFormat="1" applyFont="1" applyFill="1" applyBorder="1"/>
    <xf numFmtId="0" fontId="3" fillId="0" borderId="0" xfId="0" applyFont="1" applyFill="1" applyBorder="1"/>
    <xf numFmtId="164" fontId="5" fillId="0" borderId="0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/>
    <xf numFmtId="3" fontId="2" fillId="0" borderId="0" xfId="0" applyNumberFormat="1" applyFont="1" applyFill="1"/>
    <xf numFmtId="165" fontId="2" fillId="0" borderId="0" xfId="0" applyNumberFormat="1" applyFont="1" applyFill="1"/>
    <xf numFmtId="3" fontId="3" fillId="0" borderId="0" xfId="0" applyNumberFormat="1" applyFont="1" applyFill="1"/>
    <xf numFmtId="0" fontId="1" fillId="0" borderId="0" xfId="0" applyFont="1" applyAlignment="1"/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Alignment="1"/>
    <xf numFmtId="166" fontId="5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3" xfId="0" applyNumberFormat="1" applyFont="1" applyFill="1" applyBorder="1"/>
    <xf numFmtId="44" fontId="3" fillId="0" borderId="2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44" fontId="3" fillId="0" borderId="0" xfId="0" applyNumberFormat="1" applyFont="1"/>
    <xf numFmtId="164" fontId="7" fillId="0" borderId="0" xfId="0" applyNumberFormat="1" applyFont="1" applyFill="1"/>
    <xf numFmtId="0" fontId="7" fillId="0" borderId="0" xfId="0" applyFont="1" applyFill="1"/>
    <xf numFmtId="166" fontId="7" fillId="0" borderId="0" xfId="0" applyNumberFormat="1" applyFont="1" applyFill="1" applyBorder="1"/>
    <xf numFmtId="165" fontId="3" fillId="0" borderId="3" xfId="0" applyNumberFormat="1" applyFont="1" applyFill="1" applyBorder="1"/>
    <xf numFmtId="165" fontId="7" fillId="0" borderId="3" xfId="0" applyNumberFormat="1" applyFont="1" applyFill="1" applyBorder="1"/>
    <xf numFmtId="165" fontId="3" fillId="0" borderId="2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3" fontId="10" fillId="0" borderId="0" xfId="0" applyNumberFormat="1" applyFont="1" applyFill="1"/>
    <xf numFmtId="3" fontId="3" fillId="0" borderId="0" xfId="0" applyNumberFormat="1" applyFont="1"/>
    <xf numFmtId="0" fontId="10" fillId="0" borderId="0" xfId="0" quotePrefix="1" applyFont="1" applyFill="1" applyAlignment="1">
      <alignment horizontal="center"/>
    </xf>
    <xf numFmtId="10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0" fontId="3" fillId="0" borderId="0" xfId="0" applyNumberFormat="1" applyFont="1" applyFill="1"/>
    <xf numFmtId="164" fontId="10" fillId="0" borderId="0" xfId="0" applyNumberFormat="1" applyFont="1" applyFill="1"/>
    <xf numFmtId="44" fontId="5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/>
    <xf numFmtId="166" fontId="5" fillId="0" borderId="0" xfId="0" applyNumberFormat="1" applyFont="1" applyFill="1"/>
    <xf numFmtId="166" fontId="3" fillId="0" borderId="0" xfId="0" applyNumberFormat="1" applyFont="1" applyFill="1"/>
    <xf numFmtId="166" fontId="6" fillId="0" borderId="0" xfId="0" applyNumberFormat="1" applyFont="1" applyFill="1"/>
    <xf numFmtId="44" fontId="5" fillId="0" borderId="0" xfId="0" applyNumberFormat="1" applyFont="1" applyFill="1"/>
    <xf numFmtId="44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/>
    <xf numFmtId="165" fontId="5" fillId="0" borderId="0" xfId="0" applyNumberFormat="1" applyFont="1" applyFill="1"/>
    <xf numFmtId="168" fontId="3" fillId="0" borderId="0" xfId="0" applyNumberFormat="1" applyFont="1" applyFill="1"/>
    <xf numFmtId="168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9"/>
  <sheetViews>
    <sheetView view="pageLayout" topLeftCell="B1" zoomScale="80" zoomScaleNormal="100" zoomScalePageLayoutView="80" workbookViewId="0">
      <selection activeCell="E26" sqref="E26"/>
    </sheetView>
  </sheetViews>
  <sheetFormatPr defaultRowHeight="15" x14ac:dyDescent="0.25"/>
  <cols>
    <col min="1" max="1" width="5.28515625" style="4" customWidth="1"/>
    <col min="2" max="2" width="31" style="4" bestFit="1" customWidth="1"/>
    <col min="3" max="3" width="14" style="4" bestFit="1" customWidth="1"/>
    <col min="4" max="4" width="16.85546875" style="4" customWidth="1"/>
    <col min="5" max="5" width="14.5703125" style="4" customWidth="1"/>
    <col min="6" max="6" width="20.5703125" style="4" bestFit="1" customWidth="1"/>
    <col min="7" max="7" width="15" style="4" customWidth="1"/>
    <col min="8" max="8" width="14.5703125" style="4" customWidth="1"/>
    <col min="9" max="9" width="14.28515625" style="4" customWidth="1"/>
    <col min="10" max="10" width="1.85546875" style="4" customWidth="1"/>
    <col min="11" max="11" width="15.28515625" style="4" customWidth="1"/>
    <col min="12" max="12" width="12.7109375" style="4" bestFit="1" customWidth="1"/>
    <col min="13" max="13" width="14.42578125" style="4" customWidth="1"/>
    <col min="14" max="14" width="13.5703125" style="4" customWidth="1"/>
    <col min="15" max="15" width="13.85546875" style="4" customWidth="1"/>
    <col min="16" max="16" width="15.28515625" style="4" bestFit="1" customWidth="1"/>
    <col min="17" max="17" width="13.42578125" style="4" bestFit="1" customWidth="1"/>
    <col min="18" max="16384" width="9.140625" style="4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  <c r="R2" s="3"/>
      <c r="S2" s="3"/>
    </row>
    <row r="3" spans="1:1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3"/>
      <c r="R3" s="3"/>
      <c r="S3" s="3"/>
    </row>
    <row r="4" spans="1:1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</row>
    <row r="5" spans="1:19" x14ac:dyDescent="0.25">
      <c r="A5" s="6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3"/>
      <c r="O5" s="3"/>
      <c r="P5" s="5"/>
      <c r="Q5" s="5"/>
      <c r="R5" s="3"/>
      <c r="S5" s="3"/>
    </row>
    <row r="6" spans="1:19" ht="15" customHeight="1" x14ac:dyDescent="0.25">
      <c r="A6" s="7" t="s">
        <v>3</v>
      </c>
      <c r="B6" s="5"/>
      <c r="C6" s="5"/>
      <c r="D6" s="5" t="s">
        <v>4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/>
      <c r="K6" s="5" t="s">
        <v>5</v>
      </c>
      <c r="L6" s="5" t="s">
        <v>6</v>
      </c>
      <c r="M6" s="5" t="s">
        <v>6</v>
      </c>
      <c r="N6" s="5" t="s">
        <v>6</v>
      </c>
      <c r="O6" s="5" t="s">
        <v>5</v>
      </c>
      <c r="P6" s="5"/>
      <c r="Q6" s="5"/>
      <c r="R6" s="3"/>
      <c r="S6" s="3"/>
    </row>
    <row r="7" spans="1:19" ht="15" customHeight="1" x14ac:dyDescent="0.25">
      <c r="A7" s="8" t="s">
        <v>7</v>
      </c>
      <c r="B7" s="9"/>
      <c r="C7" s="10" t="s">
        <v>8</v>
      </c>
      <c r="D7" s="11">
        <v>7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2"/>
      <c r="K7" s="11" t="s">
        <v>14</v>
      </c>
      <c r="L7" s="11">
        <v>35</v>
      </c>
      <c r="M7" s="11">
        <v>43</v>
      </c>
      <c r="N7" s="11">
        <v>40</v>
      </c>
      <c r="O7" s="11" t="s">
        <v>15</v>
      </c>
      <c r="S7" s="3"/>
    </row>
    <row r="8" spans="1:19" x14ac:dyDescent="0.25">
      <c r="A8" s="13"/>
      <c r="B8" s="14" t="s">
        <v>16</v>
      </c>
      <c r="C8" s="14" t="s">
        <v>17</v>
      </c>
      <c r="D8" s="14" t="s">
        <v>136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23</v>
      </c>
      <c r="J8" s="15"/>
      <c r="K8" s="14" t="s">
        <v>24</v>
      </c>
      <c r="L8" s="14" t="s">
        <v>25</v>
      </c>
      <c r="M8" s="14" t="s">
        <v>26</v>
      </c>
      <c r="N8" s="14" t="s">
        <v>27</v>
      </c>
      <c r="O8" s="14" t="s">
        <v>28</v>
      </c>
      <c r="P8" s="14"/>
      <c r="S8" s="3"/>
    </row>
    <row r="9" spans="1:19" x14ac:dyDescent="0.25">
      <c r="A9" s="14">
        <v>1</v>
      </c>
      <c r="B9" s="16" t="s">
        <v>29</v>
      </c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3"/>
      <c r="O9" s="13"/>
      <c r="S9" s="3"/>
    </row>
    <row r="10" spans="1:19" x14ac:dyDescent="0.25">
      <c r="A10" s="14">
        <f>A9+1</f>
        <v>2</v>
      </c>
      <c r="B10" s="17" t="s">
        <v>30</v>
      </c>
      <c r="C10" s="14" t="s">
        <v>31</v>
      </c>
      <c r="D10" s="18">
        <v>1153701572</v>
      </c>
      <c r="E10" s="18">
        <v>283287493</v>
      </c>
      <c r="F10" s="19">
        <f>SUM(K10:M10)</f>
        <v>279853646</v>
      </c>
      <c r="G10" s="19">
        <f>SUM(N10:O10)</f>
        <v>94703494.059799999</v>
      </c>
      <c r="H10" s="18">
        <v>161129761</v>
      </c>
      <c r="I10" s="18">
        <v>107601722</v>
      </c>
      <c r="J10" s="20"/>
      <c r="K10" s="18">
        <v>268408495</v>
      </c>
      <c r="L10" s="18">
        <v>263394</v>
      </c>
      <c r="M10" s="18">
        <v>11181757</v>
      </c>
      <c r="N10" s="18">
        <v>51872713.059799999</v>
      </c>
      <c r="O10" s="18">
        <v>42830781</v>
      </c>
      <c r="S10" s="3"/>
    </row>
    <row r="11" spans="1:19" x14ac:dyDescent="0.25">
      <c r="A11" s="14">
        <f t="shared" ref="A11:A22" si="0">A10+1</f>
        <v>3</v>
      </c>
      <c r="B11" s="13" t="s">
        <v>32</v>
      </c>
      <c r="C11" s="21" t="s">
        <v>33</v>
      </c>
      <c r="D11" s="22">
        <v>706360003.38836169</v>
      </c>
      <c r="E11" s="22">
        <v>173165788.31954259</v>
      </c>
      <c r="F11" s="23">
        <f>SUM(K11:M11)</f>
        <v>180105911.82610729</v>
      </c>
      <c r="G11" s="23">
        <f>SUM(N11:O11)</f>
        <v>72148579.842418626</v>
      </c>
      <c r="H11" s="22">
        <v>111547119.40623251</v>
      </c>
      <c r="I11" s="22">
        <v>73516464.146135002</v>
      </c>
      <c r="J11" s="20"/>
      <c r="K11" s="22">
        <v>174347206.24996629</v>
      </c>
      <c r="L11" s="22">
        <v>204524.63763018229</v>
      </c>
      <c r="M11" s="22">
        <v>5554180.9385107933</v>
      </c>
      <c r="N11" s="22">
        <v>38389401.673537791</v>
      </c>
      <c r="O11" s="22">
        <v>33759178.168880835</v>
      </c>
      <c r="S11" s="3"/>
    </row>
    <row r="12" spans="1:19" x14ac:dyDescent="0.25">
      <c r="A12" s="14">
        <f t="shared" si="0"/>
        <v>4</v>
      </c>
      <c r="B12" s="17" t="s">
        <v>34</v>
      </c>
      <c r="C12" s="14" t="str">
        <f>"("&amp;A10&amp;") - ("&amp;A$11&amp;")"</f>
        <v>(2) - (3)</v>
      </c>
      <c r="D12" s="19">
        <f>D10-D11</f>
        <v>447341568.61163831</v>
      </c>
      <c r="E12" s="19">
        <f t="shared" ref="E12:O12" si="1">E10-E11</f>
        <v>110121704.68045741</v>
      </c>
      <c r="F12" s="19">
        <f t="shared" si="1"/>
        <v>99747734.173892707</v>
      </c>
      <c r="G12" s="19">
        <f>G10-G11</f>
        <v>22554914.217381373</v>
      </c>
      <c r="H12" s="19">
        <f>H10-H11</f>
        <v>49582641.593767494</v>
      </c>
      <c r="I12" s="19">
        <f>I10-I11</f>
        <v>34085257.853864998</v>
      </c>
      <c r="J12" s="20"/>
      <c r="K12" s="19">
        <f t="shared" si="1"/>
        <v>94061288.750033706</v>
      </c>
      <c r="L12" s="19">
        <f t="shared" si="1"/>
        <v>58869.362369817711</v>
      </c>
      <c r="M12" s="19">
        <f>M10-M11</f>
        <v>5627576.0614892067</v>
      </c>
      <c r="N12" s="19">
        <f>N10-N11</f>
        <v>13483311.386262208</v>
      </c>
      <c r="O12" s="19">
        <f t="shared" si="1"/>
        <v>9071602.8311191648</v>
      </c>
      <c r="S12" s="3"/>
    </row>
    <row r="13" spans="1:19" x14ac:dyDescent="0.25">
      <c r="A13" s="14">
        <f t="shared" si="0"/>
        <v>5</v>
      </c>
      <c r="B13" s="17"/>
      <c r="C13" s="21"/>
      <c r="D13" s="19"/>
      <c r="E13" s="19"/>
      <c r="F13" s="19"/>
      <c r="G13" s="19"/>
      <c r="H13" s="19"/>
      <c r="I13" s="19"/>
      <c r="J13" s="20"/>
      <c r="K13" s="19"/>
      <c r="L13" s="19"/>
      <c r="M13" s="19"/>
      <c r="N13" s="19"/>
      <c r="O13" s="19"/>
      <c r="S13" s="3"/>
    </row>
    <row r="14" spans="1:19" x14ac:dyDescent="0.25">
      <c r="A14" s="14">
        <f t="shared" si="0"/>
        <v>6</v>
      </c>
      <c r="B14" s="13" t="s">
        <v>35</v>
      </c>
      <c r="C14" s="14" t="s">
        <v>31</v>
      </c>
      <c r="D14" s="18">
        <v>108030449</v>
      </c>
      <c r="E14" s="18">
        <v>22802075</v>
      </c>
      <c r="F14" s="19">
        <f>SUM(K14:M14)</f>
        <v>5586318</v>
      </c>
      <c r="G14" s="19">
        <f>SUM(N14:O14)</f>
        <v>282241</v>
      </c>
      <c r="H14" s="18">
        <v>1074456</v>
      </c>
      <c r="I14" s="18">
        <v>2104873</v>
      </c>
      <c r="J14" s="20"/>
      <c r="K14" s="18">
        <v>4895983</v>
      </c>
      <c r="L14" s="18">
        <v>4324</v>
      </c>
      <c r="M14" s="18">
        <v>686011</v>
      </c>
      <c r="N14" s="18">
        <v>282241</v>
      </c>
      <c r="O14" s="19">
        <v>0</v>
      </c>
      <c r="S14" s="3"/>
    </row>
    <row r="15" spans="1:19" x14ac:dyDescent="0.25">
      <c r="A15" s="14">
        <f t="shared" si="0"/>
        <v>7</v>
      </c>
      <c r="B15" s="13"/>
      <c r="C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S15" s="3"/>
    </row>
    <row r="16" spans="1:19" ht="15.75" thickBot="1" x14ac:dyDescent="0.3">
      <c r="A16" s="14">
        <f t="shared" si="0"/>
        <v>8</v>
      </c>
      <c r="B16" s="13" t="s">
        <v>36</v>
      </c>
      <c r="C16" s="14" t="str">
        <f>"("&amp;A12&amp;") - ("&amp;A14&amp;")"</f>
        <v>(4) - (6)</v>
      </c>
      <c r="D16" s="25">
        <f>D12-D14</f>
        <v>339311119.61163831</v>
      </c>
      <c r="E16" s="25">
        <f t="shared" ref="E16:I16" si="2">E12-E14</f>
        <v>87319629.680457413</v>
      </c>
      <c r="F16" s="25">
        <f t="shared" si="2"/>
        <v>94161416.173892707</v>
      </c>
      <c r="G16" s="25">
        <f t="shared" si="2"/>
        <v>22272673.217381373</v>
      </c>
      <c r="H16" s="25">
        <f t="shared" si="2"/>
        <v>48508185.593767494</v>
      </c>
      <c r="I16" s="25">
        <f t="shared" si="2"/>
        <v>31980384.853864998</v>
      </c>
      <c r="J16" s="19"/>
      <c r="K16" s="25">
        <f>K12-K14</f>
        <v>89165305.750033706</v>
      </c>
      <c r="L16" s="25">
        <f t="shared" ref="L16:O16" si="3">L12-L14</f>
        <v>54545.362369817711</v>
      </c>
      <c r="M16" s="25">
        <f t="shared" si="3"/>
        <v>4941565.0614892067</v>
      </c>
      <c r="N16" s="25">
        <f t="shared" si="3"/>
        <v>13201070.386262208</v>
      </c>
      <c r="O16" s="25">
        <f t="shared" si="3"/>
        <v>9071602.8311191648</v>
      </c>
      <c r="S16" s="3"/>
    </row>
    <row r="17" spans="1:19" ht="15.75" thickTop="1" x14ac:dyDescent="0.25">
      <c r="A17" s="14">
        <f t="shared" si="0"/>
        <v>9</v>
      </c>
      <c r="B17" s="13"/>
      <c r="C17" s="14"/>
      <c r="D17" s="13"/>
      <c r="E17" s="13"/>
      <c r="F17" s="13"/>
      <c r="G17" s="13"/>
      <c r="H17" s="13"/>
      <c r="I17" s="13"/>
      <c r="J17" s="26"/>
      <c r="K17" s="13"/>
      <c r="L17" s="13"/>
      <c r="N17" s="13"/>
      <c r="O17" s="13"/>
      <c r="P17" s="13"/>
      <c r="Q17" s="13"/>
      <c r="R17" s="3"/>
      <c r="S17" s="3"/>
    </row>
    <row r="18" spans="1:19" x14ac:dyDescent="0.25">
      <c r="A18" s="14">
        <f t="shared" si="0"/>
        <v>10</v>
      </c>
      <c r="R18" s="3"/>
      <c r="S18" s="3"/>
    </row>
    <row r="19" spans="1:19" x14ac:dyDescent="0.25">
      <c r="A19" s="14">
        <f t="shared" si="0"/>
        <v>11</v>
      </c>
      <c r="B19" s="16" t="s">
        <v>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4">
        <f t="shared" si="0"/>
        <v>12</v>
      </c>
      <c r="B20" s="13" t="s">
        <v>38</v>
      </c>
      <c r="C20" s="21" t="s">
        <v>33</v>
      </c>
      <c r="D20" s="27">
        <v>706360003.38836169</v>
      </c>
      <c r="E20" s="27">
        <v>173165788.31954259</v>
      </c>
      <c r="F20" s="20">
        <f>SUM(K20:M20)</f>
        <v>180105911.82610729</v>
      </c>
      <c r="G20" s="20">
        <f>SUM(N20:O20)</f>
        <v>72148579.842418626</v>
      </c>
      <c r="H20" s="27">
        <v>111547119.40623251</v>
      </c>
      <c r="I20" s="27">
        <v>73516464.146135002</v>
      </c>
      <c r="J20" s="20"/>
      <c r="K20" s="27">
        <v>174347206.24996629</v>
      </c>
      <c r="L20" s="27">
        <v>204524.63763018229</v>
      </c>
      <c r="M20" s="27">
        <v>5554180.9385107933</v>
      </c>
      <c r="N20" s="27">
        <v>38389401.673537791</v>
      </c>
      <c r="O20" s="27">
        <v>33759178.168880835</v>
      </c>
      <c r="P20" s="19"/>
      <c r="Q20" s="19"/>
      <c r="R20" s="3"/>
      <c r="S20" s="3"/>
    </row>
    <row r="21" spans="1:19" x14ac:dyDescent="0.25">
      <c r="A21" s="14">
        <f t="shared" si="0"/>
        <v>13</v>
      </c>
      <c r="B21" s="13" t="s">
        <v>39</v>
      </c>
      <c r="C21" s="21" t="s">
        <v>33</v>
      </c>
      <c r="D21" s="27">
        <v>395395592.60232359</v>
      </c>
      <c r="E21" s="27">
        <v>96932143.896331742</v>
      </c>
      <c r="F21" s="19">
        <f>SUM(K21:M21)</f>
        <v>100816981.98660898</v>
      </c>
      <c r="G21" s="19">
        <f>SUM(N21:O21)</f>
        <v>40386248.294589095</v>
      </c>
      <c r="H21" s="27">
        <v>62440170.973922037</v>
      </c>
      <c r="I21" s="27">
        <v>41151942.023402885</v>
      </c>
      <c r="J21" s="20"/>
      <c r="K21" s="27">
        <v>97593460.279578418</v>
      </c>
      <c r="L21" s="27">
        <v>114485.72952834582</v>
      </c>
      <c r="M21" s="27">
        <v>3109035.9775022175</v>
      </c>
      <c r="N21" s="27">
        <v>21489042.629175574</v>
      </c>
      <c r="O21" s="27">
        <v>18897205.665413521</v>
      </c>
      <c r="P21" s="3"/>
      <c r="Q21" s="3"/>
      <c r="R21" s="3"/>
      <c r="S21" s="3"/>
    </row>
    <row r="22" spans="1:19" ht="15.75" thickBot="1" x14ac:dyDescent="0.3">
      <c r="A22" s="14">
        <f t="shared" si="0"/>
        <v>14</v>
      </c>
      <c r="B22" s="13" t="s">
        <v>40</v>
      </c>
      <c r="C22" s="14" t="str">
        <f>"("&amp;A20&amp;") - ("&amp;A21&amp;")"</f>
        <v>(12) - (13)</v>
      </c>
      <c r="D22" s="28">
        <f>D20-D21</f>
        <v>310964410.7860381</v>
      </c>
      <c r="E22" s="28">
        <f t="shared" ref="E22:O22" si="4">E20-E21</f>
        <v>76233644.423210844</v>
      </c>
      <c r="F22" s="28">
        <f t="shared" si="4"/>
        <v>79288929.839498311</v>
      </c>
      <c r="G22" s="28">
        <f>G20-G21</f>
        <v>31762331.547829531</v>
      </c>
      <c r="H22" s="28">
        <f t="shared" si="4"/>
        <v>49106948.432310469</v>
      </c>
      <c r="I22" s="28">
        <f t="shared" si="4"/>
        <v>32364522.122732118</v>
      </c>
      <c r="J22" s="29"/>
      <c r="K22" s="28">
        <f t="shared" si="4"/>
        <v>76753745.970387876</v>
      </c>
      <c r="L22" s="28">
        <f t="shared" si="4"/>
        <v>90038.908101836467</v>
      </c>
      <c r="M22" s="28">
        <f t="shared" si="4"/>
        <v>2445144.9610085757</v>
      </c>
      <c r="N22" s="28">
        <f t="shared" si="4"/>
        <v>16900359.044362217</v>
      </c>
      <c r="O22" s="28">
        <f t="shared" si="4"/>
        <v>14861972.503467314</v>
      </c>
      <c r="P22" s="3"/>
      <c r="Q22" s="3"/>
      <c r="R22" s="3"/>
      <c r="S22" s="3"/>
    </row>
    <row r="23" spans="1:19" ht="15.75" thickTop="1" x14ac:dyDescent="0.25">
      <c r="A23" s="13"/>
      <c r="B23" s="3"/>
      <c r="C23" s="3"/>
      <c r="D23" s="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"/>
      <c r="Q23" s="3"/>
      <c r="R23" s="3"/>
      <c r="S23" s="3"/>
    </row>
    <row r="24" spans="1:19" x14ac:dyDescent="0.25">
      <c r="A24" s="3"/>
      <c r="B24" s="13"/>
      <c r="C24" s="3"/>
      <c r="D24" s="3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4"/>
      <c r="B25" s="13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"/>
      <c r="S25" s="3"/>
    </row>
    <row r="26" spans="1:19" x14ac:dyDescent="0.25">
      <c r="A26" s="3"/>
      <c r="B26" s="13"/>
      <c r="C26" s="3"/>
      <c r="D26" s="3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</row>
    <row r="28" spans="1:19" x14ac:dyDescent="0.25">
      <c r="A28" s="3"/>
      <c r="B28" s="3"/>
      <c r="C28" s="3"/>
      <c r="D28" s="3"/>
    </row>
    <row r="29" spans="1:19" x14ac:dyDescent="0.25">
      <c r="A29" s="3"/>
      <c r="B29" s="3"/>
      <c r="C29" s="3"/>
      <c r="D29" s="3"/>
    </row>
  </sheetData>
  <mergeCells count="3">
    <mergeCell ref="A1:O1"/>
    <mergeCell ref="A2:O2"/>
    <mergeCell ref="A3:O3"/>
  </mergeCells>
  <printOptions horizontalCentered="1"/>
  <pageMargins left="0.7" right="0.7" top="1" bottom="0.5" header="0.3" footer="0.3"/>
  <pageSetup scale="57" orientation="landscape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tabSelected="1"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activeCell="M42" sqref="M42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87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121300</v>
      </c>
      <c r="E10" s="79">
        <v>121498</v>
      </c>
      <c r="F10" s="79">
        <v>121711</v>
      </c>
      <c r="G10" s="79">
        <v>121962</v>
      </c>
      <c r="H10" s="79">
        <v>122152</v>
      </c>
      <c r="I10" s="79">
        <v>122383</v>
      </c>
      <c r="J10" s="79">
        <v>122589</v>
      </c>
      <c r="K10" s="79">
        <v>122758</v>
      </c>
      <c r="L10" s="79">
        <v>122882</v>
      </c>
      <c r="M10" s="79">
        <v>123063</v>
      </c>
      <c r="N10" s="79">
        <v>123258</v>
      </c>
      <c r="O10" s="79">
        <v>123408</v>
      </c>
      <c r="P10" s="80"/>
      <c r="Q10" s="81"/>
      <c r="R10" s="81"/>
    </row>
    <row r="11" spans="1:21" x14ac:dyDescent="0.2">
      <c r="A11" s="14">
        <f>A10+1</f>
        <v>2</v>
      </c>
      <c r="B11" s="13" t="s">
        <v>127</v>
      </c>
      <c r="C11" s="14" t="s">
        <v>128</v>
      </c>
      <c r="D11" s="82">
        <f>'JAP-41 Page 4a'!E40</f>
        <v>65.313725674523297</v>
      </c>
      <c r="E11" s="82">
        <f>'JAP-41 Page 4a'!F40</f>
        <v>53.123556924601232</v>
      </c>
      <c r="F11" s="82">
        <f>'JAP-41 Page 4a'!G40</f>
        <v>58.784076722313429</v>
      </c>
      <c r="G11" s="82">
        <f>'JAP-41 Page 4a'!H40</f>
        <v>47.341060409667051</v>
      </c>
      <c r="H11" s="82">
        <f>'JAP-41 Page 4a'!I40</f>
        <v>51.051906086696142</v>
      </c>
      <c r="I11" s="82">
        <f>'JAP-41 Page 4a'!J40</f>
        <v>47.33193939298706</v>
      </c>
      <c r="J11" s="82">
        <f>'JAP-41 Page 4a'!K40</f>
        <v>52.263046588134124</v>
      </c>
      <c r="K11" s="82">
        <f>'JAP-41 Page 4a'!L40</f>
        <v>54.498857319278422</v>
      </c>
      <c r="L11" s="82">
        <f>'JAP-41 Page 4a'!M40</f>
        <v>50.088134935385746</v>
      </c>
      <c r="M11" s="82">
        <f>'JAP-41 Page 4a'!N40</f>
        <v>50.023877957380741</v>
      </c>
      <c r="N11" s="82">
        <f>'JAP-41 Page 4a'!O40</f>
        <v>54.207412031982777</v>
      </c>
      <c r="O11" s="82">
        <f>'JAP-41 Page 4a'!P40</f>
        <v>62.42240595705001</v>
      </c>
      <c r="P11" s="41">
        <f>SUM(D11:O11)</f>
        <v>646.45000000000016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129</v>
      </c>
      <c r="C12" s="14" t="str">
        <f>"("&amp;A10&amp;") x ("&amp;A11&amp;")"</f>
        <v>(1) x (2)</v>
      </c>
      <c r="D12" s="19">
        <f t="shared" ref="D12:O12" si="2">D10*D11</f>
        <v>7922554.9243196761</v>
      </c>
      <c r="E12" s="19">
        <f t="shared" si="2"/>
        <v>6454405.9192252001</v>
      </c>
      <c r="F12" s="19">
        <f t="shared" si="2"/>
        <v>7154668.7619494898</v>
      </c>
      <c r="G12" s="19">
        <f t="shared" si="2"/>
        <v>5773810.4096838133</v>
      </c>
      <c r="H12" s="19">
        <f t="shared" si="2"/>
        <v>6236092.4323021071</v>
      </c>
      <c r="I12" s="19">
        <f t="shared" si="2"/>
        <v>5792624.7387319356</v>
      </c>
      <c r="J12" s="19">
        <f t="shared" si="2"/>
        <v>6406874.6181927742</v>
      </c>
      <c r="K12" s="19">
        <f t="shared" si="2"/>
        <v>6690170.7267999807</v>
      </c>
      <c r="L12" s="19">
        <f t="shared" si="2"/>
        <v>6154930.197130071</v>
      </c>
      <c r="M12" s="19">
        <f t="shared" si="2"/>
        <v>6156088.4930691458</v>
      </c>
      <c r="N12" s="19">
        <f t="shared" si="2"/>
        <v>6681497.1922381334</v>
      </c>
      <c r="O12" s="19">
        <f t="shared" si="2"/>
        <v>7703424.2743476275</v>
      </c>
      <c r="P12" s="19">
        <f>SUM(D12:O12)</f>
        <v>79127142.687989965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283905994</v>
      </c>
      <c r="E14" s="79">
        <v>251600357</v>
      </c>
      <c r="F14" s="79">
        <v>266314738</v>
      </c>
      <c r="G14" s="79">
        <v>241713085</v>
      </c>
      <c r="H14" s="79">
        <v>232474343</v>
      </c>
      <c r="I14" s="79">
        <v>230782316</v>
      </c>
      <c r="J14" s="79">
        <v>242400457</v>
      </c>
      <c r="K14" s="79">
        <v>249679194</v>
      </c>
      <c r="L14" s="79">
        <v>235327653</v>
      </c>
      <c r="M14" s="79">
        <v>248864320</v>
      </c>
      <c r="N14" s="79">
        <v>269291509</v>
      </c>
      <c r="O14" s="79">
        <v>321741447</v>
      </c>
      <c r="P14" s="80">
        <f>SUM(D14:O14)</f>
        <v>3074095413</v>
      </c>
      <c r="Q14" s="81"/>
      <c r="R14" s="81"/>
    </row>
    <row r="15" spans="1:21" x14ac:dyDescent="0.2">
      <c r="A15" s="14">
        <f t="shared" si="1"/>
        <v>6</v>
      </c>
      <c r="B15" s="13" t="s">
        <v>130</v>
      </c>
      <c r="C15" s="14" t="s">
        <v>115</v>
      </c>
      <c r="D15" s="86">
        <f>'JAP-41 Page 3'!$E$20</f>
        <v>2.7348999999999998E-2</v>
      </c>
      <c r="E15" s="86">
        <f>'JAP-41 Page 3'!$E$20</f>
        <v>2.7348999999999998E-2</v>
      </c>
      <c r="F15" s="86">
        <f>'JAP-41 Page 3'!$E$20</f>
        <v>2.7348999999999998E-2</v>
      </c>
      <c r="G15" s="86">
        <f>'JAP-41 Page 3'!$E$20</f>
        <v>2.7348999999999998E-2</v>
      </c>
      <c r="H15" s="86">
        <f>'JAP-41 Page 3'!$E$20</f>
        <v>2.7348999999999998E-2</v>
      </c>
      <c r="I15" s="86">
        <f>'JAP-41 Page 3'!$E$20</f>
        <v>2.7348999999999998E-2</v>
      </c>
      <c r="J15" s="86">
        <f>'JAP-41 Page 3'!$E$20</f>
        <v>2.7348999999999998E-2</v>
      </c>
      <c r="K15" s="86">
        <f>'JAP-41 Page 3'!$E$20</f>
        <v>2.7348999999999998E-2</v>
      </c>
      <c r="L15" s="86">
        <f>'JAP-41 Page 3'!$E$20</f>
        <v>2.7348999999999998E-2</v>
      </c>
      <c r="M15" s="86">
        <f>'JAP-41 Page 3'!$E$20</f>
        <v>2.7348999999999998E-2</v>
      </c>
      <c r="N15" s="86">
        <f>'JAP-41 Page 3'!$E$20</f>
        <v>2.7348999999999998E-2</v>
      </c>
      <c r="O15" s="86">
        <f>'JAP-41 Page 3'!$E$20</f>
        <v>2.7348999999999998E-2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131</v>
      </c>
      <c r="C16" s="14" t="str">
        <f>"("&amp;A14&amp;") x ("&amp;A15&amp;")"</f>
        <v>(5) x (6)</v>
      </c>
      <c r="D16" s="19">
        <f t="shared" ref="D16:O16" si="3">D14*D15</f>
        <v>7764545.0299059991</v>
      </c>
      <c r="E16" s="19">
        <f t="shared" si="3"/>
        <v>6881018.1635929998</v>
      </c>
      <c r="F16" s="19">
        <f t="shared" si="3"/>
        <v>7283441.7695619995</v>
      </c>
      <c r="G16" s="19">
        <f t="shared" si="3"/>
        <v>6610611.161665</v>
      </c>
      <c r="H16" s="19">
        <f t="shared" si="3"/>
        <v>6357940.8067069994</v>
      </c>
      <c r="I16" s="19">
        <f t="shared" si="3"/>
        <v>6311665.5602839999</v>
      </c>
      <c r="J16" s="19">
        <f t="shared" si="3"/>
        <v>6629410.0984929996</v>
      </c>
      <c r="K16" s="19">
        <f t="shared" si="3"/>
        <v>6828476.2767059999</v>
      </c>
      <c r="L16" s="19">
        <f t="shared" si="3"/>
        <v>6435975.9818969993</v>
      </c>
      <c r="M16" s="19">
        <f t="shared" si="3"/>
        <v>6806190.2876799991</v>
      </c>
      <c r="N16" s="19">
        <f t="shared" si="3"/>
        <v>7364853.4796409998</v>
      </c>
      <c r="O16" s="19">
        <f t="shared" si="3"/>
        <v>8799306.8340029996</v>
      </c>
      <c r="P16" s="19">
        <f>SUM(D16:O16)</f>
        <v>84073435.450137004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158009.89441367704</v>
      </c>
      <c r="E18" s="19">
        <f t="shared" ref="E18:O18" si="4">E12-E16</f>
        <v>-426612.24436779972</v>
      </c>
      <c r="F18" s="19">
        <f>F12-F16</f>
        <v>-128773.00761250965</v>
      </c>
      <c r="G18" s="19">
        <f t="shared" si="4"/>
        <v>-836800.75198118668</v>
      </c>
      <c r="H18" s="19">
        <f t="shared" si="4"/>
        <v>-121848.37440489233</v>
      </c>
      <c r="I18" s="19">
        <f t="shared" si="4"/>
        <v>-519040.82155206427</v>
      </c>
      <c r="J18" s="19">
        <f t="shared" si="4"/>
        <v>-222535.48030022532</v>
      </c>
      <c r="K18" s="19">
        <f t="shared" si="4"/>
        <v>-138305.54990601912</v>
      </c>
      <c r="L18" s="19">
        <f t="shared" si="4"/>
        <v>-281045.78476692829</v>
      </c>
      <c r="M18" s="19">
        <f t="shared" si="4"/>
        <v>-650101.79461085331</v>
      </c>
      <c r="N18" s="19">
        <f t="shared" si="4"/>
        <v>-683356.28740286641</v>
      </c>
      <c r="O18" s="19">
        <f t="shared" si="4"/>
        <v>-1095882.5596553721</v>
      </c>
      <c r="P18" s="19">
        <f t="shared" ref="P18" si="5">SUM(D18:O18)</f>
        <v>-4946292.7621470401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-183.59847856338766</v>
      </c>
      <c r="E20" s="18">
        <v>-1356.25700078815</v>
      </c>
      <c r="F20" s="18">
        <v>-2921.4866734677685</v>
      </c>
      <c r="G20" s="18">
        <v>-5070.4889814169092</v>
      </c>
      <c r="H20" s="18">
        <v>-7160.0422898966071</v>
      </c>
      <c r="I20" s="18">
        <v>-8770.254995042169</v>
      </c>
      <c r="J20" s="18">
        <v>-10541.778645868424</v>
      </c>
      <c r="K20" s="18">
        <v>-11785.621305960865</v>
      </c>
      <c r="L20" s="18">
        <v>-13104.476987567248</v>
      </c>
      <c r="M20" s="18">
        <v>-15168.513834784848</v>
      </c>
      <c r="N20" s="18">
        <v>-17868.784121679855</v>
      </c>
      <c r="O20" s="18">
        <v>-21325.430501139785</v>
      </c>
      <c r="P20" s="19">
        <f>SUM(D20:O20)</f>
        <v>-115256.73381617601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157826.29593511365</v>
      </c>
      <c r="E22" s="19">
        <f t="shared" ref="E22:O22" si="6">D22+E18+E20</f>
        <v>-270142.20543347421</v>
      </c>
      <c r="F22" s="19">
        <f t="shared" si="6"/>
        <v>-401836.69971945166</v>
      </c>
      <c r="G22" s="19">
        <f t="shared" si="6"/>
        <v>-1243707.9406820552</v>
      </c>
      <c r="H22" s="19">
        <f t="shared" si="6"/>
        <v>-1372716.3573768442</v>
      </c>
      <c r="I22" s="19">
        <f t="shared" si="6"/>
        <v>-1900527.4339239507</v>
      </c>
      <c r="J22" s="19">
        <f t="shared" si="6"/>
        <v>-2133604.6928700441</v>
      </c>
      <c r="K22" s="19">
        <f t="shared" si="6"/>
        <v>-2283695.864082024</v>
      </c>
      <c r="L22" s="19">
        <f t="shared" si="6"/>
        <v>-2577846.1258365195</v>
      </c>
      <c r="M22" s="19">
        <f t="shared" si="6"/>
        <v>-3243116.4342821576</v>
      </c>
      <c r="N22" s="19">
        <f t="shared" si="6"/>
        <v>-3944341.5058067041</v>
      </c>
      <c r="O22" s="19">
        <f t="shared" si="6"/>
        <v>-5061549.4959632158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283905.99400000001</v>
      </c>
      <c r="E26" s="19">
        <f t="shared" si="7"/>
        <v>251600.35700000002</v>
      </c>
      <c r="F26" s="19">
        <f t="shared" si="7"/>
        <v>266314.73800000001</v>
      </c>
      <c r="G26" s="19">
        <f t="shared" si="7"/>
        <v>241713.08499999999</v>
      </c>
      <c r="H26" s="19">
        <f t="shared" si="7"/>
        <v>232474.34299999999</v>
      </c>
      <c r="I26" s="19">
        <f t="shared" si="7"/>
        <v>230782.31599999999</v>
      </c>
      <c r="J26" s="19">
        <f t="shared" si="7"/>
        <v>242400.45699999999</v>
      </c>
      <c r="K26" s="19">
        <f t="shared" si="7"/>
        <v>249679.19400000002</v>
      </c>
      <c r="L26" s="19">
        <f t="shared" si="7"/>
        <v>235327.65299999999</v>
      </c>
      <c r="M26" s="19">
        <f t="shared" si="7"/>
        <v>248864.32</v>
      </c>
      <c r="N26" s="19">
        <f t="shared" si="7"/>
        <v>269291.50900000002</v>
      </c>
      <c r="O26" s="19">
        <f t="shared" si="7"/>
        <v>321741.44699999999</v>
      </c>
      <c r="P26" s="19">
        <f>SUM(D26:O26)</f>
        <v>3074095.4130000002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-126079.69806488635</v>
      </c>
      <c r="E28" s="19">
        <f>D28+E18+E20-E26</f>
        <v>-805648.55643347418</v>
      </c>
      <c r="F28" s="19">
        <f t="shared" ref="F28:O28" si="8">E28+F18+F20-F26</f>
        <v>-1203657.7887194515</v>
      </c>
      <c r="G28" s="19">
        <f t="shared" si="8"/>
        <v>-2287242.1146820551</v>
      </c>
      <c r="H28" s="19">
        <f t="shared" si="8"/>
        <v>-2648724.8743768437</v>
      </c>
      <c r="I28" s="19">
        <f t="shared" si="8"/>
        <v>-3407318.2669239501</v>
      </c>
      <c r="J28" s="19">
        <f t="shared" si="8"/>
        <v>-3882795.9828700437</v>
      </c>
      <c r="K28" s="19">
        <f t="shared" si="8"/>
        <v>-4282566.3480820237</v>
      </c>
      <c r="L28" s="19">
        <f t="shared" si="8"/>
        <v>-4812044.2628365187</v>
      </c>
      <c r="M28" s="19">
        <f t="shared" si="8"/>
        <v>-5726178.891282157</v>
      </c>
      <c r="N28" s="19">
        <f t="shared" si="8"/>
        <v>-6696695.4718067031</v>
      </c>
      <c r="O28" s="19">
        <f t="shared" si="8"/>
        <v>-8135644.9089632146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89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7855</v>
      </c>
      <c r="E10" s="79">
        <v>7806</v>
      </c>
      <c r="F10" s="79">
        <v>7794</v>
      </c>
      <c r="G10" s="79">
        <v>7821</v>
      </c>
      <c r="H10" s="79">
        <v>7882</v>
      </c>
      <c r="I10" s="79">
        <v>7930</v>
      </c>
      <c r="J10" s="79">
        <v>7984</v>
      </c>
      <c r="K10" s="79">
        <v>8030</v>
      </c>
      <c r="L10" s="79">
        <v>8028</v>
      </c>
      <c r="M10" s="79">
        <v>7967</v>
      </c>
      <c r="N10" s="79">
        <v>7919</v>
      </c>
      <c r="O10" s="79">
        <v>7900</v>
      </c>
      <c r="P10" s="80"/>
      <c r="Q10" s="81"/>
      <c r="R10" s="81"/>
    </row>
    <row r="11" spans="1:21" x14ac:dyDescent="0.2">
      <c r="A11" s="14">
        <f>A10+1</f>
        <v>2</v>
      </c>
      <c r="B11" s="13" t="s">
        <v>110</v>
      </c>
      <c r="C11" s="14" t="s">
        <v>111</v>
      </c>
      <c r="D11" s="82">
        <f>'JAP-41 Page 4'!E44</f>
        <v>1087.0079978880597</v>
      </c>
      <c r="E11" s="82">
        <f>'JAP-41 Page 4'!F44</f>
        <v>996.33650853149845</v>
      </c>
      <c r="F11" s="82">
        <f>'JAP-41 Page 4'!G44</f>
        <v>1090.8904667842912</v>
      </c>
      <c r="G11" s="82">
        <f>'JAP-41 Page 4'!H44</f>
        <v>868.1157740208389</v>
      </c>
      <c r="H11" s="82">
        <f>'JAP-41 Page 4'!I44</f>
        <v>928.30104709603324</v>
      </c>
      <c r="I11" s="82">
        <f>'JAP-41 Page 4'!J44</f>
        <v>988.83363511194932</v>
      </c>
      <c r="J11" s="82">
        <f>'JAP-41 Page 4'!K44</f>
        <v>1013.0926633051607</v>
      </c>
      <c r="K11" s="82">
        <f>'JAP-41 Page 4'!L44</f>
        <v>964.59508697592514</v>
      </c>
      <c r="L11" s="82">
        <f>'JAP-41 Page 4'!M44</f>
        <v>1030.1306806398952</v>
      </c>
      <c r="M11" s="82">
        <f>'JAP-41 Page 4'!N44</f>
        <v>981.04709497733143</v>
      </c>
      <c r="N11" s="82">
        <f>'JAP-41 Page 4'!O44</f>
        <v>1001.1827581889356</v>
      </c>
      <c r="O11" s="82">
        <f>'JAP-41 Page 4'!P44</f>
        <v>1143.75628648008</v>
      </c>
      <c r="P11" s="41">
        <f>SUM(D11:O11)</f>
        <v>12093.289999999999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112</v>
      </c>
      <c r="C12" s="14" t="str">
        <f>"("&amp;A10&amp;") x ("&amp;A11&amp;")"</f>
        <v>(1) x (2)</v>
      </c>
      <c r="D12" s="19">
        <f t="shared" ref="D12:O12" si="2">D10*D11</f>
        <v>8538447.8234107085</v>
      </c>
      <c r="E12" s="19">
        <f t="shared" si="2"/>
        <v>7777402.7855968773</v>
      </c>
      <c r="F12" s="19">
        <f t="shared" si="2"/>
        <v>8502400.2981167659</v>
      </c>
      <c r="G12" s="19">
        <f t="shared" si="2"/>
        <v>6789533.4686169811</v>
      </c>
      <c r="H12" s="19">
        <f t="shared" si="2"/>
        <v>7316868.8532109344</v>
      </c>
      <c r="I12" s="19">
        <f t="shared" si="2"/>
        <v>7841450.7264377577</v>
      </c>
      <c r="J12" s="19">
        <f t="shared" si="2"/>
        <v>8088531.8238284029</v>
      </c>
      <c r="K12" s="19">
        <f t="shared" si="2"/>
        <v>7745698.5484166788</v>
      </c>
      <c r="L12" s="19">
        <f t="shared" si="2"/>
        <v>8269889.1041770792</v>
      </c>
      <c r="M12" s="19">
        <f t="shared" si="2"/>
        <v>7816002.2056843992</v>
      </c>
      <c r="N12" s="19">
        <f t="shared" si="2"/>
        <v>7928366.2620981811</v>
      </c>
      <c r="O12" s="19">
        <f t="shared" si="2"/>
        <v>9035674.6631926317</v>
      </c>
      <c r="P12" s="19">
        <f>SUM(D12:O12)</f>
        <v>95650266.562787384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302668465</v>
      </c>
      <c r="E14" s="79">
        <v>271716446</v>
      </c>
      <c r="F14" s="79">
        <v>293205273</v>
      </c>
      <c r="G14" s="79">
        <v>268025418</v>
      </c>
      <c r="H14" s="79">
        <v>262417201</v>
      </c>
      <c r="I14" s="79">
        <v>262027376</v>
      </c>
      <c r="J14" s="79">
        <v>275816781</v>
      </c>
      <c r="K14" s="79">
        <v>283061324</v>
      </c>
      <c r="L14" s="79">
        <v>270244328</v>
      </c>
      <c r="M14" s="79">
        <v>276484000</v>
      </c>
      <c r="N14" s="79">
        <v>287498336</v>
      </c>
      <c r="O14" s="79">
        <v>330756006</v>
      </c>
      <c r="P14" s="80">
        <f>SUM(D14:O14)</f>
        <v>3383920954</v>
      </c>
      <c r="Q14" s="81"/>
      <c r="R14" s="81"/>
    </row>
    <row r="15" spans="1:21" x14ac:dyDescent="0.2">
      <c r="A15" s="14">
        <f t="shared" si="1"/>
        <v>6</v>
      </c>
      <c r="B15" s="13" t="s">
        <v>114</v>
      </c>
      <c r="C15" s="14" t="s">
        <v>115</v>
      </c>
      <c r="D15" s="86">
        <f>'JAP-41 Page 3'!$F$14</f>
        <v>3.1711000000000003E-2</v>
      </c>
      <c r="E15" s="86">
        <f>'JAP-41 Page 3'!$F$14</f>
        <v>3.1711000000000003E-2</v>
      </c>
      <c r="F15" s="86">
        <f>'JAP-41 Page 3'!$F$14</f>
        <v>3.1711000000000003E-2</v>
      </c>
      <c r="G15" s="86">
        <f>'JAP-41 Page 3'!$F$14</f>
        <v>3.1711000000000003E-2</v>
      </c>
      <c r="H15" s="86">
        <f>'JAP-41 Page 3'!$F$14</f>
        <v>3.1711000000000003E-2</v>
      </c>
      <c r="I15" s="86">
        <f>'JAP-41 Page 3'!$F$14</f>
        <v>3.1711000000000003E-2</v>
      </c>
      <c r="J15" s="86">
        <f>'JAP-41 Page 3'!$F$14</f>
        <v>3.1711000000000003E-2</v>
      </c>
      <c r="K15" s="86">
        <f>'JAP-41 Page 3'!$F$14</f>
        <v>3.1711000000000003E-2</v>
      </c>
      <c r="L15" s="86">
        <f>'JAP-41 Page 3'!$F$14</f>
        <v>3.1711000000000003E-2</v>
      </c>
      <c r="M15" s="86">
        <f>'JAP-41 Page 3'!$F$14</f>
        <v>3.1711000000000003E-2</v>
      </c>
      <c r="N15" s="86">
        <f>'JAP-41 Page 3'!$F$14</f>
        <v>3.1711000000000003E-2</v>
      </c>
      <c r="O15" s="86">
        <f>'JAP-41 Page 3'!$F$14</f>
        <v>3.1711000000000003E-2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116</v>
      </c>
      <c r="C16" s="14" t="str">
        <f>"("&amp;A14&amp;") x ("&amp;A15&amp;")"</f>
        <v>(5) x (6)</v>
      </c>
      <c r="D16" s="19">
        <f t="shared" ref="D16:O16" si="3">D14*D15</f>
        <v>9597919.6936150007</v>
      </c>
      <c r="E16" s="19">
        <f t="shared" si="3"/>
        <v>8616400.2191059999</v>
      </c>
      <c r="F16" s="19">
        <f t="shared" si="3"/>
        <v>9297832.412103001</v>
      </c>
      <c r="G16" s="19">
        <f t="shared" si="3"/>
        <v>8499354.0301980004</v>
      </c>
      <c r="H16" s="19">
        <f t="shared" si="3"/>
        <v>8321511.8609110005</v>
      </c>
      <c r="I16" s="19">
        <f t="shared" si="3"/>
        <v>8309150.1203360008</v>
      </c>
      <c r="J16" s="19">
        <f t="shared" si="3"/>
        <v>8746425.9422910009</v>
      </c>
      <c r="K16" s="19">
        <f t="shared" si="3"/>
        <v>8976157.6453640014</v>
      </c>
      <c r="L16" s="19">
        <f t="shared" si="3"/>
        <v>8569717.8852080014</v>
      </c>
      <c r="M16" s="19">
        <f t="shared" si="3"/>
        <v>8767584.1240000017</v>
      </c>
      <c r="N16" s="19">
        <f t="shared" si="3"/>
        <v>9116859.7328960001</v>
      </c>
      <c r="O16" s="19">
        <f t="shared" si="3"/>
        <v>10488603.706266001</v>
      </c>
      <c r="P16" s="19">
        <f>SUM(D16:O16)</f>
        <v>107307517.37229399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-1059471.8702042922</v>
      </c>
      <c r="E18" s="19">
        <f t="shared" ref="E18:O18" si="4">E12-E16</f>
        <v>-838997.43350912258</v>
      </c>
      <c r="F18" s="19">
        <f>F12-F16</f>
        <v>-795432.11398623511</v>
      </c>
      <c r="G18" s="19">
        <f t="shared" si="4"/>
        <v>-1709820.5615810193</v>
      </c>
      <c r="H18" s="19">
        <f t="shared" si="4"/>
        <v>-1004643.0077000661</v>
      </c>
      <c r="I18" s="19">
        <f t="shared" si="4"/>
        <v>-467699.39389824308</v>
      </c>
      <c r="J18" s="19">
        <f t="shared" si="4"/>
        <v>-657894.11846259795</v>
      </c>
      <c r="K18" s="19">
        <f t="shared" si="4"/>
        <v>-1230459.0969473226</v>
      </c>
      <c r="L18" s="19">
        <f t="shared" si="4"/>
        <v>-299828.7810309222</v>
      </c>
      <c r="M18" s="19">
        <f t="shared" si="4"/>
        <v>-951581.91831560247</v>
      </c>
      <c r="N18" s="19">
        <f t="shared" si="4"/>
        <v>-1188493.4707978191</v>
      </c>
      <c r="O18" s="19">
        <f t="shared" si="4"/>
        <v>-1452929.0430733692</v>
      </c>
      <c r="P18" s="19">
        <f t="shared" ref="P18" si="5">SUM(D18:O18)</f>
        <v>-11657250.809506612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-1986.4546555062598</v>
      </c>
      <c r="E20" s="18">
        <v>-5592.7003852966563</v>
      </c>
      <c r="F20" s="18">
        <v>-8800.0876489357197</v>
      </c>
      <c r="G20" s="18">
        <v>-13272.042558512969</v>
      </c>
      <c r="H20" s="18">
        <v>-18004.197416422885</v>
      </c>
      <c r="I20" s="18">
        <v>-20916.178426878752</v>
      </c>
      <c r="J20" s="18">
        <v>-23342.025028029981</v>
      </c>
      <c r="K20" s="18">
        <v>-26910.904036961114</v>
      </c>
      <c r="L20" s="18">
        <v>-29949.477934846058</v>
      </c>
      <c r="M20" s="18">
        <v>-32571.764016393066</v>
      </c>
      <c r="N20" s="18">
        <v>-36515.181532183473</v>
      </c>
      <c r="O20" s="18">
        <v>-41268.876946995624</v>
      </c>
      <c r="P20" s="19">
        <f>SUM(D20:O20)</f>
        <v>-259129.89058696257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-1061458.3248597984</v>
      </c>
      <c r="E22" s="19">
        <f t="shared" ref="E22:O22" si="6">D22+E18+E20</f>
        <v>-1906048.4587542177</v>
      </c>
      <c r="F22" s="19">
        <f t="shared" si="6"/>
        <v>-2710280.6603893884</v>
      </c>
      <c r="G22" s="19">
        <f t="shared" si="6"/>
        <v>-4433373.2645289199</v>
      </c>
      <c r="H22" s="19">
        <f t="shared" si="6"/>
        <v>-5456020.4696454089</v>
      </c>
      <c r="I22" s="19">
        <f t="shared" si="6"/>
        <v>-5944636.0419705305</v>
      </c>
      <c r="J22" s="19">
        <f t="shared" si="6"/>
        <v>-6625872.1854611589</v>
      </c>
      <c r="K22" s="19">
        <f t="shared" si="6"/>
        <v>-7883242.186445443</v>
      </c>
      <c r="L22" s="19">
        <f t="shared" si="6"/>
        <v>-8213020.4454112109</v>
      </c>
      <c r="M22" s="19">
        <f t="shared" si="6"/>
        <v>-9197174.1277432069</v>
      </c>
      <c r="N22" s="19">
        <f t="shared" si="6"/>
        <v>-10422182.780073209</v>
      </c>
      <c r="O22" s="19">
        <f t="shared" si="6"/>
        <v>-11916380.700093573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302668.46500000003</v>
      </c>
      <c r="E26" s="19">
        <f t="shared" si="7"/>
        <v>271716.446</v>
      </c>
      <c r="F26" s="19">
        <f t="shared" si="7"/>
        <v>293205.27299999999</v>
      </c>
      <c r="G26" s="19">
        <f t="shared" si="7"/>
        <v>268025.41800000001</v>
      </c>
      <c r="H26" s="19">
        <f t="shared" si="7"/>
        <v>262417.201</v>
      </c>
      <c r="I26" s="19">
        <f t="shared" si="7"/>
        <v>262027.37600000002</v>
      </c>
      <c r="J26" s="19">
        <f t="shared" si="7"/>
        <v>275816.78100000002</v>
      </c>
      <c r="K26" s="19">
        <f t="shared" si="7"/>
        <v>283061.32400000002</v>
      </c>
      <c r="L26" s="19">
        <f t="shared" si="7"/>
        <v>270244.32799999998</v>
      </c>
      <c r="M26" s="19">
        <f t="shared" si="7"/>
        <v>276484</v>
      </c>
      <c r="N26" s="19">
        <f t="shared" si="7"/>
        <v>287498.33600000001</v>
      </c>
      <c r="O26" s="19">
        <f t="shared" si="7"/>
        <v>330756.00599999999</v>
      </c>
      <c r="P26" s="19">
        <f>SUM(D26:O26)</f>
        <v>3383920.9539999999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-1364126.7898597985</v>
      </c>
      <c r="E28" s="19">
        <f>D28+E18+E20-E26</f>
        <v>-2480433.369754218</v>
      </c>
      <c r="F28" s="19">
        <f t="shared" ref="F28:O28" si="8">E28+F18+F20-F26</f>
        <v>-3577870.8443893888</v>
      </c>
      <c r="G28" s="19">
        <f t="shared" si="8"/>
        <v>-5568988.8665289199</v>
      </c>
      <c r="H28" s="19">
        <f t="shared" si="8"/>
        <v>-6854053.2726454092</v>
      </c>
      <c r="I28" s="19">
        <f t="shared" si="8"/>
        <v>-7604696.220970531</v>
      </c>
      <c r="J28" s="19">
        <f t="shared" si="8"/>
        <v>-8561749.1454611588</v>
      </c>
      <c r="K28" s="19">
        <f t="shared" si="8"/>
        <v>-10102180.470445443</v>
      </c>
      <c r="L28" s="19">
        <f t="shared" si="8"/>
        <v>-10702203.057411212</v>
      </c>
      <c r="M28" s="19">
        <f t="shared" si="8"/>
        <v>-11962840.739743209</v>
      </c>
      <c r="N28" s="19">
        <f t="shared" si="8"/>
        <v>-13475347.728073211</v>
      </c>
      <c r="O28" s="19">
        <f t="shared" si="8"/>
        <v>-15300301.654093575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89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7855</v>
      </c>
      <c r="E10" s="79">
        <v>7806</v>
      </c>
      <c r="F10" s="79">
        <v>7794</v>
      </c>
      <c r="G10" s="79">
        <v>7821</v>
      </c>
      <c r="H10" s="79">
        <v>7882</v>
      </c>
      <c r="I10" s="79">
        <v>7930</v>
      </c>
      <c r="J10" s="79">
        <v>7984</v>
      </c>
      <c r="K10" s="79">
        <v>8030</v>
      </c>
      <c r="L10" s="79">
        <v>8028</v>
      </c>
      <c r="M10" s="79">
        <v>7967</v>
      </c>
      <c r="N10" s="79">
        <v>7919</v>
      </c>
      <c r="O10" s="79">
        <v>7900</v>
      </c>
      <c r="P10" s="80"/>
      <c r="Q10" s="81"/>
      <c r="R10" s="81"/>
    </row>
    <row r="11" spans="1:21" x14ac:dyDescent="0.2">
      <c r="A11" s="14">
        <f>A10+1</f>
        <v>2</v>
      </c>
      <c r="B11" s="13" t="s">
        <v>127</v>
      </c>
      <c r="C11" s="14" t="s">
        <v>128</v>
      </c>
      <c r="D11" s="82">
        <f>'JAP-41 Page 4a'!E44</f>
        <v>915.31914343356425</v>
      </c>
      <c r="E11" s="82">
        <f>'JAP-41 Page 4a'!F44</f>
        <v>838.96887725986517</v>
      </c>
      <c r="F11" s="82">
        <f>'JAP-41 Page 4a'!G44</f>
        <v>918.58839086450382</v>
      </c>
      <c r="G11" s="82">
        <f>'JAP-41 Page 4a'!H44</f>
        <v>731.00012899789942</v>
      </c>
      <c r="H11" s="82">
        <f>'JAP-41 Page 4a'!I44</f>
        <v>781.67936291847184</v>
      </c>
      <c r="I11" s="82">
        <f>'JAP-41 Page 4a'!J44</f>
        <v>832.65105468172862</v>
      </c>
      <c r="J11" s="82">
        <f>'JAP-41 Page 4a'!K44</f>
        <v>853.07845995333889</v>
      </c>
      <c r="K11" s="82">
        <f>'JAP-41 Page 4a'!L44</f>
        <v>812.24089471874402</v>
      </c>
      <c r="L11" s="82">
        <f>'JAP-41 Page 4a'!M44</f>
        <v>867.4253860688184</v>
      </c>
      <c r="M11" s="82">
        <f>'JAP-41 Page 4a'!N44</f>
        <v>826.09436948697669</v>
      </c>
      <c r="N11" s="82">
        <f>'JAP-41 Page 4a'!O44</f>
        <v>843.04967987946782</v>
      </c>
      <c r="O11" s="82">
        <f>'JAP-41 Page 4a'!P44</f>
        <v>963.1042517366202</v>
      </c>
      <c r="P11" s="41">
        <f>SUM(D11:O11)</f>
        <v>10183.200000000001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129</v>
      </c>
      <c r="C12" s="14" t="str">
        <f>"("&amp;A10&amp;") x ("&amp;A11&amp;")"</f>
        <v>(1) x (2)</v>
      </c>
      <c r="D12" s="19">
        <f t="shared" ref="D12:O12" si="2">D10*D11</f>
        <v>7189831.8716706475</v>
      </c>
      <c r="E12" s="19">
        <f t="shared" si="2"/>
        <v>6548991.0558905071</v>
      </c>
      <c r="F12" s="19">
        <f t="shared" si="2"/>
        <v>7159477.9183979426</v>
      </c>
      <c r="G12" s="19">
        <f t="shared" si="2"/>
        <v>5717152.0088925716</v>
      </c>
      <c r="H12" s="19">
        <f t="shared" si="2"/>
        <v>6161196.7385233948</v>
      </c>
      <c r="I12" s="19">
        <f t="shared" si="2"/>
        <v>6602922.8636261076</v>
      </c>
      <c r="J12" s="19">
        <f t="shared" si="2"/>
        <v>6810978.4242674578</v>
      </c>
      <c r="K12" s="19">
        <f t="shared" si="2"/>
        <v>6522294.3845915142</v>
      </c>
      <c r="L12" s="19">
        <f t="shared" si="2"/>
        <v>6963690.9993604738</v>
      </c>
      <c r="M12" s="19">
        <f t="shared" si="2"/>
        <v>6581493.8417027434</v>
      </c>
      <c r="N12" s="19">
        <f t="shared" si="2"/>
        <v>6676110.4149655057</v>
      </c>
      <c r="O12" s="19">
        <f t="shared" si="2"/>
        <v>7608523.5887193</v>
      </c>
      <c r="P12" s="19">
        <f>SUM(D12:O12)</f>
        <v>80542664.11060816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302668465</v>
      </c>
      <c r="E14" s="79">
        <v>271716446</v>
      </c>
      <c r="F14" s="79">
        <v>293205273</v>
      </c>
      <c r="G14" s="79">
        <v>268025418</v>
      </c>
      <c r="H14" s="79">
        <v>262417201</v>
      </c>
      <c r="I14" s="79">
        <v>262027376</v>
      </c>
      <c r="J14" s="79">
        <v>275816781</v>
      </c>
      <c r="K14" s="79">
        <v>283061324</v>
      </c>
      <c r="L14" s="79">
        <v>270244328</v>
      </c>
      <c r="M14" s="79">
        <v>276484000</v>
      </c>
      <c r="N14" s="79">
        <v>287498336</v>
      </c>
      <c r="O14" s="79">
        <v>330756006</v>
      </c>
      <c r="P14" s="80">
        <f>SUM(D14:O14)</f>
        <v>3383920954</v>
      </c>
      <c r="Q14" s="81"/>
      <c r="R14" s="81"/>
    </row>
    <row r="15" spans="1:21" x14ac:dyDescent="0.2">
      <c r="A15" s="14">
        <f t="shared" si="1"/>
        <v>6</v>
      </c>
      <c r="B15" s="13" t="s">
        <v>130</v>
      </c>
      <c r="C15" s="14" t="s">
        <v>115</v>
      </c>
      <c r="D15" s="86">
        <f>'JAP-41 Page 3'!$F$20</f>
        <v>2.6703000000000001E-2</v>
      </c>
      <c r="E15" s="86">
        <f>'JAP-41 Page 3'!$F$20</f>
        <v>2.6703000000000001E-2</v>
      </c>
      <c r="F15" s="86">
        <f>'JAP-41 Page 3'!$F$20</f>
        <v>2.6703000000000001E-2</v>
      </c>
      <c r="G15" s="86">
        <f>'JAP-41 Page 3'!$F$20</f>
        <v>2.6703000000000001E-2</v>
      </c>
      <c r="H15" s="86">
        <f>'JAP-41 Page 3'!$F$20</f>
        <v>2.6703000000000001E-2</v>
      </c>
      <c r="I15" s="86">
        <f>'JAP-41 Page 3'!$F$20</f>
        <v>2.6703000000000001E-2</v>
      </c>
      <c r="J15" s="86">
        <f>'JAP-41 Page 3'!$F$20</f>
        <v>2.6703000000000001E-2</v>
      </c>
      <c r="K15" s="86">
        <f>'JAP-41 Page 3'!$F$20</f>
        <v>2.6703000000000001E-2</v>
      </c>
      <c r="L15" s="86">
        <f>'JAP-41 Page 3'!$F$20</f>
        <v>2.6703000000000001E-2</v>
      </c>
      <c r="M15" s="86">
        <f>'JAP-41 Page 3'!$F$20</f>
        <v>2.6703000000000001E-2</v>
      </c>
      <c r="N15" s="86">
        <f>'JAP-41 Page 3'!$F$20</f>
        <v>2.6703000000000001E-2</v>
      </c>
      <c r="O15" s="86">
        <f>'JAP-41 Page 3'!$F$20</f>
        <v>2.6703000000000001E-2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131</v>
      </c>
      <c r="C16" s="14" t="str">
        <f>"("&amp;A14&amp;") x ("&amp;A15&amp;")"</f>
        <v>(5) x (6)</v>
      </c>
      <c r="D16" s="19">
        <f t="shared" ref="D16:O16" si="3">D14*D15</f>
        <v>8082156.0208950005</v>
      </c>
      <c r="E16" s="19">
        <f t="shared" si="3"/>
        <v>7255644.2575380001</v>
      </c>
      <c r="F16" s="19">
        <f t="shared" si="3"/>
        <v>7829460.4049190003</v>
      </c>
      <c r="G16" s="19">
        <f t="shared" si="3"/>
        <v>7157082.736854</v>
      </c>
      <c r="H16" s="19">
        <f t="shared" si="3"/>
        <v>7007326.5183030004</v>
      </c>
      <c r="I16" s="19">
        <f t="shared" si="3"/>
        <v>6996917.0213280004</v>
      </c>
      <c r="J16" s="19">
        <f t="shared" si="3"/>
        <v>7365135.5030430006</v>
      </c>
      <c r="K16" s="19">
        <f t="shared" si="3"/>
        <v>7558586.5347720003</v>
      </c>
      <c r="L16" s="19">
        <f t="shared" si="3"/>
        <v>7216334.2905839998</v>
      </c>
      <c r="M16" s="19">
        <f t="shared" si="3"/>
        <v>7382952.2520000003</v>
      </c>
      <c r="N16" s="19">
        <f t="shared" si="3"/>
        <v>7677068.0662080003</v>
      </c>
      <c r="O16" s="19">
        <f t="shared" si="3"/>
        <v>8832177.6282180008</v>
      </c>
      <c r="P16" s="19">
        <f>SUM(D16:O16)</f>
        <v>90360841.234662011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-892324.14922435302</v>
      </c>
      <c r="E18" s="19">
        <f t="shared" ref="E18:O18" si="4">E12-E16</f>
        <v>-706653.20164749306</v>
      </c>
      <c r="F18" s="19">
        <f>F12-F16</f>
        <v>-669982.48652105778</v>
      </c>
      <c r="G18" s="19">
        <f t="shared" si="4"/>
        <v>-1439930.7279614285</v>
      </c>
      <c r="H18" s="19">
        <f t="shared" si="4"/>
        <v>-846129.77977960557</v>
      </c>
      <c r="I18" s="19">
        <f t="shared" si="4"/>
        <v>-393994.15770189278</v>
      </c>
      <c r="J18" s="19">
        <f t="shared" si="4"/>
        <v>-554157.07877554279</v>
      </c>
      <c r="K18" s="19">
        <f t="shared" si="4"/>
        <v>-1036292.150180486</v>
      </c>
      <c r="L18" s="19">
        <f t="shared" si="4"/>
        <v>-252643.291223526</v>
      </c>
      <c r="M18" s="19">
        <f t="shared" si="4"/>
        <v>-801458.41029725689</v>
      </c>
      <c r="N18" s="19">
        <f t="shared" si="4"/>
        <v>-1000957.6512424946</v>
      </c>
      <c r="O18" s="19">
        <f t="shared" si="4"/>
        <v>-1223654.0394987008</v>
      </c>
      <c r="P18" s="19">
        <f t="shared" ref="P18" si="5">SUM(D18:O18)</f>
        <v>-9818177.1240538396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-1742.697562410515</v>
      </c>
      <c r="E20" s="18">
        <v>-4912.1841943069576</v>
      </c>
      <c r="F20" s="18">
        <v>-7743.6220797610949</v>
      </c>
      <c r="G20" s="18">
        <v>-11639.040275256388</v>
      </c>
      <c r="H20" s="18">
        <v>-15746.440668420399</v>
      </c>
      <c r="I20" s="18">
        <v>-18319.76975203925</v>
      </c>
      <c r="J20" s="18">
        <v>-20486.846367527178</v>
      </c>
      <c r="K20" s="18">
        <v>-23621.282062879716</v>
      </c>
      <c r="L20" s="18">
        <v>-26307.883657427239</v>
      </c>
      <c r="M20" s="18">
        <v>-28642.427450478372</v>
      </c>
      <c r="N20" s="18">
        <v>-32093.425113557183</v>
      </c>
      <c r="O20" s="18">
        <v>-36239.271411304755</v>
      </c>
      <c r="P20" s="19">
        <f>SUM(D20:O20)</f>
        <v>-227494.8905953691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-894066.84678676352</v>
      </c>
      <c r="E22" s="19">
        <f t="shared" ref="E22:O22" si="6">D22+E18+E20</f>
        <v>-1605632.2326285634</v>
      </c>
      <c r="F22" s="19">
        <f t="shared" si="6"/>
        <v>-2283358.3412293824</v>
      </c>
      <c r="G22" s="19">
        <f t="shared" si="6"/>
        <v>-3734928.1094660675</v>
      </c>
      <c r="H22" s="19">
        <f t="shared" si="6"/>
        <v>-4596804.329914093</v>
      </c>
      <c r="I22" s="19">
        <f t="shared" si="6"/>
        <v>-5009118.2573680254</v>
      </c>
      <c r="J22" s="19">
        <f t="shared" si="6"/>
        <v>-5583762.182511095</v>
      </c>
      <c r="K22" s="19">
        <f t="shared" si="6"/>
        <v>-6643675.6147544608</v>
      </c>
      <c r="L22" s="19">
        <f t="shared" si="6"/>
        <v>-6922626.7896354143</v>
      </c>
      <c r="M22" s="19">
        <f t="shared" si="6"/>
        <v>-7752727.6273831492</v>
      </c>
      <c r="N22" s="19">
        <f t="shared" si="6"/>
        <v>-8785778.7037392017</v>
      </c>
      <c r="O22" s="19">
        <f t="shared" si="6"/>
        <v>-10045672.014649207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302668.46500000003</v>
      </c>
      <c r="E26" s="19">
        <f t="shared" si="7"/>
        <v>271716.446</v>
      </c>
      <c r="F26" s="19">
        <f t="shared" si="7"/>
        <v>293205.27299999999</v>
      </c>
      <c r="G26" s="19">
        <f t="shared" si="7"/>
        <v>268025.41800000001</v>
      </c>
      <c r="H26" s="19">
        <f t="shared" si="7"/>
        <v>262417.201</v>
      </c>
      <c r="I26" s="19">
        <f t="shared" si="7"/>
        <v>262027.37600000002</v>
      </c>
      <c r="J26" s="19">
        <f t="shared" si="7"/>
        <v>275816.78100000002</v>
      </c>
      <c r="K26" s="19">
        <f t="shared" si="7"/>
        <v>283061.32400000002</v>
      </c>
      <c r="L26" s="19">
        <f t="shared" si="7"/>
        <v>270244.32799999998</v>
      </c>
      <c r="M26" s="19">
        <f t="shared" si="7"/>
        <v>276484</v>
      </c>
      <c r="N26" s="19">
        <f t="shared" si="7"/>
        <v>287498.33600000001</v>
      </c>
      <c r="O26" s="19">
        <f t="shared" si="7"/>
        <v>330756.00599999999</v>
      </c>
      <c r="P26" s="19">
        <f>SUM(D26:O26)</f>
        <v>3383920.9539999999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-1196735.3117867636</v>
      </c>
      <c r="E28" s="19">
        <f>D28+E18+E20-E26</f>
        <v>-2180017.1436285637</v>
      </c>
      <c r="F28" s="19">
        <f t="shared" ref="F28:O28" si="8">E28+F18+F20-F26</f>
        <v>-3150948.5252293828</v>
      </c>
      <c r="G28" s="19">
        <f t="shared" si="8"/>
        <v>-4870543.7114660675</v>
      </c>
      <c r="H28" s="19">
        <f t="shared" si="8"/>
        <v>-5994837.1329140933</v>
      </c>
      <c r="I28" s="19">
        <f t="shared" si="8"/>
        <v>-6669178.4363680258</v>
      </c>
      <c r="J28" s="19">
        <f t="shared" si="8"/>
        <v>-7519639.1425110959</v>
      </c>
      <c r="K28" s="19">
        <f t="shared" si="8"/>
        <v>-8862613.8987544589</v>
      </c>
      <c r="L28" s="19">
        <f t="shared" si="8"/>
        <v>-9411809.4016354121</v>
      </c>
      <c r="M28" s="19">
        <f t="shared" si="8"/>
        <v>-10518394.239383146</v>
      </c>
      <c r="N28" s="19">
        <f t="shared" si="8"/>
        <v>-11838943.651739197</v>
      </c>
      <c r="O28" s="19">
        <f t="shared" si="8"/>
        <v>-13429592.968649201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91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157</v>
      </c>
      <c r="E10" s="79">
        <v>157</v>
      </c>
      <c r="F10" s="79">
        <v>157</v>
      </c>
      <c r="G10" s="79">
        <v>157</v>
      </c>
      <c r="H10" s="79">
        <v>157</v>
      </c>
      <c r="I10" s="79">
        <v>157</v>
      </c>
      <c r="J10" s="79">
        <v>157</v>
      </c>
      <c r="K10" s="79">
        <v>157</v>
      </c>
      <c r="L10" s="79">
        <v>157</v>
      </c>
      <c r="M10" s="79">
        <v>157</v>
      </c>
      <c r="N10" s="79">
        <v>158</v>
      </c>
      <c r="O10" s="79">
        <v>158</v>
      </c>
      <c r="P10" s="80"/>
      <c r="Q10" s="81"/>
      <c r="R10" s="81"/>
    </row>
    <row r="11" spans="1:21" x14ac:dyDescent="0.2">
      <c r="A11" s="14">
        <f>A10+1</f>
        <v>2</v>
      </c>
      <c r="B11" s="13" t="s">
        <v>110</v>
      </c>
      <c r="C11" s="14" t="s">
        <v>111</v>
      </c>
      <c r="D11" s="82">
        <f>'JAP-41 Page 4'!E48</f>
        <v>12624.784607164951</v>
      </c>
      <c r="E11" s="82">
        <f>'JAP-41 Page 4'!F48</f>
        <v>15852.474668886276</v>
      </c>
      <c r="F11" s="82">
        <f>'JAP-41 Page 4'!G48</f>
        <v>6483.1527690497915</v>
      </c>
      <c r="G11" s="82">
        <f>'JAP-41 Page 4'!H48</f>
        <v>10617.506273277057</v>
      </c>
      <c r="H11" s="82">
        <f>'JAP-41 Page 4'!I48</f>
        <v>12317.042229632045</v>
      </c>
      <c r="I11" s="82">
        <f>'JAP-41 Page 4'!J48</f>
        <v>11602.290647560649</v>
      </c>
      <c r="J11" s="82">
        <f>'JAP-41 Page 4'!K48</f>
        <v>11892.132605733907</v>
      </c>
      <c r="K11" s="82">
        <f>'JAP-41 Page 4'!L48</f>
        <v>12553.673516527815</v>
      </c>
      <c r="L11" s="82">
        <f>'JAP-41 Page 4'!M48</f>
        <v>12299.362266617634</v>
      </c>
      <c r="M11" s="82">
        <f>'JAP-41 Page 4'!N48</f>
        <v>12344.608074362299</v>
      </c>
      <c r="N11" s="82">
        <f>'JAP-41 Page 4'!O48</f>
        <v>15230.448395217531</v>
      </c>
      <c r="O11" s="82">
        <f>'JAP-41 Page 4'!P48</f>
        <v>8879.8439459700421</v>
      </c>
      <c r="P11" s="41">
        <f>SUM(D11:O11)</f>
        <v>142697.31999999998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112</v>
      </c>
      <c r="C12" s="14" t="str">
        <f>"("&amp;A10&amp;") x ("&amp;A11&amp;")"</f>
        <v>(1) x (2)</v>
      </c>
      <c r="D12" s="19">
        <f t="shared" ref="D12:O12" si="2">D10*D11</f>
        <v>1982091.1833248972</v>
      </c>
      <c r="E12" s="19">
        <f t="shared" si="2"/>
        <v>2488838.5230151452</v>
      </c>
      <c r="F12" s="19">
        <f t="shared" si="2"/>
        <v>1017854.9847408172</v>
      </c>
      <c r="G12" s="19">
        <f t="shared" si="2"/>
        <v>1666948.4849044979</v>
      </c>
      <c r="H12" s="19">
        <f t="shared" si="2"/>
        <v>1933775.630052231</v>
      </c>
      <c r="I12" s="19">
        <f t="shared" si="2"/>
        <v>1821559.6316670219</v>
      </c>
      <c r="J12" s="19">
        <f t="shared" si="2"/>
        <v>1867064.8191002232</v>
      </c>
      <c r="K12" s="19">
        <f t="shared" si="2"/>
        <v>1970926.7420948669</v>
      </c>
      <c r="L12" s="19">
        <f t="shared" si="2"/>
        <v>1930999.8758589686</v>
      </c>
      <c r="M12" s="19">
        <f t="shared" si="2"/>
        <v>1938103.467674881</v>
      </c>
      <c r="N12" s="19">
        <f t="shared" si="2"/>
        <v>2406410.8464443698</v>
      </c>
      <c r="O12" s="19">
        <f t="shared" si="2"/>
        <v>1403015.3434632667</v>
      </c>
      <c r="P12" s="19">
        <f>SUM(D12:O12)</f>
        <v>22427589.532341186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115001622</v>
      </c>
      <c r="E14" s="79">
        <v>101230915</v>
      </c>
      <c r="F14" s="79">
        <v>111337215</v>
      </c>
      <c r="G14" s="79">
        <v>113259073</v>
      </c>
      <c r="H14" s="79">
        <v>112915243</v>
      </c>
      <c r="I14" s="79">
        <v>111392172</v>
      </c>
      <c r="J14" s="79">
        <v>119763784</v>
      </c>
      <c r="K14" s="79">
        <v>119736655</v>
      </c>
      <c r="L14" s="79">
        <v>114343197</v>
      </c>
      <c r="M14" s="79">
        <v>117552332</v>
      </c>
      <c r="N14" s="79">
        <v>112119941</v>
      </c>
      <c r="O14" s="79">
        <v>117930321</v>
      </c>
      <c r="P14" s="80">
        <f>SUM(D14:O14)</f>
        <v>1366582470</v>
      </c>
      <c r="Q14" s="81"/>
      <c r="R14" s="81"/>
    </row>
    <row r="15" spans="1:21" x14ac:dyDescent="0.2">
      <c r="A15" s="14">
        <f t="shared" si="1"/>
        <v>6</v>
      </c>
      <c r="B15" s="13" t="s">
        <v>114</v>
      </c>
      <c r="C15" s="14" t="s">
        <v>115</v>
      </c>
      <c r="D15" s="86">
        <f>'JAP-41 Page 3'!$G$14</f>
        <v>1.7042999999999999E-2</v>
      </c>
      <c r="E15" s="86">
        <f>'JAP-41 Page 3'!$G$14</f>
        <v>1.7042999999999999E-2</v>
      </c>
      <c r="F15" s="86">
        <f>'JAP-41 Page 3'!$G$14</f>
        <v>1.7042999999999999E-2</v>
      </c>
      <c r="G15" s="86">
        <f>'JAP-41 Page 3'!$G$14</f>
        <v>1.7042999999999999E-2</v>
      </c>
      <c r="H15" s="86">
        <f>'JAP-41 Page 3'!$G$14</f>
        <v>1.7042999999999999E-2</v>
      </c>
      <c r="I15" s="86">
        <f>'JAP-41 Page 3'!$G$14</f>
        <v>1.7042999999999999E-2</v>
      </c>
      <c r="J15" s="86">
        <f>'JAP-41 Page 3'!$G$14</f>
        <v>1.7042999999999999E-2</v>
      </c>
      <c r="K15" s="86">
        <f>'JAP-41 Page 3'!$G$14</f>
        <v>1.7042999999999999E-2</v>
      </c>
      <c r="L15" s="86">
        <f>'JAP-41 Page 3'!$G$14</f>
        <v>1.7042999999999999E-2</v>
      </c>
      <c r="M15" s="86">
        <f>'JAP-41 Page 3'!$G$14</f>
        <v>1.7042999999999999E-2</v>
      </c>
      <c r="N15" s="86">
        <f>'JAP-41 Page 3'!$G$14</f>
        <v>1.7042999999999999E-2</v>
      </c>
      <c r="O15" s="86">
        <f>'JAP-41 Page 3'!$G$14</f>
        <v>1.7042999999999999E-2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116</v>
      </c>
      <c r="C16" s="14" t="str">
        <f>"("&amp;A14&amp;") x ("&amp;A15&amp;")"</f>
        <v>(5) x (6)</v>
      </c>
      <c r="D16" s="19">
        <f t="shared" ref="D16:O16" si="3">D14*D15</f>
        <v>1959972.6437459998</v>
      </c>
      <c r="E16" s="19">
        <f t="shared" si="3"/>
        <v>1725278.484345</v>
      </c>
      <c r="F16" s="19">
        <f t="shared" si="3"/>
        <v>1897520.1552449998</v>
      </c>
      <c r="G16" s="19">
        <f t="shared" si="3"/>
        <v>1930274.3811389999</v>
      </c>
      <c r="H16" s="19">
        <f t="shared" si="3"/>
        <v>1924414.486449</v>
      </c>
      <c r="I16" s="19">
        <f t="shared" si="3"/>
        <v>1898456.787396</v>
      </c>
      <c r="J16" s="19">
        <f t="shared" si="3"/>
        <v>2041134.170712</v>
      </c>
      <c r="K16" s="19">
        <f t="shared" si="3"/>
        <v>2040671.8111649998</v>
      </c>
      <c r="L16" s="19">
        <f t="shared" si="3"/>
        <v>1948751.106471</v>
      </c>
      <c r="M16" s="19">
        <f t="shared" si="3"/>
        <v>2003444.3942759999</v>
      </c>
      <c r="N16" s="19">
        <f t="shared" si="3"/>
        <v>1910860.1544629999</v>
      </c>
      <c r="O16" s="19">
        <f t="shared" si="3"/>
        <v>2009886.4608029998</v>
      </c>
      <c r="P16" s="19">
        <f>SUM(D16:O16)</f>
        <v>23290665.036209997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22118.539578897413</v>
      </c>
      <c r="E18" s="19">
        <f t="shared" ref="E18:O18" si="4">E12-E16</f>
        <v>763560.03867014521</v>
      </c>
      <c r="F18" s="19">
        <f>F12-F16</f>
        <v>-879665.17050418258</v>
      </c>
      <c r="G18" s="19">
        <f t="shared" si="4"/>
        <v>-263325.89623450208</v>
      </c>
      <c r="H18" s="19">
        <f t="shared" si="4"/>
        <v>9361.1436032310594</v>
      </c>
      <c r="I18" s="19">
        <f t="shared" si="4"/>
        <v>-76897.155728978105</v>
      </c>
      <c r="J18" s="19">
        <f t="shared" si="4"/>
        <v>-174069.35161177674</v>
      </c>
      <c r="K18" s="19">
        <f t="shared" si="4"/>
        <v>-69745.069070132915</v>
      </c>
      <c r="L18" s="19">
        <f t="shared" si="4"/>
        <v>-17751.230612031417</v>
      </c>
      <c r="M18" s="19">
        <f t="shared" si="4"/>
        <v>-65340.926601118874</v>
      </c>
      <c r="N18" s="19">
        <f t="shared" si="4"/>
        <v>495550.69198136986</v>
      </c>
      <c r="O18" s="19">
        <f t="shared" si="4"/>
        <v>-606871.11733973306</v>
      </c>
      <c r="P18" s="19">
        <f t="shared" ref="P18" si="5">SUM(D18:O18)</f>
        <v>-863075.50386881223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-135.45449519744128</v>
      </c>
      <c r="E20" s="18">
        <v>694.98764829074605</v>
      </c>
      <c r="F20" s="18">
        <v>215.67247478277477</v>
      </c>
      <c r="G20" s="18">
        <v>-1778.7257508778073</v>
      </c>
      <c r="H20" s="18">
        <v>-2478.9285592984111</v>
      </c>
      <c r="I20" s="18">
        <v>-2904.5335571901251</v>
      </c>
      <c r="J20" s="18">
        <v>-3607.628816228726</v>
      </c>
      <c r="K20" s="18">
        <v>-4312.4629865981778</v>
      </c>
      <c r="L20" s="18">
        <v>-4781.4282078013339</v>
      </c>
      <c r="M20" s="18">
        <v>-5240.7852501955113</v>
      </c>
      <c r="N20" s="18">
        <v>-4948.3347404743117</v>
      </c>
      <c r="O20" s="18">
        <v>-5446.1669928719257</v>
      </c>
      <c r="P20" s="19">
        <f>SUM(D20:O20)</f>
        <v>-34723.789233660253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21983.085083699971</v>
      </c>
      <c r="E22" s="19">
        <f t="shared" ref="E22:O22" si="6">D22+E18+E20</f>
        <v>786238.11140213592</v>
      </c>
      <c r="F22" s="19">
        <f t="shared" si="6"/>
        <v>-93211.386627263884</v>
      </c>
      <c r="G22" s="19">
        <f t="shared" si="6"/>
        <v>-358316.00861264375</v>
      </c>
      <c r="H22" s="19">
        <f t="shared" si="6"/>
        <v>-351433.79356871109</v>
      </c>
      <c r="I22" s="19">
        <f t="shared" si="6"/>
        <v>-431235.48285487934</v>
      </c>
      <c r="J22" s="19">
        <f t="shared" si="6"/>
        <v>-608912.4632828848</v>
      </c>
      <c r="K22" s="19">
        <f t="shared" si="6"/>
        <v>-682969.99533961585</v>
      </c>
      <c r="L22" s="19">
        <f t="shared" si="6"/>
        <v>-705502.65415944858</v>
      </c>
      <c r="M22" s="19">
        <f t="shared" si="6"/>
        <v>-776084.36601076298</v>
      </c>
      <c r="N22" s="19">
        <f t="shared" si="6"/>
        <v>-285482.00876986742</v>
      </c>
      <c r="O22" s="19">
        <f t="shared" si="6"/>
        <v>-897799.29310247244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115001.622</v>
      </c>
      <c r="E26" s="19">
        <f t="shared" si="7"/>
        <v>101230.91500000001</v>
      </c>
      <c r="F26" s="19">
        <f t="shared" si="7"/>
        <v>111337.215</v>
      </c>
      <c r="G26" s="19">
        <f t="shared" si="7"/>
        <v>113259.073</v>
      </c>
      <c r="H26" s="19">
        <f t="shared" si="7"/>
        <v>112915.243</v>
      </c>
      <c r="I26" s="19">
        <f t="shared" si="7"/>
        <v>111392.17200000001</v>
      </c>
      <c r="J26" s="19">
        <f t="shared" si="7"/>
        <v>119763.784</v>
      </c>
      <c r="K26" s="19">
        <f t="shared" si="7"/>
        <v>119736.655</v>
      </c>
      <c r="L26" s="19">
        <f t="shared" si="7"/>
        <v>114343.197</v>
      </c>
      <c r="M26" s="19">
        <f t="shared" si="7"/>
        <v>117552.33200000001</v>
      </c>
      <c r="N26" s="19">
        <f t="shared" si="7"/>
        <v>112119.94100000001</v>
      </c>
      <c r="O26" s="19">
        <f t="shared" si="7"/>
        <v>117930.321</v>
      </c>
      <c r="P26" s="19">
        <f>SUM(D26:O26)</f>
        <v>1366582.4700000002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-93018.536916300029</v>
      </c>
      <c r="E28" s="19">
        <f>D28+E18+E20-E26</f>
        <v>570005.5744021358</v>
      </c>
      <c r="F28" s="19">
        <f t="shared" ref="F28:O28" si="8">E28+F18+F20-F26</f>
        <v>-420781.13862726395</v>
      </c>
      <c r="G28" s="19">
        <f t="shared" si="8"/>
        <v>-799144.83361264376</v>
      </c>
      <c r="H28" s="19">
        <f t="shared" si="8"/>
        <v>-905177.86156871112</v>
      </c>
      <c r="I28" s="19">
        <f t="shared" si="8"/>
        <v>-1096371.7228548792</v>
      </c>
      <c r="J28" s="19">
        <f t="shared" si="8"/>
        <v>-1393812.4872828848</v>
      </c>
      <c r="K28" s="19">
        <f t="shared" si="8"/>
        <v>-1587606.674339616</v>
      </c>
      <c r="L28" s="19">
        <f t="shared" si="8"/>
        <v>-1724482.5301594487</v>
      </c>
      <c r="M28" s="19">
        <f t="shared" si="8"/>
        <v>-1912616.5740107631</v>
      </c>
      <c r="N28" s="19">
        <f t="shared" si="8"/>
        <v>-1534134.1577698677</v>
      </c>
      <c r="O28" s="19">
        <f t="shared" si="8"/>
        <v>-2264381.7631024728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91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157</v>
      </c>
      <c r="E10" s="79">
        <v>157</v>
      </c>
      <c r="F10" s="79">
        <v>157</v>
      </c>
      <c r="G10" s="79">
        <v>157</v>
      </c>
      <c r="H10" s="79">
        <v>157</v>
      </c>
      <c r="I10" s="79">
        <v>157</v>
      </c>
      <c r="J10" s="79">
        <v>157</v>
      </c>
      <c r="K10" s="79">
        <v>157</v>
      </c>
      <c r="L10" s="79">
        <v>157</v>
      </c>
      <c r="M10" s="79">
        <v>157</v>
      </c>
      <c r="N10" s="79">
        <v>158</v>
      </c>
      <c r="O10" s="79">
        <v>158</v>
      </c>
      <c r="P10" s="80"/>
      <c r="Q10" s="81"/>
      <c r="R10" s="81"/>
    </row>
    <row r="11" spans="1:21" x14ac:dyDescent="0.2">
      <c r="A11" s="14">
        <f>A10+1</f>
        <v>2</v>
      </c>
      <c r="B11" s="13" t="s">
        <v>127</v>
      </c>
      <c r="C11" s="14" t="s">
        <v>128</v>
      </c>
      <c r="D11" s="82">
        <f>'JAP-41 Page 4a'!E48</f>
        <v>18003.792334179412</v>
      </c>
      <c r="E11" s="82">
        <f>'JAP-41 Page 4a'!F48</f>
        <v>22606.695543898011</v>
      </c>
      <c r="F11" s="82">
        <f>'JAP-41 Page 4a'!G48</f>
        <v>9245.4120808120351</v>
      </c>
      <c r="G11" s="82">
        <f>'JAP-41 Page 4a'!H48</f>
        <v>15141.278366241655</v>
      </c>
      <c r="H11" s="82">
        <f>'JAP-41 Page 4a'!I48</f>
        <v>17564.930996744424</v>
      </c>
      <c r="I11" s="82">
        <f>'JAP-41 Page 4a'!J48</f>
        <v>16545.647147193715</v>
      </c>
      <c r="J11" s="82">
        <f>'JAP-41 Page 4a'!K48</f>
        <v>16958.981282155648</v>
      </c>
      <c r="K11" s="82">
        <f>'JAP-41 Page 4a'!L48</f>
        <v>17902.383134076197</v>
      </c>
      <c r="L11" s="82">
        <f>'JAP-41 Page 4a'!M48</f>
        <v>17539.718179853531</v>
      </c>
      <c r="M11" s="82">
        <f>'JAP-41 Page 4a'!N48</f>
        <v>17604.241746153806</v>
      </c>
      <c r="N11" s="82">
        <f>'JAP-41 Page 4a'!O48</f>
        <v>21719.644223340834</v>
      </c>
      <c r="O11" s="82">
        <f>'JAP-41 Page 4a'!P48</f>
        <v>12663.254965350723</v>
      </c>
      <c r="P11" s="41">
        <f>SUM(D11:O11)</f>
        <v>203495.97999999998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129</v>
      </c>
      <c r="C12" s="14" t="str">
        <f>"("&amp;A10&amp;") x ("&amp;A11&amp;")"</f>
        <v>(1) x (2)</v>
      </c>
      <c r="D12" s="19">
        <f t="shared" ref="D12:O12" si="2">D10*D11</f>
        <v>2826595.3964661676</v>
      </c>
      <c r="E12" s="19">
        <f t="shared" si="2"/>
        <v>3549251.2003919878</v>
      </c>
      <c r="F12" s="19">
        <f t="shared" si="2"/>
        <v>1451529.6966874895</v>
      </c>
      <c r="G12" s="19">
        <f t="shared" si="2"/>
        <v>2377180.7034999398</v>
      </c>
      <c r="H12" s="19">
        <f t="shared" si="2"/>
        <v>2757694.1664888747</v>
      </c>
      <c r="I12" s="19">
        <f t="shared" si="2"/>
        <v>2597666.6021094131</v>
      </c>
      <c r="J12" s="19">
        <f t="shared" si="2"/>
        <v>2662560.061298437</v>
      </c>
      <c r="K12" s="19">
        <f t="shared" si="2"/>
        <v>2810674.1520499629</v>
      </c>
      <c r="L12" s="19">
        <f t="shared" si="2"/>
        <v>2753735.7542370046</v>
      </c>
      <c r="M12" s="19">
        <f t="shared" si="2"/>
        <v>2763865.9541461477</v>
      </c>
      <c r="N12" s="19">
        <f t="shared" si="2"/>
        <v>3431703.7872878518</v>
      </c>
      <c r="O12" s="19">
        <f t="shared" si="2"/>
        <v>2000794.2845254142</v>
      </c>
      <c r="P12" s="19">
        <f>SUM(D12:O12)</f>
        <v>31983251.759188686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115001622</v>
      </c>
      <c r="E14" s="79">
        <v>101230915</v>
      </c>
      <c r="F14" s="79">
        <v>111337215</v>
      </c>
      <c r="G14" s="79">
        <v>113259073</v>
      </c>
      <c r="H14" s="79">
        <v>112915243</v>
      </c>
      <c r="I14" s="79">
        <v>111392172</v>
      </c>
      <c r="J14" s="79">
        <v>119763784</v>
      </c>
      <c r="K14" s="79">
        <v>119736655</v>
      </c>
      <c r="L14" s="79">
        <v>114343197</v>
      </c>
      <c r="M14" s="79">
        <v>117552332</v>
      </c>
      <c r="N14" s="79">
        <v>112119941</v>
      </c>
      <c r="O14" s="79">
        <v>117930321</v>
      </c>
      <c r="P14" s="80">
        <f>SUM(D14:O14)</f>
        <v>1366582470</v>
      </c>
      <c r="Q14" s="81"/>
      <c r="R14" s="81"/>
    </row>
    <row r="15" spans="1:21" x14ac:dyDescent="0.2">
      <c r="A15" s="14">
        <f t="shared" si="1"/>
        <v>6</v>
      </c>
      <c r="B15" s="13" t="s">
        <v>130</v>
      </c>
      <c r="C15" s="14" t="s">
        <v>115</v>
      </c>
      <c r="D15" s="86">
        <f>'JAP-41 Page 3'!$G$20</f>
        <v>2.4303999999999999E-2</v>
      </c>
      <c r="E15" s="86">
        <f>'JAP-41 Page 3'!$G$20</f>
        <v>2.4303999999999999E-2</v>
      </c>
      <c r="F15" s="86">
        <f>'JAP-41 Page 3'!$G$20</f>
        <v>2.4303999999999999E-2</v>
      </c>
      <c r="G15" s="86">
        <f>'JAP-41 Page 3'!$G$20</f>
        <v>2.4303999999999999E-2</v>
      </c>
      <c r="H15" s="86">
        <f>'JAP-41 Page 3'!$G$20</f>
        <v>2.4303999999999999E-2</v>
      </c>
      <c r="I15" s="86">
        <f>'JAP-41 Page 3'!$G$20</f>
        <v>2.4303999999999999E-2</v>
      </c>
      <c r="J15" s="86">
        <f>'JAP-41 Page 3'!$G$20</f>
        <v>2.4303999999999999E-2</v>
      </c>
      <c r="K15" s="86">
        <f>'JAP-41 Page 3'!$G$20</f>
        <v>2.4303999999999999E-2</v>
      </c>
      <c r="L15" s="86">
        <f>'JAP-41 Page 3'!$G$20</f>
        <v>2.4303999999999999E-2</v>
      </c>
      <c r="M15" s="86">
        <f>'JAP-41 Page 3'!$G$20</f>
        <v>2.4303999999999999E-2</v>
      </c>
      <c r="N15" s="86">
        <f>'JAP-41 Page 3'!$G$20</f>
        <v>2.4303999999999999E-2</v>
      </c>
      <c r="O15" s="86">
        <f>'JAP-41 Page 3'!$G$20</f>
        <v>2.4303999999999999E-2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131</v>
      </c>
      <c r="C16" s="14" t="str">
        <f>"("&amp;A14&amp;") x ("&amp;A15&amp;")"</f>
        <v>(5) x (6)</v>
      </c>
      <c r="D16" s="19">
        <f t="shared" ref="D16:O16" si="3">D14*D15</f>
        <v>2794999.4210879998</v>
      </c>
      <c r="E16" s="19">
        <f t="shared" si="3"/>
        <v>2460316.1581600001</v>
      </c>
      <c r="F16" s="19">
        <f t="shared" si="3"/>
        <v>2705939.6733599999</v>
      </c>
      <c r="G16" s="19">
        <f t="shared" si="3"/>
        <v>2752648.5101919998</v>
      </c>
      <c r="H16" s="19">
        <f t="shared" si="3"/>
        <v>2744292.0658720001</v>
      </c>
      <c r="I16" s="19">
        <f t="shared" si="3"/>
        <v>2707275.3482880001</v>
      </c>
      <c r="J16" s="19">
        <f t="shared" si="3"/>
        <v>2910739.0063359998</v>
      </c>
      <c r="K16" s="19">
        <f t="shared" si="3"/>
        <v>2910079.6631199997</v>
      </c>
      <c r="L16" s="19">
        <f t="shared" si="3"/>
        <v>2778997.0598880001</v>
      </c>
      <c r="M16" s="19">
        <f t="shared" si="3"/>
        <v>2856991.8769279998</v>
      </c>
      <c r="N16" s="19">
        <f t="shared" si="3"/>
        <v>2724963.0460640001</v>
      </c>
      <c r="O16" s="19">
        <f t="shared" si="3"/>
        <v>2866178.521584</v>
      </c>
      <c r="P16" s="19">
        <f>SUM(D16:O16)</f>
        <v>33213420.350879997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31595.975378167816</v>
      </c>
      <c r="E18" s="19">
        <f t="shared" ref="E18:O18" si="4">E12-E16</f>
        <v>1088935.0422319877</v>
      </c>
      <c r="F18" s="19">
        <f>F12-F16</f>
        <v>-1254409.9766725104</v>
      </c>
      <c r="G18" s="19">
        <f t="shared" si="4"/>
        <v>-375467.80669206008</v>
      </c>
      <c r="H18" s="19">
        <f t="shared" si="4"/>
        <v>13402.100616874639</v>
      </c>
      <c r="I18" s="19">
        <f t="shared" si="4"/>
        <v>-109608.74617858697</v>
      </c>
      <c r="J18" s="19">
        <f t="shared" si="4"/>
        <v>-248178.94503756287</v>
      </c>
      <c r="K18" s="19">
        <f t="shared" si="4"/>
        <v>-99405.511070036795</v>
      </c>
      <c r="L18" s="19">
        <f t="shared" si="4"/>
        <v>-25261.305650995579</v>
      </c>
      <c r="M18" s="19">
        <f t="shared" si="4"/>
        <v>-93125.922781852074</v>
      </c>
      <c r="N18" s="19">
        <f t="shared" si="4"/>
        <v>706740.74122385168</v>
      </c>
      <c r="O18" s="19">
        <f t="shared" si="4"/>
        <v>-865384.23705858574</v>
      </c>
      <c r="P18" s="19">
        <f t="shared" ref="P18" si="5">SUM(D18:O18)</f>
        <v>-1230168.5916913087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-121.63323465683862</v>
      </c>
      <c r="E20" s="18">
        <v>1197.1353828996382</v>
      </c>
      <c r="F20" s="18">
        <v>645.82258059054266</v>
      </c>
      <c r="G20" s="18">
        <v>-2058.6187734827895</v>
      </c>
      <c r="H20" s="18">
        <v>-2916.4688056757682</v>
      </c>
      <c r="I20" s="18">
        <v>-3383.8851439949317</v>
      </c>
      <c r="J20" s="18">
        <v>-4242.761296185151</v>
      </c>
      <c r="K20" s="18">
        <v>-5098.9267682170666</v>
      </c>
      <c r="L20" s="18">
        <v>-5622.0989934352392</v>
      </c>
      <c r="M20" s="18">
        <v>-6132.9280146914743</v>
      </c>
      <c r="N20" s="18">
        <v>-5573.0118025885595</v>
      </c>
      <c r="O20" s="18">
        <v>-6139.856866097547</v>
      </c>
      <c r="P20" s="19">
        <f>SUM(D20:O20)</f>
        <v>-39447.231735535184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31474.342143510978</v>
      </c>
      <c r="E22" s="19">
        <f t="shared" ref="E22:O22" si="6">D22+E18+E20</f>
        <v>1121606.5197583982</v>
      </c>
      <c r="F22" s="19">
        <f t="shared" si="6"/>
        <v>-132157.63433352165</v>
      </c>
      <c r="G22" s="19">
        <f t="shared" si="6"/>
        <v>-509684.05979906453</v>
      </c>
      <c r="H22" s="19">
        <f t="shared" si="6"/>
        <v>-499198.42798786564</v>
      </c>
      <c r="I22" s="19">
        <f t="shared" si="6"/>
        <v>-612191.05931044754</v>
      </c>
      <c r="J22" s="19">
        <f t="shared" si="6"/>
        <v>-864612.76564419561</v>
      </c>
      <c r="K22" s="19">
        <f t="shared" si="6"/>
        <v>-969117.20348244952</v>
      </c>
      <c r="L22" s="19">
        <f t="shared" si="6"/>
        <v>-1000000.6081268804</v>
      </c>
      <c r="M22" s="19">
        <f t="shared" si="6"/>
        <v>-1099259.4589234239</v>
      </c>
      <c r="N22" s="19">
        <f t="shared" si="6"/>
        <v>-398091.72950216074</v>
      </c>
      <c r="O22" s="19">
        <f t="shared" si="6"/>
        <v>-1269615.8234268441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115001.622</v>
      </c>
      <c r="E26" s="19">
        <f t="shared" si="7"/>
        <v>101230.91500000001</v>
      </c>
      <c r="F26" s="19">
        <f t="shared" si="7"/>
        <v>111337.215</v>
      </c>
      <c r="G26" s="19">
        <f t="shared" si="7"/>
        <v>113259.073</v>
      </c>
      <c r="H26" s="19">
        <f t="shared" si="7"/>
        <v>112915.243</v>
      </c>
      <c r="I26" s="19">
        <f t="shared" si="7"/>
        <v>111392.17200000001</v>
      </c>
      <c r="J26" s="19">
        <f t="shared" si="7"/>
        <v>119763.784</v>
      </c>
      <c r="K26" s="19">
        <f t="shared" si="7"/>
        <v>119736.655</v>
      </c>
      <c r="L26" s="19">
        <f t="shared" si="7"/>
        <v>114343.197</v>
      </c>
      <c r="M26" s="19">
        <f t="shared" si="7"/>
        <v>117552.33200000001</v>
      </c>
      <c r="N26" s="19">
        <f t="shared" si="7"/>
        <v>112119.94100000001</v>
      </c>
      <c r="O26" s="19">
        <f t="shared" si="7"/>
        <v>117930.321</v>
      </c>
      <c r="P26" s="19">
        <f>SUM(D26:O26)</f>
        <v>1366582.4700000002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-83527.279856489025</v>
      </c>
      <c r="E28" s="19">
        <f>D28+E18+E20-E26</f>
        <v>905373.98275839828</v>
      </c>
      <c r="F28" s="19">
        <f t="shared" ref="F28:O28" si="8">E28+F18+F20-F26</f>
        <v>-459727.38633352157</v>
      </c>
      <c r="G28" s="19">
        <f t="shared" si="8"/>
        <v>-950512.88479906437</v>
      </c>
      <c r="H28" s="19">
        <f t="shared" si="8"/>
        <v>-1052942.4959878654</v>
      </c>
      <c r="I28" s="19">
        <f t="shared" si="8"/>
        <v>-1277327.2993104472</v>
      </c>
      <c r="J28" s="19">
        <f t="shared" si="8"/>
        <v>-1649512.7896441952</v>
      </c>
      <c r="K28" s="19">
        <f t="shared" si="8"/>
        <v>-1873753.8824824491</v>
      </c>
      <c r="L28" s="19">
        <f t="shared" si="8"/>
        <v>-2018980.4841268798</v>
      </c>
      <c r="M28" s="19">
        <f t="shared" si="8"/>
        <v>-2235791.6669234233</v>
      </c>
      <c r="N28" s="19">
        <f t="shared" si="8"/>
        <v>-1646743.8785021603</v>
      </c>
      <c r="O28" s="19">
        <f t="shared" si="8"/>
        <v>-2636198.2934268434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93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792</v>
      </c>
      <c r="E10" s="79">
        <v>791</v>
      </c>
      <c r="F10" s="79">
        <v>792</v>
      </c>
      <c r="G10" s="79">
        <v>792</v>
      </c>
      <c r="H10" s="79">
        <v>793</v>
      </c>
      <c r="I10" s="79">
        <v>793</v>
      </c>
      <c r="J10" s="79">
        <v>794</v>
      </c>
      <c r="K10" s="79">
        <v>795</v>
      </c>
      <c r="L10" s="79">
        <v>795</v>
      </c>
      <c r="M10" s="79">
        <v>796</v>
      </c>
      <c r="N10" s="79">
        <v>797</v>
      </c>
      <c r="O10" s="79">
        <v>797</v>
      </c>
      <c r="P10" s="80"/>
      <c r="Q10" s="81"/>
      <c r="R10" s="81"/>
    </row>
    <row r="11" spans="1:21" x14ac:dyDescent="0.2">
      <c r="A11" s="14">
        <f>A10+1</f>
        <v>2</v>
      </c>
      <c r="B11" s="13" t="s">
        <v>110</v>
      </c>
      <c r="C11" s="14" t="s">
        <v>111</v>
      </c>
      <c r="D11" s="82">
        <f>'JAP-41 Page 4'!E52</f>
        <v>5814.9293446689917</v>
      </c>
      <c r="E11" s="82">
        <f>'JAP-41 Page 4'!F52</f>
        <v>6457.7210304971104</v>
      </c>
      <c r="F11" s="82">
        <f>'JAP-41 Page 4'!G52</f>
        <v>5745.6875135412392</v>
      </c>
      <c r="G11" s="82">
        <f>'JAP-41 Page 4'!H52</f>
        <v>5034.6535783309246</v>
      </c>
      <c r="H11" s="82">
        <f>'JAP-41 Page 4'!I52</f>
        <v>4046.0672319743298</v>
      </c>
      <c r="I11" s="82">
        <f>'JAP-41 Page 4'!J52</f>
        <v>4278.118230911683</v>
      </c>
      <c r="J11" s="82">
        <f>'JAP-41 Page 4'!K52</f>
        <v>4428.1866085455358</v>
      </c>
      <c r="K11" s="82">
        <f>'JAP-41 Page 4'!L52</f>
        <v>4373.581812230731</v>
      </c>
      <c r="L11" s="82">
        <f>'JAP-41 Page 4'!M52</f>
        <v>4706.1253178558263</v>
      </c>
      <c r="M11" s="82">
        <f>'JAP-41 Page 4'!N52</f>
        <v>4945.6823438924039</v>
      </c>
      <c r="N11" s="82">
        <f>'JAP-41 Page 4'!O52</f>
        <v>5624.5026778273314</v>
      </c>
      <c r="O11" s="82">
        <f>'JAP-41 Page 4'!P52</f>
        <v>6338.6143097238964</v>
      </c>
      <c r="P11" s="41">
        <f>SUM(D11:O11)</f>
        <v>61793.87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112</v>
      </c>
      <c r="C12" s="14" t="str">
        <f>"("&amp;A10&amp;") x ("&amp;A11&amp;")"</f>
        <v>(1) x (2)</v>
      </c>
      <c r="D12" s="19">
        <f t="shared" ref="D12:O12" si="2">D10*D11</f>
        <v>4605424.0409778412</v>
      </c>
      <c r="E12" s="19">
        <f t="shared" si="2"/>
        <v>5108057.3351232139</v>
      </c>
      <c r="F12" s="19">
        <f t="shared" si="2"/>
        <v>4550584.5107246619</v>
      </c>
      <c r="G12" s="19">
        <f t="shared" si="2"/>
        <v>3987445.6340380921</v>
      </c>
      <c r="H12" s="19">
        <f t="shared" si="2"/>
        <v>3208531.3149556434</v>
      </c>
      <c r="I12" s="19">
        <f t="shared" si="2"/>
        <v>3392547.7571129645</v>
      </c>
      <c r="J12" s="19">
        <f t="shared" si="2"/>
        <v>3515980.1671851552</v>
      </c>
      <c r="K12" s="19">
        <f t="shared" si="2"/>
        <v>3476997.5407234309</v>
      </c>
      <c r="L12" s="19">
        <f t="shared" si="2"/>
        <v>3741369.6276953821</v>
      </c>
      <c r="M12" s="19">
        <f t="shared" si="2"/>
        <v>3936763.1457383535</v>
      </c>
      <c r="N12" s="19">
        <f t="shared" si="2"/>
        <v>4482728.6342283832</v>
      </c>
      <c r="O12" s="19">
        <f t="shared" si="2"/>
        <v>5051875.6048499458</v>
      </c>
      <c r="P12" s="19">
        <f>SUM(D12:O12)</f>
        <v>49058305.313353077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132</v>
      </c>
      <c r="C14" s="14" t="s">
        <v>109</v>
      </c>
      <c r="D14" s="79">
        <v>376581</v>
      </c>
      <c r="E14" s="79">
        <v>374233</v>
      </c>
      <c r="F14" s="79">
        <v>376375</v>
      </c>
      <c r="G14" s="79">
        <v>360768</v>
      </c>
      <c r="H14" s="79">
        <v>364272</v>
      </c>
      <c r="I14" s="79">
        <v>375570</v>
      </c>
      <c r="J14" s="79">
        <v>398887</v>
      </c>
      <c r="K14" s="79">
        <v>389759</v>
      </c>
      <c r="L14" s="79">
        <v>383410</v>
      </c>
      <c r="M14" s="79">
        <v>381531</v>
      </c>
      <c r="N14" s="79">
        <v>375813</v>
      </c>
      <c r="O14" s="79">
        <v>383760</v>
      </c>
      <c r="P14" s="80">
        <f>SUM(D14:O14)</f>
        <v>4540959</v>
      </c>
      <c r="Q14" s="81"/>
      <c r="R14" s="81"/>
    </row>
    <row r="15" spans="1:21" x14ac:dyDescent="0.2">
      <c r="A15" s="14">
        <f t="shared" si="1"/>
        <v>6</v>
      </c>
      <c r="B15" s="13" t="s">
        <v>133</v>
      </c>
      <c r="C15" s="14" t="s">
        <v>134</v>
      </c>
      <c r="D15" s="82">
        <f>'JAP-41 Page 3a'!$D$15</f>
        <v>12.88</v>
      </c>
      <c r="E15" s="82">
        <f>'JAP-41 Page 3a'!$D$15</f>
        <v>12.88</v>
      </c>
      <c r="F15" s="82">
        <f>'JAP-41 Page 3a'!$D$15</f>
        <v>12.88</v>
      </c>
      <c r="G15" s="82">
        <f>'JAP-41 Page 3a'!$E$15</f>
        <v>8.6</v>
      </c>
      <c r="H15" s="82">
        <f>'JAP-41 Page 3a'!$E$15</f>
        <v>8.6</v>
      </c>
      <c r="I15" s="82">
        <f>'JAP-41 Page 3a'!$E$15</f>
        <v>8.6</v>
      </c>
      <c r="J15" s="82">
        <f>'JAP-41 Page 3a'!$E$15</f>
        <v>8.6</v>
      </c>
      <c r="K15" s="82">
        <f>'JAP-41 Page 3a'!$E$15</f>
        <v>8.6</v>
      </c>
      <c r="L15" s="82">
        <f>'JAP-41 Page 3a'!$E$15</f>
        <v>8.6</v>
      </c>
      <c r="M15" s="82">
        <f>'JAP-41 Page 3a'!$D$15</f>
        <v>12.88</v>
      </c>
      <c r="N15" s="82">
        <f>'JAP-41 Page 3a'!$D$15</f>
        <v>12.88</v>
      </c>
      <c r="O15" s="82">
        <f>'JAP-41 Page 3a'!$D$15</f>
        <v>12.88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116</v>
      </c>
      <c r="C16" s="14" t="str">
        <f>"("&amp;A14&amp;") x ("&amp;A15&amp;")"</f>
        <v>(5) x (6)</v>
      </c>
      <c r="D16" s="19">
        <f t="shared" ref="D16:O16" si="3">D14*D15</f>
        <v>4850363.28</v>
      </c>
      <c r="E16" s="19">
        <f t="shared" si="3"/>
        <v>4820121.04</v>
      </c>
      <c r="F16" s="19">
        <f t="shared" si="3"/>
        <v>4847710</v>
      </c>
      <c r="G16" s="19">
        <f t="shared" si="3"/>
        <v>3102604.8</v>
      </c>
      <c r="H16" s="19">
        <f t="shared" si="3"/>
        <v>3132739.1999999997</v>
      </c>
      <c r="I16" s="19">
        <f t="shared" si="3"/>
        <v>3229902</v>
      </c>
      <c r="J16" s="19">
        <f t="shared" si="3"/>
        <v>3430428.1999999997</v>
      </c>
      <c r="K16" s="19">
        <f t="shared" si="3"/>
        <v>3351927.4</v>
      </c>
      <c r="L16" s="19">
        <f t="shared" si="3"/>
        <v>3297326</v>
      </c>
      <c r="M16" s="19">
        <f t="shared" si="3"/>
        <v>4914119.28</v>
      </c>
      <c r="N16" s="19">
        <f t="shared" si="3"/>
        <v>4840471.4400000004</v>
      </c>
      <c r="O16" s="19">
        <f t="shared" si="3"/>
        <v>4942828.8000000007</v>
      </c>
      <c r="P16" s="19">
        <f>SUM(D16:O16)</f>
        <v>48760541.439999998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-244939.23902215902</v>
      </c>
      <c r="E18" s="19">
        <f t="shared" ref="E18:O18" si="4">E12-E16</f>
        <v>287936.2951232139</v>
      </c>
      <c r="F18" s="19">
        <f t="shared" si="4"/>
        <v>-297125.48927533813</v>
      </c>
      <c r="G18" s="19">
        <f t="shared" si="4"/>
        <v>884840.83403809229</v>
      </c>
      <c r="H18" s="19">
        <f t="shared" si="4"/>
        <v>75792.114955643658</v>
      </c>
      <c r="I18" s="19">
        <f t="shared" si="4"/>
        <v>162645.75711296452</v>
      </c>
      <c r="J18" s="19">
        <f t="shared" si="4"/>
        <v>85551.967185155489</v>
      </c>
      <c r="K18" s="19">
        <f t="shared" si="4"/>
        <v>125070.14072343102</v>
      </c>
      <c r="L18" s="19">
        <f t="shared" si="4"/>
        <v>444043.62769538211</v>
      </c>
      <c r="M18" s="19">
        <f t="shared" si="4"/>
        <v>-977356.13426164677</v>
      </c>
      <c r="N18" s="19">
        <f t="shared" si="4"/>
        <v>-357742.80577161722</v>
      </c>
      <c r="O18" s="19">
        <f t="shared" si="4"/>
        <v>109046.80484994501</v>
      </c>
      <c r="P18" s="19">
        <f t="shared" ref="P18" si="5">SUM(D18:O18)</f>
        <v>297763.87335306685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-362.69486315731524</v>
      </c>
      <c r="E20" s="18">
        <v>-310.94019384327692</v>
      </c>
      <c r="F20" s="18">
        <v>-335.28746864845806</v>
      </c>
      <c r="G20" s="18">
        <v>511.04740704722508</v>
      </c>
      <c r="H20" s="18">
        <v>1901.39695766309</v>
      </c>
      <c r="I20" s="18">
        <v>2238.3294919298105</v>
      </c>
      <c r="J20" s="18">
        <v>2588.9903419479019</v>
      </c>
      <c r="K20" s="18">
        <v>2884.6464951479243</v>
      </c>
      <c r="L20" s="18">
        <v>3703.3286928420271</v>
      </c>
      <c r="M20" s="18">
        <v>2914.4258978495568</v>
      </c>
      <c r="N20" s="18">
        <v>956.36201030104712</v>
      </c>
      <c r="O20" s="18">
        <v>582.60323604027519</v>
      </c>
      <c r="P20" s="19">
        <f>SUM(D20:O20)</f>
        <v>17272.208005119806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-245301.93388531634</v>
      </c>
      <c r="E22" s="19">
        <f t="shared" ref="E22:O22" si="6">D22+E18+E20</f>
        <v>42323.421044054288</v>
      </c>
      <c r="F22" s="19">
        <f t="shared" si="6"/>
        <v>-255137.35569993229</v>
      </c>
      <c r="G22" s="19">
        <f t="shared" si="6"/>
        <v>630214.52574520721</v>
      </c>
      <c r="H22" s="19">
        <f t="shared" si="6"/>
        <v>707908.03765851399</v>
      </c>
      <c r="I22" s="19">
        <f t="shared" si="6"/>
        <v>872792.12426340836</v>
      </c>
      <c r="J22" s="19">
        <f t="shared" si="6"/>
        <v>960933.08179051173</v>
      </c>
      <c r="K22" s="19">
        <f t="shared" si="6"/>
        <v>1088887.8690090906</v>
      </c>
      <c r="L22" s="19">
        <f t="shared" si="6"/>
        <v>1536634.8253973147</v>
      </c>
      <c r="M22" s="19">
        <f t="shared" si="6"/>
        <v>562193.11703351757</v>
      </c>
      <c r="N22" s="19">
        <f t="shared" si="6"/>
        <v>205406.67327220138</v>
      </c>
      <c r="O22" s="19">
        <f t="shared" si="6"/>
        <v>315036.08135818667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135</v>
      </c>
      <c r="C24" s="14" t="s">
        <v>122</v>
      </c>
      <c r="D24" s="41">
        <v>0.01</v>
      </c>
      <c r="E24" s="41">
        <v>0.01</v>
      </c>
      <c r="F24" s="41">
        <v>0.01</v>
      </c>
      <c r="G24" s="41">
        <v>0.01</v>
      </c>
      <c r="H24" s="41">
        <v>0.01</v>
      </c>
      <c r="I24" s="41">
        <v>0.01</v>
      </c>
      <c r="J24" s="41">
        <v>0.01</v>
      </c>
      <c r="K24" s="41">
        <v>0.01</v>
      </c>
      <c r="L24" s="41">
        <v>0.01</v>
      </c>
      <c r="M24" s="41">
        <v>0.01</v>
      </c>
      <c r="N24" s="41">
        <v>0.01</v>
      </c>
      <c r="O24" s="41">
        <v>0.01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>D14*D24</f>
        <v>3765.81</v>
      </c>
      <c r="E26" s="19">
        <f t="shared" ref="E26:O26" si="7">E14*E24</f>
        <v>3742.33</v>
      </c>
      <c r="F26" s="19">
        <f t="shared" si="7"/>
        <v>3763.75</v>
      </c>
      <c r="G26" s="19">
        <f t="shared" si="7"/>
        <v>3607.6800000000003</v>
      </c>
      <c r="H26" s="19">
        <f t="shared" si="7"/>
        <v>3642.7200000000003</v>
      </c>
      <c r="I26" s="19">
        <f t="shared" si="7"/>
        <v>3755.7000000000003</v>
      </c>
      <c r="J26" s="19">
        <f t="shared" si="7"/>
        <v>3988.87</v>
      </c>
      <c r="K26" s="19">
        <f t="shared" si="7"/>
        <v>3897.59</v>
      </c>
      <c r="L26" s="19">
        <f t="shared" si="7"/>
        <v>3834.1</v>
      </c>
      <c r="M26" s="19">
        <f t="shared" si="7"/>
        <v>3815.31</v>
      </c>
      <c r="N26" s="19">
        <f t="shared" si="7"/>
        <v>3758.13</v>
      </c>
      <c r="O26" s="19">
        <f t="shared" si="7"/>
        <v>3837.6</v>
      </c>
      <c r="P26" s="19">
        <f>SUM(D26:O26)</f>
        <v>45409.59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-249067.74388531633</v>
      </c>
      <c r="E28" s="19">
        <f>D28+E18+E20-E26</f>
        <v>34815.281044054289</v>
      </c>
      <c r="F28" s="19">
        <f t="shared" ref="F28:O28" si="8">E28+F18+F20-F26</f>
        <v>-266409.24569993227</v>
      </c>
      <c r="G28" s="19">
        <f t="shared" si="8"/>
        <v>615334.95574520715</v>
      </c>
      <c r="H28" s="19">
        <f t="shared" si="8"/>
        <v>689385.74765851395</v>
      </c>
      <c r="I28" s="19">
        <f t="shared" si="8"/>
        <v>850514.13426340837</v>
      </c>
      <c r="J28" s="19">
        <f t="shared" si="8"/>
        <v>934666.22179051174</v>
      </c>
      <c r="K28" s="19">
        <f t="shared" si="8"/>
        <v>1058723.4190090904</v>
      </c>
      <c r="L28" s="19">
        <f t="shared" si="8"/>
        <v>1502636.2753973145</v>
      </c>
      <c r="M28" s="19">
        <f t="shared" si="8"/>
        <v>524379.25703351723</v>
      </c>
      <c r="N28" s="19">
        <f t="shared" si="8"/>
        <v>163834.68327220104</v>
      </c>
      <c r="O28" s="19">
        <f t="shared" si="8"/>
        <v>269626.49135818635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activeCell="B7" sqref="B7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93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792</v>
      </c>
      <c r="E10" s="79">
        <v>791</v>
      </c>
      <c r="F10" s="79">
        <v>792</v>
      </c>
      <c r="G10" s="79">
        <v>792</v>
      </c>
      <c r="H10" s="79">
        <v>793</v>
      </c>
      <c r="I10" s="79">
        <v>793</v>
      </c>
      <c r="J10" s="79">
        <v>794</v>
      </c>
      <c r="K10" s="79">
        <v>795</v>
      </c>
      <c r="L10" s="79">
        <v>795</v>
      </c>
      <c r="M10" s="79">
        <v>796</v>
      </c>
      <c r="N10" s="79">
        <v>797</v>
      </c>
      <c r="O10" s="79">
        <v>797</v>
      </c>
      <c r="P10" s="80"/>
      <c r="Q10" s="81"/>
      <c r="R10" s="81"/>
    </row>
    <row r="11" spans="1:21" x14ac:dyDescent="0.2">
      <c r="A11" s="14">
        <f>A10+1</f>
        <v>2</v>
      </c>
      <c r="B11" s="13" t="s">
        <v>127</v>
      </c>
      <c r="C11" s="14" t="s">
        <v>128</v>
      </c>
      <c r="D11" s="82">
        <f>'JAP-41 Page 4a'!E52</f>
        <v>5886.7056771376701</v>
      </c>
      <c r="E11" s="82">
        <f>'JAP-41 Page 4a'!F52</f>
        <v>6537.4316347368458</v>
      </c>
      <c r="F11" s="82">
        <f>'JAP-41 Page 4a'!G52</f>
        <v>5816.6091624192522</v>
      </c>
      <c r="G11" s="82">
        <f>'JAP-41 Page 4a'!H52</f>
        <v>5096.7986101418783</v>
      </c>
      <c r="H11" s="82">
        <f>'JAP-41 Page 4a'!I52</f>
        <v>4096.0096903636231</v>
      </c>
      <c r="I11" s="82">
        <f>'JAP-41 Page 4a'!J52</f>
        <v>4330.925000913754</v>
      </c>
      <c r="J11" s="82">
        <f>'JAP-41 Page 4a'!K52</f>
        <v>4482.8457411693398</v>
      </c>
      <c r="K11" s="82">
        <f>'JAP-41 Page 4a'!L52</f>
        <v>4427.5669328790891</v>
      </c>
      <c r="L11" s="82">
        <f>'JAP-41 Page 4a'!M52</f>
        <v>4764.2151750891499</v>
      </c>
      <c r="M11" s="82">
        <f>'JAP-41 Page 4a'!N52</f>
        <v>5006.7291630640129</v>
      </c>
      <c r="N11" s="82">
        <f>'JAP-41 Page 4a'!O52</f>
        <v>5693.9284868519608</v>
      </c>
      <c r="O11" s="82">
        <f>'JAP-41 Page 4a'!P52</f>
        <v>6416.8547252334265</v>
      </c>
      <c r="P11" s="41">
        <f>SUM(D11:O11)</f>
        <v>62556.619999999995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129</v>
      </c>
      <c r="C12" s="14" t="str">
        <f>"("&amp;A10&amp;") x ("&amp;A11&amp;")"</f>
        <v>(1) x (2)</v>
      </c>
      <c r="D12" s="19">
        <f t="shared" ref="D12:O12" si="2">D10*D11</f>
        <v>4662270.8962930348</v>
      </c>
      <c r="E12" s="19">
        <f t="shared" si="2"/>
        <v>5171108.4230768448</v>
      </c>
      <c r="F12" s="19">
        <f t="shared" si="2"/>
        <v>4606754.4566360479</v>
      </c>
      <c r="G12" s="19">
        <f t="shared" si="2"/>
        <v>4036664.4992323676</v>
      </c>
      <c r="H12" s="19">
        <f t="shared" si="2"/>
        <v>3248135.6844583531</v>
      </c>
      <c r="I12" s="19">
        <f t="shared" si="2"/>
        <v>3434423.5257246071</v>
      </c>
      <c r="J12" s="19">
        <f t="shared" si="2"/>
        <v>3559379.518488456</v>
      </c>
      <c r="K12" s="19">
        <f t="shared" si="2"/>
        <v>3519915.7116388758</v>
      </c>
      <c r="L12" s="19">
        <f t="shared" si="2"/>
        <v>3787551.0641958741</v>
      </c>
      <c r="M12" s="19">
        <f t="shared" si="2"/>
        <v>3985356.4137989543</v>
      </c>
      <c r="N12" s="19">
        <f t="shared" si="2"/>
        <v>4538061.0040210132</v>
      </c>
      <c r="O12" s="19">
        <f t="shared" si="2"/>
        <v>5114233.2160110408</v>
      </c>
      <c r="P12" s="19">
        <f>SUM(D12:O12)</f>
        <v>49663854.41357547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168443252</v>
      </c>
      <c r="E14" s="79">
        <v>150003442</v>
      </c>
      <c r="F14" s="79">
        <v>169502157</v>
      </c>
      <c r="G14" s="79">
        <v>154455515</v>
      </c>
      <c r="H14" s="79">
        <v>156673059</v>
      </c>
      <c r="I14" s="79">
        <v>163443720</v>
      </c>
      <c r="J14" s="79">
        <v>175630897</v>
      </c>
      <c r="K14" s="79">
        <v>175995654</v>
      </c>
      <c r="L14" s="79">
        <v>165088005</v>
      </c>
      <c r="M14" s="79">
        <v>169856702</v>
      </c>
      <c r="N14" s="79">
        <v>167617025</v>
      </c>
      <c r="O14" s="79">
        <v>184472750</v>
      </c>
      <c r="P14" s="80">
        <f>SUM(D14:O14)</f>
        <v>2001182178</v>
      </c>
      <c r="Q14" s="81"/>
      <c r="R14" s="81"/>
    </row>
    <row r="15" spans="1:21" x14ac:dyDescent="0.2">
      <c r="A15" s="14">
        <f t="shared" si="1"/>
        <v>6</v>
      </c>
      <c r="B15" s="13" t="s">
        <v>130</v>
      </c>
      <c r="C15" s="14" t="s">
        <v>115</v>
      </c>
      <c r="D15" s="86">
        <f>'JAP-41 Page 3'!$H$20</f>
        <v>2.6293E-2</v>
      </c>
      <c r="E15" s="86">
        <f>'JAP-41 Page 3'!$H$20</f>
        <v>2.6293E-2</v>
      </c>
      <c r="F15" s="86">
        <f>'JAP-41 Page 3'!$H$20</f>
        <v>2.6293E-2</v>
      </c>
      <c r="G15" s="86">
        <f>'JAP-41 Page 3'!$H$20</f>
        <v>2.6293E-2</v>
      </c>
      <c r="H15" s="86">
        <f>'JAP-41 Page 3'!$H$20</f>
        <v>2.6293E-2</v>
      </c>
      <c r="I15" s="86">
        <f>'JAP-41 Page 3'!$H$20</f>
        <v>2.6293E-2</v>
      </c>
      <c r="J15" s="86">
        <f>'JAP-41 Page 3'!$H$20</f>
        <v>2.6293E-2</v>
      </c>
      <c r="K15" s="86">
        <f>'JAP-41 Page 3'!$H$20</f>
        <v>2.6293E-2</v>
      </c>
      <c r="L15" s="86">
        <f>'JAP-41 Page 3'!$H$20</f>
        <v>2.6293E-2</v>
      </c>
      <c r="M15" s="86">
        <f>'JAP-41 Page 3'!$H$20</f>
        <v>2.6293E-2</v>
      </c>
      <c r="N15" s="86">
        <f>'JAP-41 Page 3'!$H$20</f>
        <v>2.6293E-2</v>
      </c>
      <c r="O15" s="86">
        <f>'JAP-41 Page 3'!$H$20</f>
        <v>2.6293E-2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131</v>
      </c>
      <c r="C16" s="14" t="str">
        <f>"("&amp;A14&amp;") x ("&amp;A15&amp;")"</f>
        <v>(5) x (6)</v>
      </c>
      <c r="D16" s="19">
        <f t="shared" ref="D16:O16" si="3">D14*D15</f>
        <v>4428878.4248360004</v>
      </c>
      <c r="E16" s="19">
        <f t="shared" si="3"/>
        <v>3944040.5005060001</v>
      </c>
      <c r="F16" s="19">
        <f t="shared" si="3"/>
        <v>4456720.2140009999</v>
      </c>
      <c r="G16" s="19">
        <f t="shared" si="3"/>
        <v>4061098.855895</v>
      </c>
      <c r="H16" s="19">
        <f t="shared" si="3"/>
        <v>4119404.7402869998</v>
      </c>
      <c r="I16" s="19">
        <f t="shared" si="3"/>
        <v>4297425.7299600001</v>
      </c>
      <c r="J16" s="19">
        <f t="shared" si="3"/>
        <v>4617863.1748209996</v>
      </c>
      <c r="K16" s="19">
        <f t="shared" si="3"/>
        <v>4627453.7306220001</v>
      </c>
      <c r="L16" s="19">
        <f t="shared" si="3"/>
        <v>4340658.9154650001</v>
      </c>
      <c r="M16" s="19">
        <f t="shared" si="3"/>
        <v>4466042.2656859998</v>
      </c>
      <c r="N16" s="19">
        <f t="shared" si="3"/>
        <v>4407154.438325</v>
      </c>
      <c r="O16" s="19">
        <f t="shared" si="3"/>
        <v>4850342.0157500003</v>
      </c>
      <c r="P16" s="19">
        <f>SUM(D16:O16)</f>
        <v>52617083.006153993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233392.47145703435</v>
      </c>
      <c r="E18" s="19">
        <f t="shared" ref="E18:O18" si="4">E12-E16</f>
        <v>1227067.9225708446</v>
      </c>
      <c r="F18" s="19">
        <f t="shared" si="4"/>
        <v>150034.24263504799</v>
      </c>
      <c r="G18" s="19">
        <f t="shared" si="4"/>
        <v>-24434.356662632432</v>
      </c>
      <c r="H18" s="19">
        <f t="shared" si="4"/>
        <v>-871269.05582864676</v>
      </c>
      <c r="I18" s="19">
        <f t="shared" si="4"/>
        <v>-863002.20423539309</v>
      </c>
      <c r="J18" s="19">
        <f t="shared" si="4"/>
        <v>-1058483.6563325436</v>
      </c>
      <c r="K18" s="19">
        <f t="shared" si="4"/>
        <v>-1107538.0189831243</v>
      </c>
      <c r="L18" s="19">
        <f t="shared" si="4"/>
        <v>-553107.85126912594</v>
      </c>
      <c r="M18" s="19">
        <f t="shared" si="4"/>
        <v>-480685.85188704543</v>
      </c>
      <c r="N18" s="19">
        <f t="shared" si="4"/>
        <v>130906.56569601316</v>
      </c>
      <c r="O18" s="19">
        <f t="shared" si="4"/>
        <v>263891.20026104059</v>
      </c>
      <c r="P18" s="19">
        <f t="shared" ref="P18" si="5">SUM(D18:O18)</f>
        <v>-2953228.5925785308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94.717611708175085</v>
      </c>
      <c r="E20" s="18">
        <v>1760.1542575821652</v>
      </c>
      <c r="F20" s="18">
        <v>3302.4825832990919</v>
      </c>
      <c r="G20" s="18">
        <v>3013.2108120088637</v>
      </c>
      <c r="H20" s="18">
        <v>1253.2474983757486</v>
      </c>
      <c r="I20" s="18">
        <v>-1742.7350585926431</v>
      </c>
      <c r="J20" s="18">
        <v>-5039.3857550458843</v>
      </c>
      <c r="K20" s="18">
        <v>-8710.9560850895687</v>
      </c>
      <c r="L20" s="18">
        <v>-11630.144981915766</v>
      </c>
      <c r="M20" s="18">
        <v>-13626.221830060183</v>
      </c>
      <c r="N20" s="18">
        <v>-14628.465807630439</v>
      </c>
      <c r="O20" s="18">
        <v>-14566.183320818071</v>
      </c>
      <c r="P20" s="19">
        <f>SUM(D20:O20)</f>
        <v>-60520.280076178511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233487.18906874253</v>
      </c>
      <c r="E22" s="19">
        <f t="shared" ref="E22:O22" si="6">D22+E18+E20</f>
        <v>1462315.2658971695</v>
      </c>
      <c r="F22" s="19">
        <f t="shared" si="6"/>
        <v>1615651.9911155165</v>
      </c>
      <c r="G22" s="19">
        <f t="shared" si="6"/>
        <v>1594230.845264893</v>
      </c>
      <c r="H22" s="19">
        <f t="shared" si="6"/>
        <v>724215.03693462198</v>
      </c>
      <c r="I22" s="19">
        <f t="shared" si="6"/>
        <v>-140529.90235936374</v>
      </c>
      <c r="J22" s="19">
        <f t="shared" si="6"/>
        <v>-1204052.944446953</v>
      </c>
      <c r="K22" s="19">
        <f t="shared" si="6"/>
        <v>-2320301.9195151669</v>
      </c>
      <c r="L22" s="19">
        <f t="shared" si="6"/>
        <v>-2885039.9157662084</v>
      </c>
      <c r="M22" s="19">
        <f t="shared" si="6"/>
        <v>-3379351.9894833141</v>
      </c>
      <c r="N22" s="19">
        <f t="shared" si="6"/>
        <v>-3263073.8895949312</v>
      </c>
      <c r="O22" s="19">
        <f t="shared" si="6"/>
        <v>-3013748.8726547086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168443.25200000001</v>
      </c>
      <c r="E26" s="19">
        <f t="shared" si="7"/>
        <v>150003.44200000001</v>
      </c>
      <c r="F26" s="19">
        <f t="shared" si="7"/>
        <v>169502.15700000001</v>
      </c>
      <c r="G26" s="19">
        <f t="shared" si="7"/>
        <v>154455.51500000001</v>
      </c>
      <c r="H26" s="19">
        <f t="shared" si="7"/>
        <v>156673.05900000001</v>
      </c>
      <c r="I26" s="19">
        <f t="shared" si="7"/>
        <v>163443.72</v>
      </c>
      <c r="J26" s="19">
        <f t="shared" si="7"/>
        <v>175630.897</v>
      </c>
      <c r="K26" s="19">
        <f t="shared" si="7"/>
        <v>175995.65400000001</v>
      </c>
      <c r="L26" s="19">
        <f t="shared" si="7"/>
        <v>165088.005</v>
      </c>
      <c r="M26" s="19">
        <f t="shared" si="7"/>
        <v>169856.70199999999</v>
      </c>
      <c r="N26" s="19">
        <f t="shared" si="7"/>
        <v>167617.02499999999</v>
      </c>
      <c r="O26" s="19">
        <f t="shared" si="7"/>
        <v>184472.75</v>
      </c>
      <c r="P26" s="19">
        <f>SUM(D26:O26)</f>
        <v>2001182.1779999998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65043.937068742525</v>
      </c>
      <c r="E28" s="19">
        <f>D28+E18+E20-E26</f>
        <v>1143868.5718971693</v>
      </c>
      <c r="F28" s="19">
        <f t="shared" ref="F28:O28" si="8">E28+F18+F20-F26</f>
        <v>1127703.1401155163</v>
      </c>
      <c r="G28" s="19">
        <f t="shared" si="8"/>
        <v>951826.47926489275</v>
      </c>
      <c r="H28" s="19">
        <f t="shared" si="8"/>
        <v>-74862.388065378269</v>
      </c>
      <c r="I28" s="19">
        <f t="shared" si="8"/>
        <v>-1103051.0473593641</v>
      </c>
      <c r="J28" s="19">
        <f t="shared" si="8"/>
        <v>-2342204.9864469534</v>
      </c>
      <c r="K28" s="19">
        <f t="shared" si="8"/>
        <v>-3634449.6155151674</v>
      </c>
      <c r="L28" s="19">
        <f t="shared" si="8"/>
        <v>-4364275.6167662088</v>
      </c>
      <c r="M28" s="19">
        <f t="shared" si="8"/>
        <v>-5028444.3924833136</v>
      </c>
      <c r="N28" s="19">
        <f t="shared" si="8"/>
        <v>-5079783.3175949315</v>
      </c>
      <c r="O28" s="19">
        <f t="shared" si="8"/>
        <v>-5014931.0506547093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96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478</v>
      </c>
      <c r="E10" s="79">
        <v>477</v>
      </c>
      <c r="F10" s="79">
        <v>477</v>
      </c>
      <c r="G10" s="79">
        <v>477</v>
      </c>
      <c r="H10" s="79">
        <v>478</v>
      </c>
      <c r="I10" s="79">
        <v>478</v>
      </c>
      <c r="J10" s="79">
        <v>478</v>
      </c>
      <c r="K10" s="79">
        <v>479</v>
      </c>
      <c r="L10" s="79">
        <v>479</v>
      </c>
      <c r="M10" s="79">
        <v>479</v>
      </c>
      <c r="N10" s="79">
        <v>480</v>
      </c>
      <c r="O10" s="79">
        <v>480</v>
      </c>
      <c r="P10" s="80"/>
      <c r="Q10" s="81"/>
      <c r="R10" s="81"/>
    </row>
    <row r="11" spans="1:21" x14ac:dyDescent="0.2">
      <c r="A11" s="14">
        <f>A10+1</f>
        <v>2</v>
      </c>
      <c r="B11" s="13" t="s">
        <v>110</v>
      </c>
      <c r="C11" s="14" t="s">
        <v>111</v>
      </c>
      <c r="D11" s="82">
        <f>'JAP-41 Page 4'!E56</f>
        <v>5915.3860689786143</v>
      </c>
      <c r="E11" s="82">
        <f>'JAP-41 Page 4'!F56</f>
        <v>7076.8367982936716</v>
      </c>
      <c r="F11" s="82">
        <f>'JAP-41 Page 4'!G56</f>
        <v>6293.8583911313744</v>
      </c>
      <c r="G11" s="82">
        <f>'JAP-41 Page 4'!H56</f>
        <v>5218.6916218374272</v>
      </c>
      <c r="H11" s="82">
        <f>'JAP-41 Page 4'!I56</f>
        <v>4443.8494564851471</v>
      </c>
      <c r="I11" s="82">
        <f>'JAP-41 Page 4'!J56</f>
        <v>4636.1013332758921</v>
      </c>
      <c r="J11" s="82">
        <f>'JAP-41 Page 4'!K56</f>
        <v>4295.9666287822829</v>
      </c>
      <c r="K11" s="82">
        <f>'JAP-41 Page 4'!L56</f>
        <v>5904.433095628935</v>
      </c>
      <c r="L11" s="82">
        <f>'JAP-41 Page 4'!M56</f>
        <v>4764.1299622140978</v>
      </c>
      <c r="M11" s="82">
        <f>'JAP-41 Page 4'!N56</f>
        <v>5329.7424788030476</v>
      </c>
      <c r="N11" s="82">
        <f>'JAP-41 Page 4'!O56</f>
        <v>5757.1980719614885</v>
      </c>
      <c r="O11" s="82">
        <f>'JAP-41 Page 4'!P56</f>
        <v>7490.7260926080189</v>
      </c>
      <c r="P11" s="41">
        <f>SUM(D11:O11)</f>
        <v>67126.92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112</v>
      </c>
      <c r="C12" s="14" t="str">
        <f>"("&amp;A10&amp;") x ("&amp;A11&amp;")"</f>
        <v>(1) x (2)</v>
      </c>
      <c r="D12" s="19">
        <f t="shared" ref="D12:O12" si="2">D10*D11</f>
        <v>2827554.5409717774</v>
      </c>
      <c r="E12" s="19">
        <f t="shared" si="2"/>
        <v>3375651.1527860812</v>
      </c>
      <c r="F12" s="19">
        <f t="shared" si="2"/>
        <v>3002170.4525696654</v>
      </c>
      <c r="G12" s="19">
        <f t="shared" si="2"/>
        <v>2489315.9036164526</v>
      </c>
      <c r="H12" s="19">
        <f t="shared" si="2"/>
        <v>2124160.0401999005</v>
      </c>
      <c r="I12" s="19">
        <f t="shared" si="2"/>
        <v>2216056.4373058765</v>
      </c>
      <c r="J12" s="19">
        <f t="shared" si="2"/>
        <v>2053472.0485579313</v>
      </c>
      <c r="K12" s="19">
        <f t="shared" si="2"/>
        <v>2828223.45280626</v>
      </c>
      <c r="L12" s="19">
        <f t="shared" si="2"/>
        <v>2282018.2519005528</v>
      </c>
      <c r="M12" s="19">
        <f t="shared" si="2"/>
        <v>2552946.6473466596</v>
      </c>
      <c r="N12" s="19">
        <f t="shared" si="2"/>
        <v>2763455.0745415143</v>
      </c>
      <c r="O12" s="19">
        <f t="shared" si="2"/>
        <v>3595548.5244518491</v>
      </c>
      <c r="P12" s="19">
        <f>SUM(D12:O12)</f>
        <v>32110572.527054518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132</v>
      </c>
      <c r="C14" s="14" t="s">
        <v>109</v>
      </c>
      <c r="D14" s="79">
        <v>273257</v>
      </c>
      <c r="E14" s="79">
        <v>276612</v>
      </c>
      <c r="F14" s="79">
        <v>275508</v>
      </c>
      <c r="G14" s="79">
        <v>263284</v>
      </c>
      <c r="H14" s="79">
        <v>265975</v>
      </c>
      <c r="I14" s="79">
        <v>267434</v>
      </c>
      <c r="J14" s="79">
        <v>273361</v>
      </c>
      <c r="K14" s="79">
        <v>279284</v>
      </c>
      <c r="L14" s="79">
        <v>278395</v>
      </c>
      <c r="M14" s="79">
        <v>272139</v>
      </c>
      <c r="N14" s="79">
        <v>270182</v>
      </c>
      <c r="O14" s="79">
        <v>269417</v>
      </c>
      <c r="P14" s="80">
        <f>SUM(D14:O14)</f>
        <v>3264848</v>
      </c>
      <c r="Q14" s="81"/>
      <c r="R14" s="81"/>
    </row>
    <row r="15" spans="1:21" x14ac:dyDescent="0.2">
      <c r="A15" s="14">
        <f t="shared" si="1"/>
        <v>6</v>
      </c>
      <c r="B15" s="13" t="s">
        <v>133</v>
      </c>
      <c r="C15" s="14" t="s">
        <v>134</v>
      </c>
      <c r="D15" s="82">
        <f>'JAP-41 Page 3a'!$F$15</f>
        <v>11.92</v>
      </c>
      <c r="E15" s="82">
        <f>'JAP-41 Page 3a'!$F$15</f>
        <v>11.92</v>
      </c>
      <c r="F15" s="82">
        <f>'JAP-41 Page 3a'!$F$15</f>
        <v>11.92</v>
      </c>
      <c r="G15" s="82">
        <f>'JAP-41 Page 3a'!$G$15</f>
        <v>7.95</v>
      </c>
      <c r="H15" s="82">
        <f>'JAP-41 Page 3a'!$G$15</f>
        <v>7.95</v>
      </c>
      <c r="I15" s="82">
        <f>'JAP-41 Page 3a'!$G$15</f>
        <v>7.95</v>
      </c>
      <c r="J15" s="82">
        <f>'JAP-41 Page 3a'!$G$15</f>
        <v>7.95</v>
      </c>
      <c r="K15" s="82">
        <f>'JAP-41 Page 3a'!$G$15</f>
        <v>7.95</v>
      </c>
      <c r="L15" s="82">
        <f>'JAP-41 Page 3a'!$G$15</f>
        <v>7.95</v>
      </c>
      <c r="M15" s="82">
        <f>'JAP-41 Page 3a'!$F$15</f>
        <v>11.92</v>
      </c>
      <c r="N15" s="82">
        <f>'JAP-41 Page 3a'!$F$15</f>
        <v>11.92</v>
      </c>
      <c r="O15" s="82">
        <f>'JAP-41 Page 3a'!$F$15</f>
        <v>11.92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116</v>
      </c>
      <c r="C16" s="14" t="str">
        <f>"("&amp;A14&amp;") x ("&amp;A15&amp;")"</f>
        <v>(5) x (6)</v>
      </c>
      <c r="D16" s="19">
        <f t="shared" ref="D16:O16" si="3">D14*D15</f>
        <v>3257223.44</v>
      </c>
      <c r="E16" s="19">
        <f t="shared" si="3"/>
        <v>3297215.04</v>
      </c>
      <c r="F16" s="19">
        <f t="shared" si="3"/>
        <v>3284055.36</v>
      </c>
      <c r="G16" s="19">
        <f t="shared" si="3"/>
        <v>2093107.8</v>
      </c>
      <c r="H16" s="19">
        <f t="shared" si="3"/>
        <v>2114501.25</v>
      </c>
      <c r="I16" s="19">
        <f t="shared" si="3"/>
        <v>2126100.3000000003</v>
      </c>
      <c r="J16" s="19">
        <f t="shared" si="3"/>
        <v>2173219.9500000002</v>
      </c>
      <c r="K16" s="19">
        <f t="shared" si="3"/>
        <v>2220307.8000000003</v>
      </c>
      <c r="L16" s="19">
        <f t="shared" si="3"/>
        <v>2213240.25</v>
      </c>
      <c r="M16" s="19">
        <f t="shared" si="3"/>
        <v>3243896.88</v>
      </c>
      <c r="N16" s="19">
        <f t="shared" si="3"/>
        <v>3220569.44</v>
      </c>
      <c r="O16" s="19">
        <f t="shared" si="3"/>
        <v>3211450.64</v>
      </c>
      <c r="P16" s="19">
        <f>SUM(D16:O16)</f>
        <v>32454888.150000002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-429668.89902822254</v>
      </c>
      <c r="E18" s="19">
        <f t="shared" ref="E18:O18" si="4">E12-E16</f>
        <v>78436.112786081154</v>
      </c>
      <c r="F18" s="19">
        <f t="shared" si="4"/>
        <v>-281884.90743033448</v>
      </c>
      <c r="G18" s="19">
        <f t="shared" si="4"/>
        <v>396208.10361645254</v>
      </c>
      <c r="H18" s="19">
        <f t="shared" si="4"/>
        <v>9658.7901999005117</v>
      </c>
      <c r="I18" s="19">
        <f t="shared" si="4"/>
        <v>89956.13730587624</v>
      </c>
      <c r="J18" s="19">
        <f t="shared" si="4"/>
        <v>-119747.90144206886</v>
      </c>
      <c r="K18" s="19">
        <f t="shared" si="4"/>
        <v>607915.65280625969</v>
      </c>
      <c r="L18" s="19">
        <f t="shared" si="4"/>
        <v>68778.001900552772</v>
      </c>
      <c r="M18" s="19">
        <f t="shared" si="4"/>
        <v>-690950.23265334032</v>
      </c>
      <c r="N18" s="19">
        <f t="shared" si="4"/>
        <v>-457114.36545848567</v>
      </c>
      <c r="O18" s="19">
        <f t="shared" si="4"/>
        <v>384097.88445184892</v>
      </c>
      <c r="P18" s="19">
        <f t="shared" ref="P18" si="5">SUM(D18:O18)</f>
        <v>-344315.62294548005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-630.585475666158</v>
      </c>
      <c r="E20" s="18">
        <v>-1150.8188785192808</v>
      </c>
      <c r="F20" s="18">
        <v>-1455.5667873754837</v>
      </c>
      <c r="G20" s="18">
        <v>-1296.7028429373945</v>
      </c>
      <c r="H20" s="18">
        <v>-712.5319832052129</v>
      </c>
      <c r="I20" s="18">
        <v>-575.03909517595514</v>
      </c>
      <c r="J20" s="18">
        <v>-626.37201162456938</v>
      </c>
      <c r="K20" s="18">
        <v>77.479886198209002</v>
      </c>
      <c r="L20" s="18">
        <v>1056.1919805623106</v>
      </c>
      <c r="M20" s="18">
        <v>140.82885654782856</v>
      </c>
      <c r="N20" s="18">
        <v>-1541.340863615251</v>
      </c>
      <c r="O20" s="18">
        <v>-1655.692383833263</v>
      </c>
      <c r="P20" s="19">
        <f>SUM(D20:O20)</f>
        <v>-8370.1495986442187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-430299.4845038887</v>
      </c>
      <c r="E22" s="19">
        <f t="shared" ref="E22:O22" si="6">D22+E18+E20</f>
        <v>-353014.19059632684</v>
      </c>
      <c r="F22" s="19">
        <f t="shared" si="6"/>
        <v>-636354.66481403681</v>
      </c>
      <c r="G22" s="19">
        <f t="shared" si="6"/>
        <v>-241443.26404052167</v>
      </c>
      <c r="H22" s="19">
        <f t="shared" si="6"/>
        <v>-232497.00582382636</v>
      </c>
      <c r="I22" s="19">
        <f t="shared" si="6"/>
        <v>-143115.90761312607</v>
      </c>
      <c r="J22" s="19">
        <f t="shared" si="6"/>
        <v>-263490.18106681952</v>
      </c>
      <c r="K22" s="19">
        <f t="shared" si="6"/>
        <v>344502.95162563835</v>
      </c>
      <c r="L22" s="19">
        <f t="shared" si="6"/>
        <v>414337.14550675341</v>
      </c>
      <c r="M22" s="19">
        <f t="shared" si="6"/>
        <v>-276472.25829003908</v>
      </c>
      <c r="N22" s="19">
        <f t="shared" si="6"/>
        <v>-735127.96461214009</v>
      </c>
      <c r="O22" s="19">
        <f t="shared" si="6"/>
        <v>-352685.77254412445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135</v>
      </c>
      <c r="C24" s="14" t="s">
        <v>122</v>
      </c>
      <c r="D24" s="41">
        <v>0.01</v>
      </c>
      <c r="E24" s="41">
        <v>0.01</v>
      </c>
      <c r="F24" s="41">
        <v>0.01</v>
      </c>
      <c r="G24" s="41">
        <v>0.01</v>
      </c>
      <c r="H24" s="41">
        <v>0.01</v>
      </c>
      <c r="I24" s="41">
        <v>0.01</v>
      </c>
      <c r="J24" s="41">
        <v>0.01</v>
      </c>
      <c r="K24" s="41">
        <v>0.01</v>
      </c>
      <c r="L24" s="41">
        <v>0.01</v>
      </c>
      <c r="M24" s="41">
        <v>0.01</v>
      </c>
      <c r="N24" s="41">
        <v>0.01</v>
      </c>
      <c r="O24" s="41">
        <v>0.01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2732.57</v>
      </c>
      <c r="E26" s="19">
        <f t="shared" si="7"/>
        <v>2766.12</v>
      </c>
      <c r="F26" s="19">
        <f t="shared" si="7"/>
        <v>2755.08</v>
      </c>
      <c r="G26" s="19">
        <f t="shared" si="7"/>
        <v>2632.84</v>
      </c>
      <c r="H26" s="19">
        <f t="shared" si="7"/>
        <v>2659.75</v>
      </c>
      <c r="I26" s="19">
        <f t="shared" si="7"/>
        <v>2674.34</v>
      </c>
      <c r="J26" s="19">
        <f t="shared" si="7"/>
        <v>2733.61</v>
      </c>
      <c r="K26" s="19">
        <f t="shared" si="7"/>
        <v>2792.84</v>
      </c>
      <c r="L26" s="19">
        <f t="shared" si="7"/>
        <v>2783.9500000000003</v>
      </c>
      <c r="M26" s="19">
        <f t="shared" si="7"/>
        <v>2721.39</v>
      </c>
      <c r="N26" s="19">
        <f t="shared" si="7"/>
        <v>2701.82</v>
      </c>
      <c r="O26" s="19">
        <f t="shared" si="7"/>
        <v>2694.17</v>
      </c>
      <c r="P26" s="19">
        <f>SUM(D26:O26)</f>
        <v>32648.480000000003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-433032.05450388871</v>
      </c>
      <c r="E28" s="19">
        <f>D28+E18+E20-E26</f>
        <v>-358512.88059632684</v>
      </c>
      <c r="F28" s="19">
        <f t="shared" ref="F28:O28" si="8">E28+F18+F20-F26</f>
        <v>-644608.43481403682</v>
      </c>
      <c r="G28" s="19">
        <f t="shared" si="8"/>
        <v>-252329.87404052168</v>
      </c>
      <c r="H28" s="19">
        <f t="shared" si="8"/>
        <v>-246043.36582382637</v>
      </c>
      <c r="I28" s="19">
        <f t="shared" si="8"/>
        <v>-159336.60761312608</v>
      </c>
      <c r="J28" s="19">
        <f t="shared" si="8"/>
        <v>-282444.49106681946</v>
      </c>
      <c r="K28" s="19">
        <f t="shared" si="8"/>
        <v>322755.80162563839</v>
      </c>
      <c r="L28" s="19">
        <f t="shared" si="8"/>
        <v>389806.04550675343</v>
      </c>
      <c r="M28" s="19">
        <f t="shared" si="8"/>
        <v>-303724.74829003908</v>
      </c>
      <c r="N28" s="19">
        <f t="shared" si="8"/>
        <v>-765082.27461214003</v>
      </c>
      <c r="O28" s="19">
        <f t="shared" si="8"/>
        <v>-385334.25254412438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96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478</v>
      </c>
      <c r="E10" s="79">
        <v>477</v>
      </c>
      <c r="F10" s="79">
        <v>477</v>
      </c>
      <c r="G10" s="79">
        <v>477</v>
      </c>
      <c r="H10" s="79">
        <v>478</v>
      </c>
      <c r="I10" s="79">
        <v>478</v>
      </c>
      <c r="J10" s="79">
        <v>478</v>
      </c>
      <c r="K10" s="79">
        <v>479</v>
      </c>
      <c r="L10" s="79">
        <v>479</v>
      </c>
      <c r="M10" s="79">
        <v>479</v>
      </c>
      <c r="N10" s="79">
        <v>480</v>
      </c>
      <c r="O10" s="79">
        <v>480</v>
      </c>
      <c r="P10" s="80"/>
      <c r="Q10" s="81"/>
      <c r="R10" s="81"/>
    </row>
    <row r="11" spans="1:21" x14ac:dyDescent="0.2">
      <c r="A11" s="14">
        <f>A10+1</f>
        <v>2</v>
      </c>
      <c r="B11" s="13" t="s">
        <v>127</v>
      </c>
      <c r="C11" s="14" t="s">
        <v>128</v>
      </c>
      <c r="D11" s="82">
        <f>'JAP-41 Page 4a'!E56</f>
        <v>5986.4400506193351</v>
      </c>
      <c r="E11" s="82">
        <f>'JAP-41 Page 4a'!F56</f>
        <v>7161.8418049114653</v>
      </c>
      <c r="F11" s="82">
        <f>'JAP-41 Page 4a'!G56</f>
        <v>6369.4584776444026</v>
      </c>
      <c r="G11" s="82">
        <f>'JAP-41 Page 4a'!H56</f>
        <v>5281.3771024404959</v>
      </c>
      <c r="H11" s="82">
        <f>'JAP-41 Page 4a'!I56</f>
        <v>4497.2277472701035</v>
      </c>
      <c r="I11" s="82">
        <f>'JAP-41 Page 4a'!J56</f>
        <v>4691.7889004402077</v>
      </c>
      <c r="J11" s="82">
        <f>'JAP-41 Page 4a'!K56</f>
        <v>4347.5685919358648</v>
      </c>
      <c r="K11" s="82">
        <f>'JAP-41 Page 4a'!L56</f>
        <v>5975.3555131826761</v>
      </c>
      <c r="L11" s="82">
        <f>'JAP-41 Page 4a'!M56</f>
        <v>4821.3553738646369</v>
      </c>
      <c r="M11" s="82">
        <f>'JAP-41 Page 4a'!N56</f>
        <v>5393.7618715903782</v>
      </c>
      <c r="N11" s="82">
        <f>'JAP-41 Page 4a'!O56</f>
        <v>5826.3519431267869</v>
      </c>
      <c r="O11" s="82">
        <f>'JAP-41 Page 4a'!P56</f>
        <v>7580.7026229736421</v>
      </c>
      <c r="P11" s="41">
        <f>SUM(D11:O11)</f>
        <v>67933.23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129</v>
      </c>
      <c r="C12" s="14" t="str">
        <f>"("&amp;A10&amp;") x ("&amp;A11&amp;")"</f>
        <v>(1) x (2)</v>
      </c>
      <c r="D12" s="19">
        <f t="shared" ref="D12:O12" si="2">D10*D11</f>
        <v>2861518.344196042</v>
      </c>
      <c r="E12" s="19">
        <f t="shared" si="2"/>
        <v>3416198.540942769</v>
      </c>
      <c r="F12" s="19">
        <f t="shared" si="2"/>
        <v>3038231.6938363803</v>
      </c>
      <c r="G12" s="19">
        <f t="shared" si="2"/>
        <v>2519216.8778641163</v>
      </c>
      <c r="H12" s="19">
        <f t="shared" si="2"/>
        <v>2149674.8631951096</v>
      </c>
      <c r="I12" s="19">
        <f t="shared" si="2"/>
        <v>2242675.0944104195</v>
      </c>
      <c r="J12" s="19">
        <f t="shared" si="2"/>
        <v>2078137.7869453435</v>
      </c>
      <c r="K12" s="19">
        <f t="shared" si="2"/>
        <v>2862195.2908145017</v>
      </c>
      <c r="L12" s="19">
        <f t="shared" si="2"/>
        <v>2309429.224081161</v>
      </c>
      <c r="M12" s="19">
        <f t="shared" si="2"/>
        <v>2583611.9364917912</v>
      </c>
      <c r="N12" s="19">
        <f t="shared" si="2"/>
        <v>2796648.9327008575</v>
      </c>
      <c r="O12" s="19">
        <f t="shared" si="2"/>
        <v>3638737.2590273484</v>
      </c>
      <c r="P12" s="19">
        <f>SUM(D12:O12)</f>
        <v>32496275.844505839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119086586</v>
      </c>
      <c r="E14" s="79">
        <v>105533286</v>
      </c>
      <c r="F14" s="79">
        <v>117229771</v>
      </c>
      <c r="G14" s="79">
        <v>106125348</v>
      </c>
      <c r="H14" s="79">
        <v>108691517</v>
      </c>
      <c r="I14" s="79">
        <v>108575311</v>
      </c>
      <c r="J14" s="79">
        <v>111097455</v>
      </c>
      <c r="K14" s="79">
        <v>116455550</v>
      </c>
      <c r="L14" s="79">
        <v>111355239</v>
      </c>
      <c r="M14" s="79">
        <v>112935373</v>
      </c>
      <c r="N14" s="79">
        <v>112119337</v>
      </c>
      <c r="O14" s="79">
        <v>119860137</v>
      </c>
      <c r="P14" s="80">
        <f>SUM(D14:O14)</f>
        <v>1349064910</v>
      </c>
      <c r="Q14" s="81"/>
      <c r="R14" s="81"/>
    </row>
    <row r="15" spans="1:21" x14ac:dyDescent="0.2">
      <c r="A15" s="14">
        <f t="shared" si="1"/>
        <v>6</v>
      </c>
      <c r="B15" s="13" t="s">
        <v>130</v>
      </c>
      <c r="C15" s="14" t="s">
        <v>115</v>
      </c>
      <c r="D15" s="86">
        <f>'JAP-41 Page 3'!$I$20</f>
        <v>2.5593999999999999E-2</v>
      </c>
      <c r="E15" s="86">
        <f>'JAP-41 Page 3'!$I$20</f>
        <v>2.5593999999999999E-2</v>
      </c>
      <c r="F15" s="86">
        <f>'JAP-41 Page 3'!$I$20</f>
        <v>2.5593999999999999E-2</v>
      </c>
      <c r="G15" s="86">
        <f>'JAP-41 Page 3'!$I$20</f>
        <v>2.5593999999999999E-2</v>
      </c>
      <c r="H15" s="86">
        <f>'JAP-41 Page 3'!$I$20</f>
        <v>2.5593999999999999E-2</v>
      </c>
      <c r="I15" s="86">
        <f>'JAP-41 Page 3'!$I$20</f>
        <v>2.5593999999999999E-2</v>
      </c>
      <c r="J15" s="86">
        <f>'JAP-41 Page 3'!$I$20</f>
        <v>2.5593999999999999E-2</v>
      </c>
      <c r="K15" s="86">
        <f>'JAP-41 Page 3'!$I$20</f>
        <v>2.5593999999999999E-2</v>
      </c>
      <c r="L15" s="86">
        <f>'JAP-41 Page 3'!$I$20</f>
        <v>2.5593999999999999E-2</v>
      </c>
      <c r="M15" s="86">
        <f>'JAP-41 Page 3'!$I$20</f>
        <v>2.5593999999999999E-2</v>
      </c>
      <c r="N15" s="86">
        <f>'JAP-41 Page 3'!$I$20</f>
        <v>2.5593999999999999E-2</v>
      </c>
      <c r="O15" s="86">
        <f>'JAP-41 Page 3'!$I$20</f>
        <v>2.5593999999999999E-2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131</v>
      </c>
      <c r="C16" s="14" t="str">
        <f>"("&amp;A14&amp;") x ("&amp;A15&amp;")"</f>
        <v>(5) x (6)</v>
      </c>
      <c r="D16" s="19">
        <f t="shared" ref="D16:O16" si="3">D14*D15</f>
        <v>3047902.0820839996</v>
      </c>
      <c r="E16" s="19">
        <f t="shared" si="3"/>
        <v>2701018.9218839998</v>
      </c>
      <c r="F16" s="19">
        <f t="shared" si="3"/>
        <v>3000378.7589739999</v>
      </c>
      <c r="G16" s="19">
        <f t="shared" si="3"/>
        <v>2716172.1567119998</v>
      </c>
      <c r="H16" s="19">
        <f t="shared" si="3"/>
        <v>2781850.686098</v>
      </c>
      <c r="I16" s="19">
        <f t="shared" si="3"/>
        <v>2778876.5097340001</v>
      </c>
      <c r="J16" s="19">
        <f t="shared" si="3"/>
        <v>2843428.26327</v>
      </c>
      <c r="K16" s="19">
        <f t="shared" si="3"/>
        <v>2980563.3466999996</v>
      </c>
      <c r="L16" s="19">
        <f t="shared" si="3"/>
        <v>2850025.9869659999</v>
      </c>
      <c r="M16" s="19">
        <f t="shared" si="3"/>
        <v>2890467.9365619998</v>
      </c>
      <c r="N16" s="19">
        <f t="shared" si="3"/>
        <v>2869582.3111779997</v>
      </c>
      <c r="O16" s="19">
        <f t="shared" si="3"/>
        <v>3067700.346378</v>
      </c>
      <c r="P16" s="19">
        <f>SUM(D16:O16)</f>
        <v>34527967.306539997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-186383.7378879576</v>
      </c>
      <c r="E18" s="19">
        <f t="shared" ref="E18:O18" si="4">E12-E16</f>
        <v>715179.6190587692</v>
      </c>
      <c r="F18" s="19">
        <f t="shared" si="4"/>
        <v>37852.934862380382</v>
      </c>
      <c r="G18" s="19">
        <f t="shared" si="4"/>
        <v>-196955.27884788346</v>
      </c>
      <c r="H18" s="19">
        <f t="shared" si="4"/>
        <v>-632175.82290289039</v>
      </c>
      <c r="I18" s="19">
        <f t="shared" si="4"/>
        <v>-536201.41532358062</v>
      </c>
      <c r="J18" s="19">
        <f t="shared" si="4"/>
        <v>-765290.47632465651</v>
      </c>
      <c r="K18" s="19">
        <f t="shared" si="4"/>
        <v>-118368.05588549795</v>
      </c>
      <c r="L18" s="19">
        <f t="shared" si="4"/>
        <v>-540596.76288483897</v>
      </c>
      <c r="M18" s="19">
        <f t="shared" si="4"/>
        <v>-306856.00007020868</v>
      </c>
      <c r="N18" s="19">
        <f t="shared" si="4"/>
        <v>-72933.378477142192</v>
      </c>
      <c r="O18" s="19">
        <f t="shared" si="4"/>
        <v>571036.91264934838</v>
      </c>
      <c r="P18" s="19">
        <f t="shared" ref="P18" si="5">SUM(D18:O18)</f>
        <v>-2031691.4620341584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-445.47755566993823</v>
      </c>
      <c r="E20" s="18">
        <v>-1.8875422958379813</v>
      </c>
      <c r="F20" s="18">
        <v>771.42214071417175</v>
      </c>
      <c r="G20" s="18">
        <v>213.67167386031315</v>
      </c>
      <c r="H20" s="18">
        <v>-1308.7524443178988</v>
      </c>
      <c r="I20" s="18">
        <v>-3329.4833742315027</v>
      </c>
      <c r="J20" s="18">
        <v>-5547.8484999685143</v>
      </c>
      <c r="K20" s="18">
        <v>-7168.3653250666584</v>
      </c>
      <c r="L20" s="18">
        <v>-8461.5797530650652</v>
      </c>
      <c r="M20" s="18">
        <v>-10024.538841541176</v>
      </c>
      <c r="N20" s="18">
        <v>-10906.603137339396</v>
      </c>
      <c r="O20" s="18">
        <v>-10518.505549588263</v>
      </c>
      <c r="P20" s="19">
        <f>SUM(D20:O20)</f>
        <v>-56727.948208509762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-186829.21544362753</v>
      </c>
      <c r="E22" s="19">
        <f t="shared" ref="E22:O22" si="6">D22+E18+E20</f>
        <v>528348.51607284578</v>
      </c>
      <c r="F22" s="19">
        <f t="shared" si="6"/>
        <v>566972.8730759403</v>
      </c>
      <c r="G22" s="19">
        <f t="shared" si="6"/>
        <v>370231.26590191713</v>
      </c>
      <c r="H22" s="19">
        <f t="shared" si="6"/>
        <v>-263253.30944529118</v>
      </c>
      <c r="I22" s="19">
        <f t="shared" si="6"/>
        <v>-802784.20814310329</v>
      </c>
      <c r="J22" s="19">
        <f t="shared" si="6"/>
        <v>-1573622.5329677283</v>
      </c>
      <c r="K22" s="19">
        <f t="shared" si="6"/>
        <v>-1699158.954178293</v>
      </c>
      <c r="L22" s="19">
        <f t="shared" si="6"/>
        <v>-2248217.2968161968</v>
      </c>
      <c r="M22" s="19">
        <f t="shared" si="6"/>
        <v>-2565097.8357279468</v>
      </c>
      <c r="N22" s="19">
        <f t="shared" si="6"/>
        <v>-2648937.8173424285</v>
      </c>
      <c r="O22" s="19">
        <f t="shared" si="6"/>
        <v>-2088419.4102426684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119086.586</v>
      </c>
      <c r="E26" s="19">
        <f t="shared" si="7"/>
        <v>105533.28600000001</v>
      </c>
      <c r="F26" s="19">
        <f t="shared" si="7"/>
        <v>117229.77100000001</v>
      </c>
      <c r="G26" s="19">
        <f t="shared" si="7"/>
        <v>106125.348</v>
      </c>
      <c r="H26" s="19">
        <f t="shared" si="7"/>
        <v>108691.51700000001</v>
      </c>
      <c r="I26" s="19">
        <f t="shared" si="7"/>
        <v>108575.311</v>
      </c>
      <c r="J26" s="19">
        <f t="shared" si="7"/>
        <v>111097.455</v>
      </c>
      <c r="K26" s="19">
        <f t="shared" si="7"/>
        <v>116455.55</v>
      </c>
      <c r="L26" s="19">
        <f t="shared" si="7"/>
        <v>111355.239</v>
      </c>
      <c r="M26" s="19">
        <f t="shared" si="7"/>
        <v>112935.37300000001</v>
      </c>
      <c r="N26" s="19">
        <f t="shared" si="7"/>
        <v>112119.337</v>
      </c>
      <c r="O26" s="19">
        <f t="shared" si="7"/>
        <v>119860.137</v>
      </c>
      <c r="P26" s="19">
        <f>SUM(D26:O26)</f>
        <v>1349064.9100000001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-305915.80144362751</v>
      </c>
      <c r="E28" s="19">
        <f>D28+E18+E20-E26</f>
        <v>303728.64407284581</v>
      </c>
      <c r="F28" s="19">
        <f t="shared" ref="F28:O28" si="8">E28+F18+F20-F26</f>
        <v>225123.23007594037</v>
      </c>
      <c r="G28" s="19">
        <f t="shared" si="8"/>
        <v>-77743.725098082767</v>
      </c>
      <c r="H28" s="19">
        <f t="shared" si="8"/>
        <v>-819919.81744529109</v>
      </c>
      <c r="I28" s="19">
        <f t="shared" si="8"/>
        <v>-1468026.0271431033</v>
      </c>
      <c r="J28" s="19">
        <f t="shared" si="8"/>
        <v>-2349961.8069677288</v>
      </c>
      <c r="K28" s="19">
        <f t="shared" si="8"/>
        <v>-2591953.7781782933</v>
      </c>
      <c r="L28" s="19">
        <f t="shared" si="8"/>
        <v>-3252367.3598161973</v>
      </c>
      <c r="M28" s="19">
        <f t="shared" si="8"/>
        <v>-3682183.2717279475</v>
      </c>
      <c r="N28" s="19">
        <f t="shared" si="8"/>
        <v>-3878142.590342429</v>
      </c>
      <c r="O28" s="19">
        <f t="shared" si="8"/>
        <v>-3437484.320242669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1"/>
  <sheetViews>
    <sheetView zoomScale="80" zoomScaleNormal="80" workbookViewId="0">
      <selection sqref="A1:XFD1048576"/>
    </sheetView>
  </sheetViews>
  <sheetFormatPr defaultRowHeight="12.75" x14ac:dyDescent="0.2"/>
  <cols>
    <col min="1" max="1" width="5.28515625" style="34" customWidth="1"/>
    <col min="2" max="2" width="63.85546875" style="34" bestFit="1" customWidth="1"/>
    <col min="3" max="3" width="15.5703125" style="34" customWidth="1"/>
    <col min="4" max="5" width="16.42578125" style="34" customWidth="1"/>
    <col min="6" max="6" width="20.5703125" style="34" bestFit="1" customWidth="1"/>
    <col min="7" max="9" width="16.42578125" style="34" customWidth="1"/>
    <col min="10" max="10" width="17.7109375" style="34" customWidth="1"/>
    <col min="11" max="11" width="14.5703125" style="34" bestFit="1" customWidth="1"/>
    <col min="12" max="12" width="9.140625" style="34"/>
    <col min="13" max="13" width="10.28515625" style="34" bestFit="1" customWidth="1"/>
    <col min="14" max="16384" width="9.140625" style="34"/>
  </cols>
  <sheetData>
    <row r="1" spans="1:2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x14ac:dyDescent="0.2">
      <c r="A3" s="1" t="s">
        <v>41</v>
      </c>
      <c r="B3" s="1"/>
      <c r="C3" s="1"/>
      <c r="D3" s="1"/>
      <c r="E3" s="1"/>
      <c r="F3" s="1"/>
      <c r="G3" s="1"/>
      <c r="H3" s="1"/>
      <c r="I3" s="1"/>
      <c r="J3" s="2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x14ac:dyDescent="0.2">
      <c r="A4" s="2"/>
      <c r="B4" s="2"/>
      <c r="C4" s="2"/>
      <c r="D4" s="2"/>
      <c r="E4" s="2"/>
      <c r="F4" s="5"/>
      <c r="G4" s="5"/>
      <c r="H4" s="5"/>
      <c r="I4" s="5"/>
      <c r="J4" s="5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20" ht="12.75" customHeight="1" x14ac:dyDescent="0.2">
      <c r="A6" s="7" t="s">
        <v>3</v>
      </c>
      <c r="B6" s="13"/>
      <c r="C6" s="13"/>
      <c r="D6" s="5" t="s">
        <v>4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13"/>
    </row>
    <row r="7" spans="1:20" s="36" customFormat="1" x14ac:dyDescent="0.2">
      <c r="A7" s="8" t="s">
        <v>7</v>
      </c>
      <c r="B7" s="35"/>
      <c r="C7" s="10" t="s">
        <v>8</v>
      </c>
      <c r="D7" s="11">
        <v>7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</row>
    <row r="8" spans="1:20" x14ac:dyDescent="0.2">
      <c r="A8" s="13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</row>
    <row r="9" spans="1:20" ht="13.5" x14ac:dyDescent="0.25">
      <c r="A9" s="14"/>
      <c r="B9" s="16"/>
      <c r="C9" s="14"/>
      <c r="D9" s="14"/>
      <c r="E9" s="14"/>
      <c r="F9" s="14"/>
      <c r="G9" s="14"/>
      <c r="H9" s="14"/>
      <c r="I9" s="14"/>
    </row>
    <row r="10" spans="1:20" x14ac:dyDescent="0.2">
      <c r="A10" s="14">
        <v>1</v>
      </c>
      <c r="B10" s="13" t="s">
        <v>44</v>
      </c>
      <c r="C10" s="21" t="s">
        <v>45</v>
      </c>
      <c r="D10" s="18">
        <f>'JAP-41 Page 1'!$D$16</f>
        <v>339311119.61163831</v>
      </c>
      <c r="E10" s="18">
        <f>'JAP-41 Page 1'!$E$16</f>
        <v>87319629.680457413</v>
      </c>
      <c r="F10" s="18">
        <f>'JAP-41 Page 1'!$F$16</f>
        <v>94161416.173892707</v>
      </c>
      <c r="G10" s="18">
        <f>'JAP-41 Page 1'!$G$16</f>
        <v>22272673.217381373</v>
      </c>
      <c r="H10" s="18">
        <f>'JAP-41 Page 1'!$H$16</f>
        <v>48508185.593767494</v>
      </c>
      <c r="I10" s="18">
        <f>'JAP-41 Page 1'!$I$16</f>
        <v>31980384.853864998</v>
      </c>
      <c r="K10" s="19"/>
    </row>
    <row r="11" spans="1:20" x14ac:dyDescent="0.2">
      <c r="A11" s="14">
        <f>A10+1</f>
        <v>2</v>
      </c>
      <c r="B11" s="13"/>
      <c r="C11" s="13"/>
      <c r="D11" s="13"/>
      <c r="E11" s="13"/>
      <c r="F11" s="13"/>
      <c r="G11" s="13"/>
      <c r="H11" s="13"/>
      <c r="I11" s="13"/>
    </row>
    <row r="12" spans="1:20" x14ac:dyDescent="0.2">
      <c r="A12" s="14">
        <f t="shared" ref="A12:A22" si="0">A11+1</f>
        <v>3</v>
      </c>
      <c r="B12" s="13" t="s">
        <v>46</v>
      </c>
      <c r="C12" s="21" t="s">
        <v>33</v>
      </c>
      <c r="D12" s="37">
        <v>980659.91666666663</v>
      </c>
      <c r="E12" s="37">
        <v>117926.16666666667</v>
      </c>
      <c r="F12" s="37">
        <v>7786.25</v>
      </c>
      <c r="G12" s="37">
        <v>156.08333333333334</v>
      </c>
      <c r="H12" s="37">
        <v>785</v>
      </c>
      <c r="I12" s="37">
        <v>476.41666666666669</v>
      </c>
    </row>
    <row r="13" spans="1:20" x14ac:dyDescent="0.2">
      <c r="A13" s="14">
        <f t="shared" si="0"/>
        <v>4</v>
      </c>
      <c r="B13" s="13"/>
      <c r="C13" s="13"/>
      <c r="D13" s="38"/>
      <c r="E13" s="38"/>
      <c r="F13" s="38"/>
      <c r="G13" s="38"/>
      <c r="H13" s="38"/>
      <c r="I13" s="38"/>
    </row>
    <row r="14" spans="1:20" x14ac:dyDescent="0.2">
      <c r="A14" s="14">
        <f t="shared" si="0"/>
        <v>5</v>
      </c>
      <c r="B14" s="13" t="s">
        <v>47</v>
      </c>
      <c r="C14" s="14" t="str">
        <f>"("&amp;A10&amp;") / ("&amp;A12&amp;")"</f>
        <v>(1) / (3)</v>
      </c>
      <c r="D14" s="39">
        <f>ROUND(D10/D12,2)</f>
        <v>346</v>
      </c>
      <c r="E14" s="39">
        <f t="shared" ref="E14:I14" si="1">ROUND(E10/E12,2)</f>
        <v>740.46</v>
      </c>
      <c r="F14" s="39">
        <f t="shared" si="1"/>
        <v>12093.29</v>
      </c>
      <c r="G14" s="39">
        <f>ROUND(G10/G12,2)</f>
        <v>142697.32</v>
      </c>
      <c r="H14" s="39">
        <f t="shared" si="1"/>
        <v>61793.87</v>
      </c>
      <c r="I14" s="39">
        <f t="shared" si="1"/>
        <v>67126.92</v>
      </c>
    </row>
    <row r="15" spans="1:20" x14ac:dyDescent="0.2">
      <c r="A15" s="14">
        <f t="shared" si="0"/>
        <v>6</v>
      </c>
      <c r="B15" s="13"/>
      <c r="C15" s="13"/>
      <c r="D15" s="38"/>
      <c r="E15" s="38"/>
      <c r="F15" s="38"/>
      <c r="G15" s="38"/>
      <c r="H15" s="38"/>
      <c r="I15" s="38"/>
    </row>
    <row r="16" spans="1:20" x14ac:dyDescent="0.2">
      <c r="A16" s="14">
        <f t="shared" si="0"/>
        <v>7</v>
      </c>
      <c r="B16" s="13" t="s">
        <v>48</v>
      </c>
      <c r="C16" s="21" t="s">
        <v>45</v>
      </c>
      <c r="D16" s="18">
        <f>'JAP-41 Page 1'!$D$22</f>
        <v>310964410.7860381</v>
      </c>
      <c r="E16" s="18">
        <f>'JAP-41 Page 1'!$E$22</f>
        <v>76233644.423210844</v>
      </c>
      <c r="F16" s="18">
        <f>'JAP-41 Page 1'!$F$22</f>
        <v>79288929.839498311</v>
      </c>
      <c r="G16" s="18">
        <f>'JAP-41 Page 1'!$G$22</f>
        <v>31762331.547829531</v>
      </c>
      <c r="H16" s="18">
        <f>'JAP-41 Page 1'!$H$22</f>
        <v>49106948.432310469</v>
      </c>
      <c r="I16" s="18">
        <f>'JAP-41 Page 1'!$I$22</f>
        <v>32364522.122732118</v>
      </c>
    </row>
    <row r="17" spans="1:11" x14ac:dyDescent="0.2">
      <c r="A17" s="14">
        <f t="shared" si="0"/>
        <v>8</v>
      </c>
      <c r="B17" s="13"/>
      <c r="C17" s="13"/>
      <c r="D17" s="38"/>
      <c r="E17" s="38"/>
      <c r="F17" s="38"/>
      <c r="G17" s="38"/>
      <c r="H17" s="38"/>
      <c r="I17" s="38"/>
    </row>
    <row r="18" spans="1:11" x14ac:dyDescent="0.2">
      <c r="A18" s="14">
        <f t="shared" si="0"/>
        <v>9</v>
      </c>
      <c r="B18" s="13" t="s">
        <v>46</v>
      </c>
      <c r="C18" s="21" t="s">
        <v>33</v>
      </c>
      <c r="D18" s="37">
        <v>980659.91666666663</v>
      </c>
      <c r="E18" s="37">
        <v>117926.16666666667</v>
      </c>
      <c r="F18" s="37">
        <v>7786.25</v>
      </c>
      <c r="G18" s="37">
        <v>156.08333333333334</v>
      </c>
      <c r="H18" s="37">
        <v>785</v>
      </c>
      <c r="I18" s="37">
        <v>476.41666666666669</v>
      </c>
    </row>
    <row r="19" spans="1:11" x14ac:dyDescent="0.2">
      <c r="A19" s="14">
        <f t="shared" si="0"/>
        <v>10</v>
      </c>
      <c r="B19" s="13"/>
      <c r="C19" s="13"/>
      <c r="D19" s="38"/>
      <c r="E19" s="38"/>
      <c r="F19" s="38"/>
      <c r="G19" s="38"/>
      <c r="H19" s="38"/>
      <c r="I19" s="38"/>
    </row>
    <row r="20" spans="1:11" x14ac:dyDescent="0.2">
      <c r="A20" s="14">
        <f t="shared" si="0"/>
        <v>11</v>
      </c>
      <c r="B20" s="13" t="s">
        <v>49</v>
      </c>
      <c r="C20" s="14" t="str">
        <f>"("&amp;A16&amp;") / ("&amp;A18&amp;")"</f>
        <v>(7) / (9)</v>
      </c>
      <c r="D20" s="39">
        <f>ROUND(D16/D18,2)</f>
        <v>317.10000000000002</v>
      </c>
      <c r="E20" s="39">
        <f t="shared" ref="E20:I20" si="2">ROUND(E16/E18,2)</f>
        <v>646.45000000000005</v>
      </c>
      <c r="F20" s="39">
        <f t="shared" si="2"/>
        <v>10183.200000000001</v>
      </c>
      <c r="G20" s="39">
        <f>ROUND(G16/G18,2)</f>
        <v>203495.98</v>
      </c>
      <c r="H20" s="39">
        <f t="shared" si="2"/>
        <v>62556.62</v>
      </c>
      <c r="I20" s="39">
        <f t="shared" si="2"/>
        <v>67933.23</v>
      </c>
    </row>
    <row r="21" spans="1:11" x14ac:dyDescent="0.2">
      <c r="A21" s="14">
        <f t="shared" si="0"/>
        <v>12</v>
      </c>
      <c r="B21" s="13"/>
      <c r="C21" s="13"/>
      <c r="D21" s="38"/>
      <c r="E21" s="38"/>
      <c r="F21" s="38"/>
      <c r="G21" s="38"/>
      <c r="H21" s="38"/>
      <c r="I21" s="38"/>
    </row>
    <row r="22" spans="1:11" ht="12.75" customHeight="1" thickBot="1" x14ac:dyDescent="0.25">
      <c r="A22" s="14">
        <f t="shared" si="0"/>
        <v>13</v>
      </c>
      <c r="B22" s="13" t="s">
        <v>50</v>
      </c>
      <c r="C22" s="14" t="str">
        <f>"("&amp;A14&amp;") + ("&amp;A20&amp;")"</f>
        <v>(5) + (11)</v>
      </c>
      <c r="D22" s="40">
        <f>SUM(D14,D20)</f>
        <v>663.1</v>
      </c>
      <c r="E22" s="40">
        <f t="shared" ref="E22:I22" si="3">SUM(E14,E20)</f>
        <v>1386.91</v>
      </c>
      <c r="F22" s="40">
        <f t="shared" si="3"/>
        <v>22276.49</v>
      </c>
      <c r="G22" s="40">
        <f>SUM(G14,G20)</f>
        <v>346193.30000000005</v>
      </c>
      <c r="H22" s="40">
        <f t="shared" si="3"/>
        <v>124350.49</v>
      </c>
      <c r="I22" s="40">
        <f t="shared" si="3"/>
        <v>135060.15</v>
      </c>
    </row>
    <row r="23" spans="1:11" ht="13.5" thickTop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">
      <c r="A24" s="13"/>
      <c r="B24" s="13"/>
      <c r="C24" s="13"/>
      <c r="D24" s="41"/>
      <c r="E24" s="41"/>
      <c r="F24" s="41"/>
      <c r="G24" s="41"/>
      <c r="H24" s="41"/>
      <c r="I24" s="41"/>
      <c r="J24" s="41"/>
      <c r="K24" s="13"/>
    </row>
    <row r="25" spans="1:11" x14ac:dyDescent="0.2">
      <c r="A25" s="13"/>
      <c r="B25" s="13"/>
      <c r="C25" s="13"/>
      <c r="D25" s="42"/>
      <c r="E25" s="42"/>
      <c r="F25" s="42"/>
      <c r="G25" s="42"/>
      <c r="H25" s="42"/>
      <c r="I25" s="42"/>
      <c r="J25" s="42"/>
      <c r="K25" s="13"/>
    </row>
    <row r="26" spans="1:1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">
      <c r="D27" s="43"/>
      <c r="E27" s="43"/>
      <c r="F27" s="43"/>
      <c r="G27" s="43"/>
      <c r="H27" s="43"/>
      <c r="I27" s="43"/>
      <c r="J27" s="43"/>
    </row>
    <row r="28" spans="1:11" x14ac:dyDescent="0.2">
      <c r="D28" s="43"/>
      <c r="E28" s="43"/>
      <c r="F28" s="43"/>
      <c r="G28" s="43"/>
      <c r="H28" s="43"/>
      <c r="I28" s="43"/>
      <c r="J28" s="43"/>
    </row>
    <row r="29" spans="1:11" x14ac:dyDescent="0.2">
      <c r="D29" s="43"/>
      <c r="E29" s="43"/>
      <c r="F29" s="43"/>
      <c r="G29" s="43"/>
      <c r="H29" s="43"/>
      <c r="I29" s="43"/>
      <c r="J29" s="43"/>
    </row>
    <row r="30" spans="1:11" x14ac:dyDescent="0.2">
      <c r="D30" s="43"/>
      <c r="E30" s="43"/>
      <c r="F30" s="43"/>
      <c r="G30" s="43"/>
      <c r="H30" s="43"/>
      <c r="I30" s="43"/>
      <c r="J30" s="43"/>
    </row>
    <row r="31" spans="1:11" x14ac:dyDescent="0.2">
      <c r="D31" s="43"/>
      <c r="E31" s="43"/>
      <c r="F31" s="43"/>
      <c r="G31" s="43"/>
      <c r="H31" s="43"/>
      <c r="I31" s="43"/>
      <c r="J31" s="43"/>
    </row>
  </sheetData>
  <mergeCells count="3">
    <mergeCell ref="A1:I1"/>
    <mergeCell ref="A2:I2"/>
    <mergeCell ref="A3:I3"/>
  </mergeCells>
  <printOptions horizontalCentered="1"/>
  <pageMargins left="0.7" right="0.7" top="1" bottom="0.75" header="0.3" footer="0.3"/>
  <pageSetup scale="64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1"/>
  <sheetViews>
    <sheetView zoomScale="90" zoomScaleNormal="90" workbookViewId="0">
      <selection activeCell="C22" sqref="C22"/>
    </sheetView>
  </sheetViews>
  <sheetFormatPr defaultRowHeight="12.75" x14ac:dyDescent="0.2"/>
  <cols>
    <col min="1" max="1" width="5.28515625" style="34" customWidth="1"/>
    <col min="2" max="2" width="63.5703125" style="34" customWidth="1"/>
    <col min="3" max="3" width="15.5703125" style="34" customWidth="1"/>
    <col min="4" max="5" width="16.42578125" style="34" customWidth="1"/>
    <col min="6" max="6" width="20.5703125" style="34" bestFit="1" customWidth="1"/>
    <col min="7" max="7" width="16.42578125" style="34" customWidth="1"/>
    <col min="8" max="8" width="17.7109375" style="34" customWidth="1"/>
    <col min="9" max="9" width="14.5703125" style="34" bestFit="1" customWidth="1"/>
    <col min="10" max="10" width="9.140625" style="34"/>
    <col min="11" max="11" width="10.28515625" style="34" bestFit="1" customWidth="1"/>
    <col min="12" max="16384" width="9.140625" style="34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">
      <c r="A3" s="1" t="s">
        <v>51</v>
      </c>
      <c r="B3" s="1"/>
      <c r="C3" s="1"/>
      <c r="D3" s="1"/>
      <c r="E3" s="1"/>
      <c r="F3" s="1"/>
      <c r="G3" s="1"/>
      <c r="H3" s="1"/>
      <c r="I3" s="1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">
      <c r="A4" s="2"/>
      <c r="B4" s="2"/>
      <c r="C4" s="2"/>
      <c r="D4" s="2"/>
      <c r="E4" s="2"/>
      <c r="F4" s="5"/>
      <c r="G4" s="5"/>
      <c r="H4" s="5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">
      <c r="A5" s="13"/>
      <c r="B5" s="13"/>
      <c r="C5" s="13"/>
      <c r="D5" s="13"/>
      <c r="E5" s="13"/>
      <c r="F5" s="13"/>
      <c r="G5" s="13"/>
      <c r="H5" s="13"/>
    </row>
    <row r="6" spans="1:18" ht="12.75" customHeight="1" x14ac:dyDescent="0.2">
      <c r="A6" s="7" t="s">
        <v>3</v>
      </c>
      <c r="B6" s="13"/>
      <c r="C6" s="13"/>
      <c r="D6" s="5" t="s">
        <v>4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</row>
    <row r="7" spans="1:18" x14ac:dyDescent="0.2">
      <c r="A7" s="8" t="s">
        <v>7</v>
      </c>
      <c r="B7" s="35"/>
      <c r="C7" s="10" t="s">
        <v>8</v>
      </c>
      <c r="D7" s="11">
        <v>7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</row>
    <row r="8" spans="1:18" x14ac:dyDescent="0.2">
      <c r="A8" s="13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</row>
    <row r="9" spans="1:18" ht="13.5" x14ac:dyDescent="0.25">
      <c r="A9" s="14"/>
      <c r="B9" s="16"/>
      <c r="C9" s="14"/>
      <c r="D9" s="14"/>
      <c r="E9" s="14"/>
      <c r="F9" s="14"/>
      <c r="G9" s="14"/>
    </row>
    <row r="10" spans="1:18" x14ac:dyDescent="0.2">
      <c r="A10" s="14">
        <v>1</v>
      </c>
      <c r="B10" s="13" t="s">
        <v>44</v>
      </c>
      <c r="C10" s="21" t="s">
        <v>45</v>
      </c>
      <c r="D10" s="18">
        <f>'JAP-41 Page 1'!$D$16</f>
        <v>339311119.61163831</v>
      </c>
      <c r="E10" s="18">
        <f>'JAP-41 Page 1'!$E$16</f>
        <v>87319629.680457413</v>
      </c>
      <c r="F10" s="18">
        <f>'JAP-41 Page 1'!$F$16</f>
        <v>94161416.173892707</v>
      </c>
      <c r="G10" s="18">
        <f>'JAP-41 Page 1'!$G$16</f>
        <v>22272673.217381373</v>
      </c>
      <c r="H10" s="44"/>
      <c r="I10" s="44"/>
    </row>
    <row r="11" spans="1:18" x14ac:dyDescent="0.2">
      <c r="A11" s="14">
        <f>A10+1</f>
        <v>2</v>
      </c>
      <c r="B11" s="13"/>
      <c r="C11" s="13"/>
      <c r="D11" s="13"/>
      <c r="E11" s="13"/>
      <c r="F11" s="13"/>
      <c r="G11" s="13"/>
      <c r="H11" s="45"/>
      <c r="I11" s="45"/>
    </row>
    <row r="12" spans="1:18" x14ac:dyDescent="0.2">
      <c r="A12" s="14">
        <f t="shared" ref="A12:A22" si="0">A11+1</f>
        <v>3</v>
      </c>
      <c r="B12" s="13" t="s">
        <v>52</v>
      </c>
      <c r="C12" s="14" t="s">
        <v>31</v>
      </c>
      <c r="D12" s="37">
        <v>10442426489.066896</v>
      </c>
      <c r="E12" s="37">
        <v>2787459006.7940946</v>
      </c>
      <c r="F12" s="37">
        <v>2969338608.3258581</v>
      </c>
      <c r="G12" s="37">
        <v>1306863270.114131</v>
      </c>
      <c r="H12" s="46"/>
      <c r="I12" s="46"/>
    </row>
    <row r="13" spans="1:18" x14ac:dyDescent="0.2">
      <c r="A13" s="14">
        <f t="shared" si="0"/>
        <v>4</v>
      </c>
      <c r="B13" s="13"/>
      <c r="C13" s="13"/>
      <c r="D13" s="38"/>
      <c r="E13" s="38"/>
      <c r="F13" s="38"/>
      <c r="G13" s="38"/>
      <c r="H13" s="38"/>
      <c r="I13" s="38"/>
    </row>
    <row r="14" spans="1:18" x14ac:dyDescent="0.2">
      <c r="A14" s="14">
        <f t="shared" si="0"/>
        <v>5</v>
      </c>
      <c r="B14" s="13" t="s">
        <v>53</v>
      </c>
      <c r="C14" s="14" t="str">
        <f>"("&amp;A10&amp;") / ("&amp;A12&amp;")"</f>
        <v>(1) / (3)</v>
      </c>
      <c r="D14" s="47">
        <f>ROUND(D10/D12,6)</f>
        <v>3.2494000000000002E-2</v>
      </c>
      <c r="E14" s="47">
        <f>ROUND(E10/E12,6)</f>
        <v>3.1326E-2</v>
      </c>
      <c r="F14" s="47">
        <f t="shared" ref="F14:G14" si="1">ROUND(F10/F12,6)</f>
        <v>3.1711000000000003E-2</v>
      </c>
      <c r="G14" s="47">
        <f t="shared" si="1"/>
        <v>1.7042999999999999E-2</v>
      </c>
      <c r="H14" s="48"/>
      <c r="I14" s="48"/>
    </row>
    <row r="15" spans="1:18" x14ac:dyDescent="0.2">
      <c r="A15" s="14">
        <f t="shared" si="0"/>
        <v>6</v>
      </c>
      <c r="B15" s="13"/>
      <c r="C15" s="13"/>
      <c r="D15" s="38"/>
      <c r="E15" s="38"/>
      <c r="F15" s="38"/>
      <c r="G15" s="38"/>
      <c r="H15" s="38"/>
      <c r="I15" s="38"/>
    </row>
    <row r="16" spans="1:18" x14ac:dyDescent="0.2">
      <c r="A16" s="14">
        <f t="shared" si="0"/>
        <v>7</v>
      </c>
      <c r="B16" s="13" t="s">
        <v>48</v>
      </c>
      <c r="C16" s="21" t="s">
        <v>45</v>
      </c>
      <c r="D16" s="18">
        <f>'JAP-41 Page 1'!$D$22</f>
        <v>310964410.7860381</v>
      </c>
      <c r="E16" s="18">
        <f>'JAP-41 Page 1'!$E$22</f>
        <v>76233644.423210844</v>
      </c>
      <c r="F16" s="18">
        <f>'JAP-41 Page 1'!$F$22</f>
        <v>79288929.839498311</v>
      </c>
      <c r="G16" s="18">
        <f>'JAP-41 Page 1'!$G$22</f>
        <v>31762331.547829531</v>
      </c>
      <c r="H16" s="18">
        <f>'JAP-41 Page 1'!$H$22</f>
        <v>49106948.432310469</v>
      </c>
      <c r="I16" s="18">
        <f>'JAP-41 Page 1'!$I$22</f>
        <v>32364522.122732118</v>
      </c>
    </row>
    <row r="17" spans="1:9" x14ac:dyDescent="0.2">
      <c r="A17" s="14">
        <f t="shared" si="0"/>
        <v>8</v>
      </c>
      <c r="B17" s="13"/>
      <c r="C17" s="13"/>
      <c r="D17" s="38"/>
      <c r="E17" s="38"/>
      <c r="F17" s="38"/>
      <c r="G17" s="38"/>
      <c r="H17" s="38"/>
      <c r="I17" s="38"/>
    </row>
    <row r="18" spans="1:9" x14ac:dyDescent="0.2">
      <c r="A18" s="14">
        <f t="shared" si="0"/>
        <v>9</v>
      </c>
      <c r="B18" s="13" t="s">
        <v>52</v>
      </c>
      <c r="C18" s="14" t="s">
        <v>31</v>
      </c>
      <c r="D18" s="37">
        <v>10442426489.066896</v>
      </c>
      <c r="E18" s="37">
        <v>2787459006.7940946</v>
      </c>
      <c r="F18" s="37">
        <v>2969338608.3258581</v>
      </c>
      <c r="G18" s="37">
        <v>1306863270.114131</v>
      </c>
      <c r="H18" s="37">
        <v>1867681904.3816457</v>
      </c>
      <c r="I18" s="37">
        <v>1264534374.4586966</v>
      </c>
    </row>
    <row r="19" spans="1:9" x14ac:dyDescent="0.2">
      <c r="A19" s="14">
        <f t="shared" si="0"/>
        <v>10</v>
      </c>
      <c r="B19" s="13"/>
      <c r="C19" s="13"/>
      <c r="D19" s="38"/>
      <c r="E19" s="38"/>
      <c r="F19" s="38"/>
      <c r="G19" s="38"/>
      <c r="H19" s="38"/>
      <c r="I19" s="38"/>
    </row>
    <row r="20" spans="1:9" x14ac:dyDescent="0.2">
      <c r="A20" s="14">
        <f t="shared" si="0"/>
        <v>11</v>
      </c>
      <c r="B20" s="13" t="s">
        <v>54</v>
      </c>
      <c r="C20" s="14" t="str">
        <f>"("&amp;A16&amp;") / ("&amp;A18&amp;")"</f>
        <v>(7) / (9)</v>
      </c>
      <c r="D20" s="47">
        <f>ROUND(D16/D18,6)</f>
        <v>2.9779E-2</v>
      </c>
      <c r="E20" s="47">
        <f>ROUND(E16/E18,6)</f>
        <v>2.7348999999999998E-2</v>
      </c>
      <c r="F20" s="47">
        <f t="shared" ref="F20:I20" si="2">ROUND(F16/F18,6)</f>
        <v>2.6703000000000001E-2</v>
      </c>
      <c r="G20" s="47">
        <f t="shared" si="2"/>
        <v>2.4303999999999999E-2</v>
      </c>
      <c r="H20" s="47">
        <f t="shared" si="2"/>
        <v>2.6293E-2</v>
      </c>
      <c r="I20" s="47">
        <f t="shared" si="2"/>
        <v>2.5593999999999999E-2</v>
      </c>
    </row>
    <row r="21" spans="1:9" x14ac:dyDescent="0.2">
      <c r="A21" s="14">
        <f t="shared" si="0"/>
        <v>12</v>
      </c>
      <c r="B21" s="13"/>
      <c r="C21" s="13"/>
      <c r="D21" s="38"/>
      <c r="E21" s="38"/>
      <c r="F21" s="38"/>
      <c r="G21" s="38"/>
      <c r="H21" s="38"/>
      <c r="I21" s="38"/>
    </row>
    <row r="22" spans="1:9" ht="13.5" thickBot="1" x14ac:dyDescent="0.25">
      <c r="A22" s="14">
        <f t="shared" si="0"/>
        <v>13</v>
      </c>
      <c r="B22" s="13" t="s">
        <v>55</v>
      </c>
      <c r="C22" s="14" t="str">
        <f>"("&amp;A14&amp;") + ("&amp;A20&amp;")"</f>
        <v>(5) + (11)</v>
      </c>
      <c r="D22" s="49">
        <f>SUM(D14,D20)</f>
        <v>6.2273000000000002E-2</v>
      </c>
      <c r="E22" s="49">
        <f t="shared" ref="E22:F22" si="3">SUM(E14,E20)</f>
        <v>5.8674999999999998E-2</v>
      </c>
      <c r="F22" s="49">
        <f t="shared" si="3"/>
        <v>5.8414000000000008E-2</v>
      </c>
      <c r="G22" s="49">
        <f>SUM(G14,G20)</f>
        <v>4.1346999999999995E-2</v>
      </c>
      <c r="H22" s="49">
        <f t="shared" ref="H22:I22" si="4">SUM(H14,H20)</f>
        <v>2.6293E-2</v>
      </c>
      <c r="I22" s="49">
        <f t="shared" si="4"/>
        <v>2.5593999999999999E-2</v>
      </c>
    </row>
    <row r="23" spans="1:9" ht="13.5" thickTop="1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2">
      <c r="A24" s="13"/>
      <c r="B24" s="13"/>
      <c r="C24" s="13"/>
      <c r="D24" s="41"/>
      <c r="E24" s="41"/>
      <c r="F24" s="41"/>
      <c r="G24" s="41"/>
      <c r="H24" s="41"/>
      <c r="I24" s="13"/>
    </row>
    <row r="25" spans="1:9" x14ac:dyDescent="0.2">
      <c r="A25" s="13"/>
      <c r="B25" s="13"/>
      <c r="C25" s="13"/>
      <c r="D25" s="42"/>
      <c r="E25" s="42"/>
      <c r="F25" s="42"/>
      <c r="G25" s="42"/>
      <c r="H25" s="42"/>
      <c r="I25" s="13"/>
    </row>
    <row r="26" spans="1:9" x14ac:dyDescent="0.2">
      <c r="A26" s="13"/>
      <c r="C26" s="13"/>
      <c r="D26" s="13"/>
      <c r="E26" s="13"/>
      <c r="F26" s="13"/>
      <c r="G26" s="13"/>
      <c r="H26" s="13"/>
      <c r="I26" s="13"/>
    </row>
    <row r="27" spans="1:9" x14ac:dyDescent="0.2">
      <c r="D27" s="43"/>
      <c r="E27" s="43"/>
      <c r="F27" s="43"/>
      <c r="G27" s="43"/>
      <c r="H27" s="43"/>
    </row>
    <row r="28" spans="1:9" x14ac:dyDescent="0.2">
      <c r="D28" s="43"/>
      <c r="E28" s="43"/>
      <c r="F28" s="43"/>
      <c r="G28" s="43"/>
      <c r="H28" s="43"/>
    </row>
    <row r="29" spans="1:9" x14ac:dyDescent="0.2">
      <c r="D29" s="43"/>
      <c r="E29" s="43"/>
      <c r="F29" s="43"/>
      <c r="G29" s="43"/>
      <c r="H29" s="43"/>
    </row>
    <row r="30" spans="1:9" x14ac:dyDescent="0.2">
      <c r="D30" s="43"/>
      <c r="E30" s="43"/>
      <c r="F30" s="43"/>
      <c r="G30" s="43"/>
      <c r="H30" s="43"/>
    </row>
    <row r="31" spans="1:9" x14ac:dyDescent="0.2">
      <c r="D31" s="43"/>
      <c r="E31" s="43"/>
      <c r="F31" s="43"/>
      <c r="G31" s="43"/>
      <c r="H31" s="43"/>
    </row>
  </sheetData>
  <mergeCells count="3">
    <mergeCell ref="A1:I1"/>
    <mergeCell ref="A2:I2"/>
    <mergeCell ref="A3:I3"/>
  </mergeCells>
  <printOptions horizontalCentered="1"/>
  <pageMargins left="0.7" right="0.7" top="1" bottom="0.75" header="0.3" footer="0.3"/>
  <pageSetup scale="64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zoomScaleNormal="100" workbookViewId="0">
      <selection activeCell="B27" sqref="B27"/>
    </sheetView>
  </sheetViews>
  <sheetFormatPr defaultRowHeight="12.75" x14ac:dyDescent="0.2"/>
  <cols>
    <col min="1" max="1" width="5.28515625" style="34" customWidth="1"/>
    <col min="2" max="2" width="59.85546875" style="34" customWidth="1"/>
    <col min="3" max="3" width="15.5703125" style="34" customWidth="1"/>
    <col min="4" max="7" width="15.7109375" style="34" customWidth="1"/>
    <col min="8" max="9" width="9.140625" style="34" customWidth="1"/>
    <col min="10" max="10" width="9.140625" style="34"/>
    <col min="11" max="11" width="10.28515625" style="34" bestFit="1" customWidth="1"/>
    <col min="12" max="16384" width="9.140625" style="34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2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2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">
      <c r="A3" s="1" t="s">
        <v>56</v>
      </c>
      <c r="B3" s="1"/>
      <c r="C3" s="1"/>
      <c r="D3" s="1"/>
      <c r="E3" s="1"/>
      <c r="F3" s="1"/>
      <c r="G3" s="1"/>
      <c r="H3" s="2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">
      <c r="A4" s="2"/>
      <c r="B4" s="2"/>
      <c r="C4" s="2"/>
      <c r="D4" s="5"/>
      <c r="E4" s="5"/>
      <c r="F4" s="5"/>
      <c r="G4" s="5"/>
      <c r="H4" s="5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">
      <c r="A5" s="13"/>
      <c r="B5" s="13"/>
      <c r="C5" s="13"/>
      <c r="D5" s="13"/>
      <c r="E5" s="13"/>
      <c r="F5" s="13"/>
      <c r="G5" s="13"/>
      <c r="H5" s="13"/>
    </row>
    <row r="6" spans="1:18" ht="12.75" customHeight="1" x14ac:dyDescent="0.2">
      <c r="A6" s="13"/>
      <c r="B6" s="13"/>
      <c r="C6" s="13"/>
      <c r="D6" s="50" t="s">
        <v>57</v>
      </c>
      <c r="E6" s="51"/>
      <c r="F6" s="50" t="s">
        <v>58</v>
      </c>
      <c r="G6" s="51"/>
      <c r="H6" s="13"/>
    </row>
    <row r="7" spans="1:18" ht="12.75" customHeight="1" x14ac:dyDescent="0.2">
      <c r="A7" s="52" t="s">
        <v>3</v>
      </c>
      <c r="B7" s="13"/>
      <c r="C7" s="13"/>
      <c r="D7" s="53" t="s">
        <v>59</v>
      </c>
      <c r="E7" s="54" t="s">
        <v>60</v>
      </c>
      <c r="F7" s="53" t="s">
        <v>59</v>
      </c>
      <c r="G7" s="54" t="s">
        <v>60</v>
      </c>
      <c r="H7" s="13"/>
    </row>
    <row r="8" spans="1:18" ht="12.75" customHeight="1" x14ac:dyDescent="0.2">
      <c r="A8" s="10" t="s">
        <v>7</v>
      </c>
      <c r="B8" s="9"/>
      <c r="C8" s="10" t="s">
        <v>8</v>
      </c>
      <c r="D8" s="55" t="s">
        <v>61</v>
      </c>
      <c r="E8" s="56" t="s">
        <v>62</v>
      </c>
      <c r="F8" s="55" t="s">
        <v>61</v>
      </c>
      <c r="G8" s="56" t="s">
        <v>62</v>
      </c>
    </row>
    <row r="9" spans="1:18" x14ac:dyDescent="0.2">
      <c r="A9" s="13"/>
      <c r="B9" s="14" t="s">
        <v>16</v>
      </c>
      <c r="C9" s="14" t="s">
        <v>17</v>
      </c>
      <c r="D9" s="14" t="s">
        <v>18</v>
      </c>
      <c r="E9" s="14" t="s">
        <v>19</v>
      </c>
      <c r="F9" s="14" t="s">
        <v>42</v>
      </c>
      <c r="G9" s="14" t="s">
        <v>43</v>
      </c>
    </row>
    <row r="10" spans="1:18" ht="13.5" x14ac:dyDescent="0.25">
      <c r="A10" s="14"/>
      <c r="B10" s="16"/>
      <c r="C10" s="14"/>
      <c r="D10" s="14"/>
      <c r="E10" s="14"/>
      <c r="F10" s="14"/>
      <c r="G10" s="14"/>
    </row>
    <row r="11" spans="1:18" x14ac:dyDescent="0.2">
      <c r="A11" s="14">
        <v>1</v>
      </c>
      <c r="B11" s="13" t="s">
        <v>44</v>
      </c>
      <c r="C11" s="21" t="s">
        <v>45</v>
      </c>
      <c r="D11" s="18">
        <v>28510352.329753276</v>
      </c>
      <c r="E11" s="18">
        <v>19997833.264014222</v>
      </c>
      <c r="F11" s="18">
        <v>18790502.82175054</v>
      </c>
      <c r="G11" s="18">
        <v>13189882.032114459</v>
      </c>
      <c r="I11" s="19"/>
    </row>
    <row r="12" spans="1:18" x14ac:dyDescent="0.2">
      <c r="A12" s="14">
        <f>A11+1</f>
        <v>2</v>
      </c>
      <c r="B12" s="13"/>
      <c r="C12" s="13"/>
      <c r="D12" s="13"/>
      <c r="E12" s="13"/>
      <c r="F12" s="13"/>
      <c r="G12" s="13"/>
    </row>
    <row r="13" spans="1:18" x14ac:dyDescent="0.2">
      <c r="A13" s="14">
        <f t="shared" ref="A13:A15" si="0">A12+1</f>
        <v>3</v>
      </c>
      <c r="B13" s="13" t="s">
        <v>63</v>
      </c>
      <c r="C13" s="14" t="s">
        <v>31</v>
      </c>
      <c r="D13" s="37">
        <v>2213661.7200000002</v>
      </c>
      <c r="E13" s="37">
        <v>2326275.64</v>
      </c>
      <c r="F13" s="37">
        <v>1575884.6</v>
      </c>
      <c r="G13" s="37">
        <v>1658583.8</v>
      </c>
    </row>
    <row r="14" spans="1:18" x14ac:dyDescent="0.2">
      <c r="A14" s="14">
        <f t="shared" si="0"/>
        <v>4</v>
      </c>
      <c r="B14" s="13"/>
      <c r="C14" s="13"/>
      <c r="D14" s="38"/>
      <c r="E14" s="38"/>
      <c r="F14" s="38"/>
      <c r="G14" s="38"/>
    </row>
    <row r="15" spans="1:18" x14ac:dyDescent="0.2">
      <c r="A15" s="14">
        <f t="shared" si="0"/>
        <v>5</v>
      </c>
      <c r="B15" s="13" t="s">
        <v>64</v>
      </c>
      <c r="C15" s="14" t="str">
        <f>"("&amp;A11&amp;") / ("&amp;A13&amp;")"</f>
        <v>(1) / (3)</v>
      </c>
      <c r="D15" s="39">
        <f>ROUND(D11/D13,2)</f>
        <v>12.88</v>
      </c>
      <c r="E15" s="39">
        <f>ROUND(E11/E13,2)</f>
        <v>8.6</v>
      </c>
      <c r="F15" s="39">
        <f>ROUND(F11/F13,2)</f>
        <v>11.92</v>
      </c>
      <c r="G15" s="39">
        <f>ROUND(G11/G13,2)</f>
        <v>7.95</v>
      </c>
    </row>
    <row r="16" spans="1:18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13"/>
      <c r="B17" s="13"/>
      <c r="C17" s="13"/>
      <c r="D17" s="41"/>
      <c r="E17" s="41"/>
      <c r="F17" s="41"/>
      <c r="G17" s="41"/>
      <c r="H17" s="41"/>
      <c r="I17" s="13"/>
    </row>
    <row r="18" spans="1:9" x14ac:dyDescent="0.2">
      <c r="A18" s="13"/>
      <c r="B18" s="13"/>
      <c r="C18" s="13"/>
      <c r="D18" s="42"/>
      <c r="E18" s="42"/>
      <c r="F18" s="42"/>
      <c r="G18" s="42"/>
      <c r="H18" s="42"/>
      <c r="I18" s="13"/>
    </row>
    <row r="19" spans="1:9" x14ac:dyDescent="0.2">
      <c r="A19" s="13"/>
      <c r="C19" s="13"/>
      <c r="D19" s="13"/>
      <c r="E19" s="13"/>
      <c r="F19" s="13"/>
      <c r="G19" s="13"/>
      <c r="H19" s="13"/>
      <c r="I19" s="13"/>
    </row>
    <row r="20" spans="1:9" x14ac:dyDescent="0.2">
      <c r="D20" s="43"/>
      <c r="E20" s="43"/>
      <c r="F20" s="43"/>
      <c r="G20" s="43"/>
      <c r="H20" s="43"/>
    </row>
    <row r="21" spans="1:9" x14ac:dyDescent="0.2">
      <c r="D21" s="43"/>
      <c r="E21" s="43"/>
      <c r="F21" s="43"/>
      <c r="G21" s="43"/>
      <c r="H21" s="43"/>
    </row>
    <row r="22" spans="1:9" x14ac:dyDescent="0.2">
      <c r="D22" s="43"/>
      <c r="E22" s="43"/>
      <c r="F22" s="43"/>
      <c r="G22" s="43"/>
      <c r="H22" s="43"/>
    </row>
    <row r="23" spans="1:9" x14ac:dyDescent="0.2">
      <c r="D23" s="43"/>
      <c r="E23" s="43"/>
      <c r="F23" s="43"/>
      <c r="G23" s="43"/>
      <c r="H23" s="43"/>
    </row>
    <row r="24" spans="1:9" x14ac:dyDescent="0.2">
      <c r="D24" s="43"/>
      <c r="E24" s="43"/>
      <c r="F24" s="43"/>
      <c r="G24" s="43"/>
      <c r="H24" s="43"/>
    </row>
  </sheetData>
  <mergeCells count="5">
    <mergeCell ref="A1:G1"/>
    <mergeCell ref="A2:G2"/>
    <mergeCell ref="A3:G3"/>
    <mergeCell ref="D6:E6"/>
    <mergeCell ref="F6:G6"/>
  </mergeCells>
  <printOptions horizontalCentered="1"/>
  <pageMargins left="0.7" right="0.7" top="1" bottom="0.75" header="0.3" footer="0.3"/>
  <pageSetup scale="87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="70" zoomScaleNormal="70" workbookViewId="0">
      <pane xSplit="4" ySplit="7" topLeftCell="E23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28515625" style="34" customWidth="1"/>
    <col min="2" max="2" width="2.7109375" style="34" customWidth="1"/>
    <col min="3" max="3" width="43.140625" style="34" customWidth="1"/>
    <col min="4" max="4" width="14.140625" style="72" bestFit="1" customWidth="1"/>
    <col min="5" max="7" width="14" style="72" bestFit="1" customWidth="1"/>
    <col min="8" max="8" width="12.28515625" style="72" customWidth="1"/>
    <col min="9" max="14" width="12.28515625" style="34" customWidth="1"/>
    <col min="15" max="16" width="14" style="34" bestFit="1" customWidth="1"/>
    <col min="17" max="18" width="13.85546875" style="34" bestFit="1" customWidth="1"/>
    <col min="19" max="16384" width="9.140625" style="34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">
      <c r="A4" s="13"/>
      <c r="B4" s="13"/>
      <c r="C4" s="13"/>
      <c r="D4" s="14"/>
      <c r="E4" s="14"/>
      <c r="F4" s="14"/>
      <c r="G4" s="14"/>
      <c r="H4" s="14"/>
      <c r="I4" s="13"/>
      <c r="J4" s="13"/>
      <c r="K4" s="13"/>
      <c r="L4" s="13"/>
      <c r="M4" s="13"/>
      <c r="N4" s="13"/>
      <c r="O4" s="13"/>
      <c r="P4" s="13"/>
      <c r="Q4" s="13"/>
    </row>
    <row r="5" spans="1:18" x14ac:dyDescent="0.2">
      <c r="A5" s="13"/>
      <c r="B5" s="13"/>
      <c r="C5" s="13"/>
      <c r="D5" s="14"/>
      <c r="E5" s="14"/>
      <c r="F5" s="14"/>
      <c r="G5" s="14"/>
      <c r="H5" s="14"/>
      <c r="I5" s="13"/>
      <c r="J5" s="13"/>
      <c r="K5" s="13"/>
      <c r="L5" s="13"/>
      <c r="M5" s="13"/>
      <c r="N5" s="13"/>
      <c r="O5" s="13"/>
      <c r="P5" s="13"/>
      <c r="Q5" s="13"/>
    </row>
    <row r="6" spans="1:18" ht="25.5" x14ac:dyDescent="0.2">
      <c r="A6" s="57" t="s">
        <v>66</v>
      </c>
      <c r="B6" s="57"/>
      <c r="C6" s="9"/>
      <c r="D6" s="57" t="s">
        <v>8</v>
      </c>
      <c r="E6" s="58" t="s">
        <v>67</v>
      </c>
      <c r="F6" s="58" t="s">
        <v>68</v>
      </c>
      <c r="G6" s="58" t="s">
        <v>69</v>
      </c>
      <c r="H6" s="58" t="s">
        <v>70</v>
      </c>
      <c r="I6" s="58" t="s">
        <v>71</v>
      </c>
      <c r="J6" s="58" t="s">
        <v>72</v>
      </c>
      <c r="K6" s="58" t="s">
        <v>73</v>
      </c>
      <c r="L6" s="58" t="s">
        <v>74</v>
      </c>
      <c r="M6" s="58" t="s">
        <v>75</v>
      </c>
      <c r="N6" s="58" t="s">
        <v>76</v>
      </c>
      <c r="O6" s="58" t="s">
        <v>77</v>
      </c>
      <c r="P6" s="58" t="s">
        <v>78</v>
      </c>
      <c r="Q6" s="57" t="s">
        <v>79</v>
      </c>
    </row>
    <row r="7" spans="1:18" x14ac:dyDescent="0.2">
      <c r="A7" s="13"/>
      <c r="B7" s="13"/>
      <c r="C7" s="14" t="s">
        <v>16</v>
      </c>
      <c r="D7" s="14" t="s">
        <v>17</v>
      </c>
      <c r="E7" s="14" t="s">
        <v>18</v>
      </c>
      <c r="F7" s="14" t="s">
        <v>19</v>
      </c>
      <c r="G7" s="14" t="s">
        <v>42</v>
      </c>
      <c r="H7" s="14" t="s">
        <v>43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14" t="s">
        <v>80</v>
      </c>
      <c r="Q7" s="14" t="s">
        <v>81</v>
      </c>
    </row>
    <row r="8" spans="1:18" ht="13.5" x14ac:dyDescent="0.25">
      <c r="A8" s="14"/>
      <c r="B8" s="59" t="s">
        <v>82</v>
      </c>
      <c r="C8" s="16"/>
      <c r="D8" s="14"/>
      <c r="E8" s="14"/>
      <c r="F8" s="14"/>
      <c r="G8" s="14"/>
      <c r="H8" s="14"/>
      <c r="I8" s="14"/>
      <c r="J8" s="14"/>
      <c r="K8" s="13"/>
      <c r="L8" s="13"/>
      <c r="M8" s="13"/>
      <c r="N8" s="13"/>
      <c r="O8" s="13"/>
      <c r="P8" s="13"/>
      <c r="Q8" s="13"/>
    </row>
    <row r="9" spans="1:18" x14ac:dyDescent="0.2">
      <c r="A9" s="14">
        <v>1</v>
      </c>
      <c r="B9" s="60" t="s">
        <v>83</v>
      </c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2"/>
    </row>
    <row r="10" spans="1:18" x14ac:dyDescent="0.2">
      <c r="A10" s="14">
        <f t="shared" ref="A10:A56" si="0">A9+1</f>
        <v>2</v>
      </c>
      <c r="B10" s="14"/>
      <c r="C10" s="13" t="s">
        <v>84</v>
      </c>
      <c r="D10" s="21" t="s">
        <v>33</v>
      </c>
      <c r="E10" s="37">
        <v>1225806465.9287825</v>
      </c>
      <c r="F10" s="37">
        <v>1038920912.9571128</v>
      </c>
      <c r="G10" s="37">
        <v>1001139736.2453095</v>
      </c>
      <c r="H10" s="37">
        <v>795874664.78726423</v>
      </c>
      <c r="I10" s="37">
        <v>715559108.06809902</v>
      </c>
      <c r="J10" s="37">
        <v>618674823.07889044</v>
      </c>
      <c r="K10" s="37">
        <v>693231423.69833016</v>
      </c>
      <c r="L10" s="37">
        <v>671821991.57801056</v>
      </c>
      <c r="M10" s="37">
        <v>615495906.36459756</v>
      </c>
      <c r="N10" s="37">
        <v>788389063.69857621</v>
      </c>
      <c r="O10" s="37">
        <v>1028566034.8299937</v>
      </c>
      <c r="P10" s="37">
        <v>1248946353.8319292</v>
      </c>
      <c r="Q10" s="61">
        <f>SUM(E10:P10)</f>
        <v>10442426485.066895</v>
      </c>
      <c r="R10" s="62"/>
    </row>
    <row r="11" spans="1:18" x14ac:dyDescent="0.2">
      <c r="A11" s="14">
        <f t="shared" si="0"/>
        <v>3</v>
      </c>
      <c r="B11" s="14"/>
      <c r="C11" s="13" t="s">
        <v>85</v>
      </c>
      <c r="D11" s="63" t="s">
        <v>86</v>
      </c>
      <c r="E11" s="64">
        <f t="shared" ref="E11:P11" si="1">E10/$Q10</f>
        <v>0.11738712910085954</v>
      </c>
      <c r="F11" s="64">
        <f t="shared" si="1"/>
        <v>9.949037366390015E-2</v>
      </c>
      <c r="G11" s="64">
        <f t="shared" si="1"/>
        <v>9.5872327918897118E-2</v>
      </c>
      <c r="H11" s="64">
        <f t="shared" si="1"/>
        <v>7.621549128695311E-2</v>
      </c>
      <c r="I11" s="64">
        <f t="shared" si="1"/>
        <v>6.8524217919214314E-2</v>
      </c>
      <c r="J11" s="64">
        <f t="shared" si="1"/>
        <v>5.9246270391620302E-2</v>
      </c>
      <c r="K11" s="64">
        <f t="shared" si="1"/>
        <v>6.638604779163923E-2</v>
      </c>
      <c r="L11" s="64">
        <f t="shared" si="1"/>
        <v>6.4335812422404312E-2</v>
      </c>
      <c r="M11" s="64">
        <f t="shared" si="1"/>
        <v>5.8941847208096927E-2</v>
      </c>
      <c r="N11" s="64">
        <f t="shared" si="1"/>
        <v>7.5498646298923486E-2</v>
      </c>
      <c r="O11" s="64">
        <f t="shared" si="1"/>
        <v>9.8498757573336621E-2</v>
      </c>
      <c r="P11" s="64">
        <f t="shared" si="1"/>
        <v>0.11960307842415502</v>
      </c>
      <c r="Q11" s="64">
        <f>SUM(E11:P11)</f>
        <v>1</v>
      </c>
    </row>
    <row r="12" spans="1:18" x14ac:dyDescent="0.2">
      <c r="A12" s="14">
        <f t="shared" si="0"/>
        <v>4</v>
      </c>
      <c r="B12" s="14"/>
      <c r="C12" s="13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x14ac:dyDescent="0.2">
      <c r="A13" s="14">
        <f t="shared" si="0"/>
        <v>5</v>
      </c>
      <c r="B13" s="60" t="s">
        <v>87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8" x14ac:dyDescent="0.2">
      <c r="A14" s="14">
        <f t="shared" si="0"/>
        <v>6</v>
      </c>
      <c r="B14" s="14"/>
      <c r="C14" s="13" t="str">
        <f>C10</f>
        <v>Weather-Normalized kWh Sales (Oct15-Sep16)</v>
      </c>
      <c r="D14" s="21" t="s">
        <v>33</v>
      </c>
      <c r="E14" s="37">
        <v>281629411.24406934</v>
      </c>
      <c r="F14" s="37">
        <v>229066033.29324535</v>
      </c>
      <c r="G14" s="37">
        <v>253473902.25955233</v>
      </c>
      <c r="H14" s="37">
        <v>204132207.02314135</v>
      </c>
      <c r="I14" s="37">
        <v>220133181.8939862</v>
      </c>
      <c r="J14" s="37">
        <v>204092877.67037505</v>
      </c>
      <c r="K14" s="37">
        <v>225355557.17316702</v>
      </c>
      <c r="L14" s="37">
        <v>234996257.55218324</v>
      </c>
      <c r="M14" s="37">
        <v>215977450.47437373</v>
      </c>
      <c r="N14" s="37">
        <v>215700377.70449299</v>
      </c>
      <c r="O14" s="37">
        <v>233739560.5283455</v>
      </c>
      <c r="P14" s="37">
        <v>269162189.97716194</v>
      </c>
      <c r="Q14" s="61">
        <f>SUM(E14:P14)</f>
        <v>2787459006.7940941</v>
      </c>
      <c r="R14" s="62"/>
    </row>
    <row r="15" spans="1:18" x14ac:dyDescent="0.2">
      <c r="A15" s="14">
        <f t="shared" si="0"/>
        <v>7</v>
      </c>
      <c r="B15" s="14"/>
      <c r="C15" s="13" t="s">
        <v>85</v>
      </c>
      <c r="D15" s="21" t="s">
        <v>88</v>
      </c>
      <c r="E15" s="67">
        <f t="shared" ref="E15:P15" si="2">E14/$Q14</f>
        <v>0.10103445846472781</v>
      </c>
      <c r="F15" s="67">
        <f t="shared" si="2"/>
        <v>8.2177363948644486E-2</v>
      </c>
      <c r="G15" s="67">
        <f t="shared" si="2"/>
        <v>9.0933678895991063E-2</v>
      </c>
      <c r="H15" s="67">
        <f t="shared" si="2"/>
        <v>7.3232361991905096E-2</v>
      </c>
      <c r="I15" s="67">
        <f t="shared" si="2"/>
        <v>7.8972706453238672E-2</v>
      </c>
      <c r="J15" s="67">
        <f t="shared" si="2"/>
        <v>7.3218252599562314E-2</v>
      </c>
      <c r="K15" s="67">
        <f t="shared" si="2"/>
        <v>8.0846231863460627E-2</v>
      </c>
      <c r="L15" s="67">
        <f t="shared" si="2"/>
        <v>8.4304829947062287E-2</v>
      </c>
      <c r="M15" s="67">
        <f t="shared" si="2"/>
        <v>7.748183917609365E-2</v>
      </c>
      <c r="N15" s="67">
        <f t="shared" si="2"/>
        <v>7.7382439411216239E-2</v>
      </c>
      <c r="O15" s="67">
        <f t="shared" si="2"/>
        <v>8.3853990303941181E-2</v>
      </c>
      <c r="P15" s="67">
        <f t="shared" si="2"/>
        <v>9.6561846944156551E-2</v>
      </c>
      <c r="Q15" s="67">
        <f>SUM(E15:P15)</f>
        <v>1</v>
      </c>
    </row>
    <row r="16" spans="1:18" x14ac:dyDescent="0.2">
      <c r="A16" s="14">
        <f t="shared" si="0"/>
        <v>8</v>
      </c>
      <c r="B16" s="14"/>
      <c r="C16" s="13"/>
      <c r="D16" s="21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x14ac:dyDescent="0.2">
      <c r="A17" s="14">
        <f t="shared" si="0"/>
        <v>9</v>
      </c>
      <c r="B17" s="60" t="s">
        <v>89</v>
      </c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2"/>
    </row>
    <row r="18" spans="1:17" x14ac:dyDescent="0.2">
      <c r="A18" s="14">
        <f t="shared" si="0"/>
        <v>10</v>
      </c>
      <c r="B18" s="14"/>
      <c r="C18" s="13" t="str">
        <f>C10</f>
        <v>Weather-Normalized kWh Sales (Oct15-Sep16)</v>
      </c>
      <c r="D18" s="21" t="s">
        <v>33</v>
      </c>
      <c r="E18" s="37">
        <v>266899645.64547846</v>
      </c>
      <c r="F18" s="37">
        <v>244636526.67447519</v>
      </c>
      <c r="G18" s="37">
        <v>267852931.70652598</v>
      </c>
      <c r="H18" s="37">
        <v>213153714.52241391</v>
      </c>
      <c r="I18" s="37">
        <v>227931368.49373269</v>
      </c>
      <c r="J18" s="37">
        <v>242794300.80227262</v>
      </c>
      <c r="K18" s="37">
        <v>248750766.66181687</v>
      </c>
      <c r="L18" s="37">
        <v>236842863.53498957</v>
      </c>
      <c r="M18" s="37">
        <v>252934214.06788689</v>
      </c>
      <c r="N18" s="37">
        <v>240882424.52650315</v>
      </c>
      <c r="O18" s="37">
        <v>245826455.65272796</v>
      </c>
      <c r="P18" s="37">
        <v>280833396.03703481</v>
      </c>
      <c r="Q18" s="61">
        <f>SUM(E18:P18)</f>
        <v>2969338608.3258586</v>
      </c>
    </row>
    <row r="19" spans="1:17" x14ac:dyDescent="0.2">
      <c r="A19" s="14">
        <f t="shared" si="0"/>
        <v>11</v>
      </c>
      <c r="B19" s="14"/>
      <c r="C19" s="13" t="s">
        <v>85</v>
      </c>
      <c r="D19" s="63" t="s">
        <v>90</v>
      </c>
      <c r="E19" s="64">
        <f t="shared" ref="E19:P19" si="3">E18/$Q18</f>
        <v>8.9885217164895531E-2</v>
      </c>
      <c r="F19" s="64">
        <f t="shared" si="3"/>
        <v>8.2387547849385762E-2</v>
      </c>
      <c r="G19" s="64">
        <f t="shared" si="3"/>
        <v>9.0206260395995733E-2</v>
      </c>
      <c r="H19" s="64">
        <f t="shared" si="3"/>
        <v>7.1784913288347407E-2</v>
      </c>
      <c r="I19" s="64">
        <f t="shared" si="3"/>
        <v>7.6761662632421221E-2</v>
      </c>
      <c r="J19" s="64">
        <f t="shared" si="3"/>
        <v>8.1767131616950331E-2</v>
      </c>
      <c r="K19" s="64">
        <f t="shared" si="3"/>
        <v>8.3773122393092425E-2</v>
      </c>
      <c r="L19" s="64">
        <f t="shared" si="3"/>
        <v>7.9762834346643885E-2</v>
      </c>
      <c r="M19" s="64">
        <f t="shared" si="3"/>
        <v>8.5182004288319818E-2</v>
      </c>
      <c r="N19" s="64">
        <f t="shared" si="3"/>
        <v>8.1123258846627452E-2</v>
      </c>
      <c r="O19" s="64">
        <f t="shared" si="3"/>
        <v>8.2788286577840736E-2</v>
      </c>
      <c r="P19" s="64">
        <f t="shared" si="3"/>
        <v>9.4577760599479546E-2</v>
      </c>
      <c r="Q19" s="64">
        <f>SUM(E19:P19)</f>
        <v>0.99999999999999978</v>
      </c>
    </row>
    <row r="20" spans="1:17" x14ac:dyDescent="0.2">
      <c r="A20" s="14">
        <f t="shared" si="0"/>
        <v>12</v>
      </c>
      <c r="B20" s="14"/>
      <c r="C20" s="13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x14ac:dyDescent="0.2">
      <c r="A21" s="14">
        <f t="shared" si="0"/>
        <v>13</v>
      </c>
      <c r="B21" s="60" t="s">
        <v>91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">
      <c r="A22" s="14">
        <f t="shared" si="0"/>
        <v>14</v>
      </c>
      <c r="B22" s="14"/>
      <c r="C22" s="13" t="str">
        <f>C10</f>
        <v>Weather-Normalized kWh Sales (Oct15-Sep16)</v>
      </c>
      <c r="D22" s="21" t="s">
        <v>33</v>
      </c>
      <c r="E22" s="37">
        <v>115621423.69741865</v>
      </c>
      <c r="F22" s="37">
        <v>145181541.49764091</v>
      </c>
      <c r="G22" s="37">
        <v>59374585.51015459</v>
      </c>
      <c r="H22" s="37">
        <v>97238188.977565616</v>
      </c>
      <c r="I22" s="37">
        <v>112803030.12243524</v>
      </c>
      <c r="J22" s="37">
        <v>106257128.70070514</v>
      </c>
      <c r="K22" s="37">
        <v>108911585.06522964</v>
      </c>
      <c r="L22" s="37">
        <v>114970167.791201</v>
      </c>
      <c r="M22" s="37">
        <v>112641111.91485777</v>
      </c>
      <c r="N22" s="37">
        <v>113055486.08998695</v>
      </c>
      <c r="O22" s="37">
        <v>139484845.23100013</v>
      </c>
      <c r="P22" s="37">
        <v>81324175.515935257</v>
      </c>
      <c r="Q22" s="61">
        <f>SUM(E22:P22)</f>
        <v>1306863270.114131</v>
      </c>
    </row>
    <row r="23" spans="1:17" x14ac:dyDescent="0.2">
      <c r="A23" s="14">
        <f t="shared" si="0"/>
        <v>15</v>
      </c>
      <c r="B23" s="14"/>
      <c r="C23" s="13" t="s">
        <v>85</v>
      </c>
      <c r="D23" s="21" t="s">
        <v>92</v>
      </c>
      <c r="E23" s="67">
        <f t="shared" ref="E23:P23" si="4">E22/$Q22</f>
        <v>8.8472471712607845E-2</v>
      </c>
      <c r="F23" s="67">
        <f t="shared" si="4"/>
        <v>0.11109160752904312</v>
      </c>
      <c r="G23" s="67">
        <f t="shared" si="4"/>
        <v>4.5432897892194408E-2</v>
      </c>
      <c r="H23" s="67">
        <f t="shared" si="4"/>
        <v>7.4405786130230453E-2</v>
      </c>
      <c r="I23" s="67">
        <f t="shared" si="4"/>
        <v>8.6315862341577579E-2</v>
      </c>
      <c r="J23" s="67">
        <f t="shared" si="4"/>
        <v>8.1306997549503018E-2</v>
      </c>
      <c r="K23" s="67">
        <f t="shared" si="4"/>
        <v>8.3338163644095811E-2</v>
      </c>
      <c r="L23" s="67">
        <f t="shared" si="4"/>
        <v>8.7974136560713359E-2</v>
      </c>
      <c r="M23" s="67">
        <f t="shared" si="4"/>
        <v>8.6191963987954603E-2</v>
      </c>
      <c r="N23" s="67">
        <f t="shared" si="4"/>
        <v>8.6509039373425495E-2</v>
      </c>
      <c r="O23" s="67">
        <f t="shared" si="4"/>
        <v>0.10673254687065972</v>
      </c>
      <c r="P23" s="67">
        <f t="shared" si="4"/>
        <v>6.2228526407994506E-2</v>
      </c>
      <c r="Q23" s="67">
        <f>SUM(E23:P23)</f>
        <v>0.99999999999999989</v>
      </c>
    </row>
    <row r="24" spans="1:17" x14ac:dyDescent="0.2">
      <c r="A24" s="14">
        <f t="shared" si="0"/>
        <v>16</v>
      </c>
      <c r="B24" s="14"/>
      <c r="C24" s="13"/>
      <c r="D24" s="21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2">
      <c r="A25" s="14">
        <f t="shared" si="0"/>
        <v>17</v>
      </c>
      <c r="B25" s="60" t="s">
        <v>93</v>
      </c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2"/>
    </row>
    <row r="26" spans="1:17" x14ac:dyDescent="0.2">
      <c r="A26" s="14">
        <f t="shared" si="0"/>
        <v>18</v>
      </c>
      <c r="B26" s="14"/>
      <c r="C26" s="17" t="s">
        <v>94</v>
      </c>
      <c r="D26" s="21" t="s">
        <v>33</v>
      </c>
      <c r="E26" s="27">
        <v>4124510</v>
      </c>
      <c r="F26" s="27">
        <v>4580440</v>
      </c>
      <c r="G26" s="27">
        <v>4075397</v>
      </c>
      <c r="H26" s="27">
        <v>3571063</v>
      </c>
      <c r="I26" s="27">
        <v>2869862</v>
      </c>
      <c r="J26" s="27">
        <v>3034455</v>
      </c>
      <c r="K26" s="27">
        <v>3140898</v>
      </c>
      <c r="L26" s="27">
        <v>3102167</v>
      </c>
      <c r="M26" s="27">
        <v>3338039</v>
      </c>
      <c r="N26" s="27">
        <v>3507956</v>
      </c>
      <c r="O26" s="27">
        <v>3989441</v>
      </c>
      <c r="P26" s="27">
        <v>4495958</v>
      </c>
      <c r="Q26" s="68">
        <f>SUM(E26:P26)</f>
        <v>43830186</v>
      </c>
    </row>
    <row r="27" spans="1:17" x14ac:dyDescent="0.2">
      <c r="A27" s="14">
        <f t="shared" si="0"/>
        <v>19</v>
      </c>
      <c r="B27" s="14"/>
      <c r="C27" s="13" t="s">
        <v>85</v>
      </c>
      <c r="D27" s="63" t="s">
        <v>95</v>
      </c>
      <c r="E27" s="64">
        <f t="shared" ref="E27:P27" si="5">E26/$Q26</f>
        <v>9.4102041912393436E-2</v>
      </c>
      <c r="F27" s="64">
        <f t="shared" si="5"/>
        <v>0.10450423368041377</v>
      </c>
      <c r="G27" s="64">
        <f t="shared" si="5"/>
        <v>9.2981512786644349E-2</v>
      </c>
      <c r="H27" s="64">
        <f t="shared" si="5"/>
        <v>8.147496795929636E-2</v>
      </c>
      <c r="I27" s="64">
        <f t="shared" si="5"/>
        <v>6.5476838268493778E-2</v>
      </c>
      <c r="J27" s="64">
        <f t="shared" si="5"/>
        <v>6.9232081287540048E-2</v>
      </c>
      <c r="K27" s="64">
        <f t="shared" si="5"/>
        <v>7.1660613076111518E-2</v>
      </c>
      <c r="L27" s="64">
        <f t="shared" si="5"/>
        <v>7.077695266910343E-2</v>
      </c>
      <c r="M27" s="64">
        <f t="shared" si="5"/>
        <v>7.6158449339001205E-2</v>
      </c>
      <c r="N27" s="64">
        <f t="shared" si="5"/>
        <v>8.0035161155829912E-2</v>
      </c>
      <c r="O27" s="64">
        <f t="shared" si="5"/>
        <v>9.1020398590140592E-2</v>
      </c>
      <c r="P27" s="64">
        <f t="shared" si="5"/>
        <v>0.10257674927503159</v>
      </c>
      <c r="Q27" s="64">
        <f>SUM(E27:P27)</f>
        <v>0.99999999999999978</v>
      </c>
    </row>
    <row r="28" spans="1:17" x14ac:dyDescent="0.2">
      <c r="A28" s="14">
        <f t="shared" si="0"/>
        <v>20</v>
      </c>
      <c r="B28" s="14"/>
      <c r="C28" s="13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A29" s="14">
        <f t="shared" si="0"/>
        <v>21</v>
      </c>
      <c r="B29" s="60" t="s">
        <v>96</v>
      </c>
      <c r="C29" s="1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A30" s="14">
        <f t="shared" si="0"/>
        <v>22</v>
      </c>
      <c r="B30" s="14"/>
      <c r="C30" s="17" t="str">
        <f>C26</f>
        <v>Demand Charge Revenue (Oct15-Sep16)</v>
      </c>
      <c r="D30" s="21" t="s">
        <v>33</v>
      </c>
      <c r="E30" s="27">
        <v>2675513</v>
      </c>
      <c r="F30" s="27">
        <v>3200834</v>
      </c>
      <c r="G30" s="27">
        <v>2846695</v>
      </c>
      <c r="H30" s="27">
        <v>2360400</v>
      </c>
      <c r="I30" s="27">
        <v>2009941</v>
      </c>
      <c r="J30" s="27">
        <v>2096896</v>
      </c>
      <c r="K30" s="27">
        <v>1943054</v>
      </c>
      <c r="L30" s="27">
        <v>2670559</v>
      </c>
      <c r="M30" s="27">
        <v>2154803</v>
      </c>
      <c r="N30" s="27">
        <v>2410628</v>
      </c>
      <c r="O30" s="27">
        <v>2603965</v>
      </c>
      <c r="P30" s="27">
        <v>3388035</v>
      </c>
      <c r="Q30" s="68">
        <f>SUM(E30:P30)</f>
        <v>30361323</v>
      </c>
    </row>
    <row r="31" spans="1:17" x14ac:dyDescent="0.2">
      <c r="A31" s="14">
        <f t="shared" si="0"/>
        <v>23</v>
      </c>
      <c r="B31" s="14"/>
      <c r="C31" s="13" t="s">
        <v>85</v>
      </c>
      <c r="D31" s="21" t="s">
        <v>97</v>
      </c>
      <c r="E31" s="67">
        <f t="shared" ref="E31:P31" si="6">E30/$Q30</f>
        <v>8.8122411529958686E-2</v>
      </c>
      <c r="F31" s="67">
        <f t="shared" si="6"/>
        <v>0.10542472078703553</v>
      </c>
      <c r="G31" s="67">
        <f t="shared" si="6"/>
        <v>9.3760571632533929E-2</v>
      </c>
      <c r="H31" s="67">
        <f t="shared" si="6"/>
        <v>7.7743647732346835E-2</v>
      </c>
      <c r="I31" s="67">
        <f t="shared" si="6"/>
        <v>6.6200705417217814E-2</v>
      </c>
      <c r="J31" s="67">
        <f t="shared" si="6"/>
        <v>6.906471104701202E-2</v>
      </c>
      <c r="K31" s="67">
        <f t="shared" si="6"/>
        <v>6.3997672301697783E-2</v>
      </c>
      <c r="L31" s="67">
        <f t="shared" si="6"/>
        <v>8.7959243409781576E-2</v>
      </c>
      <c r="M31" s="67">
        <f t="shared" si="6"/>
        <v>7.0971973125150051E-2</v>
      </c>
      <c r="N31" s="67">
        <f t="shared" si="6"/>
        <v>7.9397989343218012E-2</v>
      </c>
      <c r="O31" s="67">
        <f t="shared" si="6"/>
        <v>8.5765860730113774E-2</v>
      </c>
      <c r="P31" s="67">
        <f t="shared" si="6"/>
        <v>0.11159049294393396</v>
      </c>
      <c r="Q31" s="67">
        <f>SUM(E31:P31)</f>
        <v>1</v>
      </c>
    </row>
    <row r="32" spans="1:17" x14ac:dyDescent="0.2">
      <c r="A32" s="14">
        <f t="shared" si="0"/>
        <v>24</v>
      </c>
      <c r="B32" s="14"/>
      <c r="C32" s="13"/>
      <c r="D32" s="21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">
      <c r="A33" s="14">
        <f t="shared" si="0"/>
        <v>25</v>
      </c>
      <c r="B33" s="59" t="s">
        <v>98</v>
      </c>
      <c r="D33" s="1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x14ac:dyDescent="0.2">
      <c r="A34" s="14">
        <f t="shared" si="0"/>
        <v>26</v>
      </c>
      <c r="B34" s="60" t="str">
        <f>B9</f>
        <v>Schedule 7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">
      <c r="A35" s="14">
        <f t="shared" si="0"/>
        <v>27</v>
      </c>
      <c r="B35" s="14"/>
      <c r="C35" s="13" t="s">
        <v>99</v>
      </c>
      <c r="D35" s="14" t="s">
        <v>100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69">
        <f>'JAP-41 Page 2'!D14</f>
        <v>346</v>
      </c>
    </row>
    <row r="36" spans="1:17" x14ac:dyDescent="0.2">
      <c r="A36" s="14">
        <f t="shared" si="0"/>
        <v>28</v>
      </c>
      <c r="B36" s="14"/>
      <c r="C36" s="13" t="s">
        <v>98</v>
      </c>
      <c r="D36" s="14" t="str">
        <f>"("&amp;A$11&amp;") x ("&amp;A35&amp;")"</f>
        <v>(3) x (27)</v>
      </c>
      <c r="E36" s="41">
        <f>$Q35*E$11</f>
        <v>40.615946668897401</v>
      </c>
      <c r="F36" s="41">
        <f t="shared" ref="F36:P36" si="7">$Q35*F$11</f>
        <v>34.423669287709451</v>
      </c>
      <c r="G36" s="41">
        <f t="shared" si="7"/>
        <v>33.171825459938404</v>
      </c>
      <c r="H36" s="41">
        <f t="shared" si="7"/>
        <v>26.370559985285777</v>
      </c>
      <c r="I36" s="41">
        <f t="shared" si="7"/>
        <v>23.709379400048153</v>
      </c>
      <c r="J36" s="41">
        <f t="shared" si="7"/>
        <v>20.499209555500624</v>
      </c>
      <c r="K36" s="41">
        <f t="shared" si="7"/>
        <v>22.969572535907172</v>
      </c>
      <c r="L36" s="41">
        <f t="shared" si="7"/>
        <v>22.260191098151893</v>
      </c>
      <c r="M36" s="41">
        <f t="shared" si="7"/>
        <v>20.393879134001537</v>
      </c>
      <c r="N36" s="41">
        <f t="shared" si="7"/>
        <v>26.122531619427527</v>
      </c>
      <c r="O36" s="41">
        <f t="shared" si="7"/>
        <v>34.080570120374468</v>
      </c>
      <c r="P36" s="41">
        <f t="shared" si="7"/>
        <v>41.382665134757637</v>
      </c>
      <c r="Q36" s="70">
        <f>SUM(E36:P36)</f>
        <v>346.00000000000006</v>
      </c>
    </row>
    <row r="37" spans="1:17" x14ac:dyDescent="0.2">
      <c r="A37" s="14">
        <f t="shared" si="0"/>
        <v>29</v>
      </c>
      <c r="B37" s="14"/>
      <c r="C37" s="13"/>
      <c r="D37" s="7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70"/>
    </row>
    <row r="38" spans="1:17" x14ac:dyDescent="0.2">
      <c r="A38" s="14">
        <f t="shared" si="0"/>
        <v>30</v>
      </c>
      <c r="B38" s="60" t="str">
        <f>B13</f>
        <v>Schedules 8 &amp; 24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70"/>
    </row>
    <row r="39" spans="1:17" x14ac:dyDescent="0.2">
      <c r="A39" s="14">
        <f t="shared" si="0"/>
        <v>31</v>
      </c>
      <c r="B39" s="14"/>
      <c r="C39" s="13" t="s">
        <v>99</v>
      </c>
      <c r="D39" s="14" t="str">
        <f>$D$35</f>
        <v>JAP-41 Page 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69">
        <f>'JAP-41 Page 2'!E14</f>
        <v>740.46</v>
      </c>
    </row>
    <row r="40" spans="1:17" x14ac:dyDescent="0.2">
      <c r="A40" s="14">
        <f t="shared" si="0"/>
        <v>32</v>
      </c>
      <c r="B40" s="14"/>
      <c r="C40" s="13" t="s">
        <v>98</v>
      </c>
      <c r="D40" s="14" t="str">
        <f>"("&amp;A$15&amp;") x ("&amp;A39&amp;")"</f>
        <v>(7) x (31)</v>
      </c>
      <c r="E40" s="41">
        <f>$Q39*E$15</f>
        <v>74.811975114792361</v>
      </c>
      <c r="F40" s="41">
        <f t="shared" ref="F40:P40" si="8">$Q39*F$15</f>
        <v>60.8490509094133</v>
      </c>
      <c r="G40" s="41">
        <f t="shared" si="8"/>
        <v>67.332751875325542</v>
      </c>
      <c r="H40" s="41">
        <f t="shared" si="8"/>
        <v>54.225634760526049</v>
      </c>
      <c r="I40" s="41">
        <f t="shared" si="8"/>
        <v>58.476130220365107</v>
      </c>
      <c r="J40" s="41">
        <f t="shared" si="8"/>
        <v>54.215187319871916</v>
      </c>
      <c r="K40" s="41">
        <f t="shared" si="8"/>
        <v>59.86340084561806</v>
      </c>
      <c r="L40" s="41">
        <f t="shared" si="8"/>
        <v>62.424354382601742</v>
      </c>
      <c r="M40" s="41">
        <f t="shared" si="8"/>
        <v>57.372202636330307</v>
      </c>
      <c r="N40" s="41">
        <f>$Q39*N$15</f>
        <v>57.29860108642918</v>
      </c>
      <c r="O40" s="41">
        <f t="shared" si="8"/>
        <v>62.090525660456287</v>
      </c>
      <c r="P40" s="41">
        <f t="shared" si="8"/>
        <v>71.500185188270166</v>
      </c>
      <c r="Q40" s="70">
        <f>SUM(E40:P40)</f>
        <v>740.45999999999992</v>
      </c>
    </row>
    <row r="41" spans="1:17" x14ac:dyDescent="0.2">
      <c r="A41" s="14">
        <f t="shared" si="0"/>
        <v>33</v>
      </c>
      <c r="B41" s="14"/>
      <c r="C41" s="13"/>
      <c r="D41" s="71"/>
      <c r="E41" s="14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70"/>
    </row>
    <row r="42" spans="1:17" x14ac:dyDescent="0.2">
      <c r="A42" s="14">
        <f t="shared" si="0"/>
        <v>34</v>
      </c>
      <c r="B42" s="60" t="str">
        <f>B17</f>
        <v>Schedules 7A, 11, 25, 29, 35 &amp; 43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70"/>
    </row>
    <row r="43" spans="1:17" x14ac:dyDescent="0.2">
      <c r="A43" s="14">
        <f t="shared" si="0"/>
        <v>35</v>
      </c>
      <c r="B43" s="14"/>
      <c r="C43" s="13" t="s">
        <v>99</v>
      </c>
      <c r="D43" s="14" t="str">
        <f>$D$35</f>
        <v>JAP-41 Page 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9">
        <f>'JAP-41 Page 2'!F14</f>
        <v>12093.29</v>
      </c>
    </row>
    <row r="44" spans="1:17" x14ac:dyDescent="0.2">
      <c r="A44" s="14">
        <f t="shared" si="0"/>
        <v>36</v>
      </c>
      <c r="B44" s="14"/>
      <c r="C44" s="13" t="s">
        <v>98</v>
      </c>
      <c r="D44" s="14" t="str">
        <f>"("&amp;A$19&amp;") x ("&amp;A43&amp;")"</f>
        <v>(11) x (35)</v>
      </c>
      <c r="E44" s="41">
        <f t="shared" ref="E44:P44" si="9">$Q43*E$19</f>
        <v>1087.0079978880597</v>
      </c>
      <c r="F44" s="41">
        <f t="shared" si="9"/>
        <v>996.33650853149845</v>
      </c>
      <c r="G44" s="41">
        <f t="shared" si="9"/>
        <v>1090.8904667842912</v>
      </c>
      <c r="H44" s="41">
        <f t="shared" si="9"/>
        <v>868.1157740208389</v>
      </c>
      <c r="I44" s="41">
        <f t="shared" si="9"/>
        <v>928.30104709603324</v>
      </c>
      <c r="J44" s="41">
        <f t="shared" si="9"/>
        <v>988.83363511194932</v>
      </c>
      <c r="K44" s="41">
        <f t="shared" si="9"/>
        <v>1013.0926633051607</v>
      </c>
      <c r="L44" s="41">
        <f t="shared" si="9"/>
        <v>964.59508697592514</v>
      </c>
      <c r="M44" s="41">
        <f t="shared" si="9"/>
        <v>1030.1306806398952</v>
      </c>
      <c r="N44" s="41">
        <f t="shared" si="9"/>
        <v>981.04709497733143</v>
      </c>
      <c r="O44" s="41">
        <f t="shared" si="9"/>
        <v>1001.1827581889356</v>
      </c>
      <c r="P44" s="41">
        <f t="shared" si="9"/>
        <v>1143.75628648008</v>
      </c>
      <c r="Q44" s="70">
        <f>SUM(E44:P44)</f>
        <v>12093.289999999999</v>
      </c>
    </row>
    <row r="45" spans="1:17" x14ac:dyDescent="0.2">
      <c r="A45" s="14">
        <f t="shared" si="0"/>
        <v>37</v>
      </c>
    </row>
    <row r="46" spans="1:17" x14ac:dyDescent="0.2">
      <c r="A46" s="14">
        <f t="shared" si="0"/>
        <v>38</v>
      </c>
      <c r="B46" s="60" t="str">
        <f>B21</f>
        <v>Schedules 40, 46 &amp; 49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70"/>
    </row>
    <row r="47" spans="1:17" x14ac:dyDescent="0.2">
      <c r="A47" s="14">
        <f t="shared" si="0"/>
        <v>39</v>
      </c>
      <c r="B47" s="14"/>
      <c r="C47" s="13" t="s">
        <v>99</v>
      </c>
      <c r="D47" s="14" t="str">
        <f>$D$35</f>
        <v>JAP-41 Page 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69">
        <f>'JAP-41 Page 2'!G14</f>
        <v>142697.32</v>
      </c>
    </row>
    <row r="48" spans="1:17" x14ac:dyDescent="0.2">
      <c r="A48" s="14">
        <f t="shared" si="0"/>
        <v>40</v>
      </c>
      <c r="B48" s="14"/>
      <c r="C48" s="13" t="s">
        <v>98</v>
      </c>
      <c r="D48" s="14" t="str">
        <f>"("&amp;A$23&amp;") x ("&amp;A47&amp;")"</f>
        <v>(15) x (39)</v>
      </c>
      <c r="E48" s="41">
        <f t="shared" ref="E48:P48" si="10">$Q47*E$23</f>
        <v>12624.784607164951</v>
      </c>
      <c r="F48" s="41">
        <f t="shared" si="10"/>
        <v>15852.474668886276</v>
      </c>
      <c r="G48" s="41">
        <f t="shared" si="10"/>
        <v>6483.1527690497915</v>
      </c>
      <c r="H48" s="41">
        <f t="shared" si="10"/>
        <v>10617.506273277057</v>
      </c>
      <c r="I48" s="41">
        <f t="shared" si="10"/>
        <v>12317.042229632045</v>
      </c>
      <c r="J48" s="41">
        <f t="shared" si="10"/>
        <v>11602.290647560649</v>
      </c>
      <c r="K48" s="41">
        <f t="shared" si="10"/>
        <v>11892.132605733907</v>
      </c>
      <c r="L48" s="41">
        <f t="shared" si="10"/>
        <v>12553.673516527815</v>
      </c>
      <c r="M48" s="41">
        <f t="shared" si="10"/>
        <v>12299.362266617634</v>
      </c>
      <c r="N48" s="41">
        <f t="shared" si="10"/>
        <v>12344.608074362299</v>
      </c>
      <c r="O48" s="41">
        <f t="shared" si="10"/>
        <v>15230.448395217531</v>
      </c>
      <c r="P48" s="41">
        <f t="shared" si="10"/>
        <v>8879.8439459700421</v>
      </c>
      <c r="Q48" s="70">
        <f>SUM(E48:P48)</f>
        <v>142697.31999999998</v>
      </c>
    </row>
    <row r="49" spans="1:17" x14ac:dyDescent="0.2">
      <c r="A49" s="14">
        <f t="shared" si="0"/>
        <v>41</v>
      </c>
    </row>
    <row r="50" spans="1:17" x14ac:dyDescent="0.2">
      <c r="A50" s="14">
        <f t="shared" si="0"/>
        <v>42</v>
      </c>
      <c r="B50" s="60" t="str">
        <f>B25</f>
        <v>Schedules 12 &amp; 26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70"/>
    </row>
    <row r="51" spans="1:17" x14ac:dyDescent="0.2">
      <c r="A51" s="14">
        <f t="shared" si="0"/>
        <v>43</v>
      </c>
      <c r="B51" s="14"/>
      <c r="C51" s="13" t="s">
        <v>99</v>
      </c>
      <c r="D51" s="14" t="str">
        <f>$D$35</f>
        <v>JAP-41 Page 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69">
        <f>'JAP-41 Page 2'!H14</f>
        <v>61793.87</v>
      </c>
    </row>
    <row r="52" spans="1:17" x14ac:dyDescent="0.2">
      <c r="A52" s="14">
        <f t="shared" si="0"/>
        <v>44</v>
      </c>
      <c r="B52" s="14"/>
      <c r="C52" s="13" t="s">
        <v>98</v>
      </c>
      <c r="D52" s="14" t="str">
        <f>"("&amp;A$27&amp;") x ("&amp;A51&amp;")"</f>
        <v>(19) x (43)</v>
      </c>
      <c r="E52" s="41">
        <f t="shared" ref="E52:P52" si="11">$Q51*E$27</f>
        <v>5814.9293446689917</v>
      </c>
      <c r="F52" s="41">
        <f t="shared" si="11"/>
        <v>6457.7210304971104</v>
      </c>
      <c r="G52" s="41">
        <f t="shared" si="11"/>
        <v>5745.6875135412392</v>
      </c>
      <c r="H52" s="41">
        <f t="shared" si="11"/>
        <v>5034.6535783309246</v>
      </c>
      <c r="I52" s="41">
        <f t="shared" si="11"/>
        <v>4046.0672319743298</v>
      </c>
      <c r="J52" s="41">
        <f t="shared" si="11"/>
        <v>4278.118230911683</v>
      </c>
      <c r="K52" s="41">
        <f t="shared" si="11"/>
        <v>4428.1866085455358</v>
      </c>
      <c r="L52" s="41">
        <f t="shared" si="11"/>
        <v>4373.581812230731</v>
      </c>
      <c r="M52" s="41">
        <f t="shared" si="11"/>
        <v>4706.1253178558263</v>
      </c>
      <c r="N52" s="41">
        <f t="shared" si="11"/>
        <v>4945.6823438924039</v>
      </c>
      <c r="O52" s="41">
        <f t="shared" si="11"/>
        <v>5624.5026778273314</v>
      </c>
      <c r="P52" s="41">
        <f t="shared" si="11"/>
        <v>6338.6143097238964</v>
      </c>
      <c r="Q52" s="70">
        <f>SUM(E52:P52)</f>
        <v>61793.87</v>
      </c>
    </row>
    <row r="53" spans="1:17" x14ac:dyDescent="0.2">
      <c r="A53" s="14">
        <f t="shared" si="0"/>
        <v>45</v>
      </c>
    </row>
    <row r="54" spans="1:17" x14ac:dyDescent="0.2">
      <c r="A54" s="14">
        <f t="shared" si="0"/>
        <v>46</v>
      </c>
      <c r="B54" s="60" t="str">
        <f>B29</f>
        <v>Schedules 10 &amp; 31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70"/>
    </row>
    <row r="55" spans="1:17" x14ac:dyDescent="0.2">
      <c r="A55" s="14">
        <f t="shared" si="0"/>
        <v>47</v>
      </c>
      <c r="B55" s="14"/>
      <c r="C55" s="13" t="s">
        <v>99</v>
      </c>
      <c r="D55" s="14" t="str">
        <f>$D$35</f>
        <v>JAP-41 Page 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69">
        <f>'JAP-41 Page 2'!I14</f>
        <v>67126.92</v>
      </c>
    </row>
    <row r="56" spans="1:17" x14ac:dyDescent="0.2">
      <c r="A56" s="14">
        <f t="shared" si="0"/>
        <v>48</v>
      </c>
      <c r="B56" s="14"/>
      <c r="C56" s="13" t="s">
        <v>98</v>
      </c>
      <c r="D56" s="14" t="str">
        <f>"("&amp;A$31&amp;") x ("&amp;A55&amp;")"</f>
        <v>(23) x (47)</v>
      </c>
      <c r="E56" s="41">
        <f t="shared" ref="E56:P56" si="12">$Q55*E$31</f>
        <v>5915.3860689786143</v>
      </c>
      <c r="F56" s="41">
        <f t="shared" si="12"/>
        <v>7076.8367982936716</v>
      </c>
      <c r="G56" s="41">
        <f t="shared" si="12"/>
        <v>6293.8583911313744</v>
      </c>
      <c r="H56" s="41">
        <f t="shared" si="12"/>
        <v>5218.6916218374272</v>
      </c>
      <c r="I56" s="41">
        <f t="shared" si="12"/>
        <v>4443.8494564851471</v>
      </c>
      <c r="J56" s="41">
        <f t="shared" si="12"/>
        <v>4636.1013332758921</v>
      </c>
      <c r="K56" s="41">
        <f t="shared" si="12"/>
        <v>4295.9666287822829</v>
      </c>
      <c r="L56" s="41">
        <f t="shared" si="12"/>
        <v>5904.433095628935</v>
      </c>
      <c r="M56" s="41">
        <f t="shared" si="12"/>
        <v>4764.1299622140978</v>
      </c>
      <c r="N56" s="41">
        <f t="shared" si="12"/>
        <v>5329.7424788030476</v>
      </c>
      <c r="O56" s="41">
        <f t="shared" si="12"/>
        <v>5757.1980719614885</v>
      </c>
      <c r="P56" s="41">
        <f t="shared" si="12"/>
        <v>7490.7260926080189</v>
      </c>
      <c r="Q56" s="70">
        <f>SUM(E56:P56)</f>
        <v>67126.92</v>
      </c>
    </row>
  </sheetData>
  <mergeCells count="3">
    <mergeCell ref="A1:Q1"/>
    <mergeCell ref="A2:Q2"/>
    <mergeCell ref="A3:Q3"/>
  </mergeCells>
  <printOptions horizontalCentered="1"/>
  <pageMargins left="0.7" right="0.7" top="1" bottom="0.75" header="0.3" footer="0.3"/>
  <pageSetup scale="53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="80" zoomScaleNormal="80" workbookViewId="0">
      <pane xSplit="4" ySplit="7" topLeftCell="E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28515625" style="34" customWidth="1"/>
    <col min="2" max="2" width="2.7109375" style="34" customWidth="1"/>
    <col min="3" max="3" width="43.140625" style="34" customWidth="1"/>
    <col min="4" max="4" width="14.140625" style="72" bestFit="1" customWidth="1"/>
    <col min="5" max="5" width="14.85546875" style="72" customWidth="1"/>
    <col min="6" max="6" width="15.140625" style="72" customWidth="1"/>
    <col min="7" max="7" width="15.28515625" style="72" customWidth="1"/>
    <col min="8" max="8" width="13" style="72" customWidth="1"/>
    <col min="9" max="9" width="13.5703125" style="34" customWidth="1"/>
    <col min="10" max="11" width="13.140625" style="34" customWidth="1"/>
    <col min="12" max="12" width="13.42578125" style="34" customWidth="1"/>
    <col min="13" max="14" width="13.5703125" style="34" customWidth="1"/>
    <col min="15" max="17" width="14.5703125" style="34" customWidth="1"/>
    <col min="18" max="18" width="13.85546875" style="34" bestFit="1" customWidth="1"/>
    <col min="19" max="16384" width="9.140625" style="34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1" t="s">
        <v>101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">
      <c r="A4" s="13"/>
      <c r="B4" s="13"/>
      <c r="C4" s="13"/>
      <c r="D4" s="14"/>
      <c r="E4" s="14"/>
      <c r="F4" s="14"/>
      <c r="G4" s="14"/>
      <c r="H4" s="14"/>
      <c r="I4" s="13"/>
      <c r="J4" s="13"/>
      <c r="K4" s="13"/>
      <c r="L4" s="13"/>
      <c r="M4" s="13"/>
      <c r="N4" s="13"/>
      <c r="O4" s="13"/>
      <c r="P4" s="13"/>
      <c r="Q4" s="13"/>
    </row>
    <row r="5" spans="1:18" x14ac:dyDescent="0.2">
      <c r="A5" s="13"/>
      <c r="B5" s="13"/>
      <c r="C5" s="13"/>
      <c r="D5" s="14"/>
      <c r="E5" s="14"/>
      <c r="F5" s="14"/>
      <c r="G5" s="14"/>
      <c r="H5" s="14"/>
      <c r="I5" s="13"/>
      <c r="J5" s="13"/>
      <c r="K5" s="13"/>
      <c r="L5" s="13"/>
      <c r="M5" s="13"/>
      <c r="N5" s="13"/>
      <c r="O5" s="13"/>
      <c r="P5" s="13"/>
      <c r="Q5" s="13"/>
    </row>
    <row r="6" spans="1:18" ht="25.5" x14ac:dyDescent="0.2">
      <c r="A6" s="57" t="s">
        <v>66</v>
      </c>
      <c r="B6" s="57"/>
      <c r="C6" s="9"/>
      <c r="D6" s="57" t="s">
        <v>8</v>
      </c>
      <c r="E6" s="58" t="s">
        <v>67</v>
      </c>
      <c r="F6" s="58" t="s">
        <v>68</v>
      </c>
      <c r="G6" s="58" t="s">
        <v>69</v>
      </c>
      <c r="H6" s="58" t="s">
        <v>70</v>
      </c>
      <c r="I6" s="58" t="s">
        <v>71</v>
      </c>
      <c r="J6" s="58" t="s">
        <v>72</v>
      </c>
      <c r="K6" s="58" t="s">
        <v>73</v>
      </c>
      <c r="L6" s="58" t="s">
        <v>74</v>
      </c>
      <c r="M6" s="58" t="s">
        <v>75</v>
      </c>
      <c r="N6" s="58" t="s">
        <v>76</v>
      </c>
      <c r="O6" s="58" t="s">
        <v>77</v>
      </c>
      <c r="P6" s="58" t="s">
        <v>78</v>
      </c>
      <c r="Q6" s="57" t="s">
        <v>79</v>
      </c>
    </row>
    <row r="7" spans="1:18" x14ac:dyDescent="0.2">
      <c r="A7" s="13"/>
      <c r="B7" s="13"/>
      <c r="C7" s="14" t="s">
        <v>16</v>
      </c>
      <c r="D7" s="14" t="s">
        <v>17</v>
      </c>
      <c r="E7" s="14" t="s">
        <v>18</v>
      </c>
      <c r="F7" s="14" t="s">
        <v>19</v>
      </c>
      <c r="G7" s="14" t="s">
        <v>42</v>
      </c>
      <c r="H7" s="14" t="s">
        <v>43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14" t="s">
        <v>80</v>
      </c>
      <c r="Q7" s="14" t="s">
        <v>81</v>
      </c>
    </row>
    <row r="8" spans="1:18" ht="13.5" x14ac:dyDescent="0.25">
      <c r="A8" s="14"/>
      <c r="B8" s="59" t="s">
        <v>82</v>
      </c>
      <c r="C8" s="16"/>
      <c r="D8" s="14"/>
      <c r="E8" s="14"/>
      <c r="F8" s="14"/>
      <c r="G8" s="14"/>
      <c r="H8" s="14"/>
      <c r="I8" s="14"/>
      <c r="J8" s="14"/>
      <c r="K8" s="13"/>
      <c r="L8" s="13"/>
      <c r="M8" s="13"/>
      <c r="N8" s="13"/>
      <c r="O8" s="13"/>
      <c r="P8" s="13"/>
      <c r="Q8" s="13"/>
    </row>
    <row r="9" spans="1:18" x14ac:dyDescent="0.2">
      <c r="A9" s="14">
        <v>1</v>
      </c>
      <c r="B9" s="60" t="s">
        <v>83</v>
      </c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2"/>
    </row>
    <row r="10" spans="1:18" x14ac:dyDescent="0.2">
      <c r="A10" s="14">
        <f t="shared" ref="A10:A56" si="0">A9+1</f>
        <v>2</v>
      </c>
      <c r="B10" s="14"/>
      <c r="C10" s="13" t="s">
        <v>84</v>
      </c>
      <c r="D10" s="21" t="s">
        <v>33</v>
      </c>
      <c r="E10" s="37">
        <v>1225806465.9287825</v>
      </c>
      <c r="F10" s="37">
        <v>1038920912.9571128</v>
      </c>
      <c r="G10" s="37">
        <v>1001139736.2453095</v>
      </c>
      <c r="H10" s="37">
        <v>795874664.78726423</v>
      </c>
      <c r="I10" s="37">
        <v>715559108.06809902</v>
      </c>
      <c r="J10" s="37">
        <v>618674823.07889044</v>
      </c>
      <c r="K10" s="37">
        <v>693231423.69833016</v>
      </c>
      <c r="L10" s="37">
        <v>671821991.57801056</v>
      </c>
      <c r="M10" s="37">
        <v>615495906.36459756</v>
      </c>
      <c r="N10" s="37">
        <v>788389063.69857621</v>
      </c>
      <c r="O10" s="37">
        <v>1028566034.8299937</v>
      </c>
      <c r="P10" s="37">
        <v>1248946353.8319292</v>
      </c>
      <c r="Q10" s="61">
        <f>SUM(E10:P10)</f>
        <v>10442426485.066895</v>
      </c>
      <c r="R10" s="62"/>
    </row>
    <row r="11" spans="1:18" x14ac:dyDescent="0.2">
      <c r="A11" s="14">
        <f t="shared" si="0"/>
        <v>3</v>
      </c>
      <c r="B11" s="14"/>
      <c r="C11" s="13" t="s">
        <v>85</v>
      </c>
      <c r="D11" s="63" t="s">
        <v>86</v>
      </c>
      <c r="E11" s="64">
        <f t="shared" ref="E11:P11" si="1">E10/$Q10</f>
        <v>0.11738712910085954</v>
      </c>
      <c r="F11" s="64">
        <f t="shared" si="1"/>
        <v>9.949037366390015E-2</v>
      </c>
      <c r="G11" s="64">
        <f t="shared" si="1"/>
        <v>9.5872327918897118E-2</v>
      </c>
      <c r="H11" s="64">
        <f t="shared" si="1"/>
        <v>7.621549128695311E-2</v>
      </c>
      <c r="I11" s="64">
        <f t="shared" si="1"/>
        <v>6.8524217919214314E-2</v>
      </c>
      <c r="J11" s="64">
        <f t="shared" si="1"/>
        <v>5.9246270391620302E-2</v>
      </c>
      <c r="K11" s="64">
        <f t="shared" si="1"/>
        <v>6.638604779163923E-2</v>
      </c>
      <c r="L11" s="64">
        <f t="shared" si="1"/>
        <v>6.4335812422404312E-2</v>
      </c>
      <c r="M11" s="64">
        <f t="shared" si="1"/>
        <v>5.8941847208096927E-2</v>
      </c>
      <c r="N11" s="64">
        <f>N10/$Q10</f>
        <v>7.5498646298923486E-2</v>
      </c>
      <c r="O11" s="64">
        <f t="shared" si="1"/>
        <v>9.8498757573336621E-2</v>
      </c>
      <c r="P11" s="64">
        <f t="shared" si="1"/>
        <v>0.11960307842415502</v>
      </c>
      <c r="Q11" s="64">
        <f>SUM(E11:P11)</f>
        <v>1</v>
      </c>
    </row>
    <row r="12" spans="1:18" x14ac:dyDescent="0.2">
      <c r="A12" s="14">
        <f t="shared" si="0"/>
        <v>4</v>
      </c>
      <c r="B12" s="14"/>
      <c r="C12" s="13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x14ac:dyDescent="0.2">
      <c r="A13" s="14">
        <f t="shared" si="0"/>
        <v>5</v>
      </c>
      <c r="B13" s="60" t="s">
        <v>87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8" x14ac:dyDescent="0.2">
      <c r="A14" s="14">
        <f t="shared" si="0"/>
        <v>6</v>
      </c>
      <c r="B14" s="14"/>
      <c r="C14" s="13" t="str">
        <f>C10</f>
        <v>Weather-Normalized kWh Sales (Oct15-Sep16)</v>
      </c>
      <c r="D14" s="21" t="s">
        <v>33</v>
      </c>
      <c r="E14" s="37">
        <v>281629411.24406934</v>
      </c>
      <c r="F14" s="37">
        <v>229066033.29324535</v>
      </c>
      <c r="G14" s="37">
        <v>253473902.25955233</v>
      </c>
      <c r="H14" s="37">
        <v>204132207.02314135</v>
      </c>
      <c r="I14" s="37">
        <v>220133181.8939862</v>
      </c>
      <c r="J14" s="37">
        <v>204092877.67037505</v>
      </c>
      <c r="K14" s="37">
        <v>225355557.17316702</v>
      </c>
      <c r="L14" s="37">
        <v>234996257.55218324</v>
      </c>
      <c r="M14" s="37">
        <v>215977450.47437373</v>
      </c>
      <c r="N14" s="37">
        <v>215700377.70449299</v>
      </c>
      <c r="O14" s="37">
        <v>233739560.5283455</v>
      </c>
      <c r="P14" s="37">
        <v>269162189.97716194</v>
      </c>
      <c r="Q14" s="61">
        <f>SUM(E14:P14)</f>
        <v>2787459006.7940941</v>
      </c>
      <c r="R14" s="62"/>
    </row>
    <row r="15" spans="1:18" x14ac:dyDescent="0.2">
      <c r="A15" s="14">
        <f t="shared" si="0"/>
        <v>7</v>
      </c>
      <c r="B15" s="14"/>
      <c r="C15" s="13" t="s">
        <v>85</v>
      </c>
      <c r="D15" s="21" t="s">
        <v>88</v>
      </c>
      <c r="E15" s="67">
        <f t="shared" ref="E15:P15" si="2">E14/$Q14</f>
        <v>0.10103445846472781</v>
      </c>
      <c r="F15" s="67">
        <f t="shared" si="2"/>
        <v>8.2177363948644486E-2</v>
      </c>
      <c r="G15" s="67">
        <f t="shared" si="2"/>
        <v>9.0933678895991063E-2</v>
      </c>
      <c r="H15" s="67">
        <f t="shared" si="2"/>
        <v>7.3232361991905096E-2</v>
      </c>
      <c r="I15" s="67">
        <f t="shared" si="2"/>
        <v>7.8972706453238672E-2</v>
      </c>
      <c r="J15" s="67">
        <f t="shared" si="2"/>
        <v>7.3218252599562314E-2</v>
      </c>
      <c r="K15" s="67">
        <f t="shared" si="2"/>
        <v>8.0846231863460627E-2</v>
      </c>
      <c r="L15" s="67">
        <f t="shared" si="2"/>
        <v>8.4304829947062287E-2</v>
      </c>
      <c r="M15" s="67">
        <f t="shared" si="2"/>
        <v>7.748183917609365E-2</v>
      </c>
      <c r="N15" s="67">
        <f t="shared" si="2"/>
        <v>7.7382439411216239E-2</v>
      </c>
      <c r="O15" s="67">
        <f t="shared" si="2"/>
        <v>8.3853990303941181E-2</v>
      </c>
      <c r="P15" s="67">
        <f t="shared" si="2"/>
        <v>9.6561846944156551E-2</v>
      </c>
      <c r="Q15" s="67">
        <f>SUM(E15:P15)</f>
        <v>1</v>
      </c>
    </row>
    <row r="16" spans="1:18" x14ac:dyDescent="0.2">
      <c r="A16" s="14">
        <f t="shared" si="0"/>
        <v>8</v>
      </c>
      <c r="B16" s="14"/>
      <c r="C16" s="13"/>
      <c r="D16" s="21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x14ac:dyDescent="0.2">
      <c r="A17" s="14">
        <f t="shared" si="0"/>
        <v>9</v>
      </c>
      <c r="B17" s="60" t="s">
        <v>89</v>
      </c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2"/>
    </row>
    <row r="18" spans="1:17" x14ac:dyDescent="0.2">
      <c r="A18" s="14">
        <f t="shared" si="0"/>
        <v>10</v>
      </c>
      <c r="B18" s="14"/>
      <c r="C18" s="13" t="str">
        <f>C10</f>
        <v>Weather-Normalized kWh Sales (Oct15-Sep16)</v>
      </c>
      <c r="D18" s="21" t="s">
        <v>33</v>
      </c>
      <c r="E18" s="37">
        <v>266899645.64547846</v>
      </c>
      <c r="F18" s="37">
        <v>244636526.67447519</v>
      </c>
      <c r="G18" s="37">
        <v>267852931.70652598</v>
      </c>
      <c r="H18" s="37">
        <v>213153714.52241391</v>
      </c>
      <c r="I18" s="37">
        <v>227931368.49373269</v>
      </c>
      <c r="J18" s="37">
        <v>242794300.80227262</v>
      </c>
      <c r="K18" s="37">
        <v>248750766.66181687</v>
      </c>
      <c r="L18" s="37">
        <v>236842863.53498957</v>
      </c>
      <c r="M18" s="37">
        <v>252934214.06788689</v>
      </c>
      <c r="N18" s="37">
        <v>240882424.52650315</v>
      </c>
      <c r="O18" s="37">
        <v>245826455.65272796</v>
      </c>
      <c r="P18" s="37">
        <v>280833396.03703481</v>
      </c>
      <c r="Q18" s="61">
        <f>SUM(E18:P18)</f>
        <v>2969338608.3258586</v>
      </c>
    </row>
    <row r="19" spans="1:17" x14ac:dyDescent="0.2">
      <c r="A19" s="14">
        <f t="shared" si="0"/>
        <v>11</v>
      </c>
      <c r="B19" s="14"/>
      <c r="C19" s="13" t="s">
        <v>85</v>
      </c>
      <c r="D19" s="63" t="s">
        <v>90</v>
      </c>
      <c r="E19" s="64">
        <f t="shared" ref="E19:P19" si="3">E18/$Q18</f>
        <v>8.9885217164895531E-2</v>
      </c>
      <c r="F19" s="64">
        <f t="shared" si="3"/>
        <v>8.2387547849385762E-2</v>
      </c>
      <c r="G19" s="64">
        <f t="shared" si="3"/>
        <v>9.0206260395995733E-2</v>
      </c>
      <c r="H19" s="64">
        <f t="shared" si="3"/>
        <v>7.1784913288347407E-2</v>
      </c>
      <c r="I19" s="64">
        <f t="shared" si="3"/>
        <v>7.6761662632421221E-2</v>
      </c>
      <c r="J19" s="64">
        <f t="shared" si="3"/>
        <v>8.1767131616950331E-2</v>
      </c>
      <c r="K19" s="64">
        <f t="shared" si="3"/>
        <v>8.3773122393092425E-2</v>
      </c>
      <c r="L19" s="64">
        <f t="shared" si="3"/>
        <v>7.9762834346643885E-2</v>
      </c>
      <c r="M19" s="64">
        <f t="shared" si="3"/>
        <v>8.5182004288319818E-2</v>
      </c>
      <c r="N19" s="64">
        <f t="shared" si="3"/>
        <v>8.1123258846627452E-2</v>
      </c>
      <c r="O19" s="64">
        <f t="shared" si="3"/>
        <v>8.2788286577840736E-2</v>
      </c>
      <c r="P19" s="64">
        <f t="shared" si="3"/>
        <v>9.4577760599479546E-2</v>
      </c>
      <c r="Q19" s="64">
        <f>SUM(E19:P19)</f>
        <v>0.99999999999999978</v>
      </c>
    </row>
    <row r="20" spans="1:17" x14ac:dyDescent="0.2">
      <c r="A20" s="14">
        <f t="shared" si="0"/>
        <v>12</v>
      </c>
      <c r="B20" s="14"/>
      <c r="C20" s="13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x14ac:dyDescent="0.2">
      <c r="A21" s="14">
        <f t="shared" si="0"/>
        <v>13</v>
      </c>
      <c r="B21" s="60" t="s">
        <v>91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">
      <c r="A22" s="14">
        <f t="shared" si="0"/>
        <v>14</v>
      </c>
      <c r="B22" s="14"/>
      <c r="C22" s="13" t="str">
        <f>C10</f>
        <v>Weather-Normalized kWh Sales (Oct15-Sep16)</v>
      </c>
      <c r="D22" s="21" t="s">
        <v>33</v>
      </c>
      <c r="E22" s="37">
        <v>115621423.69741865</v>
      </c>
      <c r="F22" s="37">
        <v>145181541.49764091</v>
      </c>
      <c r="G22" s="37">
        <v>59374585.51015459</v>
      </c>
      <c r="H22" s="37">
        <v>97238188.977565616</v>
      </c>
      <c r="I22" s="37">
        <v>112803030.12243524</v>
      </c>
      <c r="J22" s="37">
        <v>106257128.70070514</v>
      </c>
      <c r="K22" s="37">
        <v>108911585.06522964</v>
      </c>
      <c r="L22" s="37">
        <v>114970167.791201</v>
      </c>
      <c r="M22" s="37">
        <v>112641111.91485777</v>
      </c>
      <c r="N22" s="37">
        <v>113055486.08998695</v>
      </c>
      <c r="O22" s="37">
        <v>139484845.23100013</v>
      </c>
      <c r="P22" s="37">
        <v>81324175.515935257</v>
      </c>
      <c r="Q22" s="61">
        <f>SUM(E22:P22)</f>
        <v>1306863270.114131</v>
      </c>
    </row>
    <row r="23" spans="1:17" x14ac:dyDescent="0.2">
      <c r="A23" s="14">
        <f t="shared" si="0"/>
        <v>15</v>
      </c>
      <c r="B23" s="14"/>
      <c r="C23" s="13" t="s">
        <v>85</v>
      </c>
      <c r="D23" s="21" t="s">
        <v>92</v>
      </c>
      <c r="E23" s="67">
        <f t="shared" ref="E23:P23" si="4">E22/$Q22</f>
        <v>8.8472471712607845E-2</v>
      </c>
      <c r="F23" s="67">
        <f t="shared" si="4"/>
        <v>0.11109160752904312</v>
      </c>
      <c r="G23" s="67">
        <f t="shared" si="4"/>
        <v>4.5432897892194408E-2</v>
      </c>
      <c r="H23" s="67">
        <f t="shared" si="4"/>
        <v>7.4405786130230453E-2</v>
      </c>
      <c r="I23" s="67">
        <f t="shared" si="4"/>
        <v>8.6315862341577579E-2</v>
      </c>
      <c r="J23" s="67">
        <f t="shared" si="4"/>
        <v>8.1306997549503018E-2</v>
      </c>
      <c r="K23" s="67">
        <f t="shared" si="4"/>
        <v>8.3338163644095811E-2</v>
      </c>
      <c r="L23" s="67">
        <f t="shared" si="4"/>
        <v>8.7974136560713359E-2</v>
      </c>
      <c r="M23" s="67">
        <f t="shared" si="4"/>
        <v>8.6191963987954603E-2</v>
      </c>
      <c r="N23" s="67">
        <f t="shared" si="4"/>
        <v>8.6509039373425495E-2</v>
      </c>
      <c r="O23" s="67">
        <f t="shared" si="4"/>
        <v>0.10673254687065972</v>
      </c>
      <c r="P23" s="67">
        <f t="shared" si="4"/>
        <v>6.2228526407994506E-2</v>
      </c>
      <c r="Q23" s="67">
        <f>SUM(E23:P23)</f>
        <v>0.99999999999999989</v>
      </c>
    </row>
    <row r="24" spans="1:17" x14ac:dyDescent="0.2">
      <c r="A24" s="14">
        <f t="shared" si="0"/>
        <v>16</v>
      </c>
      <c r="B24" s="14"/>
      <c r="C24" s="13"/>
      <c r="D24" s="21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2">
      <c r="A25" s="14">
        <f t="shared" si="0"/>
        <v>17</v>
      </c>
      <c r="B25" s="60" t="s">
        <v>93</v>
      </c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2"/>
    </row>
    <row r="26" spans="1:17" x14ac:dyDescent="0.2">
      <c r="A26" s="14">
        <f t="shared" si="0"/>
        <v>18</v>
      </c>
      <c r="B26" s="14"/>
      <c r="C26" s="17" t="s">
        <v>94</v>
      </c>
      <c r="D26" s="21" t="s">
        <v>33</v>
      </c>
      <c r="E26" s="27">
        <v>4124510</v>
      </c>
      <c r="F26" s="27">
        <v>4580440</v>
      </c>
      <c r="G26" s="27">
        <v>4075397</v>
      </c>
      <c r="H26" s="27">
        <v>3571063</v>
      </c>
      <c r="I26" s="27">
        <v>2869862</v>
      </c>
      <c r="J26" s="27">
        <v>3034455</v>
      </c>
      <c r="K26" s="27">
        <v>3140898</v>
      </c>
      <c r="L26" s="27">
        <v>3102167</v>
      </c>
      <c r="M26" s="27">
        <v>3338039</v>
      </c>
      <c r="N26" s="27">
        <v>3507956</v>
      </c>
      <c r="O26" s="27">
        <v>3989441</v>
      </c>
      <c r="P26" s="27">
        <v>4495958</v>
      </c>
      <c r="Q26" s="68">
        <f>SUM(E26:P26)</f>
        <v>43830186</v>
      </c>
    </row>
    <row r="27" spans="1:17" x14ac:dyDescent="0.2">
      <c r="A27" s="14">
        <f t="shared" si="0"/>
        <v>19</v>
      </c>
      <c r="B27" s="14"/>
      <c r="C27" s="13" t="s">
        <v>85</v>
      </c>
      <c r="D27" s="63" t="s">
        <v>95</v>
      </c>
      <c r="E27" s="64">
        <f t="shared" ref="E27:P27" si="5">E26/$Q26</f>
        <v>9.4102041912393436E-2</v>
      </c>
      <c r="F27" s="64">
        <f t="shared" si="5"/>
        <v>0.10450423368041377</v>
      </c>
      <c r="G27" s="64">
        <f t="shared" si="5"/>
        <v>9.2981512786644349E-2</v>
      </c>
      <c r="H27" s="64">
        <f t="shared" si="5"/>
        <v>8.147496795929636E-2</v>
      </c>
      <c r="I27" s="64">
        <f t="shared" si="5"/>
        <v>6.5476838268493778E-2</v>
      </c>
      <c r="J27" s="64">
        <f t="shared" si="5"/>
        <v>6.9232081287540048E-2</v>
      </c>
      <c r="K27" s="64">
        <f t="shared" si="5"/>
        <v>7.1660613076111518E-2</v>
      </c>
      <c r="L27" s="64">
        <f t="shared" si="5"/>
        <v>7.077695266910343E-2</v>
      </c>
      <c r="M27" s="64">
        <f t="shared" si="5"/>
        <v>7.6158449339001205E-2</v>
      </c>
      <c r="N27" s="64">
        <f t="shared" si="5"/>
        <v>8.0035161155829912E-2</v>
      </c>
      <c r="O27" s="64">
        <f t="shared" si="5"/>
        <v>9.1020398590140592E-2</v>
      </c>
      <c r="P27" s="64">
        <f t="shared" si="5"/>
        <v>0.10257674927503159</v>
      </c>
      <c r="Q27" s="64">
        <f>SUM(E27:P27)</f>
        <v>0.99999999999999978</v>
      </c>
    </row>
    <row r="28" spans="1:17" x14ac:dyDescent="0.2">
      <c r="A28" s="14">
        <f t="shared" si="0"/>
        <v>20</v>
      </c>
      <c r="B28" s="14"/>
      <c r="C28" s="13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A29" s="14">
        <f t="shared" si="0"/>
        <v>21</v>
      </c>
      <c r="B29" s="60" t="s">
        <v>96</v>
      </c>
      <c r="C29" s="1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A30" s="14">
        <f t="shared" si="0"/>
        <v>22</v>
      </c>
      <c r="B30" s="14"/>
      <c r="C30" s="17" t="str">
        <f>C26</f>
        <v>Demand Charge Revenue (Oct15-Sep16)</v>
      </c>
      <c r="D30" s="21" t="s">
        <v>33</v>
      </c>
      <c r="E30" s="27">
        <v>2675513</v>
      </c>
      <c r="F30" s="27">
        <v>3200834</v>
      </c>
      <c r="G30" s="27">
        <v>2846695</v>
      </c>
      <c r="H30" s="27">
        <v>2360400</v>
      </c>
      <c r="I30" s="27">
        <v>2009941</v>
      </c>
      <c r="J30" s="27">
        <v>2096896</v>
      </c>
      <c r="K30" s="27">
        <v>1943054</v>
      </c>
      <c r="L30" s="27">
        <v>2670559</v>
      </c>
      <c r="M30" s="27">
        <v>2154803</v>
      </c>
      <c r="N30" s="27">
        <v>2410628</v>
      </c>
      <c r="O30" s="27">
        <v>2603965</v>
      </c>
      <c r="P30" s="27">
        <v>3388035</v>
      </c>
      <c r="Q30" s="68">
        <f>SUM(E30:P30)</f>
        <v>30361323</v>
      </c>
    </row>
    <row r="31" spans="1:17" x14ac:dyDescent="0.2">
      <c r="A31" s="14">
        <f t="shared" si="0"/>
        <v>23</v>
      </c>
      <c r="B31" s="14"/>
      <c r="C31" s="13" t="s">
        <v>85</v>
      </c>
      <c r="D31" s="21" t="s">
        <v>97</v>
      </c>
      <c r="E31" s="67">
        <f t="shared" ref="E31:P31" si="6">E30/$Q30</f>
        <v>8.8122411529958686E-2</v>
      </c>
      <c r="F31" s="67">
        <f t="shared" si="6"/>
        <v>0.10542472078703553</v>
      </c>
      <c r="G31" s="67">
        <f t="shared" si="6"/>
        <v>9.3760571632533929E-2</v>
      </c>
      <c r="H31" s="67">
        <f t="shared" si="6"/>
        <v>7.7743647732346835E-2</v>
      </c>
      <c r="I31" s="67">
        <f t="shared" si="6"/>
        <v>6.6200705417217814E-2</v>
      </c>
      <c r="J31" s="67">
        <f t="shared" si="6"/>
        <v>6.906471104701202E-2</v>
      </c>
      <c r="K31" s="67">
        <f t="shared" si="6"/>
        <v>6.3997672301697783E-2</v>
      </c>
      <c r="L31" s="67">
        <f t="shared" si="6"/>
        <v>8.7959243409781576E-2</v>
      </c>
      <c r="M31" s="67">
        <f t="shared" si="6"/>
        <v>7.0971973125150051E-2</v>
      </c>
      <c r="N31" s="67">
        <f t="shared" si="6"/>
        <v>7.9397989343218012E-2</v>
      </c>
      <c r="O31" s="67">
        <f t="shared" si="6"/>
        <v>8.5765860730113774E-2</v>
      </c>
      <c r="P31" s="67">
        <f t="shared" si="6"/>
        <v>0.11159049294393396</v>
      </c>
      <c r="Q31" s="67">
        <f>SUM(E31:P31)</f>
        <v>1</v>
      </c>
    </row>
    <row r="32" spans="1:17" x14ac:dyDescent="0.2">
      <c r="A32" s="14">
        <f t="shared" si="0"/>
        <v>24</v>
      </c>
      <c r="B32" s="14"/>
      <c r="C32" s="13"/>
      <c r="D32" s="21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">
      <c r="A33" s="14">
        <f t="shared" si="0"/>
        <v>25</v>
      </c>
      <c r="B33" s="59" t="s">
        <v>102</v>
      </c>
      <c r="D33" s="1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x14ac:dyDescent="0.2">
      <c r="A34" s="14">
        <f t="shared" si="0"/>
        <v>26</v>
      </c>
      <c r="B34" s="60" t="str">
        <f>B9</f>
        <v>Schedule 7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">
      <c r="A35" s="14">
        <f t="shared" si="0"/>
        <v>27</v>
      </c>
      <c r="B35" s="14"/>
      <c r="C35" s="13" t="s">
        <v>103</v>
      </c>
      <c r="D35" s="14" t="s">
        <v>100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69">
        <f>'JAP-41 Page 2'!D20</f>
        <v>317.10000000000002</v>
      </c>
    </row>
    <row r="36" spans="1:17" x14ac:dyDescent="0.2">
      <c r="A36" s="14">
        <f t="shared" si="0"/>
        <v>28</v>
      </c>
      <c r="B36" s="14"/>
      <c r="C36" s="13" t="s">
        <v>104</v>
      </c>
      <c r="D36" s="14" t="str">
        <f>"("&amp;A$11&amp;") x ("&amp;A35&amp;")"</f>
        <v>(3) x (27)</v>
      </c>
      <c r="E36" s="41">
        <f>$Q35*E$11</f>
        <v>37.223458637882558</v>
      </c>
      <c r="F36" s="41">
        <f t="shared" ref="F36:P36" si="7">$Q35*F$11</f>
        <v>31.54839748882274</v>
      </c>
      <c r="G36" s="41">
        <f t="shared" si="7"/>
        <v>30.401115183082279</v>
      </c>
      <c r="H36" s="41">
        <f t="shared" si="7"/>
        <v>24.167932287092832</v>
      </c>
      <c r="I36" s="41">
        <f t="shared" si="7"/>
        <v>21.729029502182861</v>
      </c>
      <c r="J36" s="41">
        <f t="shared" si="7"/>
        <v>18.786992341182799</v>
      </c>
      <c r="K36" s="41">
        <f t="shared" si="7"/>
        <v>21.051015754728802</v>
      </c>
      <c r="L36" s="41">
        <f t="shared" si="7"/>
        <v>20.40088611914441</v>
      </c>
      <c r="M36" s="41">
        <f t="shared" si="7"/>
        <v>18.690459749687538</v>
      </c>
      <c r="N36" s="41">
        <f t="shared" si="7"/>
        <v>23.940620741388638</v>
      </c>
      <c r="O36" s="41">
        <f t="shared" si="7"/>
        <v>31.233956026505044</v>
      </c>
      <c r="P36" s="41">
        <f t="shared" si="7"/>
        <v>37.926136168299557</v>
      </c>
      <c r="Q36" s="70">
        <f>SUM(E36:P36)</f>
        <v>317.10000000000008</v>
      </c>
    </row>
    <row r="37" spans="1:17" x14ac:dyDescent="0.2">
      <c r="A37" s="14">
        <f t="shared" si="0"/>
        <v>29</v>
      </c>
      <c r="B37" s="14"/>
      <c r="C37" s="13"/>
      <c r="D37" s="7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70"/>
    </row>
    <row r="38" spans="1:17" x14ac:dyDescent="0.2">
      <c r="A38" s="14">
        <f t="shared" si="0"/>
        <v>30</v>
      </c>
      <c r="B38" s="60" t="str">
        <f>B13</f>
        <v>Schedules 8 &amp; 24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70"/>
    </row>
    <row r="39" spans="1:17" x14ac:dyDescent="0.2">
      <c r="A39" s="14">
        <f t="shared" si="0"/>
        <v>31</v>
      </c>
      <c r="B39" s="14"/>
      <c r="C39" s="13" t="s">
        <v>103</v>
      </c>
      <c r="D39" s="14" t="str">
        <f>$D$35</f>
        <v>JAP-41 Page 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69">
        <f>'JAP-41 Page 2'!E20</f>
        <v>646.45000000000005</v>
      </c>
    </row>
    <row r="40" spans="1:17" x14ac:dyDescent="0.2">
      <c r="A40" s="14">
        <f t="shared" si="0"/>
        <v>32</v>
      </c>
      <c r="B40" s="14"/>
      <c r="C40" s="13" t="s">
        <v>104</v>
      </c>
      <c r="D40" s="14" t="str">
        <f>"("&amp;A$15&amp;") x ("&amp;A39&amp;")"</f>
        <v>(7) x (31)</v>
      </c>
      <c r="E40" s="41">
        <f>$Q39*E$15</f>
        <v>65.313725674523297</v>
      </c>
      <c r="F40" s="41">
        <f t="shared" ref="F40:P40" si="8">$Q39*F$15</f>
        <v>53.123556924601232</v>
      </c>
      <c r="G40" s="41">
        <f t="shared" si="8"/>
        <v>58.784076722313429</v>
      </c>
      <c r="H40" s="41">
        <f t="shared" si="8"/>
        <v>47.341060409667051</v>
      </c>
      <c r="I40" s="41">
        <f t="shared" si="8"/>
        <v>51.051906086696142</v>
      </c>
      <c r="J40" s="41">
        <f t="shared" si="8"/>
        <v>47.33193939298706</v>
      </c>
      <c r="K40" s="41">
        <f t="shared" si="8"/>
        <v>52.263046588134124</v>
      </c>
      <c r="L40" s="41">
        <f t="shared" si="8"/>
        <v>54.498857319278422</v>
      </c>
      <c r="M40" s="41">
        <f t="shared" si="8"/>
        <v>50.088134935385746</v>
      </c>
      <c r="N40" s="41">
        <f>$Q39*N$15</f>
        <v>50.023877957380741</v>
      </c>
      <c r="O40" s="41">
        <f t="shared" si="8"/>
        <v>54.207412031982777</v>
      </c>
      <c r="P40" s="41">
        <f t="shared" si="8"/>
        <v>62.42240595705001</v>
      </c>
      <c r="Q40" s="70">
        <f>SUM(E40:P40)</f>
        <v>646.45000000000016</v>
      </c>
    </row>
    <row r="41" spans="1:17" x14ac:dyDescent="0.2">
      <c r="A41" s="14">
        <f t="shared" si="0"/>
        <v>33</v>
      </c>
      <c r="B41" s="14"/>
      <c r="C41" s="13"/>
      <c r="D41" s="71"/>
      <c r="E41" s="14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70"/>
    </row>
    <row r="42" spans="1:17" x14ac:dyDescent="0.2">
      <c r="A42" s="14">
        <f t="shared" si="0"/>
        <v>34</v>
      </c>
      <c r="B42" s="60" t="str">
        <f>B17</f>
        <v>Schedules 7A, 11, 25, 29, 35 &amp; 43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70"/>
    </row>
    <row r="43" spans="1:17" x14ac:dyDescent="0.2">
      <c r="A43" s="14">
        <f t="shared" si="0"/>
        <v>35</v>
      </c>
      <c r="B43" s="14"/>
      <c r="C43" s="13" t="s">
        <v>103</v>
      </c>
      <c r="D43" s="14" t="str">
        <f>$D$35</f>
        <v>JAP-41 Page 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9">
        <f>'JAP-41 Page 2'!F20</f>
        <v>10183.200000000001</v>
      </c>
    </row>
    <row r="44" spans="1:17" x14ac:dyDescent="0.2">
      <c r="A44" s="14">
        <f t="shared" si="0"/>
        <v>36</v>
      </c>
      <c r="B44" s="14"/>
      <c r="C44" s="13" t="s">
        <v>104</v>
      </c>
      <c r="D44" s="14" t="str">
        <f>"("&amp;A$19&amp;") x ("&amp;A43&amp;")"</f>
        <v>(11) x (35)</v>
      </c>
      <c r="E44" s="41">
        <f t="shared" ref="E44:P44" si="9">$Q43*E$19</f>
        <v>915.31914343356425</v>
      </c>
      <c r="F44" s="41">
        <f t="shared" si="9"/>
        <v>838.96887725986517</v>
      </c>
      <c r="G44" s="41">
        <f t="shared" si="9"/>
        <v>918.58839086450382</v>
      </c>
      <c r="H44" s="41">
        <f t="shared" si="9"/>
        <v>731.00012899789942</v>
      </c>
      <c r="I44" s="41">
        <f t="shared" si="9"/>
        <v>781.67936291847184</v>
      </c>
      <c r="J44" s="41">
        <f t="shared" si="9"/>
        <v>832.65105468172862</v>
      </c>
      <c r="K44" s="41">
        <f t="shared" si="9"/>
        <v>853.07845995333889</v>
      </c>
      <c r="L44" s="41">
        <f t="shared" si="9"/>
        <v>812.24089471874402</v>
      </c>
      <c r="M44" s="41">
        <f t="shared" si="9"/>
        <v>867.4253860688184</v>
      </c>
      <c r="N44" s="41">
        <f t="shared" si="9"/>
        <v>826.09436948697669</v>
      </c>
      <c r="O44" s="41">
        <f t="shared" si="9"/>
        <v>843.04967987946782</v>
      </c>
      <c r="P44" s="41">
        <f t="shared" si="9"/>
        <v>963.1042517366202</v>
      </c>
      <c r="Q44" s="70">
        <f>SUM(E44:P44)</f>
        <v>10183.200000000001</v>
      </c>
    </row>
    <row r="45" spans="1:17" x14ac:dyDescent="0.2">
      <c r="A45" s="14">
        <f t="shared" si="0"/>
        <v>37</v>
      </c>
    </row>
    <row r="46" spans="1:17" x14ac:dyDescent="0.2">
      <c r="A46" s="14">
        <f t="shared" si="0"/>
        <v>38</v>
      </c>
      <c r="B46" s="60" t="str">
        <f>B21</f>
        <v>Schedules 40, 46 &amp; 49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70"/>
    </row>
    <row r="47" spans="1:17" x14ac:dyDescent="0.2">
      <c r="A47" s="14">
        <f t="shared" si="0"/>
        <v>39</v>
      </c>
      <c r="B47" s="14"/>
      <c r="C47" s="13" t="s">
        <v>103</v>
      </c>
      <c r="D47" s="14" t="str">
        <f>$D$35</f>
        <v>JAP-41 Page 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69">
        <f>'JAP-41 Page 2'!G20</f>
        <v>203495.98</v>
      </c>
    </row>
    <row r="48" spans="1:17" x14ac:dyDescent="0.2">
      <c r="A48" s="14">
        <f t="shared" si="0"/>
        <v>40</v>
      </c>
      <c r="B48" s="14"/>
      <c r="C48" s="13" t="s">
        <v>104</v>
      </c>
      <c r="D48" s="14" t="str">
        <f>"("&amp;A$23&amp;") x ("&amp;A47&amp;")"</f>
        <v>(15) x (39)</v>
      </c>
      <c r="E48" s="41">
        <f t="shared" ref="E48:P48" si="10">$Q47*E$23</f>
        <v>18003.792334179412</v>
      </c>
      <c r="F48" s="41">
        <f t="shared" si="10"/>
        <v>22606.695543898011</v>
      </c>
      <c r="G48" s="41">
        <f t="shared" si="10"/>
        <v>9245.4120808120351</v>
      </c>
      <c r="H48" s="41">
        <f t="shared" si="10"/>
        <v>15141.278366241655</v>
      </c>
      <c r="I48" s="41">
        <f t="shared" si="10"/>
        <v>17564.930996744424</v>
      </c>
      <c r="J48" s="41">
        <f t="shared" si="10"/>
        <v>16545.647147193715</v>
      </c>
      <c r="K48" s="41">
        <f t="shared" si="10"/>
        <v>16958.981282155648</v>
      </c>
      <c r="L48" s="41">
        <f t="shared" si="10"/>
        <v>17902.383134076197</v>
      </c>
      <c r="M48" s="41">
        <f t="shared" si="10"/>
        <v>17539.718179853531</v>
      </c>
      <c r="N48" s="41">
        <f t="shared" si="10"/>
        <v>17604.241746153806</v>
      </c>
      <c r="O48" s="41">
        <f t="shared" si="10"/>
        <v>21719.644223340834</v>
      </c>
      <c r="P48" s="41">
        <f t="shared" si="10"/>
        <v>12663.254965350723</v>
      </c>
      <c r="Q48" s="70">
        <f>SUM(E48:P48)</f>
        <v>203495.97999999998</v>
      </c>
    </row>
    <row r="49" spans="1:17" x14ac:dyDescent="0.2">
      <c r="A49" s="14">
        <f t="shared" si="0"/>
        <v>41</v>
      </c>
    </row>
    <row r="50" spans="1:17" x14ac:dyDescent="0.2">
      <c r="A50" s="14">
        <f t="shared" si="0"/>
        <v>42</v>
      </c>
      <c r="B50" s="60" t="str">
        <f>B25</f>
        <v>Schedules 12 &amp; 26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70"/>
    </row>
    <row r="51" spans="1:17" x14ac:dyDescent="0.2">
      <c r="A51" s="14">
        <f t="shared" si="0"/>
        <v>43</v>
      </c>
      <c r="B51" s="14"/>
      <c r="C51" s="13" t="s">
        <v>103</v>
      </c>
      <c r="D51" s="14" t="str">
        <f>$D$35</f>
        <v>JAP-41 Page 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69">
        <f>'JAP-41 Page 2'!H20</f>
        <v>62556.62</v>
      </c>
    </row>
    <row r="52" spans="1:17" x14ac:dyDescent="0.2">
      <c r="A52" s="14">
        <f t="shared" si="0"/>
        <v>44</v>
      </c>
      <c r="B52" s="14"/>
      <c r="C52" s="13" t="s">
        <v>104</v>
      </c>
      <c r="D52" s="14" t="str">
        <f>"("&amp;A$27&amp;") x ("&amp;A51&amp;")"</f>
        <v>(19) x (43)</v>
      </c>
      <c r="E52" s="41">
        <f t="shared" ref="E52:P52" si="11">$Q51*E$27</f>
        <v>5886.7056771376701</v>
      </c>
      <c r="F52" s="41">
        <f t="shared" si="11"/>
        <v>6537.4316347368458</v>
      </c>
      <c r="G52" s="41">
        <f t="shared" si="11"/>
        <v>5816.6091624192522</v>
      </c>
      <c r="H52" s="41">
        <f t="shared" si="11"/>
        <v>5096.7986101418783</v>
      </c>
      <c r="I52" s="41">
        <f t="shared" si="11"/>
        <v>4096.0096903636231</v>
      </c>
      <c r="J52" s="41">
        <f t="shared" si="11"/>
        <v>4330.925000913754</v>
      </c>
      <c r="K52" s="41">
        <f t="shared" si="11"/>
        <v>4482.8457411693398</v>
      </c>
      <c r="L52" s="41">
        <f t="shared" si="11"/>
        <v>4427.5669328790891</v>
      </c>
      <c r="M52" s="41">
        <f t="shared" si="11"/>
        <v>4764.2151750891499</v>
      </c>
      <c r="N52" s="41">
        <f t="shared" si="11"/>
        <v>5006.7291630640129</v>
      </c>
      <c r="O52" s="41">
        <f t="shared" si="11"/>
        <v>5693.9284868519608</v>
      </c>
      <c r="P52" s="41">
        <f t="shared" si="11"/>
        <v>6416.8547252334265</v>
      </c>
      <c r="Q52" s="70">
        <f>SUM(E52:P52)</f>
        <v>62556.619999999995</v>
      </c>
    </row>
    <row r="53" spans="1:17" x14ac:dyDescent="0.2">
      <c r="A53" s="14">
        <f t="shared" si="0"/>
        <v>45</v>
      </c>
    </row>
    <row r="54" spans="1:17" x14ac:dyDescent="0.2">
      <c r="A54" s="14">
        <f t="shared" si="0"/>
        <v>46</v>
      </c>
      <c r="B54" s="60" t="str">
        <f>B29</f>
        <v>Schedules 10 &amp; 31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70"/>
    </row>
    <row r="55" spans="1:17" x14ac:dyDescent="0.2">
      <c r="A55" s="14">
        <f t="shared" si="0"/>
        <v>47</v>
      </c>
      <c r="B55" s="14"/>
      <c r="C55" s="13" t="s">
        <v>103</v>
      </c>
      <c r="D55" s="14" t="str">
        <f>$D$35</f>
        <v>JAP-41 Page 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69">
        <f>'JAP-41 Page 2'!I20</f>
        <v>67933.23</v>
      </c>
    </row>
    <row r="56" spans="1:17" x14ac:dyDescent="0.2">
      <c r="A56" s="14">
        <f t="shared" si="0"/>
        <v>48</v>
      </c>
      <c r="B56" s="14"/>
      <c r="C56" s="13" t="s">
        <v>104</v>
      </c>
      <c r="D56" s="14" t="str">
        <f>"("&amp;A$31&amp;") x ("&amp;A55&amp;")"</f>
        <v>(23) x (47)</v>
      </c>
      <c r="E56" s="41">
        <f t="shared" ref="E56:P56" si="12">$Q55*E$31</f>
        <v>5986.4400506193351</v>
      </c>
      <c r="F56" s="41">
        <f t="shared" si="12"/>
        <v>7161.8418049114653</v>
      </c>
      <c r="G56" s="41">
        <f t="shared" si="12"/>
        <v>6369.4584776444026</v>
      </c>
      <c r="H56" s="41">
        <f t="shared" si="12"/>
        <v>5281.3771024404959</v>
      </c>
      <c r="I56" s="41">
        <f t="shared" si="12"/>
        <v>4497.2277472701035</v>
      </c>
      <c r="J56" s="41">
        <f t="shared" si="12"/>
        <v>4691.7889004402077</v>
      </c>
      <c r="K56" s="41">
        <f t="shared" si="12"/>
        <v>4347.5685919358648</v>
      </c>
      <c r="L56" s="41">
        <f t="shared" si="12"/>
        <v>5975.3555131826761</v>
      </c>
      <c r="M56" s="41">
        <f t="shared" si="12"/>
        <v>4821.3553738646369</v>
      </c>
      <c r="N56" s="41">
        <f t="shared" si="12"/>
        <v>5393.7618715903782</v>
      </c>
      <c r="O56" s="41">
        <f t="shared" si="12"/>
        <v>5826.3519431267869</v>
      </c>
      <c r="P56" s="41">
        <f t="shared" si="12"/>
        <v>7580.7026229736421</v>
      </c>
      <c r="Q56" s="70">
        <f>SUM(E56:P56)</f>
        <v>67933.23</v>
      </c>
    </row>
  </sheetData>
  <mergeCells count="3">
    <mergeCell ref="A1:Q1"/>
    <mergeCell ref="A2:Q2"/>
    <mergeCell ref="A3:Q3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80" zoomScaleNormal="8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activeCell="C33" sqref="C33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4" width="14.7109375" style="13" customWidth="1"/>
    <col min="5" max="6" width="14" style="13" bestFit="1" customWidth="1"/>
    <col min="7" max="7" width="14" style="13" customWidth="1"/>
    <col min="8" max="8" width="14.140625" style="13" customWidth="1"/>
    <col min="9" max="14" width="14" style="13" bestFit="1" customWidth="1"/>
    <col min="15" max="15" width="14.7109375" style="13" customWidth="1"/>
    <col min="16" max="16" width="15.85546875" style="13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106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1000351</v>
      </c>
      <c r="E10" s="79">
        <v>1001335</v>
      </c>
      <c r="F10" s="79">
        <v>1002149</v>
      </c>
      <c r="G10" s="79">
        <v>1002932</v>
      </c>
      <c r="H10" s="79">
        <v>1003624</v>
      </c>
      <c r="I10" s="79">
        <v>1004354</v>
      </c>
      <c r="J10" s="79">
        <v>1004918</v>
      </c>
      <c r="K10" s="79">
        <v>1005793</v>
      </c>
      <c r="L10" s="79">
        <v>1006945</v>
      </c>
      <c r="M10" s="79">
        <v>1008481</v>
      </c>
      <c r="N10" s="79">
        <v>1009918</v>
      </c>
      <c r="O10" s="79">
        <v>1011075</v>
      </c>
      <c r="P10" s="80"/>
      <c r="Q10" s="81"/>
      <c r="R10" s="81"/>
    </row>
    <row r="11" spans="1:21" x14ac:dyDescent="0.2">
      <c r="A11" s="14">
        <f>A10+1</f>
        <v>2</v>
      </c>
      <c r="B11" s="13" t="s">
        <v>110</v>
      </c>
      <c r="C11" s="14" t="s">
        <v>111</v>
      </c>
      <c r="D11" s="82">
        <f>'JAP-41 Page 4'!E36</f>
        <v>40.615946668897401</v>
      </c>
      <c r="E11" s="82">
        <f>'JAP-41 Page 4'!F36</f>
        <v>34.423669287709451</v>
      </c>
      <c r="F11" s="82">
        <f>'JAP-41 Page 4'!G36</f>
        <v>33.171825459938404</v>
      </c>
      <c r="G11" s="82">
        <f>'JAP-41 Page 4'!H36</f>
        <v>26.370559985285777</v>
      </c>
      <c r="H11" s="82">
        <f>'JAP-41 Page 4'!I36</f>
        <v>23.709379400048153</v>
      </c>
      <c r="I11" s="82">
        <f>'JAP-41 Page 4'!J36</f>
        <v>20.499209555500624</v>
      </c>
      <c r="J11" s="82">
        <f>'JAP-41 Page 4'!K36</f>
        <v>22.969572535907172</v>
      </c>
      <c r="K11" s="82">
        <f>'JAP-41 Page 4'!L36</f>
        <v>22.260191098151893</v>
      </c>
      <c r="L11" s="82">
        <f>'JAP-41 Page 4'!M36</f>
        <v>20.393879134001537</v>
      </c>
      <c r="M11" s="82">
        <f>'JAP-41 Page 4'!N36</f>
        <v>26.122531619427527</v>
      </c>
      <c r="N11" s="82">
        <f>'JAP-41 Page 4'!O36</f>
        <v>34.080570120374468</v>
      </c>
      <c r="O11" s="82">
        <f>'JAP-41 Page 4'!P36</f>
        <v>41.382665134757637</v>
      </c>
      <c r="P11" s="41">
        <f>SUM(D11:O11)</f>
        <v>346.00000000000006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112</v>
      </c>
      <c r="C12" s="14" t="str">
        <f>"("&amp;A10&amp;") x ("&amp;A11&amp;")"</f>
        <v>(1) x (2)</v>
      </c>
      <c r="D12" s="19">
        <f t="shared" ref="D12:O12" si="2">D10*D11</f>
        <v>40630202.866178185</v>
      </c>
      <c r="E12" s="19">
        <f t="shared" si="2"/>
        <v>34469624.886208542</v>
      </c>
      <c r="F12" s="19">
        <f t="shared" si="2"/>
        <v>33243111.712851811</v>
      </c>
      <c r="G12" s="19">
        <f t="shared" si="2"/>
        <v>26447878.467162635</v>
      </c>
      <c r="H12" s="19">
        <f t="shared" si="2"/>
        <v>23795302.190993927</v>
      </c>
      <c r="I12" s="19">
        <f t="shared" si="2"/>
        <v>20588463.113905273</v>
      </c>
      <c r="J12" s="19">
        <f t="shared" si="2"/>
        <v>23082536.893638764</v>
      </c>
      <c r="K12" s="19">
        <f t="shared" si="2"/>
        <v>22389144.385183487</v>
      </c>
      <c r="L12" s="19">
        <f t="shared" si="2"/>
        <v>20535514.624587178</v>
      </c>
      <c r="M12" s="19">
        <f t="shared" si="2"/>
        <v>26344076.81009189</v>
      </c>
      <c r="N12" s="19">
        <f t="shared" si="2"/>
        <v>34418581.214828342</v>
      </c>
      <c r="O12" s="19">
        <f t="shared" si="2"/>
        <v>41840978.151125081</v>
      </c>
      <c r="P12" s="19">
        <f>SUM(D12:O12)</f>
        <v>347785415.31675506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1177853853</v>
      </c>
      <c r="E14" s="79">
        <v>986725273</v>
      </c>
      <c r="F14" s="79">
        <v>999082569</v>
      </c>
      <c r="G14" s="79">
        <v>822715242</v>
      </c>
      <c r="H14" s="79">
        <v>703071127</v>
      </c>
      <c r="I14" s="79">
        <v>647891077</v>
      </c>
      <c r="J14" s="79">
        <v>658580040</v>
      </c>
      <c r="K14" s="79">
        <v>651779047</v>
      </c>
      <c r="L14" s="79">
        <v>646334789</v>
      </c>
      <c r="M14" s="79">
        <v>789232733</v>
      </c>
      <c r="N14" s="79">
        <v>976052796</v>
      </c>
      <c r="O14" s="79">
        <v>1237760810</v>
      </c>
      <c r="P14" s="80">
        <f>SUM(D14:O14)</f>
        <v>10297079356</v>
      </c>
      <c r="Q14" s="81"/>
      <c r="R14" s="81"/>
    </row>
    <row r="15" spans="1:21" x14ac:dyDescent="0.2">
      <c r="A15" s="14">
        <f t="shared" si="1"/>
        <v>6</v>
      </c>
      <c r="B15" s="13" t="s">
        <v>114</v>
      </c>
      <c r="C15" s="14" t="s">
        <v>115</v>
      </c>
      <c r="D15" s="86">
        <f>'JAP-41 Page 3'!$D$14</f>
        <v>3.2494000000000002E-2</v>
      </c>
      <c r="E15" s="86">
        <f>'JAP-41 Page 3'!$D$14</f>
        <v>3.2494000000000002E-2</v>
      </c>
      <c r="F15" s="86">
        <f>'JAP-41 Page 3'!$D$14</f>
        <v>3.2494000000000002E-2</v>
      </c>
      <c r="G15" s="86">
        <f>'JAP-41 Page 3'!$D$14</f>
        <v>3.2494000000000002E-2</v>
      </c>
      <c r="H15" s="86">
        <f>'JAP-41 Page 3'!$D$14</f>
        <v>3.2494000000000002E-2</v>
      </c>
      <c r="I15" s="86">
        <f>'JAP-41 Page 3'!$D$14</f>
        <v>3.2494000000000002E-2</v>
      </c>
      <c r="J15" s="86">
        <f>'JAP-41 Page 3'!$D$14</f>
        <v>3.2494000000000002E-2</v>
      </c>
      <c r="K15" s="86">
        <f>'JAP-41 Page 3'!$D$14</f>
        <v>3.2494000000000002E-2</v>
      </c>
      <c r="L15" s="86">
        <f>'JAP-41 Page 3'!$D$14</f>
        <v>3.2494000000000002E-2</v>
      </c>
      <c r="M15" s="86">
        <f>'JAP-41 Page 3'!$D$14</f>
        <v>3.2494000000000002E-2</v>
      </c>
      <c r="N15" s="86">
        <f>'JAP-41 Page 3'!$D$14</f>
        <v>3.2494000000000002E-2</v>
      </c>
      <c r="O15" s="86">
        <f>'JAP-41 Page 3'!$D$14</f>
        <v>3.2494000000000002E-2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116</v>
      </c>
      <c r="C16" s="14" t="str">
        <f>"("&amp;A14&amp;") x ("&amp;A15&amp;")"</f>
        <v>(5) x (6)</v>
      </c>
      <c r="D16" s="19">
        <f t="shared" ref="D16:O16" si="3">D14*D15</f>
        <v>38273183.099382006</v>
      </c>
      <c r="E16" s="19">
        <f t="shared" si="3"/>
        <v>32062651.020862002</v>
      </c>
      <c r="F16" s="19">
        <f t="shared" si="3"/>
        <v>32464188.997086003</v>
      </c>
      <c r="G16" s="19">
        <f t="shared" si="3"/>
        <v>26733309.073548</v>
      </c>
      <c r="H16" s="19">
        <f t="shared" si="3"/>
        <v>22845593.200738002</v>
      </c>
      <c r="I16" s="19">
        <f t="shared" si="3"/>
        <v>21052572.656038001</v>
      </c>
      <c r="J16" s="19">
        <f t="shared" si="3"/>
        <v>21399899.819760002</v>
      </c>
      <c r="K16" s="19">
        <f t="shared" si="3"/>
        <v>21178908.353218</v>
      </c>
      <c r="L16" s="19">
        <f t="shared" si="3"/>
        <v>21002002.633766003</v>
      </c>
      <c r="M16" s="19">
        <f t="shared" si="3"/>
        <v>25645328.426102001</v>
      </c>
      <c r="N16" s="19">
        <f t="shared" si="3"/>
        <v>31715859.553224001</v>
      </c>
      <c r="O16" s="19">
        <f t="shared" si="3"/>
        <v>40219799.760140002</v>
      </c>
      <c r="P16" s="19">
        <f>SUM(D16:O16)</f>
        <v>334593296.59386402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2357019.7667961791</v>
      </c>
      <c r="E18" s="19">
        <f t="shared" ref="E18:O18" si="4">E12-E16</f>
        <v>2406973.8653465398</v>
      </c>
      <c r="F18" s="19">
        <f>F12-F16</f>
        <v>778922.71576580778</v>
      </c>
      <c r="G18" s="19">
        <f t="shared" si="4"/>
        <v>-285430.60638536513</v>
      </c>
      <c r="H18" s="19">
        <f t="shared" si="4"/>
        <v>949708.9902559258</v>
      </c>
      <c r="I18" s="19">
        <f t="shared" si="4"/>
        <v>-464109.5421327278</v>
      </c>
      <c r="J18" s="19">
        <f t="shared" si="4"/>
        <v>1682637.0738787614</v>
      </c>
      <c r="K18" s="19">
        <f t="shared" si="4"/>
        <v>1210236.0319654867</v>
      </c>
      <c r="L18" s="19">
        <f t="shared" si="4"/>
        <v>-466488.00917882472</v>
      </c>
      <c r="M18" s="19">
        <f t="shared" si="4"/>
        <v>698748.38398988917</v>
      </c>
      <c r="N18" s="19">
        <f t="shared" si="4"/>
        <v>2702721.6616043411</v>
      </c>
      <c r="O18" s="19">
        <f t="shared" si="4"/>
        <v>1621178.3909850791</v>
      </c>
      <c r="P18" s="19">
        <f t="shared" ref="P18" si="5">SUM(D18:O18)</f>
        <v>13192118.722891092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1719.6169576194279</v>
      </c>
      <c r="E20" s="18">
        <v>5510.4297790775599</v>
      </c>
      <c r="F20" s="18">
        <v>7260.5591902830665</v>
      </c>
      <c r="G20" s="18">
        <v>5323.4467087545445</v>
      </c>
      <c r="H20" s="18">
        <v>4067.0808971074457</v>
      </c>
      <c r="I20" s="18">
        <v>2805.0935447871093</v>
      </c>
      <c r="J20" s="18">
        <v>2676.8424829584083</v>
      </c>
      <c r="K20" s="18">
        <v>4984.67542710627</v>
      </c>
      <c r="L20" s="18">
        <v>4176.2252828368191</v>
      </c>
      <c r="M20" s="18">
        <v>2421.4023598529543</v>
      </c>
      <c r="N20" s="18">
        <v>4807.5047798862061</v>
      </c>
      <c r="O20" s="18">
        <v>7884.7141811624451</v>
      </c>
      <c r="P20" s="19">
        <f>SUM(D20:O20)</f>
        <v>53637.591591432261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2358739.3837537984</v>
      </c>
      <c r="E22" s="19">
        <f t="shared" ref="E22:O22" si="6">D22+E18+E20</f>
        <v>4771223.6788794165</v>
      </c>
      <c r="F22" s="19">
        <f t="shared" si="6"/>
        <v>5557406.9538355079</v>
      </c>
      <c r="G22" s="19">
        <f t="shared" si="6"/>
        <v>5277299.7941588974</v>
      </c>
      <c r="H22" s="19">
        <f t="shared" si="6"/>
        <v>6231075.8653119309</v>
      </c>
      <c r="I22" s="19">
        <f t="shared" si="6"/>
        <v>5769771.4167239899</v>
      </c>
      <c r="J22" s="19">
        <f t="shared" si="6"/>
        <v>7455085.3330857093</v>
      </c>
      <c r="K22" s="19">
        <f t="shared" si="6"/>
        <v>8670306.0404783022</v>
      </c>
      <c r="L22" s="19">
        <f t="shared" si="6"/>
        <v>8207994.2565823141</v>
      </c>
      <c r="M22" s="19">
        <f t="shared" si="6"/>
        <v>8909164.0429320559</v>
      </c>
      <c r="N22" s="19">
        <f t="shared" si="6"/>
        <v>11616693.209316283</v>
      </c>
      <c r="O22" s="19">
        <f t="shared" si="6"/>
        <v>13245756.314482525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1177853.8530000001</v>
      </c>
      <c r="E26" s="19">
        <f t="shared" si="7"/>
        <v>986725.27300000004</v>
      </c>
      <c r="F26" s="19">
        <f t="shared" si="7"/>
        <v>999082.56900000002</v>
      </c>
      <c r="G26" s="19">
        <f t="shared" si="7"/>
        <v>822715.24199999997</v>
      </c>
      <c r="H26" s="19">
        <f t="shared" si="7"/>
        <v>703071.12699999998</v>
      </c>
      <c r="I26" s="19">
        <f t="shared" si="7"/>
        <v>647891.07700000005</v>
      </c>
      <c r="J26" s="19">
        <f t="shared" si="7"/>
        <v>658580.04</v>
      </c>
      <c r="K26" s="19">
        <f t="shared" si="7"/>
        <v>651779.04700000002</v>
      </c>
      <c r="L26" s="19">
        <f t="shared" si="7"/>
        <v>646334.78899999999</v>
      </c>
      <c r="M26" s="19">
        <f t="shared" si="7"/>
        <v>789232.73300000001</v>
      </c>
      <c r="N26" s="19">
        <f t="shared" si="7"/>
        <v>976052.79599999997</v>
      </c>
      <c r="O26" s="19">
        <f t="shared" si="7"/>
        <v>1237760.81</v>
      </c>
      <c r="P26" s="19">
        <f>SUM(D26:O26)</f>
        <v>10297079.356000001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1180885.5307537983</v>
      </c>
      <c r="E28" s="19">
        <f>D28+E18+E20-E26</f>
        <v>2606644.5528794155</v>
      </c>
      <c r="F28" s="19">
        <f t="shared" ref="F28:O28" si="8">E28+F18+F20-F26</f>
        <v>2393745.2588355062</v>
      </c>
      <c r="G28" s="19">
        <f t="shared" si="8"/>
        <v>1290922.8571588956</v>
      </c>
      <c r="H28" s="19">
        <f t="shared" si="8"/>
        <v>1541627.8013119288</v>
      </c>
      <c r="I28" s="19">
        <f t="shared" si="8"/>
        <v>432432.27572398796</v>
      </c>
      <c r="J28" s="19">
        <f t="shared" si="8"/>
        <v>1459166.152085708</v>
      </c>
      <c r="K28" s="19">
        <f t="shared" si="8"/>
        <v>2022607.8124783009</v>
      </c>
      <c r="L28" s="19">
        <f t="shared" si="8"/>
        <v>913961.23958231288</v>
      </c>
      <c r="M28" s="19">
        <f t="shared" si="8"/>
        <v>825898.29293205496</v>
      </c>
      <c r="N28" s="19">
        <f t="shared" si="8"/>
        <v>2557374.663316282</v>
      </c>
      <c r="O28" s="19">
        <f t="shared" si="8"/>
        <v>2948676.9584825234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80" zoomScaleNormal="80" workbookViewId="0">
      <pane xSplit="2" ySplit="7" topLeftCell="E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4" width="14.85546875" style="13" customWidth="1"/>
    <col min="5" max="6" width="14" style="13" bestFit="1" customWidth="1"/>
    <col min="7" max="7" width="14.28515625" style="13" customWidth="1"/>
    <col min="8" max="8" width="13.42578125" style="13" customWidth="1"/>
    <col min="9" max="14" width="14" style="13" bestFit="1" customWidth="1"/>
    <col min="15" max="15" width="14.5703125" style="13" customWidth="1"/>
    <col min="16" max="16" width="15.85546875" style="13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106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1000351</v>
      </c>
      <c r="E10" s="79">
        <v>1001335</v>
      </c>
      <c r="F10" s="79">
        <v>1002149</v>
      </c>
      <c r="G10" s="79">
        <v>1002932</v>
      </c>
      <c r="H10" s="79">
        <v>1003624</v>
      </c>
      <c r="I10" s="79">
        <v>1004354</v>
      </c>
      <c r="J10" s="79">
        <v>1004918</v>
      </c>
      <c r="K10" s="79">
        <v>1005793</v>
      </c>
      <c r="L10" s="79">
        <v>1006945</v>
      </c>
      <c r="M10" s="79">
        <v>1008481</v>
      </c>
      <c r="N10" s="79">
        <v>1009918</v>
      </c>
      <c r="O10" s="79">
        <v>1011075</v>
      </c>
      <c r="P10" s="80"/>
      <c r="Q10" s="81"/>
      <c r="R10" s="81"/>
    </row>
    <row r="11" spans="1:21" x14ac:dyDescent="0.2">
      <c r="A11" s="14">
        <f>A10+1</f>
        <v>2</v>
      </c>
      <c r="B11" s="13" t="s">
        <v>127</v>
      </c>
      <c r="C11" s="14" t="s">
        <v>128</v>
      </c>
      <c r="D11" s="82">
        <f>'JAP-41 Page 4a'!E36</f>
        <v>37.223458637882558</v>
      </c>
      <c r="E11" s="82">
        <f>'JAP-41 Page 4a'!F36</f>
        <v>31.54839748882274</v>
      </c>
      <c r="F11" s="82">
        <f>'JAP-41 Page 4a'!G36</f>
        <v>30.401115183082279</v>
      </c>
      <c r="G11" s="82">
        <f>'JAP-41 Page 4a'!H36</f>
        <v>24.167932287092832</v>
      </c>
      <c r="H11" s="82">
        <f>'JAP-41 Page 4a'!I36</f>
        <v>21.729029502182861</v>
      </c>
      <c r="I11" s="82">
        <f>'JAP-41 Page 4a'!J36</f>
        <v>18.786992341182799</v>
      </c>
      <c r="J11" s="82">
        <f>'JAP-41 Page 4a'!K36</f>
        <v>21.051015754728802</v>
      </c>
      <c r="K11" s="82">
        <f>'JAP-41 Page 4a'!L36</f>
        <v>20.40088611914441</v>
      </c>
      <c r="L11" s="82">
        <f>'JAP-41 Page 4a'!M36</f>
        <v>18.690459749687538</v>
      </c>
      <c r="M11" s="82">
        <f>'JAP-41 Page 4a'!N36</f>
        <v>23.940620741388638</v>
      </c>
      <c r="N11" s="82">
        <f>'JAP-41 Page 4a'!O36</f>
        <v>31.233956026505044</v>
      </c>
      <c r="O11" s="82">
        <f>'JAP-41 Page 4a'!P36</f>
        <v>37.926136168299557</v>
      </c>
      <c r="P11" s="41">
        <f>SUM(D11:O11)</f>
        <v>317.10000000000008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129</v>
      </c>
      <c r="C12" s="14" t="str">
        <f>"("&amp;A10&amp;") x ("&amp;A11&amp;")"</f>
        <v>(1) x (2)</v>
      </c>
      <c r="D12" s="19">
        <f t="shared" ref="D12:O12" si="2">D10*D11</f>
        <v>37236524.071864456</v>
      </c>
      <c r="E12" s="19">
        <f t="shared" si="2"/>
        <v>31590514.599470317</v>
      </c>
      <c r="F12" s="19">
        <f t="shared" si="2"/>
        <v>30466447.179610722</v>
      </c>
      <c r="G12" s="19">
        <f t="shared" si="2"/>
        <v>24238792.664558589</v>
      </c>
      <c r="H12" s="19">
        <f t="shared" si="2"/>
        <v>21807775.505098771</v>
      </c>
      <c r="I12" s="19">
        <f t="shared" si="2"/>
        <v>18868790.90583631</v>
      </c>
      <c r="J12" s="19">
        <f t="shared" si="2"/>
        <v>21154544.650210559</v>
      </c>
      <c r="K12" s="19">
        <f t="shared" si="2"/>
        <v>20519068.452432614</v>
      </c>
      <c r="L12" s="19">
        <f t="shared" si="2"/>
        <v>18820264.992649119</v>
      </c>
      <c r="M12" s="19">
        <f t="shared" si="2"/>
        <v>24143661.145896357</v>
      </c>
      <c r="N12" s="19">
        <f t="shared" si="2"/>
        <v>31543734.402375922</v>
      </c>
      <c r="O12" s="19">
        <f t="shared" si="2"/>
        <v>38346168.126363471</v>
      </c>
      <c r="P12" s="19">
        <f>SUM(D12:O12)</f>
        <v>318736286.69636714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1177853853</v>
      </c>
      <c r="E14" s="79">
        <v>986725273</v>
      </c>
      <c r="F14" s="79">
        <v>999082569</v>
      </c>
      <c r="G14" s="79">
        <v>822715242</v>
      </c>
      <c r="H14" s="79">
        <v>703071127</v>
      </c>
      <c r="I14" s="79">
        <v>647891077</v>
      </c>
      <c r="J14" s="79">
        <v>658580040</v>
      </c>
      <c r="K14" s="79">
        <v>651779047</v>
      </c>
      <c r="L14" s="79">
        <v>646334789</v>
      </c>
      <c r="M14" s="79">
        <v>789232733</v>
      </c>
      <c r="N14" s="79">
        <v>976052796</v>
      </c>
      <c r="O14" s="79">
        <v>1237760810</v>
      </c>
      <c r="P14" s="80">
        <f>SUM(D14:O14)</f>
        <v>10297079356</v>
      </c>
      <c r="Q14" s="81"/>
      <c r="R14" s="81"/>
    </row>
    <row r="15" spans="1:21" x14ac:dyDescent="0.2">
      <c r="A15" s="14">
        <f t="shared" si="1"/>
        <v>6</v>
      </c>
      <c r="B15" s="13" t="s">
        <v>130</v>
      </c>
      <c r="C15" s="14" t="s">
        <v>115</v>
      </c>
      <c r="D15" s="86">
        <f>'JAP-41 Page 3'!$D$20</f>
        <v>2.9779E-2</v>
      </c>
      <c r="E15" s="86">
        <f>'JAP-41 Page 3'!$D$20</f>
        <v>2.9779E-2</v>
      </c>
      <c r="F15" s="86">
        <f>'JAP-41 Page 3'!$D$20</f>
        <v>2.9779E-2</v>
      </c>
      <c r="G15" s="86">
        <f>'JAP-41 Page 3'!$D$20</f>
        <v>2.9779E-2</v>
      </c>
      <c r="H15" s="86">
        <f>'JAP-41 Page 3'!$D$20</f>
        <v>2.9779E-2</v>
      </c>
      <c r="I15" s="86">
        <f>'JAP-41 Page 3'!$D$20</f>
        <v>2.9779E-2</v>
      </c>
      <c r="J15" s="86">
        <f>'JAP-41 Page 3'!$D$20</f>
        <v>2.9779E-2</v>
      </c>
      <c r="K15" s="86">
        <f>'JAP-41 Page 3'!$D$20</f>
        <v>2.9779E-2</v>
      </c>
      <c r="L15" s="86">
        <f>'JAP-41 Page 3'!$D$20</f>
        <v>2.9779E-2</v>
      </c>
      <c r="M15" s="86">
        <f>'JAP-41 Page 3'!$D$20</f>
        <v>2.9779E-2</v>
      </c>
      <c r="N15" s="86">
        <f>'JAP-41 Page 3'!$D$20</f>
        <v>2.9779E-2</v>
      </c>
      <c r="O15" s="86">
        <f>'JAP-41 Page 3'!$D$20</f>
        <v>2.9779E-2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131</v>
      </c>
      <c r="C16" s="14" t="str">
        <f>"("&amp;A14&amp;") x ("&amp;A15&amp;")"</f>
        <v>(5) x (6)</v>
      </c>
      <c r="D16" s="19">
        <f t="shared" ref="D16:O16" si="3">D14*D15</f>
        <v>35075309.888486996</v>
      </c>
      <c r="E16" s="19">
        <f t="shared" si="3"/>
        <v>29383691.904667001</v>
      </c>
      <c r="F16" s="19">
        <f t="shared" si="3"/>
        <v>29751679.822251</v>
      </c>
      <c r="G16" s="19">
        <f t="shared" si="3"/>
        <v>24499637.191518001</v>
      </c>
      <c r="H16" s="19">
        <f t="shared" si="3"/>
        <v>20936755.090932999</v>
      </c>
      <c r="I16" s="19">
        <f t="shared" si="3"/>
        <v>19293548.381983001</v>
      </c>
      <c r="J16" s="19">
        <f t="shared" si="3"/>
        <v>19611855.011160001</v>
      </c>
      <c r="K16" s="19">
        <f t="shared" si="3"/>
        <v>19409328.240612999</v>
      </c>
      <c r="L16" s="19">
        <f t="shared" si="3"/>
        <v>19247203.681630999</v>
      </c>
      <c r="M16" s="19">
        <f t="shared" si="3"/>
        <v>23502561.556007002</v>
      </c>
      <c r="N16" s="19">
        <f t="shared" si="3"/>
        <v>29065876.212083999</v>
      </c>
      <c r="O16" s="19">
        <f t="shared" si="3"/>
        <v>36859279.16099</v>
      </c>
      <c r="P16" s="19">
        <f>SUM(D16:O16)</f>
        <v>306636726.14232397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2161214.1833774596</v>
      </c>
      <c r="E18" s="19">
        <f t="shared" ref="E18:O18" si="4">E12-E16</f>
        <v>2206822.6948033161</v>
      </c>
      <c r="F18" s="19">
        <f>F12-F16</f>
        <v>714767.35735972226</v>
      </c>
      <c r="G18" s="19">
        <f t="shared" si="4"/>
        <v>-260844.5269594118</v>
      </c>
      <c r="H18" s="19">
        <f t="shared" si="4"/>
        <v>871020.4141657725</v>
      </c>
      <c r="I18" s="19">
        <f t="shared" si="4"/>
        <v>-424757.47614669055</v>
      </c>
      <c r="J18" s="19">
        <f t="shared" si="4"/>
        <v>1542689.6390505582</v>
      </c>
      <c r="K18" s="19">
        <f t="shared" si="4"/>
        <v>1109740.2118196152</v>
      </c>
      <c r="L18" s="19">
        <f t="shared" si="4"/>
        <v>-426938.6889818795</v>
      </c>
      <c r="M18" s="19">
        <f t="shared" si="4"/>
        <v>641099.589889355</v>
      </c>
      <c r="N18" s="19">
        <f t="shared" si="4"/>
        <v>2477858.1902919225</v>
      </c>
      <c r="O18" s="19">
        <f t="shared" si="4"/>
        <v>1486888.9653734714</v>
      </c>
      <c r="P18" s="19">
        <f t="shared" ref="P18" si="5">SUM(D18:O18)</f>
        <v>12099560.554043211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1434.0671484671286</v>
      </c>
      <c r="E20" s="18">
        <v>4647.4430370640939</v>
      </c>
      <c r="F20" s="18">
        <v>6012.1254268851908</v>
      </c>
      <c r="G20" s="18">
        <v>4017.3077468439765</v>
      </c>
      <c r="H20" s="18">
        <v>2682.0424608949193</v>
      </c>
      <c r="I20" s="18">
        <v>1362.6893646727465</v>
      </c>
      <c r="J20" s="18">
        <v>1087.7367232825536</v>
      </c>
      <c r="K20" s="18">
        <v>3044.9232539265572</v>
      </c>
      <c r="L20" s="18">
        <v>2147.5927972315881</v>
      </c>
      <c r="M20" s="18">
        <v>366.37480813832298</v>
      </c>
      <c r="N20" s="18">
        <v>2340.4801744443525</v>
      </c>
      <c r="O20" s="18">
        <v>4893.9249343730517</v>
      </c>
      <c r="P20" s="19">
        <f>SUM(D20:O20)</f>
        <v>34036.707876224478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2162648.2505259267</v>
      </c>
      <c r="E22" s="19">
        <f t="shared" ref="E22:O22" si="6">D22+E18+E20</f>
        <v>4374118.3883663071</v>
      </c>
      <c r="F22" s="19">
        <f t="shared" si="6"/>
        <v>5094897.8711529141</v>
      </c>
      <c r="G22" s="19">
        <f t="shared" si="6"/>
        <v>4838070.6519403467</v>
      </c>
      <c r="H22" s="19">
        <f t="shared" si="6"/>
        <v>5711773.1085670143</v>
      </c>
      <c r="I22" s="19">
        <f t="shared" si="6"/>
        <v>5288378.3217849964</v>
      </c>
      <c r="J22" s="19">
        <f t="shared" si="6"/>
        <v>6832155.697558837</v>
      </c>
      <c r="K22" s="19">
        <f t="shared" si="6"/>
        <v>7944940.8326323787</v>
      </c>
      <c r="L22" s="19">
        <f t="shared" si="6"/>
        <v>7520149.736447731</v>
      </c>
      <c r="M22" s="19">
        <f t="shared" si="6"/>
        <v>8161615.7011452243</v>
      </c>
      <c r="N22" s="19">
        <f t="shared" si="6"/>
        <v>10641814.371611591</v>
      </c>
      <c r="O22" s="19">
        <f t="shared" si="6"/>
        <v>12133597.261919435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1177853.8530000001</v>
      </c>
      <c r="E26" s="19">
        <f t="shared" si="7"/>
        <v>986725.27300000004</v>
      </c>
      <c r="F26" s="19">
        <f t="shared" si="7"/>
        <v>999082.56900000002</v>
      </c>
      <c r="G26" s="19">
        <f t="shared" si="7"/>
        <v>822715.24199999997</v>
      </c>
      <c r="H26" s="19">
        <f t="shared" si="7"/>
        <v>703071.12699999998</v>
      </c>
      <c r="I26" s="19">
        <f t="shared" si="7"/>
        <v>647891.07700000005</v>
      </c>
      <c r="J26" s="19">
        <f t="shared" si="7"/>
        <v>658580.04</v>
      </c>
      <c r="K26" s="19">
        <f t="shared" si="7"/>
        <v>651779.04700000002</v>
      </c>
      <c r="L26" s="19">
        <f t="shared" si="7"/>
        <v>646334.78899999999</v>
      </c>
      <c r="M26" s="19">
        <f t="shared" si="7"/>
        <v>789232.73300000001</v>
      </c>
      <c r="N26" s="19">
        <f t="shared" si="7"/>
        <v>976052.79599999997</v>
      </c>
      <c r="O26" s="19">
        <f t="shared" si="7"/>
        <v>1237760.81</v>
      </c>
      <c r="P26" s="19">
        <f>SUM(D26:O26)</f>
        <v>10297079.356000001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984794.39752592659</v>
      </c>
      <c r="E28" s="19">
        <f>D28+E18+E20-E26</f>
        <v>2209539.262366307</v>
      </c>
      <c r="F28" s="19">
        <f t="shared" ref="F28:O28" si="8">E28+F18+F20-F26</f>
        <v>1931236.1761529143</v>
      </c>
      <c r="G28" s="19">
        <f t="shared" si="8"/>
        <v>851693.71494034643</v>
      </c>
      <c r="H28" s="19">
        <f t="shared" si="8"/>
        <v>1022325.0445670137</v>
      </c>
      <c r="I28" s="19">
        <f t="shared" si="8"/>
        <v>-48960.8192150041</v>
      </c>
      <c r="J28" s="19">
        <f t="shared" si="8"/>
        <v>836236.51655883668</v>
      </c>
      <c r="K28" s="19">
        <f t="shared" si="8"/>
        <v>1297242.6046323783</v>
      </c>
      <c r="L28" s="19">
        <f t="shared" si="8"/>
        <v>226116.71944773046</v>
      </c>
      <c r="M28" s="19">
        <f t="shared" si="8"/>
        <v>78349.951145223808</v>
      </c>
      <c r="N28" s="19">
        <f t="shared" si="8"/>
        <v>1582495.8256115904</v>
      </c>
      <c r="O28" s="19">
        <f t="shared" si="8"/>
        <v>1836517.905919435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6"/>
  <sheetViews>
    <sheetView zoomScale="70" zoomScaleNormal="70" workbookViewId="0">
      <pane xSplit="2" ySplit="7" topLeftCell="C8" activePane="bottomRight" state="frozen"/>
      <selection activeCell="D37" sqref="D37"/>
      <selection pane="topRight" activeCell="D37" sqref="D37"/>
      <selection pane="bottomLeft" activeCell="D37" sqref="D37"/>
      <selection pane="bottomRight" sqref="A1:XFD1048576"/>
    </sheetView>
  </sheetViews>
  <sheetFormatPr defaultRowHeight="12.75" x14ac:dyDescent="0.2"/>
  <cols>
    <col min="1" max="1" width="5.5703125" style="13" bestFit="1" customWidth="1"/>
    <col min="2" max="2" width="41" style="13" customWidth="1"/>
    <col min="3" max="3" width="16.28515625" style="13" customWidth="1"/>
    <col min="4" max="15" width="14" style="13" bestFit="1" customWidth="1"/>
    <col min="16" max="16" width="15" style="13" bestFit="1" customWidth="1"/>
    <col min="17" max="18" width="12.28515625" style="13" customWidth="1"/>
    <col min="19" max="16384" width="9.140625" style="1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1" x14ac:dyDescent="0.2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x14ac:dyDescent="0.2">
      <c r="A4" s="73" t="s">
        <v>87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21" ht="25.5" customHeight="1" x14ac:dyDescent="0.2">
      <c r="A7" s="57" t="s">
        <v>66</v>
      </c>
      <c r="B7" s="74"/>
      <c r="C7" s="75" t="s">
        <v>8</v>
      </c>
      <c r="D7" s="76">
        <v>43101</v>
      </c>
      <c r="E7" s="76">
        <f t="shared" ref="E7:O7" si="0">EDATE(D7,1)</f>
        <v>43132</v>
      </c>
      <c r="F7" s="76">
        <f t="shared" si="0"/>
        <v>43160</v>
      </c>
      <c r="G7" s="76">
        <f t="shared" si="0"/>
        <v>43191</v>
      </c>
      <c r="H7" s="76">
        <f t="shared" si="0"/>
        <v>43221</v>
      </c>
      <c r="I7" s="76">
        <f t="shared" si="0"/>
        <v>43252</v>
      </c>
      <c r="J7" s="76">
        <f t="shared" si="0"/>
        <v>43282</v>
      </c>
      <c r="K7" s="76">
        <f t="shared" si="0"/>
        <v>43313</v>
      </c>
      <c r="L7" s="76">
        <f t="shared" si="0"/>
        <v>43344</v>
      </c>
      <c r="M7" s="76">
        <f t="shared" si="0"/>
        <v>43374</v>
      </c>
      <c r="N7" s="76">
        <f t="shared" si="0"/>
        <v>43405</v>
      </c>
      <c r="O7" s="76">
        <f t="shared" si="0"/>
        <v>43435</v>
      </c>
      <c r="P7" s="76" t="s">
        <v>107</v>
      </c>
      <c r="Q7" s="77"/>
      <c r="R7" s="77"/>
      <c r="S7" s="78"/>
      <c r="T7" s="78"/>
      <c r="U7" s="78"/>
    </row>
    <row r="8" spans="1:21" x14ac:dyDescent="0.2">
      <c r="A8" s="14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42</v>
      </c>
      <c r="G8" s="14" t="s">
        <v>43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80</v>
      </c>
      <c r="P8" s="14" t="s">
        <v>81</v>
      </c>
      <c r="Q8" s="14"/>
    </row>
    <row r="9" spans="1:2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x14ac:dyDescent="0.2">
      <c r="A10" s="14">
        <v>1</v>
      </c>
      <c r="B10" s="13" t="s">
        <v>108</v>
      </c>
      <c r="C10" s="14" t="s">
        <v>109</v>
      </c>
      <c r="D10" s="79">
        <v>121300</v>
      </c>
      <c r="E10" s="79">
        <v>121498</v>
      </c>
      <c r="F10" s="79">
        <v>121711</v>
      </c>
      <c r="G10" s="79">
        <v>121962</v>
      </c>
      <c r="H10" s="79">
        <v>122152</v>
      </c>
      <c r="I10" s="79">
        <v>122383</v>
      </c>
      <c r="J10" s="79">
        <v>122589</v>
      </c>
      <c r="K10" s="79">
        <v>122758</v>
      </c>
      <c r="L10" s="79">
        <v>122882</v>
      </c>
      <c r="M10" s="79">
        <v>123063</v>
      </c>
      <c r="N10" s="79">
        <v>123258</v>
      </c>
      <c r="O10" s="79">
        <v>123408</v>
      </c>
      <c r="P10" s="80"/>
      <c r="Q10" s="81"/>
      <c r="R10" s="81"/>
    </row>
    <row r="11" spans="1:21" x14ac:dyDescent="0.2">
      <c r="A11" s="14">
        <f>A10+1</f>
        <v>2</v>
      </c>
      <c r="B11" s="13" t="s">
        <v>110</v>
      </c>
      <c r="C11" s="14" t="s">
        <v>111</v>
      </c>
      <c r="D11" s="82">
        <f>'JAP-41 Page 4'!E40</f>
        <v>74.811975114792361</v>
      </c>
      <c r="E11" s="82">
        <f>'JAP-41 Page 4'!F40</f>
        <v>60.8490509094133</v>
      </c>
      <c r="F11" s="82">
        <f>'JAP-41 Page 4'!G40</f>
        <v>67.332751875325542</v>
      </c>
      <c r="G11" s="82">
        <f>'JAP-41 Page 4'!H40</f>
        <v>54.225634760526049</v>
      </c>
      <c r="H11" s="82">
        <f>'JAP-41 Page 4'!I40</f>
        <v>58.476130220365107</v>
      </c>
      <c r="I11" s="82">
        <f>'JAP-41 Page 4'!J40</f>
        <v>54.215187319871916</v>
      </c>
      <c r="J11" s="82">
        <f>'JAP-41 Page 4'!K40</f>
        <v>59.86340084561806</v>
      </c>
      <c r="K11" s="82">
        <f>'JAP-41 Page 4'!L40</f>
        <v>62.424354382601742</v>
      </c>
      <c r="L11" s="82">
        <f>'JAP-41 Page 4'!M40</f>
        <v>57.372202636330307</v>
      </c>
      <c r="M11" s="82">
        <f>'JAP-41 Page 4'!N40</f>
        <v>57.29860108642918</v>
      </c>
      <c r="N11" s="82">
        <f>'JAP-41 Page 4'!O40</f>
        <v>62.090525660456287</v>
      </c>
      <c r="O11" s="82">
        <f>'JAP-41 Page 4'!P40</f>
        <v>71.500185188270166</v>
      </c>
      <c r="P11" s="41">
        <f>SUM(D11:O11)</f>
        <v>740.45999999999992</v>
      </c>
      <c r="Q11" s="83"/>
      <c r="R11" s="83"/>
    </row>
    <row r="12" spans="1:21" x14ac:dyDescent="0.2">
      <c r="A12" s="14">
        <f t="shared" ref="A12:A28" si="1">A11+1</f>
        <v>3</v>
      </c>
      <c r="B12" s="13" t="s">
        <v>112</v>
      </c>
      <c r="C12" s="14" t="str">
        <f>"("&amp;A10&amp;") x ("&amp;A11&amp;")"</f>
        <v>(1) x (2)</v>
      </c>
      <c r="D12" s="19">
        <f t="shared" ref="D12:O12" si="2">D10*D11</f>
        <v>9074692.5814243127</v>
      </c>
      <c r="E12" s="19">
        <f t="shared" si="2"/>
        <v>7393037.9873918975</v>
      </c>
      <c r="F12" s="19">
        <f t="shared" si="2"/>
        <v>8195136.5634977473</v>
      </c>
      <c r="G12" s="19">
        <f t="shared" si="2"/>
        <v>6613466.8666632781</v>
      </c>
      <c r="H12" s="19">
        <f t="shared" si="2"/>
        <v>7142976.2586780386</v>
      </c>
      <c r="I12" s="19">
        <f t="shared" si="2"/>
        <v>6635017.2697678851</v>
      </c>
      <c r="J12" s="19">
        <f t="shared" si="2"/>
        <v>7338594.4462634725</v>
      </c>
      <c r="K12" s="19">
        <f t="shared" si="2"/>
        <v>7663088.8952994244</v>
      </c>
      <c r="L12" s="19">
        <f t="shared" si="2"/>
        <v>7050011.004357541</v>
      </c>
      <c r="M12" s="19">
        <f t="shared" si="2"/>
        <v>7051337.7454992337</v>
      </c>
      <c r="N12" s="19">
        <f t="shared" si="2"/>
        <v>7653154.0118565205</v>
      </c>
      <c r="O12" s="19">
        <f t="shared" si="2"/>
        <v>8823694.8537140451</v>
      </c>
      <c r="P12" s="19">
        <f>SUM(D12:O12)</f>
        <v>90634208.484413415</v>
      </c>
      <c r="Q12" s="84"/>
      <c r="R12" s="84"/>
    </row>
    <row r="13" spans="1:21" x14ac:dyDescent="0.2">
      <c r="A13" s="14">
        <f t="shared" si="1"/>
        <v>4</v>
      </c>
      <c r="P13" s="80"/>
      <c r="Q13" s="85"/>
      <c r="R13" s="85"/>
    </row>
    <row r="14" spans="1:21" x14ac:dyDescent="0.2">
      <c r="A14" s="14">
        <f t="shared" si="1"/>
        <v>5</v>
      </c>
      <c r="B14" s="13" t="s">
        <v>113</v>
      </c>
      <c r="C14" s="14" t="s">
        <v>109</v>
      </c>
      <c r="D14" s="79">
        <v>283905994</v>
      </c>
      <c r="E14" s="79">
        <v>251600357</v>
      </c>
      <c r="F14" s="79">
        <v>266314738</v>
      </c>
      <c r="G14" s="79">
        <v>241713085</v>
      </c>
      <c r="H14" s="79">
        <v>232474343</v>
      </c>
      <c r="I14" s="79">
        <v>230782316</v>
      </c>
      <c r="J14" s="79">
        <v>242400457</v>
      </c>
      <c r="K14" s="79">
        <v>249679194</v>
      </c>
      <c r="L14" s="79">
        <v>235327653</v>
      </c>
      <c r="M14" s="79">
        <v>248864320</v>
      </c>
      <c r="N14" s="79">
        <v>269291509</v>
      </c>
      <c r="O14" s="79">
        <v>321741447</v>
      </c>
      <c r="P14" s="80">
        <f>SUM(D14:O14)</f>
        <v>3074095413</v>
      </c>
      <c r="Q14" s="81"/>
      <c r="R14" s="81"/>
    </row>
    <row r="15" spans="1:21" x14ac:dyDescent="0.2">
      <c r="A15" s="14">
        <f t="shared" si="1"/>
        <v>6</v>
      </c>
      <c r="B15" s="13" t="s">
        <v>114</v>
      </c>
      <c r="C15" s="14" t="s">
        <v>115</v>
      </c>
      <c r="D15" s="86">
        <f>'JAP-41 Page 3'!$E$14</f>
        <v>3.1326E-2</v>
      </c>
      <c r="E15" s="86">
        <f>'JAP-41 Page 3'!$E$14</f>
        <v>3.1326E-2</v>
      </c>
      <c r="F15" s="86">
        <f>'JAP-41 Page 3'!$E$14</f>
        <v>3.1326E-2</v>
      </c>
      <c r="G15" s="86">
        <f>'JAP-41 Page 3'!$E$14</f>
        <v>3.1326E-2</v>
      </c>
      <c r="H15" s="86">
        <f>'JAP-41 Page 3'!$E$14</f>
        <v>3.1326E-2</v>
      </c>
      <c r="I15" s="86">
        <f>'JAP-41 Page 3'!$E$14</f>
        <v>3.1326E-2</v>
      </c>
      <c r="J15" s="86">
        <f>'JAP-41 Page 3'!$E$14</f>
        <v>3.1326E-2</v>
      </c>
      <c r="K15" s="86">
        <f>'JAP-41 Page 3'!$E$14</f>
        <v>3.1326E-2</v>
      </c>
      <c r="L15" s="86">
        <f>'JAP-41 Page 3'!$E$14</f>
        <v>3.1326E-2</v>
      </c>
      <c r="M15" s="86">
        <f>'JAP-41 Page 3'!$E$14</f>
        <v>3.1326E-2</v>
      </c>
      <c r="N15" s="86">
        <f>'JAP-41 Page 3'!$E$14</f>
        <v>3.1326E-2</v>
      </c>
      <c r="O15" s="86">
        <f>'JAP-41 Page 3'!$E$14</f>
        <v>3.1326E-2</v>
      </c>
      <c r="P15" s="87"/>
      <c r="Q15" s="88"/>
      <c r="R15" s="88"/>
    </row>
    <row r="16" spans="1:21" x14ac:dyDescent="0.2">
      <c r="A16" s="14">
        <f t="shared" si="1"/>
        <v>7</v>
      </c>
      <c r="B16" s="13" t="s">
        <v>116</v>
      </c>
      <c r="C16" s="14" t="str">
        <f>"("&amp;A14&amp;") x ("&amp;A15&amp;")"</f>
        <v>(5) x (6)</v>
      </c>
      <c r="D16" s="19">
        <f t="shared" ref="D16:O16" si="3">D14*D15</f>
        <v>8893639.168043999</v>
      </c>
      <c r="E16" s="19">
        <f t="shared" si="3"/>
        <v>7881632.7833819995</v>
      </c>
      <c r="F16" s="19">
        <f t="shared" si="3"/>
        <v>8342575.4825879997</v>
      </c>
      <c r="G16" s="19">
        <f t="shared" si="3"/>
        <v>7571904.1007099999</v>
      </c>
      <c r="H16" s="19">
        <f t="shared" si="3"/>
        <v>7282491.2688180003</v>
      </c>
      <c r="I16" s="19">
        <f t="shared" si="3"/>
        <v>7229486.8310160004</v>
      </c>
      <c r="J16" s="19">
        <f t="shared" si="3"/>
        <v>7593436.7159820003</v>
      </c>
      <c r="K16" s="19">
        <f t="shared" si="3"/>
        <v>7821450.4312439999</v>
      </c>
      <c r="L16" s="19">
        <f t="shared" si="3"/>
        <v>7371874.0578779997</v>
      </c>
      <c r="M16" s="19">
        <f t="shared" si="3"/>
        <v>7795923.6883199997</v>
      </c>
      <c r="N16" s="19">
        <f t="shared" si="3"/>
        <v>8435825.8109339997</v>
      </c>
      <c r="O16" s="19">
        <f t="shared" si="3"/>
        <v>10078872.568722</v>
      </c>
      <c r="P16" s="19">
        <f>SUM(D16:O16)</f>
        <v>96299112.907637998</v>
      </c>
      <c r="Q16" s="84"/>
      <c r="R16" s="84"/>
    </row>
    <row r="17" spans="1:18" x14ac:dyDescent="0.2">
      <c r="A17" s="14">
        <f t="shared" si="1"/>
        <v>8</v>
      </c>
      <c r="P17" s="19"/>
    </row>
    <row r="18" spans="1:18" x14ac:dyDescent="0.2">
      <c r="A18" s="14">
        <f t="shared" si="1"/>
        <v>9</v>
      </c>
      <c r="B18" s="13" t="s">
        <v>117</v>
      </c>
      <c r="C18" s="14" t="str">
        <f>"("&amp;A12&amp;") - ("&amp;A16&amp;")"</f>
        <v>(3) - (7)</v>
      </c>
      <c r="D18" s="19">
        <f>D12-D16</f>
        <v>181053.41338031366</v>
      </c>
      <c r="E18" s="19">
        <f t="shared" ref="E18:O18" si="4">E12-E16</f>
        <v>-488594.79599010199</v>
      </c>
      <c r="F18" s="19">
        <f>F12-F16</f>
        <v>-147438.91909025237</v>
      </c>
      <c r="G18" s="19">
        <f t="shared" si="4"/>
        <v>-958437.23404672183</v>
      </c>
      <c r="H18" s="19">
        <f t="shared" si="4"/>
        <v>-139515.01013996173</v>
      </c>
      <c r="I18" s="19">
        <f t="shared" si="4"/>
        <v>-594469.56124811526</v>
      </c>
      <c r="J18" s="19">
        <f t="shared" si="4"/>
        <v>-254842.26971852779</v>
      </c>
      <c r="K18" s="19">
        <f t="shared" si="4"/>
        <v>-158361.53594457544</v>
      </c>
      <c r="L18" s="19">
        <f t="shared" si="4"/>
        <v>-321863.05352045875</v>
      </c>
      <c r="M18" s="19">
        <f t="shared" si="4"/>
        <v>-744585.94282076601</v>
      </c>
      <c r="N18" s="19">
        <f t="shared" si="4"/>
        <v>-782671.79907747917</v>
      </c>
      <c r="O18" s="19">
        <f t="shared" si="4"/>
        <v>-1255177.7150079552</v>
      </c>
      <c r="P18" s="19">
        <f t="shared" ref="P18" si="5">SUM(D18:O18)</f>
        <v>-5664904.4232246019</v>
      </c>
      <c r="Q18" s="84"/>
      <c r="R18" s="84"/>
    </row>
    <row r="19" spans="1:18" x14ac:dyDescent="0.2">
      <c r="A19" s="14">
        <f t="shared" si="1"/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4"/>
      <c r="R19" s="84"/>
    </row>
    <row r="20" spans="1:18" x14ac:dyDescent="0.2">
      <c r="A20" s="14">
        <f t="shared" si="1"/>
        <v>11</v>
      </c>
      <c r="B20" s="13" t="s">
        <v>118</v>
      </c>
      <c r="C20" s="14" t="s">
        <v>119</v>
      </c>
      <c r="D20" s="18">
        <v>-149.9933467370426</v>
      </c>
      <c r="E20" s="18">
        <v>-1379.4379582513172</v>
      </c>
      <c r="F20" s="18">
        <v>-3062.2799729518351</v>
      </c>
      <c r="G20" s="18">
        <v>-5415.8899381515885</v>
      </c>
      <c r="H20" s="18">
        <v>-7708.5936267571697</v>
      </c>
      <c r="I20" s="18">
        <v>-9454.5704210731146</v>
      </c>
      <c r="J20" s="18">
        <v>-11383.208385191136</v>
      </c>
      <c r="K20" s="18">
        <v>-12703.413426158162</v>
      </c>
      <c r="L20" s="18">
        <v>-14111.042604336339</v>
      </c>
      <c r="M20" s="18">
        <v>-16372.394017958957</v>
      </c>
      <c r="N20" s="18">
        <v>-19355.28880885223</v>
      </c>
      <c r="O20" s="18">
        <v>-23189.075744393489</v>
      </c>
      <c r="P20" s="19">
        <f>SUM(D20:O20)</f>
        <v>-124285.18825081238</v>
      </c>
      <c r="Q20" s="41"/>
      <c r="R20" s="41"/>
    </row>
    <row r="21" spans="1:18" x14ac:dyDescent="0.2">
      <c r="A21" s="14">
        <f t="shared" si="1"/>
        <v>12</v>
      </c>
      <c r="P21" s="19"/>
    </row>
    <row r="22" spans="1:18" x14ac:dyDescent="0.2">
      <c r="A22" s="14">
        <f t="shared" si="1"/>
        <v>13</v>
      </c>
      <c r="B22" s="13" t="s">
        <v>120</v>
      </c>
      <c r="C22" s="14" t="str">
        <f>"Σ("&amp;A$18&amp;") + ("&amp;A20&amp;")"</f>
        <v>Σ(9) + (11)</v>
      </c>
      <c r="D22" s="19">
        <f>D18+D20</f>
        <v>180903.42003357664</v>
      </c>
      <c r="E22" s="19">
        <f t="shared" ref="E22:O22" si="6">D22+E18+E20</f>
        <v>-309070.81391477666</v>
      </c>
      <c r="F22" s="19">
        <f t="shared" si="6"/>
        <v>-459572.01297798089</v>
      </c>
      <c r="G22" s="19">
        <f t="shared" si="6"/>
        <v>-1423425.1369628545</v>
      </c>
      <c r="H22" s="19">
        <f t="shared" si="6"/>
        <v>-1570648.7407295734</v>
      </c>
      <c r="I22" s="19">
        <f t="shared" si="6"/>
        <v>-2174572.8723987616</v>
      </c>
      <c r="J22" s="19">
        <f t="shared" si="6"/>
        <v>-2440798.3505024803</v>
      </c>
      <c r="K22" s="19">
        <f t="shared" si="6"/>
        <v>-2611863.2998732137</v>
      </c>
      <c r="L22" s="19">
        <f t="shared" si="6"/>
        <v>-2947837.395998009</v>
      </c>
      <c r="M22" s="19">
        <f t="shared" si="6"/>
        <v>-3708795.732836734</v>
      </c>
      <c r="N22" s="19">
        <f t="shared" si="6"/>
        <v>-4510822.8207230661</v>
      </c>
      <c r="O22" s="19">
        <f t="shared" si="6"/>
        <v>-5789189.6114754146</v>
      </c>
      <c r="P22" s="19"/>
    </row>
    <row r="23" spans="1:18" x14ac:dyDescent="0.2">
      <c r="A23" s="14">
        <f t="shared" si="1"/>
        <v>14</v>
      </c>
      <c r="P23" s="19"/>
    </row>
    <row r="24" spans="1:18" x14ac:dyDescent="0.2">
      <c r="A24" s="14">
        <f t="shared" si="1"/>
        <v>15</v>
      </c>
      <c r="B24" s="13" t="s">
        <v>121</v>
      </c>
      <c r="C24" s="14" t="s">
        <v>122</v>
      </c>
      <c r="D24" s="87">
        <v>1E-3</v>
      </c>
      <c r="E24" s="87">
        <v>1E-3</v>
      </c>
      <c r="F24" s="87">
        <v>1E-3</v>
      </c>
      <c r="G24" s="87">
        <v>1E-3</v>
      </c>
      <c r="H24" s="87">
        <v>1E-3</v>
      </c>
      <c r="I24" s="87">
        <v>1E-3</v>
      </c>
      <c r="J24" s="87">
        <v>1E-3</v>
      </c>
      <c r="K24" s="87">
        <v>1E-3</v>
      </c>
      <c r="L24" s="87">
        <v>1E-3</v>
      </c>
      <c r="M24" s="87">
        <v>1E-3</v>
      </c>
      <c r="N24" s="87">
        <v>1E-3</v>
      </c>
      <c r="O24" s="87">
        <v>1E-3</v>
      </c>
      <c r="P24" s="19"/>
    </row>
    <row r="25" spans="1:18" x14ac:dyDescent="0.2">
      <c r="A25" s="14">
        <f t="shared" si="1"/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x14ac:dyDescent="0.2">
      <c r="A26" s="14">
        <f t="shared" si="1"/>
        <v>17</v>
      </c>
      <c r="B26" s="13" t="s">
        <v>123</v>
      </c>
      <c r="C26" s="14" t="str">
        <f>"("&amp;A14&amp;") x ("&amp;A24&amp;")"</f>
        <v>(5) x (15)</v>
      </c>
      <c r="D26" s="19">
        <f t="shared" ref="D26:O26" si="7">D14*D24</f>
        <v>283905.99400000001</v>
      </c>
      <c r="E26" s="19">
        <f t="shared" si="7"/>
        <v>251600.35700000002</v>
      </c>
      <c r="F26" s="19">
        <f t="shared" si="7"/>
        <v>266314.73800000001</v>
      </c>
      <c r="G26" s="19">
        <f t="shared" si="7"/>
        <v>241713.08499999999</v>
      </c>
      <c r="H26" s="19">
        <f t="shared" si="7"/>
        <v>232474.34299999999</v>
      </c>
      <c r="I26" s="19">
        <f t="shared" si="7"/>
        <v>230782.31599999999</v>
      </c>
      <c r="J26" s="19">
        <f t="shared" si="7"/>
        <v>242400.45699999999</v>
      </c>
      <c r="K26" s="19">
        <f t="shared" si="7"/>
        <v>249679.19400000002</v>
      </c>
      <c r="L26" s="19">
        <f t="shared" si="7"/>
        <v>235327.65299999999</v>
      </c>
      <c r="M26" s="19">
        <f t="shared" si="7"/>
        <v>248864.32</v>
      </c>
      <c r="N26" s="19">
        <f t="shared" si="7"/>
        <v>269291.50900000002</v>
      </c>
      <c r="O26" s="19">
        <f t="shared" si="7"/>
        <v>321741.44699999999</v>
      </c>
      <c r="P26" s="19">
        <f>SUM(D26:O26)</f>
        <v>3074095.4130000002</v>
      </c>
    </row>
    <row r="27" spans="1:18" x14ac:dyDescent="0.2">
      <c r="A27" s="14">
        <f t="shared" si="1"/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A28" s="14">
        <f t="shared" si="1"/>
        <v>19</v>
      </c>
      <c r="B28" s="13" t="s">
        <v>124</v>
      </c>
      <c r="C28" s="14" t="str">
        <f>"("&amp;A28&amp;")+("&amp;A18&amp;")+("&amp;A20&amp;")-("&amp;A26&amp;")"</f>
        <v>(19)+(9)+(11)-(17)</v>
      </c>
      <c r="D28" s="19">
        <f>D22-D26</f>
        <v>-103002.57396642337</v>
      </c>
      <c r="E28" s="19">
        <f>D28+E18+E20-E26</f>
        <v>-844577.1649147768</v>
      </c>
      <c r="F28" s="19">
        <f t="shared" ref="F28:O28" si="8">E28+F18+F20-F26</f>
        <v>-1261393.1019779812</v>
      </c>
      <c r="G28" s="19">
        <f t="shared" si="8"/>
        <v>-2466959.3109628544</v>
      </c>
      <c r="H28" s="19">
        <f t="shared" si="8"/>
        <v>-2846657.2577295732</v>
      </c>
      <c r="I28" s="19">
        <f t="shared" si="8"/>
        <v>-3681363.7053987617</v>
      </c>
      <c r="J28" s="19">
        <f t="shared" si="8"/>
        <v>-4189989.6405024803</v>
      </c>
      <c r="K28" s="19">
        <f t="shared" si="8"/>
        <v>-4610733.7838732144</v>
      </c>
      <c r="L28" s="19">
        <f t="shared" si="8"/>
        <v>-5182035.5329980096</v>
      </c>
      <c r="M28" s="19">
        <f t="shared" si="8"/>
        <v>-6191858.1898367349</v>
      </c>
      <c r="N28" s="19">
        <f t="shared" si="8"/>
        <v>-7263176.7867230661</v>
      </c>
      <c r="O28" s="19">
        <f t="shared" si="8"/>
        <v>-8863285.0244754162</v>
      </c>
      <c r="P28" s="19"/>
    </row>
    <row r="29" spans="1:18" x14ac:dyDescent="0.2">
      <c r="A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x14ac:dyDescent="0.2">
      <c r="A30" s="14"/>
      <c r="B30" s="13" t="s">
        <v>125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8" x14ac:dyDescent="0.2">
      <c r="A31" s="1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8" x14ac:dyDescent="0.2">
      <c r="A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x14ac:dyDescent="0.2">
      <c r="A33" s="14"/>
    </row>
    <row r="34" spans="1:10" x14ac:dyDescent="0.2">
      <c r="A34" s="14"/>
    </row>
    <row r="35" spans="1:10" x14ac:dyDescent="0.2">
      <c r="A35" s="14"/>
    </row>
    <row r="36" spans="1:10" x14ac:dyDescent="0.2">
      <c r="A36" s="14"/>
    </row>
    <row r="37" spans="1:10" x14ac:dyDescent="0.2">
      <c r="A37" s="14"/>
    </row>
    <row r="38" spans="1:10" x14ac:dyDescent="0.2">
      <c r="A38" s="14"/>
    </row>
    <row r="39" spans="1:10" x14ac:dyDescent="0.2">
      <c r="A39" s="15"/>
    </row>
    <row r="40" spans="1:10" x14ac:dyDescent="0.2">
      <c r="A40" s="15"/>
    </row>
    <row r="41" spans="1:10" x14ac:dyDescent="0.2">
      <c r="A41" s="15"/>
    </row>
    <row r="42" spans="1:10" x14ac:dyDescent="0.2">
      <c r="A42" s="15"/>
    </row>
    <row r="43" spans="1:10" x14ac:dyDescent="0.2">
      <c r="A43" s="14"/>
    </row>
    <row r="44" spans="1:10" x14ac:dyDescent="0.2">
      <c r="A44" s="14"/>
      <c r="J44" s="19"/>
    </row>
    <row r="45" spans="1:10" x14ac:dyDescent="0.2">
      <c r="A45" s="14"/>
    </row>
    <row r="46" spans="1:10" x14ac:dyDescent="0.2">
      <c r="A46" s="14"/>
    </row>
    <row r="47" spans="1:10" x14ac:dyDescent="0.2">
      <c r="A47" s="14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  <row r="75" spans="1:1" x14ac:dyDescent="0.2">
      <c r="A75" s="14"/>
    </row>
    <row r="76" spans="1:1" x14ac:dyDescent="0.2">
      <c r="A76" s="14"/>
    </row>
    <row r="77" spans="1:1" x14ac:dyDescent="0.2">
      <c r="A77" s="14"/>
    </row>
    <row r="78" spans="1:1" x14ac:dyDescent="0.2">
      <c r="A78" s="14"/>
    </row>
    <row r="79" spans="1:1" x14ac:dyDescent="0.2">
      <c r="A79" s="14"/>
    </row>
    <row r="80" spans="1: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</sheetData>
  <mergeCells count="4">
    <mergeCell ref="A1:P1"/>
    <mergeCell ref="A2:P2"/>
    <mergeCell ref="A3:P3"/>
    <mergeCell ref="A4:P4"/>
  </mergeCells>
  <printOptions horizontalCentered="1"/>
  <pageMargins left="0.7" right="0.7" top="1" bottom="0.75" header="0.3" footer="0.3"/>
  <pageSetup scale="49" orientation="landscape" blackAndWhite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2017-04-03T07:00:00+00:00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D8B50FB-0BF4-4875-92CE-EBDD4F1F6BEA}"/>
</file>

<file path=customXml/itemProps2.xml><?xml version="1.0" encoding="utf-8"?>
<ds:datastoreItem xmlns:ds="http://schemas.openxmlformats.org/officeDocument/2006/customXml" ds:itemID="{8B87F8B2-C84F-4BAB-94DC-3D011017501C}"/>
</file>

<file path=customXml/itemProps3.xml><?xml version="1.0" encoding="utf-8"?>
<ds:datastoreItem xmlns:ds="http://schemas.openxmlformats.org/officeDocument/2006/customXml" ds:itemID="{BDF99594-BDF9-49AE-99A7-BD7CA414E429}"/>
</file>

<file path=customXml/itemProps4.xml><?xml version="1.0" encoding="utf-8"?>
<ds:datastoreItem xmlns:ds="http://schemas.openxmlformats.org/officeDocument/2006/customXml" ds:itemID="{A02C997A-3ED0-4E93-938D-DF3373623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JAP-41 Page 1</vt:lpstr>
      <vt:lpstr>JAP-41 Page 2</vt:lpstr>
      <vt:lpstr>JAP-41 Page 3</vt:lpstr>
      <vt:lpstr>JAP-41 Page 3a</vt:lpstr>
      <vt:lpstr>JAP-41 Page 4</vt:lpstr>
      <vt:lpstr>JAP-41 Page 4a</vt:lpstr>
      <vt:lpstr>JAP-41 Page 5</vt:lpstr>
      <vt:lpstr>JAP-41 Page 5a</vt:lpstr>
      <vt:lpstr>JAP-41 Page 6</vt:lpstr>
      <vt:lpstr>JAP-41 Page 6a</vt:lpstr>
      <vt:lpstr>JAP-41 Page 7</vt:lpstr>
      <vt:lpstr>JAP-41 Page 7a</vt:lpstr>
      <vt:lpstr>JAP-41 Page 8</vt:lpstr>
      <vt:lpstr>JAP-41 Page 8a</vt:lpstr>
      <vt:lpstr>JAP-41 Page 9</vt:lpstr>
      <vt:lpstr>JAP-41 Page 9a</vt:lpstr>
      <vt:lpstr>JAP-41 Page 10</vt:lpstr>
      <vt:lpstr>JAP-41 Page 10a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No Name</cp:lastModifiedBy>
  <cp:lastPrinted>2017-04-03T03:23:01Z</cp:lastPrinted>
  <dcterms:created xsi:type="dcterms:W3CDTF">2017-03-30T21:13:23Z</dcterms:created>
  <dcterms:modified xsi:type="dcterms:W3CDTF">2017-04-03T03:41:05Z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