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840" windowHeight="11640" tabRatio="762" activeTab="0"/>
  </bookViews>
  <sheets>
    <sheet name="Ex7,p5" sheetId="1" r:id="rId1"/>
  </sheets>
  <definedNames>
    <definedName name="_xlnm.Print_Area" localSheetId="0">'Ex7,p5'!$A$1:$H$46</definedName>
  </definedNames>
  <calcPr fullCalcOnLoad="1"/>
</workbook>
</file>

<file path=xl/sharedStrings.xml><?xml version="1.0" encoding="utf-8"?>
<sst xmlns="http://schemas.openxmlformats.org/spreadsheetml/2006/main" count="29" uniqueCount="26">
  <si>
    <t>COST RATE</t>
  </si>
  <si>
    <t>PERCENT</t>
  </si>
  <si>
    <t>Type of Capital</t>
  </si>
  <si>
    <t>Common Equity</t>
  </si>
  <si>
    <t>Long-term Debt</t>
  </si>
  <si>
    <t>TOTAL CAPITAL</t>
  </si>
  <si>
    <t>RATEMAKNG CAPITAL STRUCTURE</t>
  </si>
  <si>
    <t>WT. AVG.</t>
  </si>
  <si>
    <t>-</t>
  </si>
  <si>
    <t>Short-term Debt</t>
  </si>
  <si>
    <t>COST RATE*</t>
  </si>
  <si>
    <t>† Data from Exhibit__(DEG-5C).</t>
  </si>
  <si>
    <t>*Cost rate data from Company filing.</t>
  </si>
  <si>
    <t>ADJUSTED FOR JR. SUBORDINATED NOTES 50% EQUITY CREDIT</t>
  </si>
  <si>
    <t>Common Equity + 50% x $250 Mill.</t>
  </si>
  <si>
    <t>Long-term Debt - 50% x $250 Mill.</t>
  </si>
  <si>
    <t>Preferred Stock</t>
  </si>
  <si>
    <t>AMOUNT</t>
  </si>
  <si>
    <t>ADJUSTED</t>
  </si>
  <si>
    <t>AMOUNT†</t>
  </si>
  <si>
    <t>OF TOTAL</t>
  </si>
  <si>
    <t>PUGET SOUND ENERGY, INC.</t>
  </si>
  <si>
    <t>plus: Imputed debt for PPA</t>
  </si>
  <si>
    <t xml:space="preserve">          Imputed debt for leases</t>
  </si>
  <si>
    <t xml:space="preserve">          Imputed deb for retirement obl.</t>
  </si>
  <si>
    <t>Revised total long-term det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</si>
</sst>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0.000000000%"/>
    <numFmt numFmtId="168" formatCode="0.00000000%"/>
    <numFmt numFmtId="169" formatCode="0.00000000000000000%"/>
    <numFmt numFmtId="170" formatCode="0.0000000000000000%"/>
    <numFmt numFmtId="171" formatCode="0.00000%"/>
    <numFmt numFmtId="172" formatCode="0.0%"/>
    <numFmt numFmtId="173" formatCode="0.00000000000000%"/>
    <numFmt numFmtId="174" formatCode="0.000000000000000%"/>
    <numFmt numFmtId="175" formatCode="&quot;$&quot;#,##0.0"/>
    <numFmt numFmtId="176" formatCode="0.0000000%"/>
    <numFmt numFmtId="177" formatCode="0.0000%"/>
    <numFmt numFmtId="178" formatCode="mmmm\-yy"/>
    <numFmt numFmtId="179" formatCode="0.000000000000000000%"/>
    <numFmt numFmtId="180" formatCode="&quot;$&quot;#,##0.000"/>
    <numFmt numFmtId="181" formatCode="m/d"/>
    <numFmt numFmtId="182" formatCode="mmmm\ d\,\ yyyy"/>
    <numFmt numFmtId="183" formatCode="0.000000%"/>
    <numFmt numFmtId="184" formatCode="0.00000000000%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b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0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10" fontId="10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10" fontId="7" fillId="0" borderId="13" xfId="0" applyNumberFormat="1" applyFont="1" applyFill="1" applyBorder="1" applyAlignment="1">
      <alignment horizontal="center"/>
    </xf>
    <xf numFmtId="164" fontId="7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0" fontId="9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/>
    </xf>
    <xf numFmtId="10" fontId="7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PageLayoutView="0" workbookViewId="0" topLeftCell="A1">
      <selection activeCell="A1" sqref="A1"/>
    </sheetView>
  </sheetViews>
  <sheetFormatPr defaultColWidth="10.875" defaultRowHeight="12"/>
  <cols>
    <col min="1" max="1" width="6.75390625" style="1" customWidth="1"/>
    <col min="2" max="2" width="19.00390625" style="1" customWidth="1"/>
    <col min="3" max="3" width="11.375" style="1" customWidth="1"/>
    <col min="4" max="4" width="11.875" style="1" customWidth="1"/>
    <col min="5" max="5" width="1.75390625" style="1" customWidth="1"/>
    <col min="6" max="8" width="11.00390625" style="1" bestFit="1" customWidth="1"/>
    <col min="9" max="9" width="10.875" style="1" customWidth="1"/>
    <col min="10" max="10" width="11.00390625" style="1" bestFit="1" customWidth="1"/>
    <col min="11" max="16384" width="10.875" style="1" customWidth="1"/>
  </cols>
  <sheetData>
    <row r="1" ht="12.75">
      <c r="H1" s="6"/>
    </row>
    <row r="2" ht="12.75">
      <c r="H2" s="6"/>
    </row>
    <row r="3" spans="8:9" ht="12.75">
      <c r="H3" s="6"/>
      <c r="I3" s="6"/>
    </row>
    <row r="4" ht="12.75">
      <c r="I4" s="6"/>
    </row>
    <row r="6" ht="12.75">
      <c r="E6" s="7" t="s">
        <v>21</v>
      </c>
    </row>
    <row r="7" ht="12.75">
      <c r="E7" s="7" t="s">
        <v>6</v>
      </c>
    </row>
    <row r="11" spans="2:8" ht="12.75">
      <c r="B11" s="5"/>
      <c r="C11" s="5"/>
      <c r="D11" s="15" t="s">
        <v>18</v>
      </c>
      <c r="E11" s="15"/>
      <c r="F11" s="15" t="s">
        <v>1</v>
      </c>
      <c r="G11" s="2"/>
      <c r="H11" s="3" t="s">
        <v>7</v>
      </c>
    </row>
    <row r="12" spans="2:8" ht="12.75">
      <c r="B12" s="8" t="s">
        <v>2</v>
      </c>
      <c r="C12" s="14" t="s">
        <v>19</v>
      </c>
      <c r="D12" s="14" t="s">
        <v>17</v>
      </c>
      <c r="E12" s="14"/>
      <c r="F12" s="16" t="s">
        <v>20</v>
      </c>
      <c r="G12" s="17" t="s">
        <v>10</v>
      </c>
      <c r="H12" s="4" t="s">
        <v>0</v>
      </c>
    </row>
    <row r="13" spans="2:7" ht="12.75">
      <c r="B13" s="5"/>
      <c r="C13" s="5"/>
      <c r="D13" s="5"/>
      <c r="E13" s="5"/>
      <c r="F13" s="5"/>
      <c r="G13" s="18"/>
    </row>
    <row r="14" spans="2:12" ht="12.75">
      <c r="B14" s="5" t="s">
        <v>3</v>
      </c>
      <c r="C14" s="19">
        <v>2699043</v>
      </c>
      <c r="D14" s="19">
        <f>0.43*C22</f>
        <v>2579318.45</v>
      </c>
      <c r="E14" s="19"/>
      <c r="F14" s="11">
        <f>D14/D22</f>
        <v>0.43000000000000005</v>
      </c>
      <c r="G14" s="20" t="s">
        <v>8</v>
      </c>
      <c r="H14" s="21" t="s">
        <v>8</v>
      </c>
      <c r="J14" s="2"/>
      <c r="K14" s="2"/>
      <c r="L14" s="2"/>
    </row>
    <row r="15" spans="2:12" ht="12.75">
      <c r="B15" s="5"/>
      <c r="C15" s="19"/>
      <c r="D15" s="19"/>
      <c r="E15" s="19"/>
      <c r="F15" s="11"/>
      <c r="G15" s="20"/>
      <c r="H15" s="21"/>
      <c r="J15" s="2"/>
      <c r="K15" s="2"/>
      <c r="L15" s="2"/>
    </row>
    <row r="16" spans="2:12" ht="12.75">
      <c r="B16" s="5" t="s">
        <v>16</v>
      </c>
      <c r="C16" s="19">
        <v>1899</v>
      </c>
      <c r="D16" s="19">
        <f>C16</f>
        <v>1899</v>
      </c>
      <c r="E16" s="19"/>
      <c r="F16" s="11">
        <f>D16/D22</f>
        <v>0.0003165836308424809</v>
      </c>
      <c r="G16" s="21">
        <v>0.0861</v>
      </c>
      <c r="H16" s="21">
        <f>F16*G16</f>
        <v>2.7257850615537605E-05</v>
      </c>
      <c r="J16" s="2"/>
      <c r="K16" s="2"/>
      <c r="L16" s="2"/>
    </row>
    <row r="17" spans="2:12" ht="12.75">
      <c r="B17" s="5"/>
      <c r="C17" s="19"/>
      <c r="D17" s="19"/>
      <c r="E17" s="19"/>
      <c r="F17" s="11"/>
      <c r="G17" s="21"/>
      <c r="H17" s="21"/>
      <c r="J17" s="2"/>
      <c r="K17" s="2"/>
      <c r="L17" s="2"/>
    </row>
    <row r="18" spans="2:12" ht="12.75">
      <c r="B18" s="5" t="s">
        <v>4</v>
      </c>
      <c r="C18" s="19">
        <v>3001777</v>
      </c>
      <c r="D18" s="19">
        <f>C18+(C14-D14)</f>
        <v>3121501.55</v>
      </c>
      <c r="E18" s="19"/>
      <c r="F18" s="11">
        <f>D18/D22</f>
        <v>0.5203877274246613</v>
      </c>
      <c r="G18" s="21">
        <v>0.069</v>
      </c>
      <c r="H18" s="21">
        <f>F18*G18</f>
        <v>0.03590675319230163</v>
      </c>
      <c r="J18" s="2"/>
      <c r="K18" s="2"/>
      <c r="L18" s="2"/>
    </row>
    <row r="19" spans="2:12" ht="12.75">
      <c r="B19" s="5"/>
      <c r="C19" s="19"/>
      <c r="D19" s="19"/>
      <c r="E19" s="19"/>
      <c r="F19" s="11"/>
      <c r="G19" s="21"/>
      <c r="H19" s="21"/>
      <c r="J19" s="2"/>
      <c r="K19" s="2"/>
      <c r="L19" s="2"/>
    </row>
    <row r="20" spans="2:12" ht="12.75">
      <c r="B20" s="5" t="s">
        <v>9</v>
      </c>
      <c r="C20" s="22">
        <v>295696</v>
      </c>
      <c r="D20" s="22">
        <f>C20</f>
        <v>295696</v>
      </c>
      <c r="E20" s="22"/>
      <c r="F20" s="12">
        <f>D20/D22</f>
        <v>0.04929568894449617</v>
      </c>
      <c r="G20" s="23">
        <v>0.0592</v>
      </c>
      <c r="H20" s="23">
        <f>F20*G20</f>
        <v>0.0029183047855141737</v>
      </c>
      <c r="J20" s="2"/>
      <c r="K20" s="2"/>
      <c r="L20" s="2"/>
    </row>
    <row r="21" spans="2:12" ht="12.75">
      <c r="B21" s="5"/>
      <c r="C21" s="10"/>
      <c r="D21" s="10"/>
      <c r="E21" s="10"/>
      <c r="F21" s="11"/>
      <c r="G21" s="20"/>
      <c r="H21" s="21"/>
      <c r="J21" s="2"/>
      <c r="K21" s="2"/>
      <c r="L21" s="2"/>
    </row>
    <row r="22" spans="2:12" ht="12.75">
      <c r="B22" s="5" t="s">
        <v>5</v>
      </c>
      <c r="C22" s="19">
        <f>SUM(C14:C20)</f>
        <v>5998415</v>
      </c>
      <c r="D22" s="19">
        <f>D14+D16+D18+D20</f>
        <v>5998415</v>
      </c>
      <c r="E22" s="19"/>
      <c r="F22" s="11">
        <f>F14+F16+F18+F20</f>
        <v>1</v>
      </c>
      <c r="G22" s="20"/>
      <c r="H22" s="21"/>
      <c r="I22" s="9"/>
      <c r="J22" s="2"/>
      <c r="K22" s="2"/>
      <c r="L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ht="12.75">
      <c r="B26" s="1" t="s">
        <v>11</v>
      </c>
    </row>
    <row r="27" spans="2:6" ht="12.75">
      <c r="B27" s="1" t="s">
        <v>12</v>
      </c>
      <c r="F27" s="13"/>
    </row>
    <row r="28" ht="12.75">
      <c r="F28" s="13"/>
    </row>
    <row r="30" spans="4:5" ht="12.75">
      <c r="D30" s="13"/>
      <c r="E30" s="3" t="s">
        <v>13</v>
      </c>
    </row>
    <row r="32" spans="2:8" ht="12.75">
      <c r="B32" s="1" t="s">
        <v>14</v>
      </c>
      <c r="D32" s="13">
        <f>D14+0.5*250000</f>
        <v>2704318.45</v>
      </c>
      <c r="F32" s="11">
        <f>D32/D44</f>
        <v>0.45083883825977367</v>
      </c>
      <c r="G32" s="25">
        <f>D32</f>
        <v>2704318.45</v>
      </c>
      <c r="H32" s="26">
        <f>G32/$G$44</f>
        <v>0.41743519826994724</v>
      </c>
    </row>
    <row r="33" spans="4:8" ht="12.75">
      <c r="D33" s="13"/>
      <c r="F33" s="11"/>
      <c r="G33" s="27"/>
      <c r="H33" s="28"/>
    </row>
    <row r="34" spans="2:8" ht="12.75">
      <c r="B34" s="1" t="s">
        <v>16</v>
      </c>
      <c r="D34" s="13">
        <f>D16</f>
        <v>1899</v>
      </c>
      <c r="F34" s="11">
        <f>D34/D44</f>
        <v>0.0003165836308424809</v>
      </c>
      <c r="G34" s="29">
        <f>D34</f>
        <v>1899</v>
      </c>
      <c r="H34" s="28">
        <f>G34/$G$44</f>
        <v>0.0002931272541200278</v>
      </c>
    </row>
    <row r="35" spans="4:8" ht="12.75">
      <c r="D35" s="13"/>
      <c r="F35" s="11"/>
      <c r="G35" s="27"/>
      <c r="H35" s="28"/>
    </row>
    <row r="36" spans="2:8" ht="12.75">
      <c r="B36" s="1" t="s">
        <v>15</v>
      </c>
      <c r="D36" s="13">
        <f>D18-0.5*250000</f>
        <v>2996501.55</v>
      </c>
      <c r="F36" s="11">
        <f>D36/D44</f>
        <v>0.4995488891648877</v>
      </c>
      <c r="G36" s="29">
        <f>D36</f>
        <v>2996501.55</v>
      </c>
      <c r="H36" s="28"/>
    </row>
    <row r="37" spans="2:8" ht="12.75">
      <c r="B37" s="1" t="s">
        <v>22</v>
      </c>
      <c r="D37" s="13"/>
      <c r="F37" s="11"/>
      <c r="G37" s="29">
        <v>362900</v>
      </c>
      <c r="H37" s="28"/>
    </row>
    <row r="38" spans="2:8" ht="12.75">
      <c r="B38" s="1" t="s">
        <v>23</v>
      </c>
      <c r="D38" s="13"/>
      <c r="F38" s="11"/>
      <c r="G38" s="29">
        <v>97900</v>
      </c>
      <c r="H38" s="28"/>
    </row>
    <row r="39" spans="2:8" ht="12.75">
      <c r="B39" s="1" t="s">
        <v>24</v>
      </c>
      <c r="D39" s="24"/>
      <c r="F39" s="11"/>
      <c r="G39" s="30">
        <v>19200</v>
      </c>
      <c r="H39" s="28"/>
    </row>
    <row r="40" spans="2:8" ht="12.75">
      <c r="B40" s="1" t="s">
        <v>25</v>
      </c>
      <c r="D40" s="13"/>
      <c r="F40" s="11"/>
      <c r="G40" s="29">
        <f>SUM(G36:G39)</f>
        <v>3476501.55</v>
      </c>
      <c r="H40" s="28">
        <f>G40/$G$44</f>
        <v>0.5366284114247081</v>
      </c>
    </row>
    <row r="41" spans="4:8" ht="12.75">
      <c r="D41" s="13"/>
      <c r="F41" s="11"/>
      <c r="G41" s="27"/>
      <c r="H41" s="28"/>
    </row>
    <row r="42" spans="2:8" ht="12.75">
      <c r="B42" s="1" t="s">
        <v>9</v>
      </c>
      <c r="D42" s="24">
        <f>D20</f>
        <v>295696</v>
      </c>
      <c r="F42" s="12">
        <f>D42/D44</f>
        <v>0.04929568894449617</v>
      </c>
      <c r="G42" s="29">
        <f>D42</f>
        <v>295696</v>
      </c>
      <c r="H42" s="31">
        <f>G42/$G$44</f>
        <v>0.04564326305122472</v>
      </c>
    </row>
    <row r="43" spans="4:8" ht="12.75">
      <c r="D43" s="13"/>
      <c r="F43" s="11"/>
      <c r="G43" s="27"/>
      <c r="H43" s="28"/>
    </row>
    <row r="44" spans="4:8" ht="12.75">
      <c r="D44" s="13">
        <f>D32+D34+D36+D42</f>
        <v>5998415</v>
      </c>
      <c r="F44" s="11">
        <f>F32+F34+F36+F42</f>
        <v>1</v>
      </c>
      <c r="G44" s="32">
        <f>G32+G34+G40+G42</f>
        <v>6478415</v>
      </c>
      <c r="H44" s="33">
        <f>H32+H34+H40+H42</f>
        <v>1</v>
      </c>
    </row>
    <row r="46" ht="12.75">
      <c r="G46" s="13">
        <f>G44-D44</f>
        <v>480000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dgaine</cp:lastModifiedBy>
  <cp:lastPrinted>2008-06-19T01:23:58Z</cp:lastPrinted>
  <dcterms:created xsi:type="dcterms:W3CDTF">2008-05-30T23:19:32Z</dcterms:created>
  <dcterms:modified xsi:type="dcterms:W3CDTF">2008-06-19T21:20:38Z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2008-07-03T00:00:00Z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