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09 NET GAINS &amp; LOSSES\"/>
    </mc:Choice>
  </mc:AlternateContent>
  <bookViews>
    <workbookView xWindow="120" yWindow="40" windowWidth="19020" windowHeight="8090" firstSheet="1" activeTab="1"/>
  </bookViews>
  <sheets>
    <sheet name="Acerno_Cache_XXXXX" sheetId="8" state="veryHidden" r:id="rId1"/>
    <sheet name="NGL-1" sheetId="6" r:id="rId2"/>
    <sheet name="NGL-2" sheetId="7" r:id="rId3"/>
    <sheet name="NGL-3" sheetId="3" r:id="rId4"/>
    <sheet name="NGL-4" sheetId="5" r:id="rId5"/>
  </sheets>
  <externalReferences>
    <externalReference r:id="rId6"/>
  </externalReferences>
  <definedNames>
    <definedName name="_xlnm.Print_Titles" localSheetId="3">'NGL-3'!$1:$5</definedName>
    <definedName name="Recover">[1]Macro1!$A$90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P28" i="7" l="1"/>
  <c r="D28" i="7"/>
  <c r="P26" i="7" l="1"/>
  <c r="P16" i="7"/>
  <c r="L12" i="7"/>
  <c r="H12" i="7"/>
  <c r="K12" i="7"/>
  <c r="G12" i="7"/>
  <c r="D40" i="7"/>
  <c r="H16" i="7"/>
  <c r="G16" i="7"/>
  <c r="D18" i="7"/>
  <c r="D26" i="7"/>
  <c r="D16" i="7"/>
  <c r="D12" i="7"/>
  <c r="D14" i="7"/>
  <c r="H79" i="3"/>
  <c r="H76" i="3"/>
  <c r="H64" i="3"/>
  <c r="E34" i="3" l="1"/>
  <c r="AH49" i="6" l="1"/>
  <c r="AH50" i="6"/>
  <c r="AH51" i="6"/>
  <c r="AH52" i="6"/>
  <c r="AH53" i="6"/>
  <c r="AH54" i="6"/>
  <c r="AH55" i="6"/>
  <c r="AH56" i="6"/>
  <c r="AH58" i="6"/>
  <c r="X58" i="6"/>
  <c r="Y58" i="6"/>
  <c r="Z58" i="6"/>
  <c r="AA58" i="6"/>
  <c r="AB58" i="6"/>
  <c r="AC58" i="6"/>
  <c r="AD58" i="6"/>
  <c r="AE58" i="6"/>
  <c r="AF58" i="6"/>
  <c r="W58" i="6"/>
  <c r="AH48" i="6"/>
  <c r="AH25" i="6"/>
  <c r="AH26" i="6"/>
  <c r="AH27" i="6"/>
  <c r="AH28" i="6"/>
  <c r="AH24" i="6"/>
  <c r="X28" i="6"/>
  <c r="Y28" i="6"/>
  <c r="Z28" i="6"/>
  <c r="AA28" i="6"/>
  <c r="AB28" i="6"/>
  <c r="AC28" i="6"/>
  <c r="AD28" i="6"/>
  <c r="AE28" i="6"/>
  <c r="AF28" i="6"/>
  <c r="W28" i="6"/>
  <c r="B57" i="6" l="1"/>
  <c r="Z57" i="6" s="1"/>
  <c r="V27" i="6"/>
  <c r="AH19" i="6"/>
  <c r="AH20" i="6"/>
  <c r="AH21" i="6"/>
  <c r="AH22" i="6"/>
  <c r="AH23" i="6"/>
  <c r="AH18" i="6"/>
  <c r="X27" i="6"/>
  <c r="W27" i="6"/>
  <c r="Y27" i="6"/>
  <c r="V57" i="6" l="1"/>
  <c r="X57" i="6"/>
  <c r="W57" i="6"/>
  <c r="AE57" i="6"/>
  <c r="AA57" i="6"/>
  <c r="AE27" i="6"/>
  <c r="AB27" i="6"/>
  <c r="AA27" i="6"/>
  <c r="AD57" i="6"/>
  <c r="AD27" i="6"/>
  <c r="Z27" i="6"/>
  <c r="AC57" i="6"/>
  <c r="Y57" i="6"/>
  <c r="AC27" i="6"/>
  <c r="AB57" i="6"/>
  <c r="AH57" i="6" l="1"/>
  <c r="C60" i="6"/>
  <c r="S60" i="6"/>
  <c r="S30" i="6"/>
  <c r="H16" i="3" l="1"/>
  <c r="D10" i="7" s="1"/>
  <c r="H52" i="3"/>
  <c r="H40" i="3"/>
  <c r="D8" i="7" s="1"/>
  <c r="H28" i="3"/>
  <c r="H8" i="7" l="1"/>
  <c r="I8" i="7"/>
  <c r="G8" i="7"/>
  <c r="P8" i="7" s="1"/>
  <c r="H10" i="7"/>
  <c r="G10" i="7"/>
  <c r="D39" i="7"/>
  <c r="K37" i="7" l="1"/>
  <c r="U55" i="6" l="1"/>
  <c r="V55" i="6"/>
  <c r="W55" i="6"/>
  <c r="X55" i="6"/>
  <c r="Y55" i="6"/>
  <c r="Z55" i="6"/>
  <c r="AA55" i="6"/>
  <c r="AB55" i="6"/>
  <c r="AC55" i="6"/>
  <c r="T55" i="6"/>
  <c r="A14" i="7"/>
  <c r="AH47" i="6"/>
  <c r="AH16" i="6"/>
  <c r="AH17" i="6"/>
  <c r="AH15" i="6"/>
  <c r="U25" i="6"/>
  <c r="V25" i="6"/>
  <c r="W25" i="6"/>
  <c r="X25" i="6"/>
  <c r="Y25" i="6"/>
  <c r="Z25" i="6"/>
  <c r="AA25" i="6"/>
  <c r="AB25" i="6"/>
  <c r="AC25" i="6"/>
  <c r="T25" i="6"/>
  <c r="T60" i="6" l="1"/>
  <c r="T30" i="6"/>
  <c r="P12" i="7"/>
  <c r="O18" i="7" l="1"/>
  <c r="A10" i="7"/>
  <c r="A12" i="7"/>
  <c r="K18" i="7"/>
  <c r="L18" i="7"/>
  <c r="M18" i="7"/>
  <c r="H20" i="7"/>
  <c r="H24" i="7" s="1"/>
  <c r="H28" i="7" s="1"/>
  <c r="I20" i="7"/>
  <c r="I24" i="7" s="1"/>
  <c r="P20" i="7"/>
  <c r="A22" i="7"/>
  <c r="P22" i="7"/>
  <c r="D24" i="7"/>
  <c r="G24" i="7"/>
  <c r="K24" i="7"/>
  <c r="L24" i="7"/>
  <c r="M24" i="7"/>
  <c r="O24" i="7"/>
  <c r="D33" i="7"/>
  <c r="D34" i="7"/>
  <c r="G36" i="7"/>
  <c r="G37" i="7"/>
  <c r="A3" i="6"/>
  <c r="C8" i="6"/>
  <c r="C30" i="6" s="1"/>
  <c r="D8" i="6"/>
  <c r="D30" i="6" s="1"/>
  <c r="E8" i="6"/>
  <c r="F8" i="6"/>
  <c r="F30" i="6" s="1"/>
  <c r="G8" i="6"/>
  <c r="H8" i="6"/>
  <c r="I8" i="6"/>
  <c r="J8" i="6"/>
  <c r="K8" i="6"/>
  <c r="L8" i="6"/>
  <c r="D9" i="6"/>
  <c r="E9" i="6"/>
  <c r="F9" i="6"/>
  <c r="G9" i="6"/>
  <c r="H9" i="6"/>
  <c r="I9" i="6"/>
  <c r="J9" i="6"/>
  <c r="K9" i="6"/>
  <c r="L9" i="6"/>
  <c r="M9" i="6"/>
  <c r="E10" i="6"/>
  <c r="F10" i="6"/>
  <c r="G10" i="6"/>
  <c r="H10" i="6"/>
  <c r="I10" i="6"/>
  <c r="J10" i="6"/>
  <c r="K10" i="6"/>
  <c r="L10" i="6"/>
  <c r="M10" i="6"/>
  <c r="N10" i="6"/>
  <c r="F11" i="6"/>
  <c r="G11" i="6"/>
  <c r="H11" i="6"/>
  <c r="I11" i="6"/>
  <c r="J11" i="6"/>
  <c r="K11" i="6"/>
  <c r="L11" i="6"/>
  <c r="M11" i="6"/>
  <c r="N11" i="6"/>
  <c r="O11" i="6"/>
  <c r="O30" i="6" s="1"/>
  <c r="G12" i="6"/>
  <c r="H12" i="6"/>
  <c r="I12" i="6"/>
  <c r="J12" i="6"/>
  <c r="K12" i="6"/>
  <c r="L12" i="6"/>
  <c r="M12" i="6"/>
  <c r="N12" i="6"/>
  <c r="O12" i="6"/>
  <c r="P12" i="6"/>
  <c r="H13" i="6"/>
  <c r="I13" i="6"/>
  <c r="J13" i="6"/>
  <c r="K13" i="6"/>
  <c r="L13" i="6"/>
  <c r="M13" i="6"/>
  <c r="N13" i="6"/>
  <c r="O13" i="6"/>
  <c r="P13" i="6"/>
  <c r="Q13" i="6"/>
  <c r="Q30" i="6" s="1"/>
  <c r="I14" i="6"/>
  <c r="J14" i="6"/>
  <c r="K14" i="6"/>
  <c r="L14" i="6"/>
  <c r="M14" i="6"/>
  <c r="N14" i="6"/>
  <c r="O14" i="6"/>
  <c r="P14" i="6"/>
  <c r="Q14" i="6"/>
  <c r="R14" i="6"/>
  <c r="R30" i="6" s="1"/>
  <c r="AH38" i="6"/>
  <c r="D39" i="6"/>
  <c r="D60" i="6" s="1"/>
  <c r="E39" i="6"/>
  <c r="F39" i="6"/>
  <c r="G39" i="6"/>
  <c r="H39" i="6"/>
  <c r="I39" i="6"/>
  <c r="J39" i="6"/>
  <c r="K39" i="6"/>
  <c r="L39" i="6"/>
  <c r="M39" i="6"/>
  <c r="E40" i="6"/>
  <c r="F40" i="6"/>
  <c r="G40" i="6"/>
  <c r="H40" i="6"/>
  <c r="I40" i="6"/>
  <c r="J40" i="6"/>
  <c r="K40" i="6"/>
  <c r="L40" i="6"/>
  <c r="M40" i="6"/>
  <c r="N40" i="6"/>
  <c r="F41" i="6"/>
  <c r="G41" i="6"/>
  <c r="H41" i="6"/>
  <c r="I41" i="6"/>
  <c r="J41" i="6"/>
  <c r="K41" i="6"/>
  <c r="L41" i="6"/>
  <c r="M41" i="6"/>
  <c r="N41" i="6"/>
  <c r="O41" i="6"/>
  <c r="G42" i="6"/>
  <c r="H42" i="6"/>
  <c r="I42" i="6"/>
  <c r="J42" i="6"/>
  <c r="K42" i="6"/>
  <c r="L42" i="6"/>
  <c r="M42" i="6"/>
  <c r="N42" i="6"/>
  <c r="O42" i="6"/>
  <c r="P42" i="6"/>
  <c r="H43" i="6"/>
  <c r="I43" i="6"/>
  <c r="J43" i="6"/>
  <c r="K43" i="6"/>
  <c r="L43" i="6"/>
  <c r="M43" i="6"/>
  <c r="N43" i="6"/>
  <c r="O43" i="6"/>
  <c r="P43" i="6"/>
  <c r="Q43" i="6"/>
  <c r="I44" i="6"/>
  <c r="J44" i="6"/>
  <c r="K44" i="6"/>
  <c r="L44" i="6"/>
  <c r="M44" i="6"/>
  <c r="N44" i="6"/>
  <c r="O44" i="6"/>
  <c r="P44" i="6"/>
  <c r="Q44" i="6"/>
  <c r="R44" i="6"/>
  <c r="R60" i="6" s="1"/>
  <c r="L28" i="7" l="1"/>
  <c r="B59" i="6" s="1"/>
  <c r="B60" i="6" s="1"/>
  <c r="P30" i="6"/>
  <c r="N30" i="6"/>
  <c r="L30" i="6"/>
  <c r="H30" i="6"/>
  <c r="K30" i="6"/>
  <c r="G30" i="6"/>
  <c r="M30" i="6"/>
  <c r="J30" i="6"/>
  <c r="I30" i="6"/>
  <c r="E30" i="6"/>
  <c r="L60" i="6"/>
  <c r="H60" i="6"/>
  <c r="P60" i="6"/>
  <c r="N60" i="6"/>
  <c r="K60" i="6"/>
  <c r="G60" i="6"/>
  <c r="J60" i="6"/>
  <c r="F60" i="6"/>
  <c r="Q60" i="6"/>
  <c r="O60" i="6"/>
  <c r="M60" i="6"/>
  <c r="I60" i="6"/>
  <c r="E60" i="6"/>
  <c r="V56" i="6"/>
  <c r="Z56" i="6"/>
  <c r="AD56" i="6"/>
  <c r="W56" i="6"/>
  <c r="AA56" i="6"/>
  <c r="U56" i="6"/>
  <c r="X56" i="6"/>
  <c r="AB56" i="6"/>
  <c r="Y56" i="6"/>
  <c r="AC56" i="6"/>
  <c r="M28" i="7"/>
  <c r="O28" i="7"/>
  <c r="P24" i="7"/>
  <c r="K28" i="7"/>
  <c r="AH39" i="6"/>
  <c r="AH41" i="6"/>
  <c r="AH42" i="6"/>
  <c r="AH43" i="6"/>
  <c r="AH44" i="6"/>
  <c r="AH40" i="6"/>
  <c r="AH12" i="6"/>
  <c r="AH9" i="6"/>
  <c r="AH14" i="6"/>
  <c r="AH8" i="6"/>
  <c r="AH13" i="6"/>
  <c r="AH10" i="6"/>
  <c r="AH11" i="6"/>
  <c r="P10" i="7"/>
  <c r="AB59" i="6" l="1"/>
  <c r="AB60" i="6" s="1"/>
  <c r="AD59" i="6"/>
  <c r="AD60" i="6" s="1"/>
  <c r="X59" i="6"/>
  <c r="AA59" i="6"/>
  <c r="AC59" i="6"/>
  <c r="Z59" i="6"/>
  <c r="Z60" i="6" s="1"/>
  <c r="Y59" i="6"/>
  <c r="AH59" i="6" s="1"/>
  <c r="AG59" i="6"/>
  <c r="AG60" i="6" s="1"/>
  <c r="AE59" i="6"/>
  <c r="AE60" i="6" s="1"/>
  <c r="AF59" i="6"/>
  <c r="AF60" i="6" s="1"/>
  <c r="U60" i="6"/>
  <c r="AC60" i="6"/>
  <c r="Y60" i="6"/>
  <c r="AA60" i="6"/>
  <c r="X60" i="6"/>
  <c r="V60" i="6"/>
  <c r="W60" i="6"/>
  <c r="M63" i="6" l="1"/>
  <c r="Q63" i="6"/>
  <c r="U63" i="6"/>
  <c r="N63" i="6"/>
  <c r="R63" i="6"/>
  <c r="V63" i="6"/>
  <c r="O63" i="6"/>
  <c r="S63" i="6"/>
  <c r="W63" i="6"/>
  <c r="P63" i="6"/>
  <c r="T63" i="6"/>
  <c r="L63" i="6"/>
  <c r="AH60" i="6"/>
  <c r="Y26" i="6"/>
  <c r="AD26" i="6"/>
  <c r="AB26" i="6"/>
  <c r="V26" i="6"/>
  <c r="V30" i="6" s="1"/>
  <c r="U26" i="6"/>
  <c r="X26" i="6"/>
  <c r="Z26" i="6"/>
  <c r="AA26" i="6"/>
  <c r="W26" i="6"/>
  <c r="AC26" i="6"/>
  <c r="U30" i="6" l="1"/>
  <c r="AH63" i="6"/>
  <c r="H14" i="7" l="1"/>
  <c r="H18" i="7"/>
  <c r="B29" i="6" s="1"/>
  <c r="AG29" i="6" s="1"/>
  <c r="AG30" i="6" s="1"/>
  <c r="I14" i="7"/>
  <c r="I18" i="7" s="1"/>
  <c r="I28" i="7" s="1"/>
  <c r="G14" i="7"/>
  <c r="P14" i="7" s="1"/>
  <c r="G18" i="7" l="1"/>
  <c r="P18" i="7" s="1"/>
  <c r="AE29" i="6"/>
  <c r="AE30" i="6" s="1"/>
  <c r="AF29" i="6"/>
  <c r="AF30" i="6" s="1"/>
  <c r="Y29" i="6"/>
  <c r="Y30" i="6" s="1"/>
  <c r="Z29" i="6"/>
  <c r="Z30" i="6" s="1"/>
  <c r="AA29" i="6"/>
  <c r="AA30" i="6" s="1"/>
  <c r="X29" i="6"/>
  <c r="AC29" i="6"/>
  <c r="AC30" i="6" s="1"/>
  <c r="AB29" i="6"/>
  <c r="AB30" i="6" s="1"/>
  <c r="AD29" i="6"/>
  <c r="AD30" i="6" s="1"/>
  <c r="B30" i="6"/>
  <c r="G28" i="7" l="1"/>
  <c r="AH29" i="6"/>
  <c r="AH30" i="6" s="1"/>
  <c r="X30" i="6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W30" i="6"/>
  <c r="AH33" i="6" l="1"/>
</calcChain>
</file>

<file path=xl/connections.xml><?xml version="1.0" encoding="utf-8"?>
<connections xmlns="http://schemas.openxmlformats.org/spreadsheetml/2006/main">
  <connection id="1" name="Connection9" type="1" refreshedVersion="0" savePassword="1" background="1" saveData="1">
    <dbPr connection="DSN=MS Access Database;DBQ=G:\GeneralAcctg\Camisha\Reconciliations 2005\2005 Account Recon Database.mdb;DefaultDir=G:\GeneralAcctg\Camisha\Reconciliations 2005;DriverId=25;FIL=MS Access;MaxBufferSize=2048;PageTimeout=5;" command="SELECT `Merging assignments and balances`.`Ferc Acct`, `Merging assignments and balances`.Service, `Merging assignments and balances`.Jurisdiction, `Merging assignments and balances`.`Ferc Acct Desc`, `Merging assignments and balances`.Assigned, `Merging assignments and balances`.Team, `Merging assignments and balances`.`Ending Balance SUM`, `Merging assignments and balances`.`Recon Status`_x000d__x000a_FROM `Merging assignments and balances` `Merging assignments and balances`"/>
  </connection>
</connections>
</file>

<file path=xl/sharedStrings.xml><?xml version="1.0" encoding="utf-8"?>
<sst xmlns="http://schemas.openxmlformats.org/spreadsheetml/2006/main" count="236" uniqueCount="90">
  <si>
    <t>SCHEDULE 27</t>
  </si>
  <si>
    <t>OTHER PROPERTY DISPOSITIONS</t>
  </si>
  <si>
    <t>BOOK</t>
  </si>
  <si>
    <t>TAX</t>
  </si>
  <si>
    <t>1.</t>
  </si>
  <si>
    <t>(a)</t>
  </si>
  <si>
    <t>Brief Description of Property Disposed:</t>
  </si>
  <si>
    <t xml:space="preserve">   </t>
  </si>
  <si>
    <t>(b)</t>
  </si>
  <si>
    <t>Permanent Record Reference</t>
  </si>
  <si>
    <t>(c)</t>
  </si>
  <si>
    <t>Date Property disposed of</t>
  </si>
  <si>
    <t>(d)</t>
  </si>
  <si>
    <t>Primary Plant Account Credited</t>
  </si>
  <si>
    <t>(e)</t>
  </si>
  <si>
    <t>Gross Sale Price</t>
  </si>
  <si>
    <t>(f)</t>
  </si>
  <si>
    <t>Expense of Sale</t>
  </si>
  <si>
    <t>(g)</t>
  </si>
  <si>
    <t xml:space="preserve">Original Cost: </t>
  </si>
  <si>
    <t>(h)</t>
  </si>
  <si>
    <t>Accumulated Depreciation</t>
  </si>
  <si>
    <t>(i)</t>
  </si>
  <si>
    <t>Location</t>
  </si>
  <si>
    <t>(j)</t>
  </si>
  <si>
    <t>Date of Purchase</t>
  </si>
  <si>
    <t>(k)</t>
  </si>
  <si>
    <t>Gain on Disposition of Property</t>
  </si>
  <si>
    <t xml:space="preserve"> </t>
  </si>
  <si>
    <t>2.</t>
  </si>
  <si>
    <t>3.</t>
  </si>
  <si>
    <t>Loss on Disposition of Property</t>
  </si>
  <si>
    <t>Total</t>
  </si>
  <si>
    <t>WA</t>
  </si>
  <si>
    <t>ID</t>
  </si>
  <si>
    <t>OR</t>
  </si>
  <si>
    <t>Description</t>
  </si>
  <si>
    <t>Juris</t>
  </si>
  <si>
    <t>BALANCE CHECK</t>
  </si>
  <si>
    <t xml:space="preserve">   Total</t>
  </si>
  <si>
    <t>TOTAL</t>
  </si>
  <si>
    <t>Gain(Loss)</t>
  </si>
  <si>
    <t>Year</t>
  </si>
  <si>
    <t>AMORTIZATION PERIOD</t>
  </si>
  <si>
    <t>GAS</t>
  </si>
  <si>
    <t>ELECTRIC</t>
  </si>
  <si>
    <t>Property Dispositions</t>
  </si>
  <si>
    <t>Avista Utilities</t>
  </si>
  <si>
    <t>4 (Jurisdictional 4-Factor)</t>
  </si>
  <si>
    <t>1 (Production/Transmission Ratio)</t>
  </si>
  <si>
    <t xml:space="preserve">Jurisdictional allocators:  </t>
  </si>
  <si>
    <t>9 (4-Factor, Common Electric and Gas North)</t>
  </si>
  <si>
    <t>7 (4-Factor, Common All Services)</t>
  </si>
  <si>
    <t>ED (Electric Direct)</t>
  </si>
  <si>
    <t>Service allocators:</t>
  </si>
  <si>
    <t>Net Gain for Amortization (421100 &amp; 421200)</t>
  </si>
  <si>
    <t>Total Loss</t>
  </si>
  <si>
    <t>NGL-4</t>
  </si>
  <si>
    <t>Total Gain</t>
  </si>
  <si>
    <t>NGL-3</t>
  </si>
  <si>
    <t>Gas</t>
  </si>
  <si>
    <t>Electric</t>
  </si>
  <si>
    <t>Alloc</t>
  </si>
  <si>
    <t>Factor</t>
  </si>
  <si>
    <t>(Loss)</t>
  </si>
  <si>
    <t>North</t>
  </si>
  <si>
    <t>Gain</t>
  </si>
  <si>
    <t>Svc/</t>
  </si>
  <si>
    <t>ED.AN</t>
  </si>
  <si>
    <t>Colstrip Land Sales</t>
  </si>
  <si>
    <t>7 CD.AA</t>
  </si>
  <si>
    <t>4</t>
  </si>
  <si>
    <t>Amortize 2019 - WA E</t>
  </si>
  <si>
    <t>Amortize 2019 - WA G</t>
  </si>
  <si>
    <t>for year ended December 31, 2019</t>
  </si>
  <si>
    <t>12 Months ended December 31, 2019</t>
  </si>
  <si>
    <t>Long Lake Land-WA Dist</t>
  </si>
  <si>
    <t>Colstrip Land</t>
  </si>
  <si>
    <t>BNSF Land</t>
  </si>
  <si>
    <t>34% Transmission/66% Non-utility</t>
  </si>
  <si>
    <t>ED.WA</t>
  </si>
  <si>
    <t>5</t>
  </si>
  <si>
    <t>6</t>
  </si>
  <si>
    <t>Deer Park</t>
  </si>
  <si>
    <t>Liberty Lake Land</t>
  </si>
  <si>
    <t>Long Lake</t>
  </si>
  <si>
    <t>BNSF (Excludes Non-Utility Portion)</t>
  </si>
  <si>
    <t>Non-Utility BNSF</t>
  </si>
  <si>
    <t>CD.WA</t>
  </si>
  <si>
    <t>9 CD.WA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</si>
</sst>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[$-409]mmm\-yy;@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22"/>
      <color indexed="8"/>
      <name val="Times New Roman"/>
      <family val="1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7"/>
      <color rgb="FFFF0000"/>
      <name val="Arial"/>
      <family val="2"/>
    </font>
    <font>
      <sz val="10"/>
      <color theme="3" tint="0.39997558519241921"/>
      <name val="Arial"/>
      <family val="2"/>
    </font>
    <font>
      <b/>
      <u/>
      <sz val="7"/>
      <color rgb="FFFF0000"/>
      <name val="Arial"/>
      <family val="2"/>
    </font>
    <font>
      <u/>
      <sz val="10"/>
      <name val="Arial"/>
      <family val="2"/>
    </font>
    <font>
      <sz val="10"/>
      <name val="Tahoma"/>
      <family val="2"/>
    </font>
    <font>
      <sz val="10"/>
      <color theme="3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0" fontId="21" fillId="34" borderId="0" applyBorder="0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0" fontId="24" fillId="33" borderId="0">
      <alignment horizontal="right"/>
    </xf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18" fillId="0" borderId="0" xfId="43"/>
    <xf numFmtId="49" fontId="18" fillId="0" borderId="0" xfId="43" applyNumberFormat="1"/>
    <xf numFmtId="43" fontId="0" fillId="0" borderId="0" xfId="0" applyNumberFormat="1"/>
    <xf numFmtId="0" fontId="0" fillId="0" borderId="0" xfId="0" applyFill="1"/>
    <xf numFmtId="17" fontId="0" fillId="0" borderId="0" xfId="0" applyNumberFormat="1"/>
    <xf numFmtId="0" fontId="18" fillId="0" borderId="0" xfId="43" applyFill="1" applyAlignment="1">
      <alignment horizontal="left"/>
    </xf>
    <xf numFmtId="0" fontId="18" fillId="0" borderId="0" xfId="43" applyFill="1"/>
    <xf numFmtId="0" fontId="19" fillId="0" borderId="10" xfId="43" applyFont="1" applyFill="1" applyBorder="1" applyAlignment="1">
      <alignment horizontal="center"/>
    </xf>
    <xf numFmtId="0" fontId="18" fillId="0" borderId="0" xfId="43" applyFill="1" applyAlignment="1">
      <alignment horizontal="center"/>
    </xf>
    <xf numFmtId="0" fontId="0" fillId="0" borderId="0" xfId="0" applyFill="1" applyAlignment="1">
      <alignment horizontal="center"/>
    </xf>
    <xf numFmtId="43" fontId="0" fillId="0" borderId="0" xfId="44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44" applyNumberFormat="1" applyFont="1" applyFill="1" applyAlignment="1">
      <alignment horizontal="center"/>
    </xf>
    <xf numFmtId="43" fontId="0" fillId="0" borderId="0" xfId="0" applyNumberFormat="1" applyFill="1"/>
    <xf numFmtId="164" fontId="18" fillId="0" borderId="0" xfId="1" applyNumberFormat="1" applyFont="1" applyFill="1" applyAlignment="1">
      <alignment horizontal="center"/>
    </xf>
    <xf numFmtId="0" fontId="18" fillId="0" borderId="0" xfId="45" applyFont="1" applyFill="1" applyAlignment="1">
      <alignment horizontal="center"/>
    </xf>
    <xf numFmtId="164" fontId="0" fillId="0" borderId="0" xfId="0" applyNumberFormat="1" applyFill="1"/>
    <xf numFmtId="0" fontId="16" fillId="0" borderId="0" xfId="0" applyFont="1" applyFill="1"/>
    <xf numFmtId="0" fontId="18" fillId="0" borderId="0" xfId="43" applyFill="1" applyAlignment="1">
      <alignment horizontal="center" wrapText="1"/>
    </xf>
    <xf numFmtId="0" fontId="19" fillId="0" borderId="0" xfId="43" applyFont="1"/>
    <xf numFmtId="37" fontId="18" fillId="0" borderId="0" xfId="43" applyNumberFormat="1" applyFill="1"/>
    <xf numFmtId="37" fontId="18" fillId="0" borderId="0" xfId="51" applyNumberFormat="1" applyFill="1" applyBorder="1"/>
    <xf numFmtId="37" fontId="18" fillId="0" borderId="13" xfId="51" applyNumberFormat="1" applyFill="1" applyBorder="1"/>
    <xf numFmtId="37" fontId="25" fillId="0" borderId="0" xfId="43" applyNumberFormat="1" applyFont="1" applyFill="1"/>
    <xf numFmtId="37" fontId="18" fillId="0" borderId="0" xfId="52" applyNumberFormat="1" applyFill="1"/>
    <xf numFmtId="37" fontId="25" fillId="0" borderId="0" xfId="52" applyNumberFormat="1" applyFont="1" applyFill="1"/>
    <xf numFmtId="0" fontId="18" fillId="0" borderId="0" xfId="52" applyFill="1" applyAlignment="1">
      <alignment horizontal="center"/>
    </xf>
    <xf numFmtId="37" fontId="26" fillId="0" borderId="0" xfId="52" applyNumberFormat="1" applyFont="1" applyFill="1"/>
    <xf numFmtId="0" fontId="19" fillId="0" borderId="12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19" fillId="0" borderId="0" xfId="43" applyFont="1" applyFill="1"/>
    <xf numFmtId="37" fontId="18" fillId="0" borderId="0" xfId="43" applyNumberFormat="1" applyFill="1" applyBorder="1"/>
    <xf numFmtId="37" fontId="18" fillId="0" borderId="13" xfId="43" applyNumberFormat="1" applyFill="1" applyBorder="1"/>
    <xf numFmtId="37" fontId="26" fillId="0" borderId="0" xfId="43" applyNumberFormat="1" applyFont="1" applyFill="1"/>
    <xf numFmtId="0" fontId="27" fillId="0" borderId="0" xfId="43" applyFont="1" applyFill="1" applyAlignment="1">
      <alignment horizontal="right"/>
    </xf>
    <xf numFmtId="0" fontId="18" fillId="0" borderId="0" xfId="43" applyFont="1" applyFill="1"/>
    <xf numFmtId="0" fontId="18" fillId="0" borderId="0" xfId="43" applyFill="1" applyBorder="1"/>
    <xf numFmtId="5" fontId="18" fillId="0" borderId="0" xfId="43" applyNumberFormat="1" applyFill="1"/>
    <xf numFmtId="165" fontId="18" fillId="0" borderId="0" xfId="53" applyNumberFormat="1" applyFill="1"/>
    <xf numFmtId="165" fontId="28" fillId="0" borderId="0" xfId="43" applyNumberFormat="1" applyFont="1" applyFill="1"/>
    <xf numFmtId="165" fontId="18" fillId="0" borderId="0" xfId="43" applyNumberFormat="1" applyFill="1"/>
    <xf numFmtId="0" fontId="29" fillId="0" borderId="0" xfId="43" applyFont="1" applyFill="1" applyAlignment="1">
      <alignment horizontal="right"/>
    </xf>
    <xf numFmtId="0" fontId="30" fillId="0" borderId="0" xfId="43" applyFont="1" applyFill="1"/>
    <xf numFmtId="165" fontId="18" fillId="0" borderId="0" xfId="43" applyNumberFormat="1" applyFill="1" applyBorder="1"/>
    <xf numFmtId="5" fontId="18" fillId="0" borderId="0" xfId="43" applyNumberFormat="1" applyFill="1" applyAlignment="1">
      <alignment horizontal="center"/>
    </xf>
    <xf numFmtId="37" fontId="19" fillId="0" borderId="0" xfId="43" applyNumberFormat="1" applyFont="1" applyFill="1"/>
    <xf numFmtId="166" fontId="19" fillId="0" borderId="11" xfId="54" applyNumberFormat="1" applyFont="1" applyFill="1" applyBorder="1"/>
    <xf numFmtId="166" fontId="19" fillId="0" borderId="0" xfId="54" applyNumberFormat="1" applyFont="1" applyFill="1" applyBorder="1"/>
    <xf numFmtId="166" fontId="0" fillId="0" borderId="0" xfId="54" applyNumberFormat="1" applyFont="1" applyFill="1" applyBorder="1"/>
    <xf numFmtId="166" fontId="0" fillId="0" borderId="0" xfId="54" applyNumberFormat="1" applyFont="1" applyFill="1" applyAlignment="1">
      <alignment horizontal="left"/>
    </xf>
    <xf numFmtId="5" fontId="18" fillId="0" borderId="0" xfId="43" applyNumberFormat="1" applyFill="1" applyBorder="1"/>
    <xf numFmtId="166" fontId="0" fillId="0" borderId="0" xfId="54" applyNumberFormat="1" applyFont="1" applyFill="1"/>
    <xf numFmtId="166" fontId="0" fillId="0" borderId="0" xfId="54" applyNumberFormat="1" applyFont="1" applyFill="1" applyAlignment="1">
      <alignment horizontal="center"/>
    </xf>
    <xf numFmtId="37" fontId="18" fillId="0" borderId="10" xfId="43" applyNumberFormat="1" applyFill="1" applyBorder="1"/>
    <xf numFmtId="0" fontId="18" fillId="0" borderId="10" xfId="43" applyFill="1" applyBorder="1" applyAlignment="1">
      <alignment horizontal="center"/>
    </xf>
    <xf numFmtId="166" fontId="27" fillId="0" borderId="0" xfId="54" applyNumberFormat="1" applyFont="1" applyFill="1" applyAlignment="1">
      <alignment horizontal="right"/>
    </xf>
    <xf numFmtId="37" fontId="18" fillId="0" borderId="0" xfId="51" applyNumberFormat="1" applyFill="1"/>
    <xf numFmtId="37" fontId="18" fillId="0" borderId="0" xfId="43" applyNumberFormat="1" applyFont="1" applyFill="1" applyAlignment="1">
      <alignment horizontal="center"/>
    </xf>
    <xf numFmtId="166" fontId="19" fillId="0" borderId="0" xfId="54" applyNumberFormat="1" applyFont="1" applyFill="1"/>
    <xf numFmtId="0" fontId="18" fillId="0" borderId="0" xfId="43" applyFont="1" applyFill="1" applyAlignment="1">
      <alignment horizontal="center"/>
    </xf>
    <xf numFmtId="43" fontId="0" fillId="0" borderId="0" xfId="55" applyFont="1" applyFill="1"/>
    <xf numFmtId="43" fontId="0" fillId="0" borderId="0" xfId="55" applyFont="1" applyFill="1" applyBorder="1"/>
    <xf numFmtId="37" fontId="18" fillId="0" borderId="0" xfId="43" applyNumberFormat="1" applyFill="1" applyAlignment="1">
      <alignment horizontal="center"/>
    </xf>
    <xf numFmtId="43" fontId="18" fillId="0" borderId="0" xfId="55" applyFont="1" applyFill="1"/>
    <xf numFmtId="43" fontId="18" fillId="0" borderId="0" xfId="55" applyFont="1" applyFill="1" applyBorder="1"/>
    <xf numFmtId="0" fontId="30" fillId="0" borderId="0" xfId="43" applyFont="1" applyFill="1" applyAlignment="1">
      <alignment horizontal="center"/>
    </xf>
    <xf numFmtId="0" fontId="30" fillId="0" borderId="0" xfId="43" applyFont="1" applyFill="1" applyBorder="1" applyAlignment="1">
      <alignment horizontal="center"/>
    </xf>
    <xf numFmtId="0" fontId="18" fillId="0" borderId="0" xfId="43" applyFill="1" applyBorder="1" applyAlignment="1">
      <alignment horizontal="center"/>
    </xf>
    <xf numFmtId="49" fontId="18" fillId="0" borderId="0" xfId="43" applyNumberFormat="1" applyFill="1"/>
    <xf numFmtId="49" fontId="18" fillId="0" borderId="10" xfId="43" applyNumberFormat="1" applyFill="1" applyBorder="1"/>
    <xf numFmtId="0" fontId="18" fillId="0" borderId="10" xfId="43" applyFill="1" applyBorder="1"/>
    <xf numFmtId="164" fontId="0" fillId="0" borderId="0" xfId="1" applyNumberFormat="1" applyFont="1" applyFill="1"/>
    <xf numFmtId="0" fontId="19" fillId="0" borderId="0" xfId="43" applyFont="1" applyFill="1" applyBorder="1" applyAlignment="1">
      <alignment horizontal="center"/>
    </xf>
    <xf numFmtId="164" fontId="0" fillId="0" borderId="0" xfId="55" applyNumberFormat="1" applyFont="1" applyFill="1" applyBorder="1"/>
    <xf numFmtId="164" fontId="0" fillId="0" borderId="0" xfId="55" applyNumberFormat="1" applyFont="1" applyFill="1"/>
    <xf numFmtId="164" fontId="18" fillId="0" borderId="0" xfId="43" applyNumberFormat="1" applyFill="1"/>
    <xf numFmtId="164" fontId="18" fillId="0" borderId="0" xfId="55" applyNumberFormat="1" applyFont="1" applyFill="1"/>
    <xf numFmtId="0" fontId="18" fillId="0" borderId="0" xfId="43" applyFont="1" applyFill="1" applyAlignment="1"/>
    <xf numFmtId="165" fontId="18" fillId="0" borderId="0" xfId="43" applyNumberFormat="1" applyFont="1" applyFill="1" applyAlignment="1"/>
    <xf numFmtId="0" fontId="14" fillId="0" borderId="0" xfId="45" applyFont="1" applyFill="1" applyAlignment="1">
      <alignment horizontal="center"/>
    </xf>
    <xf numFmtId="0" fontId="0" fillId="0" borderId="0" xfId="0" applyAlignment="1">
      <alignment shrinkToFit="1"/>
    </xf>
    <xf numFmtId="0" fontId="18" fillId="0" borderId="0" xfId="43" applyFont="1" applyFill="1" applyAlignment="1">
      <alignment horizontal="center" wrapText="1"/>
    </xf>
    <xf numFmtId="43" fontId="0" fillId="0" borderId="0" xfId="44" applyNumberFormat="1" applyFont="1"/>
    <xf numFmtId="37" fontId="18" fillId="0" borderId="0" xfId="43" applyNumberFormat="1" applyFont="1" applyFill="1" applyBorder="1" applyAlignment="1">
      <alignment horizontal="right"/>
    </xf>
    <xf numFmtId="167" fontId="19" fillId="0" borderId="0" xfId="43" applyNumberFormat="1" applyFont="1" applyFill="1" applyAlignment="1">
      <alignment horizontal="center"/>
    </xf>
    <xf numFmtId="37" fontId="19" fillId="0" borderId="0" xfId="43" applyNumberFormat="1" applyFont="1" applyFill="1" applyAlignment="1">
      <alignment horizontal="center"/>
    </xf>
    <xf numFmtId="37" fontId="18" fillId="35" borderId="0" xfId="43" applyNumberFormat="1" applyFill="1"/>
    <xf numFmtId="37" fontId="18" fillId="35" borderId="13" xfId="51" applyNumberFormat="1" applyFill="1" applyBorder="1"/>
    <xf numFmtId="37" fontId="18" fillId="35" borderId="13" xfId="43" applyNumberFormat="1" applyFill="1" applyBorder="1"/>
    <xf numFmtId="0" fontId="19" fillId="0" borderId="0" xfId="43" applyFont="1" applyFill="1" applyBorder="1" applyAlignment="1">
      <alignment horizontal="center"/>
    </xf>
    <xf numFmtId="165" fontId="28" fillId="0" borderId="0" xfId="53" applyNumberFormat="1" applyFont="1" applyFill="1"/>
    <xf numFmtId="165" fontId="28" fillId="0" borderId="0" xfId="56" applyNumberFormat="1" applyFont="1" applyFill="1" applyAlignment="1"/>
    <xf numFmtId="0" fontId="28" fillId="0" borderId="0" xfId="43" applyFont="1" applyFill="1" applyAlignment="1"/>
    <xf numFmtId="0" fontId="19" fillId="0" borderId="0" xfId="43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32" fillId="0" borderId="0" xfId="1" applyNumberFormat="1" applyFont="1"/>
    <xf numFmtId="164" fontId="14" fillId="0" borderId="0" xfId="45" applyNumberFormat="1" applyFont="1" applyFill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7" fontId="0" fillId="0" borderId="0" xfId="0" applyNumberFormat="1" applyFill="1" applyBorder="1"/>
    <xf numFmtId="43" fontId="0" fillId="0" borderId="0" xfId="0" applyNumberFormat="1" applyFill="1" applyBorder="1"/>
    <xf numFmtId="164" fontId="18" fillId="0" borderId="0" xfId="1" applyNumberFormat="1" applyFont="1" applyFill="1" applyBorder="1"/>
    <xf numFmtId="10" fontId="18" fillId="0" borderId="0" xfId="43" applyNumberFormat="1" applyFill="1"/>
    <xf numFmtId="165" fontId="28" fillId="0" borderId="0" xfId="43" applyNumberFormat="1" applyFont="1" applyFill="1" applyBorder="1"/>
    <xf numFmtId="164" fontId="18" fillId="0" borderId="0" xfId="43" applyNumberFormat="1" applyFill="1" applyBorder="1"/>
    <xf numFmtId="0" fontId="18" fillId="0" borderId="0" xfId="43" applyFont="1" applyFill="1" applyAlignment="1">
      <alignment horizontal="left"/>
    </xf>
    <xf numFmtId="0" fontId="19" fillId="0" borderId="14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28" fillId="0" borderId="0" xfId="51" applyFont="1" applyAlignment="1">
      <alignment horizontal="left"/>
    </xf>
    <xf numFmtId="0" fontId="19" fillId="0" borderId="0" xfId="43" applyFont="1" applyFill="1" applyAlignment="1">
      <alignment horizontal="center"/>
    </xf>
    <xf numFmtId="49" fontId="19" fillId="0" borderId="0" xfId="43" applyNumberFormat="1" applyFont="1" applyFill="1" applyAlignment="1">
      <alignment horizontal="center"/>
    </xf>
    <xf numFmtId="0" fontId="14" fillId="0" borderId="0" xfId="0" applyFont="1" applyFill="1"/>
    <xf numFmtId="43" fontId="14" fillId="0" borderId="0" xfId="55" applyFont="1" applyFill="1"/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Comma 3" xfId="55"/>
    <cellStyle name="Currency 2" xfId="46"/>
    <cellStyle name="Currency 2 2" xfId="5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 2" xfId="51"/>
    <cellStyle name="Normal 4" xfId="52"/>
    <cellStyle name="Normal_SCHEDULE27 2008 YTD" xfId="45"/>
    <cellStyle name="Note" xfId="16" builtinId="10" customBuiltin="1"/>
    <cellStyle name="Output" xfId="11" builtinId="21" customBuiltin="1"/>
    <cellStyle name="Output Column Headings" xfId="50"/>
    <cellStyle name="OUTPUT LINE ITEMS" xfId="47"/>
    <cellStyle name="Output Report Heading" xfId="49"/>
    <cellStyle name="Output Report Title" xfId="48"/>
    <cellStyle name="Percent" xfId="56" builtinId="5"/>
    <cellStyle name="Percent 2" xfId="53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Adjustments/Adjustments/NET%20GAINS%20&amp;%20LOSSES/2016%20Net%20Gains%20&amp;%20Los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L-1"/>
      <sheetName val="NGL-2"/>
      <sheetName val="NGL-3"/>
      <sheetName val="NGL-4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0">
          <cell r="A90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08984375" defaultRowHeight="12.5" x14ac:dyDescent="0.25"/>
  <cols>
    <col min="1" max="16384" width="9.08984375" style="8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view="pageBreakPreview" zoomScale="60" zoomScaleNormal="100" workbookViewId="0">
      <pane xSplit="9" ySplit="14" topLeftCell="K15" activePane="bottomRight" state="frozen"/>
      <selection activeCell="X1" sqref="X1:AD1048576"/>
      <selection pane="topRight" activeCell="X1" sqref="X1:AD1048576"/>
      <selection pane="bottomLeft" activeCell="X1" sqref="X1:AD1048576"/>
      <selection pane="bottomRight" activeCell="AH29" sqref="AH29"/>
    </sheetView>
  </sheetViews>
  <sheetFormatPr defaultColWidth="9.08984375" defaultRowHeight="13" x14ac:dyDescent="0.3"/>
  <cols>
    <col min="1" max="1" width="9.08984375" style="20"/>
    <col min="2" max="2" width="11.08984375" style="20" bestFit="1" customWidth="1"/>
    <col min="3" max="9" width="0" style="20" hidden="1" customWidth="1"/>
    <col min="10" max="22" width="9.08984375" style="20"/>
    <col min="23" max="23" width="10.08984375" style="20" bestFit="1" customWidth="1"/>
    <col min="24" max="24" width="9.08984375" style="20" customWidth="1"/>
    <col min="25" max="33" width="9.08984375" style="20" hidden="1" customWidth="1"/>
    <col min="34" max="34" width="9.6328125" style="20" bestFit="1" customWidth="1"/>
    <col min="35" max="16384" width="9.08984375" style="20"/>
  </cols>
  <sheetData>
    <row r="1" spans="1:34" x14ac:dyDescent="0.3">
      <c r="A1" s="21" t="s">
        <v>47</v>
      </c>
      <c r="B1" s="7"/>
      <c r="C1" s="35"/>
      <c r="D1" s="7"/>
      <c r="E1" s="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3">
      <c r="A2" s="7" t="s">
        <v>46</v>
      </c>
      <c r="B2" s="7"/>
      <c r="C2" s="35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3">
      <c r="A3" s="107" t="str">
        <f>'NGL-2'!A3:H3</f>
        <v>12 Months ended December 31, 2019</v>
      </c>
      <c r="B3" s="7"/>
      <c r="C3" s="35"/>
      <c r="D3" s="7"/>
      <c r="E3" s="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3">
      <c r="A6" s="31" t="s">
        <v>45</v>
      </c>
      <c r="B6" s="7"/>
      <c r="C6" s="108" t="s">
        <v>43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30"/>
      <c r="AD6" s="73"/>
      <c r="AE6" s="90"/>
      <c r="AF6" s="90"/>
      <c r="AG6" s="94"/>
      <c r="AH6" s="7"/>
    </row>
    <row r="7" spans="1:34" ht="13.5" thickBot="1" x14ac:dyDescent="0.35">
      <c r="A7" s="29" t="s">
        <v>42</v>
      </c>
      <c r="B7" s="29" t="s">
        <v>41</v>
      </c>
      <c r="C7" s="29">
        <v>1998</v>
      </c>
      <c r="D7" s="29">
        <v>1999</v>
      </c>
      <c r="E7" s="29">
        <v>2000</v>
      </c>
      <c r="F7" s="29">
        <v>2001</v>
      </c>
      <c r="G7" s="29">
        <v>2002</v>
      </c>
      <c r="H7" s="29">
        <v>2003</v>
      </c>
      <c r="I7" s="29">
        <v>2004</v>
      </c>
      <c r="J7" s="29">
        <v>2005</v>
      </c>
      <c r="K7" s="29">
        <v>2006</v>
      </c>
      <c r="L7" s="29">
        <v>2007</v>
      </c>
      <c r="M7" s="29">
        <v>2008</v>
      </c>
      <c r="N7" s="29">
        <v>2009</v>
      </c>
      <c r="O7" s="29">
        <v>2010</v>
      </c>
      <c r="P7" s="29">
        <v>2011</v>
      </c>
      <c r="Q7" s="29">
        <v>2012</v>
      </c>
      <c r="R7" s="29">
        <v>2013</v>
      </c>
      <c r="S7" s="29">
        <v>2014</v>
      </c>
      <c r="T7" s="29">
        <v>2015</v>
      </c>
      <c r="U7" s="29">
        <v>2016</v>
      </c>
      <c r="V7" s="29">
        <v>2017</v>
      </c>
      <c r="W7" s="29">
        <v>2018</v>
      </c>
      <c r="X7" s="29">
        <v>2019</v>
      </c>
      <c r="Y7" s="29">
        <v>2020</v>
      </c>
      <c r="Z7" s="29">
        <v>2021</v>
      </c>
      <c r="AA7" s="29">
        <v>2022</v>
      </c>
      <c r="AB7" s="29">
        <v>2023</v>
      </c>
      <c r="AC7" s="29">
        <v>2024</v>
      </c>
      <c r="AD7" s="29">
        <v>2025</v>
      </c>
      <c r="AE7" s="29">
        <v>2026</v>
      </c>
      <c r="AF7" s="29">
        <v>2027</v>
      </c>
      <c r="AG7" s="29">
        <v>2028</v>
      </c>
      <c r="AH7" s="29" t="s">
        <v>40</v>
      </c>
    </row>
    <row r="8" spans="1:34" hidden="1" x14ac:dyDescent="0.3">
      <c r="A8" s="9">
        <v>1998</v>
      </c>
      <c r="B8" s="34">
        <v>0</v>
      </c>
      <c r="C8" s="21">
        <f t="shared" ref="C8:L8" si="0">$B$8/10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>
        <f>SUM(C8:Y8)</f>
        <v>0</v>
      </c>
    </row>
    <row r="9" spans="1:34" hidden="1" x14ac:dyDescent="0.3">
      <c r="A9" s="9">
        <v>1999</v>
      </c>
      <c r="B9" s="34">
        <v>435627</v>
      </c>
      <c r="C9" s="21"/>
      <c r="D9" s="21">
        <f t="shared" ref="D9:M9" si="1">ROUND($B$9/10,0)</f>
        <v>43563</v>
      </c>
      <c r="E9" s="21">
        <f t="shared" si="1"/>
        <v>43563</v>
      </c>
      <c r="F9" s="21">
        <f t="shared" si="1"/>
        <v>43563</v>
      </c>
      <c r="G9" s="21">
        <f t="shared" si="1"/>
        <v>43563</v>
      </c>
      <c r="H9" s="21">
        <f t="shared" si="1"/>
        <v>43563</v>
      </c>
      <c r="I9" s="21">
        <f t="shared" si="1"/>
        <v>43563</v>
      </c>
      <c r="J9" s="21">
        <f t="shared" si="1"/>
        <v>43563</v>
      </c>
      <c r="K9" s="21">
        <f t="shared" si="1"/>
        <v>43563</v>
      </c>
      <c r="L9" s="21">
        <f t="shared" si="1"/>
        <v>43563</v>
      </c>
      <c r="M9" s="21">
        <f t="shared" si="1"/>
        <v>43563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>
        <f t="shared" ref="AH9:AH14" si="2">SUM(D9:Y9)</f>
        <v>435630</v>
      </c>
    </row>
    <row r="10" spans="1:34" hidden="1" x14ac:dyDescent="0.3">
      <c r="A10" s="9">
        <v>2000</v>
      </c>
      <c r="B10" s="34">
        <v>24577</v>
      </c>
      <c r="C10" s="21"/>
      <c r="D10" s="21"/>
      <c r="E10" s="21">
        <f t="shared" ref="E10:N10" si="3">ROUND($B$10/10,0)</f>
        <v>2458</v>
      </c>
      <c r="F10" s="21">
        <f t="shared" si="3"/>
        <v>2458</v>
      </c>
      <c r="G10" s="21">
        <f t="shared" si="3"/>
        <v>2458</v>
      </c>
      <c r="H10" s="21">
        <f t="shared" si="3"/>
        <v>2458</v>
      </c>
      <c r="I10" s="21">
        <f t="shared" si="3"/>
        <v>2458</v>
      </c>
      <c r="J10" s="21">
        <f t="shared" si="3"/>
        <v>2458</v>
      </c>
      <c r="K10" s="21">
        <f t="shared" si="3"/>
        <v>2458</v>
      </c>
      <c r="L10" s="21">
        <f t="shared" si="3"/>
        <v>2458</v>
      </c>
      <c r="M10" s="21">
        <f t="shared" si="3"/>
        <v>2458</v>
      </c>
      <c r="N10" s="21">
        <f t="shared" si="3"/>
        <v>2458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>
        <f t="shared" si="2"/>
        <v>24580</v>
      </c>
    </row>
    <row r="11" spans="1:34" hidden="1" x14ac:dyDescent="0.3">
      <c r="A11" s="9">
        <v>2001</v>
      </c>
      <c r="B11" s="34">
        <v>9684</v>
      </c>
      <c r="C11" s="21"/>
      <c r="D11" s="21"/>
      <c r="E11" s="21"/>
      <c r="F11" s="21">
        <f t="shared" ref="F11:O11" si="4">ROUND($B$11/10,0)</f>
        <v>968</v>
      </c>
      <c r="G11" s="21">
        <f t="shared" si="4"/>
        <v>968</v>
      </c>
      <c r="H11" s="21">
        <f t="shared" si="4"/>
        <v>968</v>
      </c>
      <c r="I11" s="21">
        <f t="shared" si="4"/>
        <v>968</v>
      </c>
      <c r="J11" s="21">
        <f t="shared" si="4"/>
        <v>968</v>
      </c>
      <c r="K11" s="21">
        <f t="shared" si="4"/>
        <v>968</v>
      </c>
      <c r="L11" s="21">
        <f t="shared" si="4"/>
        <v>968</v>
      </c>
      <c r="M11" s="21">
        <f t="shared" si="4"/>
        <v>968</v>
      </c>
      <c r="N11" s="21">
        <f t="shared" si="4"/>
        <v>968</v>
      </c>
      <c r="O11" s="21">
        <f t="shared" si="4"/>
        <v>968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>
        <f t="shared" si="2"/>
        <v>9680</v>
      </c>
    </row>
    <row r="12" spans="1:34" hidden="1" x14ac:dyDescent="0.3">
      <c r="A12" s="9">
        <v>2002</v>
      </c>
      <c r="B12" s="34">
        <v>108034</v>
      </c>
      <c r="C12" s="21"/>
      <c r="D12" s="21"/>
      <c r="E12" s="21"/>
      <c r="F12" s="21"/>
      <c r="G12" s="21">
        <f t="shared" ref="G12:P12" si="5">ROUND($B$12/10,0)</f>
        <v>10803</v>
      </c>
      <c r="H12" s="21">
        <f t="shared" si="5"/>
        <v>10803</v>
      </c>
      <c r="I12" s="21">
        <f t="shared" si="5"/>
        <v>10803</v>
      </c>
      <c r="J12" s="21">
        <f t="shared" si="5"/>
        <v>10803</v>
      </c>
      <c r="K12" s="21">
        <f t="shared" si="5"/>
        <v>10803</v>
      </c>
      <c r="L12" s="21">
        <f t="shared" si="5"/>
        <v>10803</v>
      </c>
      <c r="M12" s="21">
        <f t="shared" si="5"/>
        <v>10803</v>
      </c>
      <c r="N12" s="21">
        <f t="shared" si="5"/>
        <v>10803</v>
      </c>
      <c r="O12" s="21">
        <f t="shared" si="5"/>
        <v>10803</v>
      </c>
      <c r="P12" s="21">
        <f t="shared" si="5"/>
        <v>10803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>
        <f t="shared" si="2"/>
        <v>108030</v>
      </c>
    </row>
    <row r="13" spans="1:34" hidden="1" x14ac:dyDescent="0.3">
      <c r="A13" s="9">
        <v>2003</v>
      </c>
      <c r="B13" s="34">
        <v>-116425</v>
      </c>
      <c r="C13" s="21"/>
      <c r="D13" s="21"/>
      <c r="E13" s="21"/>
      <c r="F13" s="21"/>
      <c r="G13" s="21"/>
      <c r="H13" s="21">
        <f t="shared" ref="H13:Q13" si="6">ROUND($B$13/10,0)</f>
        <v>-11643</v>
      </c>
      <c r="I13" s="21">
        <f t="shared" si="6"/>
        <v>-11643</v>
      </c>
      <c r="J13" s="21">
        <f t="shared" si="6"/>
        <v>-11643</v>
      </c>
      <c r="K13" s="21">
        <f t="shared" si="6"/>
        <v>-11643</v>
      </c>
      <c r="L13" s="21">
        <f t="shared" si="6"/>
        <v>-11643</v>
      </c>
      <c r="M13" s="21">
        <f t="shared" si="6"/>
        <v>-11643</v>
      </c>
      <c r="N13" s="21">
        <f t="shared" si="6"/>
        <v>-11643</v>
      </c>
      <c r="O13" s="21">
        <f t="shared" si="6"/>
        <v>-11643</v>
      </c>
      <c r="P13" s="21">
        <f t="shared" si="6"/>
        <v>-11643</v>
      </c>
      <c r="Q13" s="21">
        <f t="shared" si="6"/>
        <v>-11643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>
        <f t="shared" si="2"/>
        <v>-116430</v>
      </c>
    </row>
    <row r="14" spans="1:34" hidden="1" x14ac:dyDescent="0.3">
      <c r="A14" s="9">
        <v>2004</v>
      </c>
      <c r="B14" s="34">
        <v>110176</v>
      </c>
      <c r="C14" s="21"/>
      <c r="D14" s="21"/>
      <c r="E14" s="21"/>
      <c r="F14" s="21"/>
      <c r="G14" s="21"/>
      <c r="H14" s="21"/>
      <c r="I14" s="21">
        <f t="shared" ref="I14:R14" si="7">ROUND($B$14/10,0)</f>
        <v>11018</v>
      </c>
      <c r="J14" s="21">
        <f t="shared" si="7"/>
        <v>11018</v>
      </c>
      <c r="K14" s="21">
        <f t="shared" si="7"/>
        <v>11018</v>
      </c>
      <c r="L14" s="21">
        <f t="shared" si="7"/>
        <v>11018</v>
      </c>
      <c r="M14" s="21">
        <f t="shared" si="7"/>
        <v>11018</v>
      </c>
      <c r="N14" s="21">
        <f t="shared" si="7"/>
        <v>11018</v>
      </c>
      <c r="O14" s="21">
        <f t="shared" si="7"/>
        <v>11018</v>
      </c>
      <c r="P14" s="21">
        <f t="shared" si="7"/>
        <v>11018</v>
      </c>
      <c r="Q14" s="21">
        <f t="shared" si="7"/>
        <v>11018</v>
      </c>
      <c r="R14" s="21">
        <f t="shared" si="7"/>
        <v>11018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>
        <f t="shared" si="2"/>
        <v>110180</v>
      </c>
    </row>
    <row r="15" spans="1:34" hidden="1" x14ac:dyDescent="0.3">
      <c r="A15" s="9">
        <v>2005</v>
      </c>
      <c r="B15" s="24">
        <v>244184</v>
      </c>
      <c r="C15" s="21"/>
      <c r="D15" s="21"/>
      <c r="E15" s="21"/>
      <c r="F15" s="21"/>
      <c r="G15" s="21"/>
      <c r="H15" s="21"/>
      <c r="I15" s="21"/>
      <c r="J15" s="21">
        <v>24418</v>
      </c>
      <c r="K15" s="21">
        <v>24418</v>
      </c>
      <c r="L15" s="21">
        <v>24418</v>
      </c>
      <c r="M15" s="21">
        <v>24418</v>
      </c>
      <c r="N15" s="21">
        <v>24418</v>
      </c>
      <c r="O15" s="21">
        <v>24418</v>
      </c>
      <c r="P15" s="21">
        <v>24418</v>
      </c>
      <c r="Q15" s="21">
        <v>24418</v>
      </c>
      <c r="R15" s="21">
        <v>24418</v>
      </c>
      <c r="S15" s="21">
        <v>24418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>
        <f>SUM(J15:AC15)</f>
        <v>244180</v>
      </c>
    </row>
    <row r="16" spans="1:34" hidden="1" x14ac:dyDescent="0.3">
      <c r="A16" s="9">
        <v>2006</v>
      </c>
      <c r="B16" s="24">
        <v>65410</v>
      </c>
      <c r="C16" s="21"/>
      <c r="D16" s="21"/>
      <c r="E16" s="21"/>
      <c r="F16" s="21"/>
      <c r="G16" s="21"/>
      <c r="H16" s="21"/>
      <c r="I16" s="21"/>
      <c r="J16" s="21"/>
      <c r="K16" s="21">
        <v>6541</v>
      </c>
      <c r="L16" s="21">
        <v>6541</v>
      </c>
      <c r="M16" s="21">
        <v>6541</v>
      </c>
      <c r="N16" s="21">
        <v>6541</v>
      </c>
      <c r="O16" s="21">
        <v>6541</v>
      </c>
      <c r="P16" s="21">
        <v>6541</v>
      </c>
      <c r="Q16" s="21">
        <v>6541</v>
      </c>
      <c r="R16" s="21">
        <v>6541</v>
      </c>
      <c r="S16" s="21">
        <v>6541</v>
      </c>
      <c r="T16" s="21">
        <v>6541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>
        <f t="shared" ref="AH16:AH17" si="8">SUM(J16:AC16)</f>
        <v>65410</v>
      </c>
    </row>
    <row r="17" spans="1:34" hidden="1" x14ac:dyDescent="0.3">
      <c r="A17" s="9">
        <v>2007</v>
      </c>
      <c r="B17" s="24">
        <v>166676</v>
      </c>
      <c r="C17" s="21"/>
      <c r="D17" s="21"/>
      <c r="E17" s="21"/>
      <c r="F17" s="21"/>
      <c r="G17" s="21"/>
      <c r="H17" s="21"/>
      <c r="I17" s="21"/>
      <c r="J17" s="21"/>
      <c r="K17" s="21"/>
      <c r="L17" s="21">
        <v>16668</v>
      </c>
      <c r="M17" s="21">
        <v>16668</v>
      </c>
      <c r="N17" s="21">
        <v>16668</v>
      </c>
      <c r="O17" s="21">
        <v>16668</v>
      </c>
      <c r="P17" s="21">
        <v>16668</v>
      </c>
      <c r="Q17" s="21">
        <v>16668</v>
      </c>
      <c r="R17" s="21">
        <v>16668</v>
      </c>
      <c r="S17" s="21">
        <v>16668</v>
      </c>
      <c r="T17" s="21">
        <v>16668</v>
      </c>
      <c r="U17" s="21">
        <v>16668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>
        <f t="shared" si="8"/>
        <v>166680</v>
      </c>
    </row>
    <row r="18" spans="1:34" x14ac:dyDescent="0.3">
      <c r="A18" s="9">
        <v>2008</v>
      </c>
      <c r="B18" s="24">
        <v>172857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>
        <v>17286</v>
      </c>
      <c r="N18" s="21">
        <v>17286</v>
      </c>
      <c r="O18" s="21">
        <v>17286</v>
      </c>
      <c r="P18" s="21">
        <v>17286</v>
      </c>
      <c r="Q18" s="21">
        <v>17286</v>
      </c>
      <c r="R18" s="21">
        <v>17286</v>
      </c>
      <c r="S18" s="21">
        <v>17286</v>
      </c>
      <c r="T18" s="21">
        <v>17286</v>
      </c>
      <c r="U18" s="21">
        <v>17286</v>
      </c>
      <c r="V18" s="21">
        <v>17286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>
        <f t="shared" ref="AH18:AH23" si="9">SUM(J18:AF18)</f>
        <v>172860</v>
      </c>
    </row>
    <row r="19" spans="1:34" x14ac:dyDescent="0.3">
      <c r="A19" s="9">
        <v>2009</v>
      </c>
      <c r="B19" s="24">
        <v>35772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v>3577</v>
      </c>
      <c r="O19" s="21">
        <v>3577</v>
      </c>
      <c r="P19" s="21">
        <v>3577</v>
      </c>
      <c r="Q19" s="21">
        <v>3577</v>
      </c>
      <c r="R19" s="21">
        <v>3577</v>
      </c>
      <c r="S19" s="21">
        <v>3577</v>
      </c>
      <c r="T19" s="21">
        <v>3577</v>
      </c>
      <c r="U19" s="21">
        <v>3577</v>
      </c>
      <c r="V19" s="21">
        <v>3577</v>
      </c>
      <c r="W19" s="21">
        <v>3577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>
        <f t="shared" si="9"/>
        <v>35770</v>
      </c>
    </row>
    <row r="20" spans="1:34" x14ac:dyDescent="0.3">
      <c r="A20" s="9">
        <v>2010</v>
      </c>
      <c r="B20" s="24">
        <v>10483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1048</v>
      </c>
      <c r="P20" s="21">
        <v>1048</v>
      </c>
      <c r="Q20" s="21">
        <v>1048</v>
      </c>
      <c r="R20" s="21">
        <v>1048</v>
      </c>
      <c r="S20" s="21">
        <v>1048</v>
      </c>
      <c r="T20" s="21">
        <v>1048</v>
      </c>
      <c r="U20" s="21">
        <v>1048</v>
      </c>
      <c r="V20" s="21">
        <v>1048</v>
      </c>
      <c r="W20" s="21">
        <v>1048</v>
      </c>
      <c r="X20" s="21">
        <v>1048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>
        <f t="shared" si="9"/>
        <v>10480</v>
      </c>
    </row>
    <row r="21" spans="1:34" x14ac:dyDescent="0.3">
      <c r="A21" s="9">
        <v>2011</v>
      </c>
      <c r="B21" s="24">
        <v>-261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v>-26</v>
      </c>
      <c r="Q21" s="21">
        <v>-26</v>
      </c>
      <c r="R21" s="21">
        <v>-26</v>
      </c>
      <c r="S21" s="21">
        <v>-26</v>
      </c>
      <c r="T21" s="21">
        <v>-26</v>
      </c>
      <c r="U21" s="21">
        <v>-26</v>
      </c>
      <c r="V21" s="21">
        <v>-26</v>
      </c>
      <c r="W21" s="21">
        <v>-26</v>
      </c>
      <c r="X21" s="21">
        <v>-26</v>
      </c>
      <c r="Y21" s="21">
        <v>-27</v>
      </c>
      <c r="Z21" s="21"/>
      <c r="AA21" s="21"/>
      <c r="AB21" s="21"/>
      <c r="AC21" s="21"/>
      <c r="AD21" s="21"/>
      <c r="AE21" s="21"/>
      <c r="AF21" s="21"/>
      <c r="AG21" s="21"/>
      <c r="AH21" s="21">
        <f t="shared" si="9"/>
        <v>-261</v>
      </c>
    </row>
    <row r="22" spans="1:34" x14ac:dyDescent="0.3">
      <c r="A22" s="9">
        <v>2012</v>
      </c>
      <c r="B22" s="24"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/>
      <c r="AD22" s="21"/>
      <c r="AE22" s="21"/>
      <c r="AF22" s="21"/>
      <c r="AG22" s="21"/>
      <c r="AH22" s="21">
        <f t="shared" si="9"/>
        <v>0</v>
      </c>
    </row>
    <row r="23" spans="1:34" x14ac:dyDescent="0.3">
      <c r="A23" s="9">
        <v>2013</v>
      </c>
      <c r="B23" s="24"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/>
      <c r="AD23" s="21"/>
      <c r="AE23" s="21"/>
      <c r="AF23" s="21"/>
      <c r="AG23" s="21"/>
      <c r="AH23" s="21">
        <f t="shared" si="9"/>
        <v>0</v>
      </c>
    </row>
    <row r="24" spans="1:34" x14ac:dyDescent="0.3">
      <c r="A24" s="9">
        <v>2014</v>
      </c>
      <c r="B24" s="24">
        <v>234733.7526336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>
        <v>23473</v>
      </c>
      <c r="T24" s="21">
        <v>23473</v>
      </c>
      <c r="U24" s="21">
        <v>23473</v>
      </c>
      <c r="V24" s="21">
        <v>23473</v>
      </c>
      <c r="W24" s="21">
        <v>23473</v>
      </c>
      <c r="X24" s="21">
        <v>23473</v>
      </c>
      <c r="Y24" s="21">
        <v>23473</v>
      </c>
      <c r="Z24" s="21">
        <v>23473</v>
      </c>
      <c r="AA24" s="21">
        <v>23473</v>
      </c>
      <c r="AB24" s="21">
        <v>23477</v>
      </c>
      <c r="AC24" s="21"/>
      <c r="AD24" s="21"/>
      <c r="AE24" s="21"/>
      <c r="AF24" s="21"/>
      <c r="AG24" s="21"/>
      <c r="AH24" s="21">
        <f>SUM(J24:AG24)</f>
        <v>234734</v>
      </c>
    </row>
    <row r="25" spans="1:34" x14ac:dyDescent="0.3">
      <c r="A25" s="9">
        <v>2015</v>
      </c>
      <c r="B25" s="24">
        <v>204354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>
        <f>$B$25/10</f>
        <v>20435.400000000001</v>
      </c>
      <c r="U25" s="21">
        <f t="shared" ref="U25:AC25" si="10">$B$25/10</f>
        <v>20435.400000000001</v>
      </c>
      <c r="V25" s="21">
        <f t="shared" si="10"/>
        <v>20435.400000000001</v>
      </c>
      <c r="W25" s="21">
        <f t="shared" si="10"/>
        <v>20435.400000000001</v>
      </c>
      <c r="X25" s="21">
        <f t="shared" si="10"/>
        <v>20435.400000000001</v>
      </c>
      <c r="Y25" s="21">
        <f t="shared" si="10"/>
        <v>20435.400000000001</v>
      </c>
      <c r="Z25" s="21">
        <f t="shared" si="10"/>
        <v>20435.400000000001</v>
      </c>
      <c r="AA25" s="21">
        <f t="shared" si="10"/>
        <v>20435.400000000001</v>
      </c>
      <c r="AB25" s="21">
        <f t="shared" si="10"/>
        <v>20435.400000000001</v>
      </c>
      <c r="AC25" s="21">
        <f t="shared" si="10"/>
        <v>20435.400000000001</v>
      </c>
      <c r="AD25" s="21"/>
      <c r="AE25" s="21"/>
      <c r="AF25" s="21"/>
      <c r="AG25" s="21"/>
      <c r="AH25" s="21">
        <f t="shared" ref="AH25:AH29" si="11">SUM(J25:AG25)</f>
        <v>204353.99999999997</v>
      </c>
    </row>
    <row r="26" spans="1:34" x14ac:dyDescent="0.3">
      <c r="A26" s="9">
        <v>2016</v>
      </c>
      <c r="B26" s="24">
        <v>120035.50865891398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>
        <f>$B$26/10</f>
        <v>12003.550865891399</v>
      </c>
      <c r="V26" s="21">
        <f t="shared" ref="V26:AD26" si="12">$B$26/10</f>
        <v>12003.550865891399</v>
      </c>
      <c r="W26" s="21">
        <f t="shared" si="12"/>
        <v>12003.550865891399</v>
      </c>
      <c r="X26" s="21">
        <f t="shared" si="12"/>
        <v>12003.550865891399</v>
      </c>
      <c r="Y26" s="21">
        <f t="shared" si="12"/>
        <v>12003.550865891399</v>
      </c>
      <c r="Z26" s="21">
        <f t="shared" si="12"/>
        <v>12003.550865891399</v>
      </c>
      <c r="AA26" s="21">
        <f t="shared" si="12"/>
        <v>12003.550865891399</v>
      </c>
      <c r="AB26" s="21">
        <f t="shared" si="12"/>
        <v>12003.550865891399</v>
      </c>
      <c r="AC26" s="21">
        <f t="shared" si="12"/>
        <v>12003.550865891399</v>
      </c>
      <c r="AD26" s="21">
        <f t="shared" si="12"/>
        <v>12003.550865891399</v>
      </c>
      <c r="AE26" s="21"/>
      <c r="AF26" s="21"/>
      <c r="AG26" s="21"/>
      <c r="AH26" s="21">
        <f t="shared" si="11"/>
        <v>120035.50865891401</v>
      </c>
    </row>
    <row r="27" spans="1:34" x14ac:dyDescent="0.3">
      <c r="A27" s="9">
        <v>2017</v>
      </c>
      <c r="B27" s="24">
        <v>36793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>
        <f>$B$27/10</f>
        <v>3679.3</v>
      </c>
      <c r="W27" s="21">
        <f>$B$27/10</f>
        <v>3679.3</v>
      </c>
      <c r="X27" s="21">
        <f t="shared" ref="X27:AE27" si="13">$B$27/10</f>
        <v>3679.3</v>
      </c>
      <c r="Y27" s="21">
        <f t="shared" si="13"/>
        <v>3679.3</v>
      </c>
      <c r="Z27" s="21">
        <f t="shared" si="13"/>
        <v>3679.3</v>
      </c>
      <c r="AA27" s="21">
        <f t="shared" si="13"/>
        <v>3679.3</v>
      </c>
      <c r="AB27" s="21">
        <f t="shared" si="13"/>
        <v>3679.3</v>
      </c>
      <c r="AC27" s="21">
        <f t="shared" si="13"/>
        <v>3679.3</v>
      </c>
      <c r="AD27" s="21">
        <f t="shared" si="13"/>
        <v>3679.3</v>
      </c>
      <c r="AE27" s="21">
        <f t="shared" si="13"/>
        <v>3679.3</v>
      </c>
      <c r="AF27" s="21"/>
      <c r="AG27" s="21"/>
      <c r="AH27" s="21">
        <f t="shared" si="11"/>
        <v>36793</v>
      </c>
    </row>
    <row r="28" spans="1:34" customFormat="1" ht="12.5" x14ac:dyDescent="0.25">
      <c r="A28" s="96">
        <v>2018</v>
      </c>
      <c r="B28" s="97">
        <v>-15051.183274999999</v>
      </c>
      <c r="W28" s="95">
        <f>ROUND($B$28/10,0)</f>
        <v>-1505</v>
      </c>
      <c r="X28" s="95">
        <f t="shared" ref="X28:AF28" si="14">ROUND($B$28/10,0)</f>
        <v>-1505</v>
      </c>
      <c r="Y28" s="95">
        <f t="shared" si="14"/>
        <v>-1505</v>
      </c>
      <c r="Z28" s="95">
        <f t="shared" si="14"/>
        <v>-1505</v>
      </c>
      <c r="AA28" s="95">
        <f t="shared" si="14"/>
        <v>-1505</v>
      </c>
      <c r="AB28" s="95">
        <f t="shared" si="14"/>
        <v>-1505</v>
      </c>
      <c r="AC28" s="95">
        <f t="shared" si="14"/>
        <v>-1505</v>
      </c>
      <c r="AD28" s="95">
        <f t="shared" si="14"/>
        <v>-1505</v>
      </c>
      <c r="AE28" s="95">
        <f t="shared" si="14"/>
        <v>-1505</v>
      </c>
      <c r="AF28" s="95">
        <f t="shared" si="14"/>
        <v>-1505</v>
      </c>
      <c r="AG28" s="95"/>
      <c r="AH28" s="21">
        <f t="shared" si="11"/>
        <v>-15050</v>
      </c>
    </row>
    <row r="29" spans="1:34" x14ac:dyDescent="0.3">
      <c r="A29" s="9">
        <v>2019</v>
      </c>
      <c r="B29" s="24">
        <f>'NGL-2'!H28</f>
        <v>-9409.6237280000023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>
        <f t="shared" ref="X29:AG29" si="15">$B$29/10</f>
        <v>-940.96237280000025</v>
      </c>
      <c r="Y29" s="21">
        <f t="shared" si="15"/>
        <v>-940.96237280000025</v>
      </c>
      <c r="Z29" s="21">
        <f t="shared" si="15"/>
        <v>-940.96237280000025</v>
      </c>
      <c r="AA29" s="21">
        <f t="shared" si="15"/>
        <v>-940.96237280000025</v>
      </c>
      <c r="AB29" s="21">
        <f t="shared" si="15"/>
        <v>-940.96237280000025</v>
      </c>
      <c r="AC29" s="21">
        <f t="shared" si="15"/>
        <v>-940.96237280000025</v>
      </c>
      <c r="AD29" s="21">
        <f t="shared" si="15"/>
        <v>-940.96237280000025</v>
      </c>
      <c r="AE29" s="21">
        <f t="shared" si="15"/>
        <v>-940.96237280000025</v>
      </c>
      <c r="AF29" s="21">
        <f t="shared" si="15"/>
        <v>-940.96237280000025</v>
      </c>
      <c r="AG29" s="21">
        <f t="shared" si="15"/>
        <v>-940.96237280000025</v>
      </c>
      <c r="AH29" s="21">
        <f t="shared" si="11"/>
        <v>-9409.6237280000041</v>
      </c>
    </row>
    <row r="30" spans="1:34" ht="13.5" thickBot="1" x14ac:dyDescent="0.35">
      <c r="A30" s="7" t="s">
        <v>39</v>
      </c>
      <c r="B30" s="33">
        <f t="shared" ref="B30:AF30" si="16">SUM(B8:B29)</f>
        <v>1838249.4542895139</v>
      </c>
      <c r="C30" s="33">
        <f t="shared" si="16"/>
        <v>0</v>
      </c>
      <c r="D30" s="33">
        <f t="shared" si="16"/>
        <v>43563</v>
      </c>
      <c r="E30" s="33">
        <f t="shared" si="16"/>
        <v>46021</v>
      </c>
      <c r="F30" s="33">
        <f t="shared" si="16"/>
        <v>46989</v>
      </c>
      <c r="G30" s="33">
        <f t="shared" si="16"/>
        <v>57792</v>
      </c>
      <c r="H30" s="33">
        <f t="shared" si="16"/>
        <v>46149</v>
      </c>
      <c r="I30" s="33">
        <f t="shared" si="16"/>
        <v>57167</v>
      </c>
      <c r="J30" s="33">
        <f t="shared" si="16"/>
        <v>81585</v>
      </c>
      <c r="K30" s="33">
        <f t="shared" si="16"/>
        <v>88126</v>
      </c>
      <c r="L30" s="33">
        <f t="shared" si="16"/>
        <v>104794</v>
      </c>
      <c r="M30" s="33">
        <f t="shared" si="16"/>
        <v>122080</v>
      </c>
      <c r="N30" s="33">
        <f t="shared" si="16"/>
        <v>82094</v>
      </c>
      <c r="O30" s="33">
        <f t="shared" si="16"/>
        <v>80684</v>
      </c>
      <c r="P30" s="33">
        <f t="shared" si="16"/>
        <v>79690</v>
      </c>
      <c r="Q30" s="33">
        <f t="shared" si="16"/>
        <v>68887</v>
      </c>
      <c r="R30" s="33">
        <f t="shared" si="16"/>
        <v>80530</v>
      </c>
      <c r="S30" s="33">
        <f t="shared" si="16"/>
        <v>92985</v>
      </c>
      <c r="T30" s="33">
        <f t="shared" si="16"/>
        <v>89002.4</v>
      </c>
      <c r="U30" s="33">
        <f t="shared" si="16"/>
        <v>94464.950865891398</v>
      </c>
      <c r="V30" s="33">
        <f t="shared" si="16"/>
        <v>81476.250865891401</v>
      </c>
      <c r="W30" s="33">
        <f t="shared" si="16"/>
        <v>62685.250865891401</v>
      </c>
      <c r="X30" s="89">
        <f t="shared" si="16"/>
        <v>58167.288493091401</v>
      </c>
      <c r="Y30" s="33">
        <f t="shared" si="16"/>
        <v>57118.288493091401</v>
      </c>
      <c r="Z30" s="33">
        <f t="shared" si="16"/>
        <v>57145.288493091401</v>
      </c>
      <c r="AA30" s="33">
        <f t="shared" si="16"/>
        <v>57145.288493091401</v>
      </c>
      <c r="AB30" s="33">
        <f t="shared" si="16"/>
        <v>57149.288493091401</v>
      </c>
      <c r="AC30" s="33">
        <f t="shared" si="16"/>
        <v>33672.288493091401</v>
      </c>
      <c r="AD30" s="33">
        <f t="shared" si="16"/>
        <v>13236.888493091399</v>
      </c>
      <c r="AE30" s="33">
        <f t="shared" si="16"/>
        <v>1233.3376272</v>
      </c>
      <c r="AF30" s="33">
        <f t="shared" si="16"/>
        <v>-2445.9623728000001</v>
      </c>
      <c r="AG30" s="33">
        <f>SUM(AG24:AG29)</f>
        <v>-940.96237280000025</v>
      </c>
      <c r="AH30" s="33">
        <f>SUM(AH8:AH29)</f>
        <v>1838245.8849309138</v>
      </c>
    </row>
    <row r="31" spans="1:34" x14ac:dyDescent="0.3">
      <c r="A31" s="7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4" x14ac:dyDescent="0.3">
      <c r="A32" s="7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85">
        <v>43496</v>
      </c>
      <c r="M32" s="85">
        <v>43524</v>
      </c>
      <c r="N32" s="85">
        <v>43555</v>
      </c>
      <c r="O32" s="85">
        <v>43585</v>
      </c>
      <c r="P32" s="85">
        <v>43616</v>
      </c>
      <c r="Q32" s="85">
        <v>43646</v>
      </c>
      <c r="R32" s="85">
        <v>43677</v>
      </c>
      <c r="S32" s="85">
        <v>43708</v>
      </c>
      <c r="T32" s="85">
        <v>43738</v>
      </c>
      <c r="U32" s="85">
        <v>43769</v>
      </c>
      <c r="V32" s="85">
        <v>43799</v>
      </c>
      <c r="W32" s="85">
        <v>43830</v>
      </c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 t="s">
        <v>32</v>
      </c>
    </row>
    <row r="33" spans="1:34" x14ac:dyDescent="0.3">
      <c r="A33" s="31" t="s">
        <v>72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87">
        <v>4926</v>
      </c>
      <c r="M33" s="87">
        <v>4926</v>
      </c>
      <c r="N33" s="87">
        <f>(X30-L33-M33)/10</f>
        <v>4831.5288493091402</v>
      </c>
      <c r="O33" s="87">
        <f>N33</f>
        <v>4831.5288493091402</v>
      </c>
      <c r="P33" s="87">
        <f t="shared" ref="P33:W33" si="17">O33</f>
        <v>4831.5288493091402</v>
      </c>
      <c r="Q33" s="87">
        <f t="shared" si="17"/>
        <v>4831.5288493091402</v>
      </c>
      <c r="R33" s="87">
        <f t="shared" si="17"/>
        <v>4831.5288493091402</v>
      </c>
      <c r="S33" s="87">
        <f t="shared" si="17"/>
        <v>4831.5288493091402</v>
      </c>
      <c r="T33" s="87">
        <f t="shared" si="17"/>
        <v>4831.5288493091402</v>
      </c>
      <c r="U33" s="87">
        <f t="shared" si="17"/>
        <v>4831.5288493091402</v>
      </c>
      <c r="V33" s="87">
        <f t="shared" si="17"/>
        <v>4831.5288493091402</v>
      </c>
      <c r="W33" s="87">
        <f t="shared" si="17"/>
        <v>4831.5288493091402</v>
      </c>
      <c r="X33" s="21"/>
      <c r="Y33" s="87"/>
      <c r="Z33" s="87"/>
      <c r="AA33" s="87"/>
      <c r="AB33" s="87"/>
      <c r="AC33" s="87"/>
      <c r="AD33" s="87"/>
      <c r="AE33" s="87"/>
      <c r="AF33" s="87"/>
      <c r="AG33" s="87"/>
      <c r="AH33" s="87">
        <f>SUM(L33:AD33)</f>
        <v>58167.288493091415</v>
      </c>
    </row>
    <row r="34" spans="1:34" x14ac:dyDescent="0.3">
      <c r="A34" s="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7"/>
      <c r="Q34" s="21"/>
      <c r="R34" s="21"/>
      <c r="S34" s="32"/>
      <c r="T34" s="84"/>
      <c r="U34" s="32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34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x14ac:dyDescent="0.3">
      <c r="A36" s="31" t="s">
        <v>44</v>
      </c>
      <c r="B36" s="7"/>
      <c r="C36" s="108" t="s">
        <v>43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30"/>
      <c r="AD36" s="73"/>
      <c r="AE36" s="90"/>
      <c r="AF36" s="90"/>
      <c r="AG36" s="94"/>
      <c r="AH36" s="7"/>
    </row>
    <row r="37" spans="1:34" ht="13.5" thickBot="1" x14ac:dyDescent="0.35">
      <c r="A37" s="29" t="s">
        <v>42</v>
      </c>
      <c r="B37" s="29" t="s">
        <v>41</v>
      </c>
      <c r="C37" s="29">
        <v>1998</v>
      </c>
      <c r="D37" s="29">
        <v>1999</v>
      </c>
      <c r="E37" s="29">
        <v>2000</v>
      </c>
      <c r="F37" s="29">
        <v>2001</v>
      </c>
      <c r="G37" s="29">
        <v>2002</v>
      </c>
      <c r="H37" s="29">
        <v>2003</v>
      </c>
      <c r="I37" s="29">
        <v>2004</v>
      </c>
      <c r="J37" s="29">
        <v>2005</v>
      </c>
      <c r="K37" s="29">
        <v>2006</v>
      </c>
      <c r="L37" s="29">
        <v>2007</v>
      </c>
      <c r="M37" s="29">
        <v>2008</v>
      </c>
      <c r="N37" s="29">
        <v>2009</v>
      </c>
      <c r="O37" s="29">
        <v>2010</v>
      </c>
      <c r="P37" s="29">
        <v>2011</v>
      </c>
      <c r="Q37" s="29">
        <v>2012</v>
      </c>
      <c r="R37" s="29">
        <v>2013</v>
      </c>
      <c r="S37" s="29">
        <v>2014</v>
      </c>
      <c r="T37" s="29">
        <v>2015</v>
      </c>
      <c r="U37" s="29">
        <v>2016</v>
      </c>
      <c r="V37" s="29">
        <v>2017</v>
      </c>
      <c r="W37" s="29">
        <v>2018</v>
      </c>
      <c r="X37" s="29">
        <v>2019</v>
      </c>
      <c r="Y37" s="29">
        <v>2020</v>
      </c>
      <c r="Z37" s="29">
        <v>2021</v>
      </c>
      <c r="AA37" s="29">
        <v>2022</v>
      </c>
      <c r="AB37" s="29">
        <v>2023</v>
      </c>
      <c r="AC37" s="29">
        <v>2024</v>
      </c>
      <c r="AD37" s="29">
        <v>2025</v>
      </c>
      <c r="AE37" s="29">
        <v>2026</v>
      </c>
      <c r="AF37" s="29">
        <v>2027</v>
      </c>
      <c r="AG37" s="29">
        <v>2028</v>
      </c>
      <c r="AH37" s="29" t="s">
        <v>40</v>
      </c>
    </row>
    <row r="38" spans="1:34" hidden="1" x14ac:dyDescent="0.3">
      <c r="A38" s="27">
        <v>1998</v>
      </c>
      <c r="B38" s="28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1">
        <f>SUM(C38:Y38)</f>
        <v>0</v>
      </c>
    </row>
    <row r="39" spans="1:34" hidden="1" x14ac:dyDescent="0.3">
      <c r="A39" s="27">
        <v>1999</v>
      </c>
      <c r="B39" s="28">
        <v>94593</v>
      </c>
      <c r="C39" s="25"/>
      <c r="D39" s="21">
        <f t="shared" ref="D39:M39" si="18">ROUND($B$39/10,0)</f>
        <v>9459</v>
      </c>
      <c r="E39" s="21">
        <f t="shared" si="18"/>
        <v>9459</v>
      </c>
      <c r="F39" s="21">
        <f t="shared" si="18"/>
        <v>9459</v>
      </c>
      <c r="G39" s="21">
        <f t="shared" si="18"/>
        <v>9459</v>
      </c>
      <c r="H39" s="21">
        <f t="shared" si="18"/>
        <v>9459</v>
      </c>
      <c r="I39" s="21">
        <f t="shared" si="18"/>
        <v>9459</v>
      </c>
      <c r="J39" s="21">
        <f t="shared" si="18"/>
        <v>9459</v>
      </c>
      <c r="K39" s="21">
        <f t="shared" si="18"/>
        <v>9459</v>
      </c>
      <c r="L39" s="21">
        <f t="shared" si="18"/>
        <v>9459</v>
      </c>
      <c r="M39" s="21">
        <f t="shared" si="18"/>
        <v>9459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1">
        <f t="shared" ref="AH39:AH44" si="19">SUM(D39:Y39)</f>
        <v>94590</v>
      </c>
    </row>
    <row r="40" spans="1:34" hidden="1" x14ac:dyDescent="0.3">
      <c r="A40" s="27">
        <v>2000</v>
      </c>
      <c r="B40" s="28">
        <v>7096</v>
      </c>
      <c r="C40" s="25"/>
      <c r="D40" s="25"/>
      <c r="E40" s="21">
        <f t="shared" ref="E40:N40" si="20">ROUND($B$40/10,0)</f>
        <v>710</v>
      </c>
      <c r="F40" s="21">
        <f t="shared" si="20"/>
        <v>710</v>
      </c>
      <c r="G40" s="21">
        <f t="shared" si="20"/>
        <v>710</v>
      </c>
      <c r="H40" s="21">
        <f t="shared" si="20"/>
        <v>710</v>
      </c>
      <c r="I40" s="21">
        <f t="shared" si="20"/>
        <v>710</v>
      </c>
      <c r="J40" s="21">
        <f t="shared" si="20"/>
        <v>710</v>
      </c>
      <c r="K40" s="21">
        <f t="shared" si="20"/>
        <v>710</v>
      </c>
      <c r="L40" s="21">
        <f t="shared" si="20"/>
        <v>710</v>
      </c>
      <c r="M40" s="21">
        <f t="shared" si="20"/>
        <v>710</v>
      </c>
      <c r="N40" s="21">
        <f t="shared" si="20"/>
        <v>710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1">
        <f t="shared" si="19"/>
        <v>7100</v>
      </c>
    </row>
    <row r="41" spans="1:34" hidden="1" x14ac:dyDescent="0.3">
      <c r="A41" s="27">
        <v>2001</v>
      </c>
      <c r="B41" s="28">
        <v>3918</v>
      </c>
      <c r="C41" s="25"/>
      <c r="D41" s="25"/>
      <c r="E41" s="25"/>
      <c r="F41" s="21">
        <f t="shared" ref="F41:O41" si="21">ROUND($B$41/10,0)</f>
        <v>392</v>
      </c>
      <c r="G41" s="21">
        <f t="shared" si="21"/>
        <v>392</v>
      </c>
      <c r="H41" s="21">
        <f t="shared" si="21"/>
        <v>392</v>
      </c>
      <c r="I41" s="21">
        <f t="shared" si="21"/>
        <v>392</v>
      </c>
      <c r="J41" s="21">
        <f t="shared" si="21"/>
        <v>392</v>
      </c>
      <c r="K41" s="21">
        <f t="shared" si="21"/>
        <v>392</v>
      </c>
      <c r="L41" s="21">
        <f t="shared" si="21"/>
        <v>392</v>
      </c>
      <c r="M41" s="21">
        <f t="shared" si="21"/>
        <v>392</v>
      </c>
      <c r="N41" s="21">
        <f t="shared" si="21"/>
        <v>392</v>
      </c>
      <c r="O41" s="21">
        <f t="shared" si="21"/>
        <v>392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1">
        <f t="shared" si="19"/>
        <v>3920</v>
      </c>
    </row>
    <row r="42" spans="1:34" hidden="1" x14ac:dyDescent="0.3">
      <c r="A42" s="27">
        <v>2002</v>
      </c>
      <c r="B42" s="28">
        <v>25315</v>
      </c>
      <c r="C42" s="25"/>
      <c r="D42" s="25"/>
      <c r="E42" s="25"/>
      <c r="F42" s="25"/>
      <c r="G42" s="21">
        <f t="shared" ref="G42:P42" si="22">ROUND($B$42/10,0)</f>
        <v>2532</v>
      </c>
      <c r="H42" s="21">
        <f t="shared" si="22"/>
        <v>2532</v>
      </c>
      <c r="I42" s="21">
        <f t="shared" si="22"/>
        <v>2532</v>
      </c>
      <c r="J42" s="21">
        <f t="shared" si="22"/>
        <v>2532</v>
      </c>
      <c r="K42" s="21">
        <f t="shared" si="22"/>
        <v>2532</v>
      </c>
      <c r="L42" s="21">
        <f t="shared" si="22"/>
        <v>2532</v>
      </c>
      <c r="M42" s="21">
        <f t="shared" si="22"/>
        <v>2532</v>
      </c>
      <c r="N42" s="21">
        <f t="shared" si="22"/>
        <v>2532</v>
      </c>
      <c r="O42" s="21">
        <f t="shared" si="22"/>
        <v>2532</v>
      </c>
      <c r="P42" s="21">
        <f t="shared" si="22"/>
        <v>2532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1">
        <f t="shared" si="19"/>
        <v>25320</v>
      </c>
    </row>
    <row r="43" spans="1:34" hidden="1" x14ac:dyDescent="0.3">
      <c r="A43" s="27">
        <v>2003</v>
      </c>
      <c r="B43" s="28">
        <v>-2137</v>
      </c>
      <c r="C43" s="25"/>
      <c r="D43" s="25"/>
      <c r="E43" s="25"/>
      <c r="F43" s="25"/>
      <c r="G43" s="25"/>
      <c r="H43" s="21">
        <f t="shared" ref="H43:Q43" si="23">ROUND($B$43/10,0)</f>
        <v>-214</v>
      </c>
      <c r="I43" s="21">
        <f t="shared" si="23"/>
        <v>-214</v>
      </c>
      <c r="J43" s="21">
        <f t="shared" si="23"/>
        <v>-214</v>
      </c>
      <c r="K43" s="21">
        <f t="shared" si="23"/>
        <v>-214</v>
      </c>
      <c r="L43" s="21">
        <f t="shared" si="23"/>
        <v>-214</v>
      </c>
      <c r="M43" s="21">
        <f t="shared" si="23"/>
        <v>-214</v>
      </c>
      <c r="N43" s="21">
        <f t="shared" si="23"/>
        <v>-214</v>
      </c>
      <c r="O43" s="21">
        <f t="shared" si="23"/>
        <v>-214</v>
      </c>
      <c r="P43" s="21">
        <f t="shared" si="23"/>
        <v>-214</v>
      </c>
      <c r="Q43" s="21">
        <f t="shared" si="23"/>
        <v>-214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1">
        <f t="shared" si="19"/>
        <v>-2140</v>
      </c>
    </row>
    <row r="44" spans="1:34" hidden="1" x14ac:dyDescent="0.3">
      <c r="A44" s="27">
        <v>2004</v>
      </c>
      <c r="B44" s="28">
        <v>61</v>
      </c>
      <c r="C44" s="25"/>
      <c r="D44" s="25"/>
      <c r="E44" s="25"/>
      <c r="F44" s="25"/>
      <c r="G44" s="25"/>
      <c r="H44" s="25"/>
      <c r="I44" s="21">
        <f t="shared" ref="I44:R44" si="24">ROUND($B$44/10,0)</f>
        <v>6</v>
      </c>
      <c r="J44" s="21">
        <f t="shared" si="24"/>
        <v>6</v>
      </c>
      <c r="K44" s="21">
        <f t="shared" si="24"/>
        <v>6</v>
      </c>
      <c r="L44" s="21">
        <f t="shared" si="24"/>
        <v>6</v>
      </c>
      <c r="M44" s="21">
        <f t="shared" si="24"/>
        <v>6</v>
      </c>
      <c r="N44" s="21">
        <f t="shared" si="24"/>
        <v>6</v>
      </c>
      <c r="O44" s="21">
        <f t="shared" si="24"/>
        <v>6</v>
      </c>
      <c r="P44" s="21">
        <f t="shared" si="24"/>
        <v>6</v>
      </c>
      <c r="Q44" s="21">
        <f t="shared" si="24"/>
        <v>6</v>
      </c>
      <c r="R44" s="21">
        <f t="shared" si="24"/>
        <v>6</v>
      </c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1">
        <f t="shared" si="19"/>
        <v>60</v>
      </c>
    </row>
    <row r="45" spans="1:34" hidden="1" x14ac:dyDescent="0.3">
      <c r="A45" s="27">
        <v>2005</v>
      </c>
      <c r="B45" s="26">
        <v>625</v>
      </c>
      <c r="C45" s="25"/>
      <c r="D45" s="25"/>
      <c r="E45" s="25"/>
      <c r="F45" s="25"/>
      <c r="G45" s="25"/>
      <c r="H45" s="25"/>
      <c r="I45" s="25"/>
      <c r="J45" s="21">
        <v>63</v>
      </c>
      <c r="K45" s="21">
        <v>63</v>
      </c>
      <c r="L45" s="21">
        <v>63</v>
      </c>
      <c r="M45" s="21">
        <v>63</v>
      </c>
      <c r="N45" s="21">
        <v>63</v>
      </c>
      <c r="O45" s="21">
        <v>63</v>
      </c>
      <c r="P45" s="21">
        <v>63</v>
      </c>
      <c r="Q45" s="21">
        <v>63</v>
      </c>
      <c r="R45" s="21">
        <v>63</v>
      </c>
      <c r="S45" s="21">
        <v>63</v>
      </c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>
        <v>630</v>
      </c>
    </row>
    <row r="46" spans="1:34" hidden="1" x14ac:dyDescent="0.3">
      <c r="A46" s="27">
        <v>2006</v>
      </c>
      <c r="B46" s="26">
        <v>99</v>
      </c>
      <c r="C46" s="25"/>
      <c r="D46" s="25"/>
      <c r="E46" s="25"/>
      <c r="F46" s="25"/>
      <c r="G46" s="25"/>
      <c r="H46" s="25"/>
      <c r="I46" s="25"/>
      <c r="J46" s="25"/>
      <c r="K46" s="21">
        <v>10</v>
      </c>
      <c r="L46" s="21">
        <v>10</v>
      </c>
      <c r="M46" s="21">
        <v>10</v>
      </c>
      <c r="N46" s="21">
        <v>10</v>
      </c>
      <c r="O46" s="21">
        <v>10</v>
      </c>
      <c r="P46" s="21">
        <v>10</v>
      </c>
      <c r="Q46" s="21">
        <v>10</v>
      </c>
      <c r="R46" s="21">
        <v>10</v>
      </c>
      <c r="S46" s="21">
        <v>10</v>
      </c>
      <c r="T46" s="21">
        <v>10</v>
      </c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>
        <v>100</v>
      </c>
    </row>
    <row r="47" spans="1:34" hidden="1" x14ac:dyDescent="0.3">
      <c r="A47" s="27">
        <v>2007</v>
      </c>
      <c r="B47" s="26">
        <v>25</v>
      </c>
      <c r="C47" s="25"/>
      <c r="D47" s="25"/>
      <c r="E47" s="25"/>
      <c r="F47" s="25"/>
      <c r="G47" s="25"/>
      <c r="H47" s="25"/>
      <c r="I47" s="25"/>
      <c r="J47" s="25"/>
      <c r="K47" s="25"/>
      <c r="L47" s="21">
        <v>3</v>
      </c>
      <c r="M47" s="21">
        <v>3</v>
      </c>
      <c r="N47" s="21">
        <v>3</v>
      </c>
      <c r="O47" s="21">
        <v>3</v>
      </c>
      <c r="P47" s="21">
        <v>3</v>
      </c>
      <c r="Q47" s="21">
        <v>3</v>
      </c>
      <c r="R47" s="21">
        <v>3</v>
      </c>
      <c r="S47" s="21">
        <v>3</v>
      </c>
      <c r="T47" s="21">
        <v>3</v>
      </c>
      <c r="U47" s="21">
        <v>0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>
        <f>SUM(K47:AC47)</f>
        <v>27</v>
      </c>
    </row>
    <row r="48" spans="1:34" x14ac:dyDescent="0.3">
      <c r="A48" s="9">
        <v>2008</v>
      </c>
      <c r="B48" s="26">
        <v>3452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1">
        <v>345</v>
      </c>
      <c r="N48" s="21">
        <v>345</v>
      </c>
      <c r="O48" s="21">
        <v>345</v>
      </c>
      <c r="P48" s="21">
        <v>345</v>
      </c>
      <c r="Q48" s="21">
        <v>345</v>
      </c>
      <c r="R48" s="21">
        <v>345</v>
      </c>
      <c r="S48" s="21">
        <v>345</v>
      </c>
      <c r="T48" s="21">
        <v>345</v>
      </c>
      <c r="U48" s="21">
        <v>345</v>
      </c>
      <c r="V48" s="21">
        <v>347</v>
      </c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>
        <f>SUM(M48:AG48)</f>
        <v>3452</v>
      </c>
    </row>
    <row r="49" spans="1:34" x14ac:dyDescent="0.3">
      <c r="A49" s="9">
        <v>2009</v>
      </c>
      <c r="B49" s="26">
        <v>1496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1">
        <v>150</v>
      </c>
      <c r="O49" s="21">
        <v>150</v>
      </c>
      <c r="P49" s="21">
        <v>150</v>
      </c>
      <c r="Q49" s="21">
        <v>150</v>
      </c>
      <c r="R49" s="21">
        <v>150</v>
      </c>
      <c r="S49" s="21">
        <v>150</v>
      </c>
      <c r="T49" s="21">
        <v>150</v>
      </c>
      <c r="U49" s="21">
        <v>150</v>
      </c>
      <c r="V49" s="21">
        <v>150</v>
      </c>
      <c r="W49" s="21">
        <v>146</v>
      </c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>
        <f t="shared" ref="AH49:AH59" si="25">SUM(M49:AG49)</f>
        <v>1496</v>
      </c>
    </row>
    <row r="50" spans="1:34" x14ac:dyDescent="0.3">
      <c r="A50" s="9">
        <v>2010</v>
      </c>
      <c r="B50" s="26">
        <v>426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1">
        <v>43</v>
      </c>
      <c r="P50" s="21">
        <v>43</v>
      </c>
      <c r="Q50" s="21">
        <v>43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39</v>
      </c>
      <c r="Y50" s="21"/>
      <c r="Z50" s="21"/>
      <c r="AA50" s="21"/>
      <c r="AB50" s="21"/>
      <c r="AC50" s="21"/>
      <c r="AD50" s="21"/>
      <c r="AE50" s="21"/>
      <c r="AF50" s="21"/>
      <c r="AG50" s="21"/>
      <c r="AH50" s="21">
        <f t="shared" si="25"/>
        <v>426</v>
      </c>
    </row>
    <row r="51" spans="1:34" x14ac:dyDescent="0.3">
      <c r="A51" s="9">
        <v>2011</v>
      </c>
      <c r="B51" s="26">
        <v>0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/>
      <c r="AE51" s="21"/>
      <c r="AF51" s="21"/>
      <c r="AG51" s="21"/>
      <c r="AH51" s="21">
        <f t="shared" si="25"/>
        <v>0</v>
      </c>
    </row>
    <row r="52" spans="1:34" x14ac:dyDescent="0.3">
      <c r="A52" s="9">
        <v>2012</v>
      </c>
      <c r="B52" s="24">
        <v>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/>
      <c r="AE52" s="21"/>
      <c r="AF52" s="21"/>
      <c r="AG52" s="21"/>
      <c r="AH52" s="21">
        <f t="shared" si="25"/>
        <v>0</v>
      </c>
    </row>
    <row r="53" spans="1:34" x14ac:dyDescent="0.3">
      <c r="A53" s="9">
        <v>2013</v>
      </c>
      <c r="B53" s="24"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/>
      <c r="AE53" s="21"/>
      <c r="AF53" s="21"/>
      <c r="AG53" s="21"/>
      <c r="AH53" s="21">
        <f t="shared" si="25"/>
        <v>0</v>
      </c>
    </row>
    <row r="54" spans="1:34" x14ac:dyDescent="0.3">
      <c r="A54" s="9">
        <v>2014</v>
      </c>
      <c r="B54" s="24">
        <v>56271.997366399992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>
        <v>5627</v>
      </c>
      <c r="T54" s="21">
        <v>5627</v>
      </c>
      <c r="U54" s="21">
        <v>5627</v>
      </c>
      <c r="V54" s="21">
        <v>5627</v>
      </c>
      <c r="W54" s="21">
        <v>5627</v>
      </c>
      <c r="X54" s="21">
        <v>5627</v>
      </c>
      <c r="Y54" s="21">
        <v>5627</v>
      </c>
      <c r="Z54" s="21">
        <v>5627</v>
      </c>
      <c r="AA54" s="21">
        <v>5627</v>
      </c>
      <c r="AB54" s="21">
        <v>5629</v>
      </c>
      <c r="AC54" s="21"/>
      <c r="AD54" s="21"/>
      <c r="AE54" s="21"/>
      <c r="AF54" s="21"/>
      <c r="AG54" s="21"/>
      <c r="AH54" s="21">
        <f t="shared" si="25"/>
        <v>56272</v>
      </c>
    </row>
    <row r="55" spans="1:34" x14ac:dyDescent="0.3">
      <c r="A55" s="9">
        <v>2015</v>
      </c>
      <c r="B55" s="24">
        <v>37065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>
        <f>$B$55/10</f>
        <v>3706.5</v>
      </c>
      <c r="U55" s="21">
        <f t="shared" ref="U55:AC55" si="26">$B$55/10</f>
        <v>3706.5</v>
      </c>
      <c r="V55" s="21">
        <f t="shared" si="26"/>
        <v>3706.5</v>
      </c>
      <c r="W55" s="21">
        <f t="shared" si="26"/>
        <v>3706.5</v>
      </c>
      <c r="X55" s="21">
        <f t="shared" si="26"/>
        <v>3706.5</v>
      </c>
      <c r="Y55" s="21">
        <f t="shared" si="26"/>
        <v>3706.5</v>
      </c>
      <c r="Z55" s="21">
        <f t="shared" si="26"/>
        <v>3706.5</v>
      </c>
      <c r="AA55" s="21">
        <f t="shared" si="26"/>
        <v>3706.5</v>
      </c>
      <c r="AB55" s="21">
        <f t="shared" si="26"/>
        <v>3706.5</v>
      </c>
      <c r="AC55" s="21">
        <f t="shared" si="26"/>
        <v>3706.5</v>
      </c>
      <c r="AD55" s="21"/>
      <c r="AE55" s="21"/>
      <c r="AF55" s="21"/>
      <c r="AG55" s="21"/>
      <c r="AH55" s="21">
        <f t="shared" si="25"/>
        <v>37065</v>
      </c>
    </row>
    <row r="56" spans="1:34" ht="13.75" customHeight="1" x14ac:dyDescent="0.3">
      <c r="A56" s="9">
        <v>2016</v>
      </c>
      <c r="B56" s="24">
        <v>31612.808314672198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>
        <f>$B$56/10</f>
        <v>3161.2808314672197</v>
      </c>
      <c r="V56" s="21">
        <f t="shared" ref="V56:AD56" si="27">$B$56/10</f>
        <v>3161.2808314672197</v>
      </c>
      <c r="W56" s="21">
        <f t="shared" si="27"/>
        <v>3161.2808314672197</v>
      </c>
      <c r="X56" s="21">
        <f t="shared" si="27"/>
        <v>3161.2808314672197</v>
      </c>
      <c r="Y56" s="21">
        <f t="shared" si="27"/>
        <v>3161.2808314672197</v>
      </c>
      <c r="Z56" s="21">
        <f t="shared" si="27"/>
        <v>3161.2808314672197</v>
      </c>
      <c r="AA56" s="21">
        <f t="shared" si="27"/>
        <v>3161.2808314672197</v>
      </c>
      <c r="AB56" s="21">
        <f t="shared" si="27"/>
        <v>3161.2808314672197</v>
      </c>
      <c r="AC56" s="21">
        <f t="shared" si="27"/>
        <v>3161.2808314672197</v>
      </c>
      <c r="AD56" s="21">
        <f t="shared" si="27"/>
        <v>3161.2808314672197</v>
      </c>
      <c r="AE56" s="21"/>
      <c r="AF56" s="21"/>
      <c r="AG56" s="21"/>
      <c r="AH56" s="21">
        <f t="shared" si="25"/>
        <v>31612.808314672191</v>
      </c>
    </row>
    <row r="57" spans="1:34" ht="13.75" customHeight="1" x14ac:dyDescent="0.3">
      <c r="A57" s="9">
        <v>2017</v>
      </c>
      <c r="B57" s="24">
        <f>'NGL-2'!L25</f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>
        <f>$B$57/10</f>
        <v>0</v>
      </c>
      <c r="W57" s="21">
        <f>$B$57/10</f>
        <v>0</v>
      </c>
      <c r="X57" s="21">
        <f t="shared" ref="X57:AE57" si="28">$B$57/10</f>
        <v>0</v>
      </c>
      <c r="Y57" s="21">
        <f t="shared" si="28"/>
        <v>0</v>
      </c>
      <c r="Z57" s="21">
        <f t="shared" si="28"/>
        <v>0</v>
      </c>
      <c r="AA57" s="21">
        <f t="shared" si="28"/>
        <v>0</v>
      </c>
      <c r="AB57" s="21">
        <f t="shared" si="28"/>
        <v>0</v>
      </c>
      <c r="AC57" s="21">
        <f t="shared" si="28"/>
        <v>0</v>
      </c>
      <c r="AD57" s="21">
        <f t="shared" si="28"/>
        <v>0</v>
      </c>
      <c r="AE57" s="21">
        <f t="shared" si="28"/>
        <v>0</v>
      </c>
      <c r="AF57" s="21"/>
      <c r="AG57" s="21"/>
      <c r="AH57" s="21">
        <f t="shared" si="25"/>
        <v>0</v>
      </c>
    </row>
    <row r="58" spans="1:34" ht="13.75" customHeight="1" x14ac:dyDescent="0.3">
      <c r="A58" s="9">
        <v>2018</v>
      </c>
      <c r="B58" s="24"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>
        <f>$B$58/10</f>
        <v>0</v>
      </c>
      <c r="X58" s="21">
        <f t="shared" ref="X58:AF58" si="29">$B$58/10</f>
        <v>0</v>
      </c>
      <c r="Y58" s="21">
        <f t="shared" si="29"/>
        <v>0</v>
      </c>
      <c r="Z58" s="21">
        <f t="shared" si="29"/>
        <v>0</v>
      </c>
      <c r="AA58" s="21">
        <f t="shared" si="29"/>
        <v>0</v>
      </c>
      <c r="AB58" s="21">
        <f t="shared" si="29"/>
        <v>0</v>
      </c>
      <c r="AC58" s="21">
        <f t="shared" si="29"/>
        <v>0</v>
      </c>
      <c r="AD58" s="21">
        <f t="shared" si="29"/>
        <v>0</v>
      </c>
      <c r="AE58" s="21">
        <f t="shared" si="29"/>
        <v>0</v>
      </c>
      <c r="AF58" s="21">
        <f t="shared" si="29"/>
        <v>0</v>
      </c>
      <c r="AG58" s="21"/>
      <c r="AH58" s="21">
        <f t="shared" si="25"/>
        <v>0</v>
      </c>
    </row>
    <row r="59" spans="1:34" ht="13.75" customHeight="1" x14ac:dyDescent="0.3">
      <c r="A59" s="9">
        <v>2019</v>
      </c>
      <c r="B59" s="24">
        <f>'NGL-2'!L28</f>
        <v>-15628.92136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>
        <f t="shared" ref="X59:AG59" si="30">$B$59/10</f>
        <v>-1562.8921359999999</v>
      </c>
      <c r="Y59" s="21">
        <f t="shared" si="30"/>
        <v>-1562.8921359999999</v>
      </c>
      <c r="Z59" s="21">
        <f t="shared" si="30"/>
        <v>-1562.8921359999999</v>
      </c>
      <c r="AA59" s="21">
        <f t="shared" si="30"/>
        <v>-1562.8921359999999</v>
      </c>
      <c r="AB59" s="21">
        <f t="shared" si="30"/>
        <v>-1562.8921359999999</v>
      </c>
      <c r="AC59" s="21">
        <f t="shared" si="30"/>
        <v>-1562.8921359999999</v>
      </c>
      <c r="AD59" s="21">
        <f t="shared" si="30"/>
        <v>-1562.8921359999999</v>
      </c>
      <c r="AE59" s="21">
        <f t="shared" si="30"/>
        <v>-1562.8921359999999</v>
      </c>
      <c r="AF59" s="21">
        <f t="shared" si="30"/>
        <v>-1562.8921359999999</v>
      </c>
      <c r="AG59" s="21">
        <f t="shared" si="30"/>
        <v>-1562.8921359999999</v>
      </c>
      <c r="AH59" s="21">
        <f t="shared" si="25"/>
        <v>-15628.921360000002</v>
      </c>
    </row>
    <row r="60" spans="1:34" ht="13.5" thickBot="1" x14ac:dyDescent="0.35">
      <c r="A60" s="7" t="s">
        <v>39</v>
      </c>
      <c r="B60" s="23">
        <f t="shared" ref="B60:AF60" si="31">SUM(B38:B59)</f>
        <v>244289.8843210722</v>
      </c>
      <c r="C60" s="23">
        <f t="shared" si="31"/>
        <v>0</v>
      </c>
      <c r="D60" s="23">
        <f t="shared" si="31"/>
        <v>9459</v>
      </c>
      <c r="E60" s="23">
        <f t="shared" si="31"/>
        <v>10169</v>
      </c>
      <c r="F60" s="23">
        <f t="shared" si="31"/>
        <v>10561</v>
      </c>
      <c r="G60" s="23">
        <f t="shared" si="31"/>
        <v>13093</v>
      </c>
      <c r="H60" s="23">
        <f t="shared" si="31"/>
        <v>12879</v>
      </c>
      <c r="I60" s="23">
        <f t="shared" si="31"/>
        <v>12885</v>
      </c>
      <c r="J60" s="23">
        <f t="shared" si="31"/>
        <v>12948</v>
      </c>
      <c r="K60" s="23">
        <f t="shared" si="31"/>
        <v>12958</v>
      </c>
      <c r="L60" s="23">
        <f t="shared" si="31"/>
        <v>12961</v>
      </c>
      <c r="M60" s="23">
        <f t="shared" si="31"/>
        <v>13306</v>
      </c>
      <c r="N60" s="23">
        <f t="shared" si="31"/>
        <v>3997</v>
      </c>
      <c r="O60" s="23">
        <f t="shared" si="31"/>
        <v>3330</v>
      </c>
      <c r="P60" s="23">
        <f t="shared" si="31"/>
        <v>2938</v>
      </c>
      <c r="Q60" s="23">
        <f t="shared" si="31"/>
        <v>406</v>
      </c>
      <c r="R60" s="23">
        <f t="shared" si="31"/>
        <v>620</v>
      </c>
      <c r="S60" s="23">
        <f t="shared" si="31"/>
        <v>6241</v>
      </c>
      <c r="T60" s="23">
        <f t="shared" si="31"/>
        <v>9884.5</v>
      </c>
      <c r="U60" s="23">
        <f t="shared" si="31"/>
        <v>13032.78083146722</v>
      </c>
      <c r="V60" s="23">
        <f t="shared" si="31"/>
        <v>13034.78083146722</v>
      </c>
      <c r="W60" s="23">
        <f t="shared" si="31"/>
        <v>12683.78083146722</v>
      </c>
      <c r="X60" s="88">
        <f t="shared" si="31"/>
        <v>10970.88869546722</v>
      </c>
      <c r="Y60" s="23">
        <f t="shared" si="31"/>
        <v>10931.88869546722</v>
      </c>
      <c r="Z60" s="23">
        <f t="shared" si="31"/>
        <v>10931.88869546722</v>
      </c>
      <c r="AA60" s="23">
        <f t="shared" si="31"/>
        <v>10931.88869546722</v>
      </c>
      <c r="AB60" s="23">
        <f t="shared" si="31"/>
        <v>10933.88869546722</v>
      </c>
      <c r="AC60" s="23">
        <f t="shared" si="31"/>
        <v>5304.8886954672198</v>
      </c>
      <c r="AD60" s="23">
        <f t="shared" si="31"/>
        <v>1598.3886954672198</v>
      </c>
      <c r="AE60" s="23">
        <f t="shared" si="31"/>
        <v>-1562.8921359999999</v>
      </c>
      <c r="AF60" s="23">
        <f t="shared" si="31"/>
        <v>-1562.8921359999999</v>
      </c>
      <c r="AG60" s="23">
        <f>SUM(AG48:AG59)</f>
        <v>-1562.8921359999999</v>
      </c>
      <c r="AH60" s="23">
        <f>SUM(AH38:AH59)</f>
        <v>244301.8869546722</v>
      </c>
    </row>
    <row r="61" spans="1:34" x14ac:dyDescent="0.3">
      <c r="A61" s="7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</row>
    <row r="62" spans="1:34" x14ac:dyDescent="0.3">
      <c r="A62" s="7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85">
        <v>43496</v>
      </c>
      <c r="M62" s="85">
        <v>43524</v>
      </c>
      <c r="N62" s="85">
        <v>43555</v>
      </c>
      <c r="O62" s="85">
        <v>43585</v>
      </c>
      <c r="P62" s="85">
        <v>43616</v>
      </c>
      <c r="Q62" s="85">
        <v>43646</v>
      </c>
      <c r="R62" s="85">
        <v>43677</v>
      </c>
      <c r="S62" s="85">
        <v>43708</v>
      </c>
      <c r="T62" s="85">
        <v>43738</v>
      </c>
      <c r="U62" s="85">
        <v>43769</v>
      </c>
      <c r="V62" s="85">
        <v>43799</v>
      </c>
      <c r="W62" s="85">
        <v>43830</v>
      </c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 t="s">
        <v>32</v>
      </c>
    </row>
    <row r="63" spans="1:34" x14ac:dyDescent="0.3">
      <c r="A63" s="31" t="s">
        <v>73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87">
        <f>$X$60/12</f>
        <v>914.24072462226832</v>
      </c>
      <c r="M63" s="87">
        <f t="shared" ref="M63:W63" si="32">$X$60/12</f>
        <v>914.24072462226832</v>
      </c>
      <c r="N63" s="87">
        <f t="shared" si="32"/>
        <v>914.24072462226832</v>
      </c>
      <c r="O63" s="87">
        <f t="shared" si="32"/>
        <v>914.24072462226832</v>
      </c>
      <c r="P63" s="87">
        <f t="shared" si="32"/>
        <v>914.24072462226832</v>
      </c>
      <c r="Q63" s="87">
        <f t="shared" si="32"/>
        <v>914.24072462226832</v>
      </c>
      <c r="R63" s="87">
        <f t="shared" si="32"/>
        <v>914.24072462226832</v>
      </c>
      <c r="S63" s="87">
        <f t="shared" si="32"/>
        <v>914.24072462226832</v>
      </c>
      <c r="T63" s="87">
        <f t="shared" si="32"/>
        <v>914.24072462226832</v>
      </c>
      <c r="U63" s="87">
        <f t="shared" si="32"/>
        <v>914.24072462226832</v>
      </c>
      <c r="V63" s="87">
        <f t="shared" si="32"/>
        <v>914.24072462226832</v>
      </c>
      <c r="W63" s="87">
        <f t="shared" si="32"/>
        <v>914.24072462226832</v>
      </c>
      <c r="X63" s="21"/>
      <c r="Y63" s="87"/>
      <c r="Z63" s="87"/>
      <c r="AA63" s="87"/>
      <c r="AB63" s="87"/>
      <c r="AC63" s="87"/>
      <c r="AD63" s="87"/>
      <c r="AE63" s="87"/>
      <c r="AF63" s="87"/>
      <c r="AG63" s="87"/>
      <c r="AH63" s="87">
        <f>SUM(L63:AD63)</f>
        <v>10970.88869546722</v>
      </c>
    </row>
    <row r="64" spans="1:34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Q64" s="21"/>
      <c r="R64" s="21"/>
      <c r="S64" s="32"/>
      <c r="T64" s="84"/>
      <c r="U64" s="32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</sheetData>
  <mergeCells count="2">
    <mergeCell ref="C6:AB6"/>
    <mergeCell ref="C36:AB36"/>
  </mergeCells>
  <pageMargins left="0.2" right="0.2" top="0.75" bottom="0.75" header="0.3" footer="0.3"/>
  <pageSetup scale="82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view="pageBreakPreview" zoomScale="60" zoomScaleNormal="100" workbookViewId="0">
      <selection activeCell="L12" sqref="L12"/>
    </sheetView>
  </sheetViews>
  <sheetFormatPr defaultColWidth="9.08984375" defaultRowHeight="12.5" x14ac:dyDescent="0.25"/>
  <cols>
    <col min="1" max="1" width="3.6328125" style="7" customWidth="1"/>
    <col min="2" max="2" width="39.90625" style="7" customWidth="1"/>
    <col min="3" max="3" width="8.90625" style="35" customWidth="1"/>
    <col min="4" max="4" width="12.36328125" style="7" customWidth="1"/>
    <col min="5" max="5" width="12.36328125" style="7" hidden="1" customWidth="1"/>
    <col min="6" max="6" width="7.453125" style="9" customWidth="1"/>
    <col min="7" max="9" width="12.36328125" style="7" customWidth="1"/>
    <col min="10" max="10" width="2.6328125" style="37" customWidth="1"/>
    <col min="11" max="13" width="12.36328125" style="7" customWidth="1"/>
    <col min="14" max="14" width="2.6328125" style="37" customWidth="1"/>
    <col min="15" max="16" width="12.36328125" style="7" customWidth="1"/>
    <col min="17" max="16384" width="9.08984375" style="7"/>
  </cols>
  <sheetData>
    <row r="1" spans="1:16" x14ac:dyDescent="0.25">
      <c r="A1" s="21" t="s">
        <v>47</v>
      </c>
    </row>
    <row r="2" spans="1:16" x14ac:dyDescent="0.25">
      <c r="A2" s="7" t="s">
        <v>46</v>
      </c>
    </row>
    <row r="3" spans="1:16" x14ac:dyDescent="0.25">
      <c r="A3" s="110" t="s">
        <v>75</v>
      </c>
      <c r="B3" s="110"/>
      <c r="C3" s="110"/>
      <c r="D3" s="110"/>
      <c r="E3" s="110"/>
      <c r="F3" s="110"/>
      <c r="G3" s="110"/>
      <c r="H3" s="110"/>
    </row>
    <row r="4" spans="1:16" x14ac:dyDescent="0.25">
      <c r="F4" s="9" t="s">
        <v>67</v>
      </c>
    </row>
    <row r="5" spans="1:16" s="9" customFormat="1" x14ac:dyDescent="0.25">
      <c r="C5" s="35"/>
      <c r="D5" s="9" t="s">
        <v>66</v>
      </c>
      <c r="E5" s="60" t="s">
        <v>62</v>
      </c>
      <c r="F5" s="9" t="s">
        <v>37</v>
      </c>
      <c r="G5" s="9" t="s">
        <v>32</v>
      </c>
      <c r="H5" s="9" t="s">
        <v>33</v>
      </c>
      <c r="I5" s="9" t="s">
        <v>34</v>
      </c>
      <c r="J5" s="68"/>
      <c r="K5" s="9" t="s">
        <v>65</v>
      </c>
      <c r="L5" s="9" t="s">
        <v>33</v>
      </c>
      <c r="M5" s="9" t="s">
        <v>34</v>
      </c>
      <c r="N5" s="68"/>
      <c r="O5" s="9" t="s">
        <v>35</v>
      </c>
    </row>
    <row r="6" spans="1:16" s="66" customFormat="1" x14ac:dyDescent="0.25">
      <c r="B6" s="66" t="s">
        <v>36</v>
      </c>
      <c r="C6" s="42"/>
      <c r="D6" s="66" t="s">
        <v>64</v>
      </c>
      <c r="E6" s="66" t="s">
        <v>63</v>
      </c>
      <c r="F6" s="66" t="s">
        <v>62</v>
      </c>
      <c r="G6" s="66" t="s">
        <v>61</v>
      </c>
      <c r="H6" s="66" t="s">
        <v>61</v>
      </c>
      <c r="I6" s="66" t="s">
        <v>61</v>
      </c>
      <c r="J6" s="67"/>
      <c r="K6" s="66" t="s">
        <v>60</v>
      </c>
      <c r="L6" s="66" t="s">
        <v>60</v>
      </c>
      <c r="M6" s="66" t="s">
        <v>60</v>
      </c>
      <c r="N6" s="67"/>
      <c r="O6" s="66" t="s">
        <v>60</v>
      </c>
      <c r="P6" s="66" t="s">
        <v>40</v>
      </c>
    </row>
    <row r="7" spans="1:16" x14ac:dyDescent="0.25">
      <c r="K7" s="21"/>
    </row>
    <row r="8" spans="1:16" x14ac:dyDescent="0.25">
      <c r="A8" s="9">
        <v>1</v>
      </c>
      <c r="B8" s="36" t="s">
        <v>86</v>
      </c>
      <c r="C8" s="35" t="s">
        <v>59</v>
      </c>
      <c r="D8" s="21">
        <f>'NGL-3'!H40*0.34</f>
        <v>57668.08</v>
      </c>
      <c r="E8" s="21"/>
      <c r="F8" s="58" t="s">
        <v>68</v>
      </c>
      <c r="G8" s="74">
        <f>D8</f>
        <v>57668.08</v>
      </c>
      <c r="H8" s="75">
        <f>D8*H36</f>
        <v>37853.327711999998</v>
      </c>
      <c r="I8" s="75">
        <f>D8*I36</f>
        <v>19814.752288000003</v>
      </c>
      <c r="J8" s="32"/>
      <c r="K8" s="32"/>
      <c r="L8" s="32"/>
      <c r="M8" s="32"/>
      <c r="N8" s="32"/>
      <c r="O8" s="21"/>
      <c r="P8" s="21">
        <f t="shared" ref="P8" si="0">SUM(G8,K8,O8)</f>
        <v>57668.08</v>
      </c>
    </row>
    <row r="9" spans="1:16" x14ac:dyDescent="0.25">
      <c r="A9" s="9"/>
      <c r="D9" s="21"/>
      <c r="F9" s="63"/>
      <c r="G9" s="62"/>
      <c r="H9" s="62"/>
      <c r="I9" s="62"/>
      <c r="J9" s="62"/>
      <c r="K9" s="64"/>
      <c r="L9" s="64"/>
      <c r="M9" s="64"/>
      <c r="N9" s="65"/>
      <c r="O9" s="64"/>
      <c r="P9" s="61"/>
    </row>
    <row r="10" spans="1:16" x14ac:dyDescent="0.25">
      <c r="A10" s="9">
        <f>A8+1</f>
        <v>2</v>
      </c>
      <c r="B10" s="36" t="s">
        <v>85</v>
      </c>
      <c r="C10" s="35" t="s">
        <v>59</v>
      </c>
      <c r="D10" s="21">
        <f>'NGL-3'!H16</f>
        <v>3376</v>
      </c>
      <c r="F10" s="58" t="s">
        <v>80</v>
      </c>
      <c r="G10" s="74">
        <f>D10</f>
        <v>3376</v>
      </c>
      <c r="H10" s="75">
        <f>D10</f>
        <v>3376</v>
      </c>
      <c r="I10" s="75">
        <v>0</v>
      </c>
      <c r="J10" s="62"/>
      <c r="K10" s="74"/>
      <c r="L10" s="77"/>
      <c r="M10" s="64">
        <v>0</v>
      </c>
      <c r="N10" s="65"/>
      <c r="O10" s="64">
        <v>0</v>
      </c>
      <c r="P10" s="75">
        <f>SUM(G10,K10,O10)</f>
        <v>3376</v>
      </c>
    </row>
    <row r="11" spans="1:16" x14ac:dyDescent="0.25">
      <c r="D11" s="21"/>
      <c r="F11" s="63"/>
      <c r="G11" s="32"/>
      <c r="H11" s="32"/>
      <c r="I11" s="32"/>
      <c r="J11" s="32"/>
      <c r="K11" s="32"/>
      <c r="L11" s="32"/>
      <c r="M11" s="32"/>
      <c r="N11" s="32"/>
      <c r="O11" s="21"/>
      <c r="P11" s="21"/>
    </row>
    <row r="12" spans="1:16" x14ac:dyDescent="0.25">
      <c r="A12" s="9">
        <f>A10+1</f>
        <v>3</v>
      </c>
      <c r="B12" s="36" t="s">
        <v>83</v>
      </c>
      <c r="C12" s="35" t="s">
        <v>59</v>
      </c>
      <c r="D12" s="21">
        <f>'NGL-3'!H52</f>
        <v>-70636</v>
      </c>
      <c r="F12" s="58" t="s">
        <v>88</v>
      </c>
      <c r="G12" s="21">
        <f>$D$12*G40</f>
        <v>-55007.07864</v>
      </c>
      <c r="H12" s="75">
        <f>G12</f>
        <v>-55007.07864</v>
      </c>
      <c r="I12" s="75"/>
      <c r="J12" s="62"/>
      <c r="K12" s="21">
        <f>$D$12*K40</f>
        <v>-15628.92136</v>
      </c>
      <c r="L12" s="74">
        <f>K12</f>
        <v>-15628.92136</v>
      </c>
      <c r="M12" s="21"/>
      <c r="N12" s="62"/>
      <c r="O12" s="21"/>
      <c r="P12" s="21">
        <f>SUM(G12,K12,O12)</f>
        <v>-70636</v>
      </c>
    </row>
    <row r="13" spans="1:16" x14ac:dyDescent="0.25">
      <c r="A13" s="9"/>
      <c r="B13" s="36"/>
      <c r="D13" s="21"/>
      <c r="E13" s="21"/>
      <c r="F13" s="58"/>
      <c r="G13" s="21"/>
      <c r="H13" s="76"/>
      <c r="I13" s="76"/>
      <c r="J13" s="32"/>
      <c r="K13" s="32"/>
      <c r="L13" s="32"/>
      <c r="M13" s="32"/>
      <c r="N13" s="32"/>
      <c r="O13" s="21"/>
      <c r="P13" s="21"/>
    </row>
    <row r="14" spans="1:16" x14ac:dyDescent="0.25">
      <c r="A14" s="9">
        <f>A12+1</f>
        <v>4</v>
      </c>
      <c r="B14" s="36" t="s">
        <v>69</v>
      </c>
      <c r="C14" s="35" t="s">
        <v>59</v>
      </c>
      <c r="D14" s="21">
        <f>'NGL-3'!H28+'NGL-3'!H64</f>
        <v>7098</v>
      </c>
      <c r="E14" s="21"/>
      <c r="F14" s="58" t="s">
        <v>68</v>
      </c>
      <c r="G14" s="74">
        <f>D14</f>
        <v>7098</v>
      </c>
      <c r="H14" s="75">
        <f>D14*H36</f>
        <v>4659.1271999999999</v>
      </c>
      <c r="I14" s="75">
        <f>D14*I36</f>
        <v>2438.8728000000001</v>
      </c>
      <c r="J14" s="32"/>
      <c r="K14" s="32"/>
      <c r="L14" s="32"/>
      <c r="M14" s="32"/>
      <c r="N14" s="32"/>
      <c r="O14" s="21"/>
      <c r="P14" s="21">
        <f t="shared" ref="P14:P16" si="1">SUM(G14,K14,O14)</f>
        <v>7098</v>
      </c>
    </row>
    <row r="15" spans="1:16" x14ac:dyDescent="0.25">
      <c r="A15" s="9"/>
      <c r="B15" s="36"/>
      <c r="D15" s="21"/>
      <c r="E15" s="21"/>
      <c r="F15" s="58"/>
      <c r="G15" s="74"/>
      <c r="H15" s="75"/>
      <c r="I15" s="75"/>
      <c r="J15" s="32"/>
      <c r="K15" s="32"/>
      <c r="L15" s="32"/>
      <c r="M15" s="32"/>
      <c r="N15" s="32"/>
      <c r="O15" s="21"/>
      <c r="P15" s="21"/>
    </row>
    <row r="16" spans="1:16" x14ac:dyDescent="0.25">
      <c r="A16" s="9">
        <v>5</v>
      </c>
      <c r="B16" s="36" t="s">
        <v>84</v>
      </c>
      <c r="C16" s="35" t="s">
        <v>59</v>
      </c>
      <c r="D16" s="21">
        <f>'NGL-3'!H76</f>
        <v>-291</v>
      </c>
      <c r="E16" s="21"/>
      <c r="F16" s="60" t="s">
        <v>80</v>
      </c>
      <c r="G16" s="21">
        <f>D16</f>
        <v>-291</v>
      </c>
      <c r="H16" s="21">
        <f>G16</f>
        <v>-291</v>
      </c>
      <c r="I16" s="21"/>
      <c r="J16" s="32"/>
      <c r="K16" s="32"/>
      <c r="L16" s="32"/>
      <c r="M16" s="32"/>
      <c r="N16" s="32"/>
      <c r="O16" s="21"/>
      <c r="P16" s="21">
        <f t="shared" si="1"/>
        <v>-291</v>
      </c>
    </row>
    <row r="17" spans="1:16" x14ac:dyDescent="0.25">
      <c r="A17" s="9"/>
      <c r="D17" s="54"/>
      <c r="E17" s="54"/>
      <c r="F17" s="55"/>
      <c r="G17" s="54"/>
      <c r="H17" s="54"/>
      <c r="I17" s="54"/>
      <c r="J17" s="32"/>
      <c r="K17" s="54"/>
      <c r="L17" s="54"/>
      <c r="M17" s="54"/>
      <c r="N17" s="32"/>
      <c r="O17" s="54"/>
      <c r="P17" s="54"/>
    </row>
    <row r="18" spans="1:16" s="52" customFormat="1" ht="13" x14ac:dyDescent="0.3">
      <c r="B18" s="59" t="s">
        <v>58</v>
      </c>
      <c r="C18" s="56"/>
      <c r="D18" s="52">
        <f>SUM(D8+D10+D12+D14+D16)</f>
        <v>-2784.9199999999983</v>
      </c>
      <c r="F18" s="53"/>
      <c r="G18" s="52">
        <f>SUM(G8:G17)</f>
        <v>12844.001360000002</v>
      </c>
      <c r="H18" s="52">
        <f>SUM(H8:H17)</f>
        <v>-9409.6237280000023</v>
      </c>
      <c r="I18" s="52">
        <f>SUM(I8:I17)</f>
        <v>22253.625088000004</v>
      </c>
      <c r="J18" s="49"/>
      <c r="K18" s="52">
        <f>SUM(K8:K17)</f>
        <v>-15628.92136</v>
      </c>
      <c r="L18" s="52">
        <f>SUM(L8:L17)</f>
        <v>-15628.92136</v>
      </c>
      <c r="M18" s="52">
        <f>SUM(M8:M17)</f>
        <v>0</v>
      </c>
      <c r="N18" s="49"/>
      <c r="O18" s="52">
        <f>SUM(O8:O17)</f>
        <v>0</v>
      </c>
      <c r="P18" s="52">
        <f>SUM(G18,K18,O18)</f>
        <v>-2784.9199999999983</v>
      </c>
    </row>
    <row r="19" spans="1:16" s="52" customFormat="1" hidden="1" x14ac:dyDescent="0.25">
      <c r="C19" s="56"/>
      <c r="F19" s="53"/>
      <c r="J19" s="49"/>
      <c r="N19" s="49"/>
    </row>
    <row r="20" spans="1:16" hidden="1" x14ac:dyDescent="0.25">
      <c r="A20" s="9">
        <v>1</v>
      </c>
      <c r="B20" s="36"/>
      <c r="C20" s="35" t="s">
        <v>57</v>
      </c>
      <c r="D20" s="21"/>
      <c r="F20" s="58"/>
      <c r="G20" s="21">
        <v>0</v>
      </c>
      <c r="H20" s="21">
        <f>G20*$H$36</f>
        <v>0</v>
      </c>
      <c r="I20" s="21">
        <f>G20*$I$36</f>
        <v>0</v>
      </c>
      <c r="J20" s="32"/>
      <c r="K20" s="57"/>
      <c r="L20" s="57"/>
      <c r="M20" s="57"/>
      <c r="N20" s="22"/>
      <c r="O20" s="57"/>
      <c r="P20" s="21">
        <f>SUM(G20,K20,O20)</f>
        <v>0</v>
      </c>
    </row>
    <row r="21" spans="1:16" hidden="1" x14ac:dyDescent="0.25">
      <c r="A21" s="9"/>
      <c r="D21" s="21"/>
      <c r="F21" s="58"/>
      <c r="G21" s="32"/>
      <c r="H21" s="32"/>
      <c r="I21" s="32"/>
      <c r="J21" s="32"/>
      <c r="K21" s="57"/>
      <c r="L21" s="57"/>
      <c r="M21" s="57"/>
      <c r="N21" s="22"/>
      <c r="O21" s="57"/>
      <c r="P21" s="21"/>
    </row>
    <row r="22" spans="1:16" hidden="1" x14ac:dyDescent="0.25">
      <c r="A22" s="9">
        <f>A20+1</f>
        <v>2</v>
      </c>
      <c r="B22" s="36"/>
      <c r="C22" s="35" t="s">
        <v>57</v>
      </c>
      <c r="D22" s="21"/>
      <c r="F22" s="58"/>
      <c r="G22" s="21"/>
      <c r="H22" s="21"/>
      <c r="I22" s="21"/>
      <c r="J22" s="32"/>
      <c r="K22" s="57"/>
      <c r="L22" s="57"/>
      <c r="M22" s="57"/>
      <c r="N22" s="22"/>
      <c r="O22" s="57"/>
      <c r="P22" s="21">
        <f>SUM(G22,K22,O22)</f>
        <v>0</v>
      </c>
    </row>
    <row r="23" spans="1:16" s="52" customFormat="1" hidden="1" x14ac:dyDescent="0.25">
      <c r="C23" s="56"/>
      <c r="D23" s="54"/>
      <c r="E23" s="54"/>
      <c r="F23" s="55"/>
      <c r="G23" s="54"/>
      <c r="H23" s="54"/>
      <c r="I23" s="54"/>
      <c r="J23" s="32"/>
      <c r="K23" s="54"/>
      <c r="L23" s="54"/>
      <c r="M23" s="54"/>
      <c r="N23" s="32"/>
      <c r="O23" s="54"/>
      <c r="P23" s="54"/>
    </row>
    <row r="24" spans="1:16" ht="13" hidden="1" x14ac:dyDescent="0.3">
      <c r="A24" s="9"/>
      <c r="B24" s="31" t="s">
        <v>56</v>
      </c>
      <c r="D24" s="52">
        <f>SUM(D20:D22)</f>
        <v>0</v>
      </c>
      <c r="E24" s="52"/>
      <c r="F24" s="53"/>
      <c r="G24" s="52">
        <f>SUM(G20:G22)</f>
        <v>0</v>
      </c>
      <c r="H24" s="52">
        <f>SUM(H20:H22)</f>
        <v>0</v>
      </c>
      <c r="I24" s="52">
        <f>SUM(I20:I22)</f>
        <v>0</v>
      </c>
      <c r="J24" s="49"/>
      <c r="K24" s="52">
        <f>SUM(K20:K22)</f>
        <v>0</v>
      </c>
      <c r="L24" s="52">
        <f>SUM(L20:L22)</f>
        <v>0</v>
      </c>
      <c r="M24" s="52">
        <f>SUM(M20:M22)</f>
        <v>0</v>
      </c>
      <c r="N24" s="49"/>
      <c r="O24" s="52">
        <f>SUM(O20:O22)</f>
        <v>0</v>
      </c>
      <c r="P24" s="52">
        <f>SUM(P20:P22)</f>
        <v>0</v>
      </c>
    </row>
    <row r="25" spans="1:16" x14ac:dyDescent="0.25">
      <c r="A25" s="9"/>
      <c r="D25" s="51"/>
      <c r="E25" s="51"/>
      <c r="G25" s="51"/>
      <c r="H25" s="51"/>
      <c r="I25" s="51"/>
      <c r="J25" s="32"/>
      <c r="K25" s="51"/>
      <c r="L25" s="51"/>
      <c r="M25" s="51"/>
      <c r="N25" s="32"/>
      <c r="O25" s="51"/>
      <c r="P25" s="51"/>
    </row>
    <row r="26" spans="1:16" x14ac:dyDescent="0.25">
      <c r="A26" s="9"/>
      <c r="B26" s="7" t="s">
        <v>87</v>
      </c>
      <c r="D26" s="103">
        <f>'NGL-3'!H40*0.66</f>
        <v>111943.92</v>
      </c>
      <c r="E26" s="51"/>
      <c r="G26" s="51"/>
      <c r="H26" s="51"/>
      <c r="I26" s="51"/>
      <c r="J26" s="32"/>
      <c r="K26" s="51"/>
      <c r="L26" s="51"/>
      <c r="M26" s="51"/>
      <c r="N26" s="32"/>
      <c r="O26" s="51"/>
      <c r="P26" s="106">
        <f>SUM(D26:O26)</f>
        <v>111943.92</v>
      </c>
    </row>
    <row r="27" spans="1:16" x14ac:dyDescent="0.25">
      <c r="A27" s="9"/>
      <c r="D27" s="51"/>
      <c r="E27" s="51"/>
      <c r="G27" s="51"/>
      <c r="H27" s="51"/>
      <c r="I27" s="51"/>
      <c r="J27" s="32"/>
      <c r="K27" s="51"/>
      <c r="L27" s="51"/>
      <c r="M27" s="51"/>
      <c r="N27" s="32"/>
      <c r="O27" s="51"/>
      <c r="P27" s="51"/>
    </row>
    <row r="28" spans="1:16" ht="13.5" thickBot="1" x14ac:dyDescent="0.35">
      <c r="A28" s="9"/>
      <c r="B28" s="31" t="s">
        <v>55</v>
      </c>
      <c r="D28" s="47">
        <f>SUM(D18:D26)</f>
        <v>109159</v>
      </c>
      <c r="E28" s="48"/>
      <c r="F28" s="50"/>
      <c r="G28" s="47">
        <f>SUM(G24,G18)</f>
        <v>12844.001360000002</v>
      </c>
      <c r="H28" s="47">
        <f>SUM(H24,H18)</f>
        <v>-9409.6237280000023</v>
      </c>
      <c r="I28" s="47">
        <f>SUM(I24,I18)</f>
        <v>22253.625088000004</v>
      </c>
      <c r="J28" s="49"/>
      <c r="K28" s="47">
        <f>SUM(K24,K18)</f>
        <v>-15628.92136</v>
      </c>
      <c r="L28" s="47">
        <f>SUM(L24,L18)</f>
        <v>-15628.92136</v>
      </c>
      <c r="M28" s="47">
        <f>SUM(M24,M18)</f>
        <v>0</v>
      </c>
      <c r="N28" s="48"/>
      <c r="O28" s="47">
        <f>SUM(O24,O18)</f>
        <v>0</v>
      </c>
      <c r="P28" s="47">
        <f>SUM(P24,P18,P26)</f>
        <v>109159</v>
      </c>
    </row>
    <row r="29" spans="1:16" ht="13.5" thickTop="1" x14ac:dyDescent="0.3">
      <c r="A29" s="9"/>
      <c r="D29" s="46"/>
      <c r="E29" s="46"/>
      <c r="F29" s="6"/>
      <c r="G29" s="21"/>
      <c r="H29" s="21"/>
      <c r="I29" s="21"/>
      <c r="J29" s="32"/>
      <c r="K29" s="21"/>
      <c r="L29" s="21"/>
      <c r="M29" s="21"/>
      <c r="N29" s="32"/>
      <c r="O29" s="21"/>
    </row>
    <row r="30" spans="1:16" ht="13" x14ac:dyDescent="0.3">
      <c r="A30" s="9"/>
      <c r="D30" s="46"/>
      <c r="E30" s="46"/>
      <c r="F30" s="6"/>
      <c r="G30" s="21"/>
      <c r="H30" s="21"/>
      <c r="I30" s="21"/>
      <c r="J30" s="32"/>
      <c r="K30" s="21"/>
      <c r="L30" s="21"/>
      <c r="M30" s="21"/>
      <c r="N30" s="32"/>
      <c r="O30" s="21"/>
    </row>
    <row r="31" spans="1:16" hidden="1" x14ac:dyDescent="0.25">
      <c r="B31" s="43" t="s">
        <v>54</v>
      </c>
      <c r="C31" s="42"/>
      <c r="D31" s="38"/>
      <c r="E31" s="38"/>
      <c r="G31" s="45"/>
    </row>
    <row r="32" spans="1:16" hidden="1" x14ac:dyDescent="0.25">
      <c r="B32" s="7" t="s">
        <v>53</v>
      </c>
      <c r="D32" s="38"/>
      <c r="E32" s="38"/>
    </row>
    <row r="33" spans="2:16" hidden="1" x14ac:dyDescent="0.25">
      <c r="B33" s="7" t="s">
        <v>52</v>
      </c>
      <c r="D33" s="41">
        <f>G33+K33+O33</f>
        <v>0.28453000000000001</v>
      </c>
      <c r="E33" s="41"/>
      <c r="G33" s="40"/>
      <c r="H33" s="41"/>
      <c r="I33" s="41"/>
      <c r="J33" s="44"/>
      <c r="K33" s="40">
        <v>0.19750999999999999</v>
      </c>
      <c r="L33" s="41"/>
      <c r="M33" s="41"/>
      <c r="N33" s="44"/>
      <c r="O33" s="40">
        <v>8.702E-2</v>
      </c>
    </row>
    <row r="34" spans="2:16" hidden="1" x14ac:dyDescent="0.25">
      <c r="B34" s="7" t="s">
        <v>51</v>
      </c>
      <c r="D34" s="41">
        <f>G34+K34+O34</f>
        <v>0.21256</v>
      </c>
      <c r="E34" s="41"/>
      <c r="G34" s="40"/>
      <c r="H34" s="41"/>
      <c r="I34" s="41"/>
      <c r="J34" s="44"/>
      <c r="K34" s="40">
        <v>0.21256</v>
      </c>
      <c r="L34" s="41"/>
      <c r="M34" s="41"/>
      <c r="N34" s="44"/>
      <c r="O34" s="41"/>
    </row>
    <row r="35" spans="2:16" x14ac:dyDescent="0.25">
      <c r="B35" s="43" t="s">
        <v>50</v>
      </c>
      <c r="C35" s="42"/>
      <c r="D35" s="38"/>
      <c r="E35" s="38"/>
    </row>
    <row r="36" spans="2:16" x14ac:dyDescent="0.25">
      <c r="B36" s="7" t="s">
        <v>49</v>
      </c>
      <c r="D36" s="38"/>
      <c r="E36" s="38"/>
      <c r="G36" s="41">
        <f>H36+I36</f>
        <v>1</v>
      </c>
      <c r="H36" s="40">
        <v>0.65639999999999998</v>
      </c>
      <c r="I36" s="40">
        <v>0.34360000000000002</v>
      </c>
    </row>
    <row r="37" spans="2:16" x14ac:dyDescent="0.25">
      <c r="B37" s="7" t="s">
        <v>48</v>
      </c>
      <c r="D37" s="38"/>
      <c r="E37" s="38"/>
      <c r="G37" s="39">
        <f>H37+I37</f>
        <v>1</v>
      </c>
      <c r="H37" s="40">
        <v>0.69189000000000001</v>
      </c>
      <c r="I37" s="40">
        <v>0.30810999999999999</v>
      </c>
      <c r="K37" s="39">
        <f>SUM(L37:M37)</f>
        <v>1</v>
      </c>
      <c r="L37" s="40">
        <v>0.72592999999999996</v>
      </c>
      <c r="M37" s="40">
        <v>0.27406999999999998</v>
      </c>
      <c r="O37" s="39"/>
    </row>
    <row r="38" spans="2:16" x14ac:dyDescent="0.25">
      <c r="D38" s="38"/>
      <c r="E38" s="38"/>
      <c r="G38" s="39"/>
    </row>
    <row r="39" spans="2:16" x14ac:dyDescent="0.25">
      <c r="B39" s="78" t="s">
        <v>70</v>
      </c>
      <c r="C39" s="78"/>
      <c r="D39" s="79">
        <f>SUM(G39:O39)</f>
        <v>1</v>
      </c>
      <c r="E39" s="78"/>
      <c r="F39" s="78"/>
      <c r="G39" s="91">
        <v>0.70577999999999996</v>
      </c>
      <c r="H39" s="92"/>
      <c r="I39" s="92"/>
      <c r="J39" s="92"/>
      <c r="K39" s="92">
        <v>0.20513000000000001</v>
      </c>
      <c r="L39" s="92"/>
      <c r="M39" s="92"/>
      <c r="N39" s="93"/>
      <c r="O39" s="92">
        <v>8.9090000000000003E-2</v>
      </c>
      <c r="P39" s="78"/>
    </row>
    <row r="40" spans="2:16" x14ac:dyDescent="0.25">
      <c r="B40" s="7" t="s">
        <v>89</v>
      </c>
      <c r="D40" s="104">
        <f>SUM(G40:K40)</f>
        <v>1</v>
      </c>
      <c r="E40" s="38"/>
      <c r="G40" s="40">
        <v>0.77873999999999999</v>
      </c>
      <c r="H40" s="40"/>
      <c r="I40" s="40"/>
      <c r="J40" s="105"/>
      <c r="K40" s="40">
        <v>0.22126000000000001</v>
      </c>
    </row>
    <row r="41" spans="2:16" x14ac:dyDescent="0.25">
      <c r="D41" s="38"/>
      <c r="E41" s="38"/>
    </row>
    <row r="42" spans="2:16" x14ac:dyDescent="0.25">
      <c r="D42" s="38"/>
      <c r="E42" s="38"/>
    </row>
  </sheetData>
  <mergeCells count="1">
    <mergeCell ref="A3:H3"/>
  </mergeCells>
  <pageMargins left="0.7" right="0.7" top="0.75" bottom="0.75" header="0.3" footer="0.3"/>
  <pageSetup scale="70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view="pageBreakPreview" zoomScale="60" zoomScaleNormal="100" workbookViewId="0">
      <selection activeCell="H40" sqref="H40"/>
    </sheetView>
  </sheetViews>
  <sheetFormatPr defaultRowHeight="12.5" x14ac:dyDescent="0.25"/>
  <cols>
    <col min="1" max="1" width="2.54296875" bestFit="1" customWidth="1"/>
    <col min="2" max="2" width="3.08984375" bestFit="1" customWidth="1"/>
    <col min="3" max="3" width="33.90625" bestFit="1" customWidth="1"/>
    <col min="4" max="4" width="2.6328125" bestFit="1" customWidth="1"/>
    <col min="5" max="5" width="31.90625" style="4" customWidth="1"/>
    <col min="6" max="6" width="3.08984375" style="4" customWidth="1"/>
    <col min="7" max="7" width="6.90625" style="4" bestFit="1" customWidth="1"/>
    <col min="8" max="8" width="17.54296875" style="4" customWidth="1"/>
    <col min="9" max="9" width="13.36328125" bestFit="1" customWidth="1"/>
    <col min="10" max="10" width="11.36328125" style="4" bestFit="1" customWidth="1"/>
    <col min="11" max="12" width="9.08984375" style="4"/>
    <col min="13" max="13" width="18.453125" style="4" customWidth="1"/>
  </cols>
  <sheetData>
    <row r="1" spans="1:11" ht="13" x14ac:dyDescent="0.3">
      <c r="A1" s="111" t="s">
        <v>0</v>
      </c>
      <c r="B1" s="111"/>
      <c r="C1" s="111"/>
      <c r="D1" s="111"/>
      <c r="E1" s="111"/>
      <c r="F1" s="111"/>
      <c r="G1" s="111"/>
    </row>
    <row r="2" spans="1:11" ht="13" x14ac:dyDescent="0.3">
      <c r="A2" s="111" t="s">
        <v>74</v>
      </c>
      <c r="B2" s="111"/>
      <c r="C2" s="111"/>
      <c r="D2" s="111"/>
      <c r="E2" s="111"/>
      <c r="F2" s="111"/>
      <c r="G2" s="111"/>
    </row>
    <row r="3" spans="1:11" ht="13" x14ac:dyDescent="0.3">
      <c r="A3" s="112" t="s">
        <v>1</v>
      </c>
      <c r="B3" s="112"/>
      <c r="C3" s="112"/>
      <c r="D3" s="112"/>
      <c r="E3" s="112"/>
      <c r="F3" s="112"/>
      <c r="G3" s="112"/>
    </row>
    <row r="4" spans="1:11" x14ac:dyDescent="0.25">
      <c r="A4" s="69"/>
      <c r="B4" s="7"/>
      <c r="C4" s="7"/>
      <c r="D4" s="7"/>
      <c r="E4" s="6"/>
      <c r="F4" s="7"/>
      <c r="G4" s="7"/>
    </row>
    <row r="5" spans="1:11" ht="13" x14ac:dyDescent="0.3">
      <c r="A5" s="70"/>
      <c r="B5" s="71"/>
      <c r="C5" s="71"/>
      <c r="D5" s="71"/>
      <c r="E5" s="8" t="s">
        <v>2</v>
      </c>
      <c r="F5" s="8"/>
      <c r="G5" s="8" t="s">
        <v>3</v>
      </c>
      <c r="H5" s="18" t="s">
        <v>38</v>
      </c>
    </row>
    <row r="6" spans="1:11" x14ac:dyDescent="0.25">
      <c r="A6" s="69" t="s">
        <v>4</v>
      </c>
      <c r="B6" s="7" t="s">
        <v>5</v>
      </c>
      <c r="C6" s="7" t="s">
        <v>6</v>
      </c>
      <c r="D6" s="7" t="s">
        <v>7</v>
      </c>
      <c r="E6" s="9" t="s">
        <v>76</v>
      </c>
      <c r="F6" s="9"/>
      <c r="G6" s="9"/>
    </row>
    <row r="7" spans="1:11" x14ac:dyDescent="0.25">
      <c r="A7" s="69"/>
      <c r="B7" s="7" t="s">
        <v>8</v>
      </c>
      <c r="C7" s="7" t="s">
        <v>9</v>
      </c>
      <c r="D7" s="7" t="s">
        <v>7</v>
      </c>
      <c r="E7" s="10"/>
      <c r="F7" s="9"/>
      <c r="G7" s="9"/>
    </row>
    <row r="8" spans="1:11" x14ac:dyDescent="0.25">
      <c r="A8" s="69"/>
      <c r="B8" s="7" t="s">
        <v>10</v>
      </c>
      <c r="C8" s="7" t="s">
        <v>11</v>
      </c>
      <c r="D8" s="7" t="s">
        <v>7</v>
      </c>
      <c r="E8" s="10"/>
      <c r="F8" s="9"/>
      <c r="G8" s="9"/>
    </row>
    <row r="9" spans="1:11" x14ac:dyDescent="0.25">
      <c r="A9" s="69"/>
      <c r="B9" s="7" t="s">
        <v>12</v>
      </c>
      <c r="C9" s="7" t="s">
        <v>13</v>
      </c>
      <c r="D9" s="7" t="s">
        <v>7</v>
      </c>
      <c r="E9" s="10"/>
      <c r="F9" s="9"/>
      <c r="G9" s="9"/>
    </row>
    <row r="10" spans="1:11" x14ac:dyDescent="0.25">
      <c r="A10" s="69"/>
      <c r="B10" s="7" t="s">
        <v>14</v>
      </c>
      <c r="C10" s="7" t="s">
        <v>15</v>
      </c>
      <c r="D10" s="7" t="s">
        <v>7</v>
      </c>
      <c r="E10" s="72">
        <v>3483</v>
      </c>
      <c r="F10" s="9"/>
      <c r="G10" s="9"/>
      <c r="J10" s="99"/>
      <c r="K10" s="99"/>
    </row>
    <row r="11" spans="1:11" x14ac:dyDescent="0.25">
      <c r="A11" s="69"/>
      <c r="B11" s="7" t="s">
        <v>16</v>
      </c>
      <c r="C11" s="7" t="s">
        <v>17</v>
      </c>
      <c r="D11" s="7" t="s">
        <v>7</v>
      </c>
      <c r="E11" s="11"/>
      <c r="F11" s="9"/>
      <c r="G11" s="9"/>
      <c r="J11" s="99"/>
      <c r="K11" s="99"/>
    </row>
    <row r="12" spans="1:11" x14ac:dyDescent="0.25">
      <c r="A12" s="69"/>
      <c r="B12" s="7" t="s">
        <v>18</v>
      </c>
      <c r="C12" s="7" t="s">
        <v>19</v>
      </c>
      <c r="D12" s="7" t="s">
        <v>7</v>
      </c>
      <c r="E12" s="12">
        <v>107</v>
      </c>
      <c r="F12" s="9"/>
      <c r="G12" s="9"/>
      <c r="J12" s="99"/>
      <c r="K12" s="99"/>
    </row>
    <row r="13" spans="1:11" x14ac:dyDescent="0.25">
      <c r="A13" s="69"/>
      <c r="B13" s="7" t="s">
        <v>20</v>
      </c>
      <c r="C13" s="7" t="s">
        <v>21</v>
      </c>
      <c r="D13" s="7" t="s">
        <v>7</v>
      </c>
      <c r="E13" s="12"/>
      <c r="F13" s="9"/>
      <c r="G13" s="9"/>
      <c r="J13" s="99"/>
      <c r="K13" s="99"/>
    </row>
    <row r="14" spans="1:11" x14ac:dyDescent="0.25">
      <c r="A14" s="69"/>
      <c r="B14" s="7" t="s">
        <v>22</v>
      </c>
      <c r="C14" s="7" t="s">
        <v>23</v>
      </c>
      <c r="D14" s="7" t="s">
        <v>7</v>
      </c>
      <c r="E14" s="16"/>
      <c r="F14" s="9"/>
      <c r="G14" s="9"/>
      <c r="J14" s="99"/>
      <c r="K14" s="99"/>
    </row>
    <row r="15" spans="1:11" x14ac:dyDescent="0.25">
      <c r="A15" s="69"/>
      <c r="B15" s="7" t="s">
        <v>24</v>
      </c>
      <c r="C15" s="7" t="s">
        <v>25</v>
      </c>
      <c r="D15" s="7" t="s">
        <v>7</v>
      </c>
      <c r="E15" s="10"/>
      <c r="F15" s="9"/>
      <c r="G15" s="9"/>
      <c r="J15" s="99"/>
      <c r="K15" s="99"/>
    </row>
    <row r="16" spans="1:11" x14ac:dyDescent="0.25">
      <c r="A16" s="69"/>
      <c r="B16" s="7" t="s">
        <v>26</v>
      </c>
      <c r="C16" s="7" t="s">
        <v>31</v>
      </c>
      <c r="D16" s="7" t="s">
        <v>28</v>
      </c>
      <c r="E16" s="72"/>
      <c r="F16" s="9"/>
      <c r="G16" s="9"/>
      <c r="H16" s="17">
        <f>E10-E11-E12+E13</f>
        <v>3376</v>
      </c>
      <c r="J16" s="100"/>
      <c r="K16" s="101"/>
    </row>
    <row r="17" spans="1:11" x14ac:dyDescent="0.25">
      <c r="A17" s="69"/>
      <c r="B17" s="7"/>
      <c r="C17" s="7"/>
      <c r="D17" s="7"/>
      <c r="E17" s="9"/>
      <c r="F17" s="9"/>
      <c r="G17" s="9"/>
      <c r="H17" s="17"/>
      <c r="I17" s="4"/>
      <c r="J17" s="102"/>
      <c r="K17" s="101"/>
    </row>
    <row r="18" spans="1:11" x14ac:dyDescent="0.25">
      <c r="A18" s="69" t="s">
        <v>29</v>
      </c>
      <c r="B18" s="7" t="s">
        <v>5</v>
      </c>
      <c r="C18" s="7" t="s">
        <v>6</v>
      </c>
      <c r="D18" s="7"/>
      <c r="E18" s="19" t="s">
        <v>77</v>
      </c>
      <c r="F18" s="9"/>
      <c r="G18" s="9"/>
      <c r="H18" s="17"/>
      <c r="I18" s="4"/>
      <c r="J18" s="99"/>
      <c r="K18" s="99"/>
    </row>
    <row r="19" spans="1:11" x14ac:dyDescent="0.25">
      <c r="A19" s="69"/>
      <c r="B19" s="7" t="s">
        <v>8</v>
      </c>
      <c r="C19" s="7" t="s">
        <v>9</v>
      </c>
      <c r="D19" s="7"/>
      <c r="E19" s="9"/>
      <c r="F19" s="9"/>
      <c r="G19" s="9"/>
      <c r="H19" s="17"/>
      <c r="J19" s="99"/>
      <c r="K19" s="99"/>
    </row>
    <row r="20" spans="1:11" x14ac:dyDescent="0.25">
      <c r="A20" s="69"/>
      <c r="B20" s="7" t="s">
        <v>10</v>
      </c>
      <c r="C20" s="7" t="s">
        <v>11</v>
      </c>
      <c r="D20" s="7"/>
      <c r="E20" s="9"/>
      <c r="F20" s="9"/>
      <c r="G20" s="9"/>
      <c r="H20" s="17"/>
      <c r="J20" s="99"/>
      <c r="K20" s="99"/>
    </row>
    <row r="21" spans="1:11" x14ac:dyDescent="0.25">
      <c r="A21" s="69"/>
      <c r="B21" s="7" t="s">
        <v>12</v>
      </c>
      <c r="C21" s="7" t="s">
        <v>13</v>
      </c>
      <c r="D21" s="7"/>
      <c r="E21" s="9"/>
      <c r="F21" s="9"/>
      <c r="G21" s="9"/>
      <c r="H21" s="17"/>
      <c r="J21" s="99"/>
      <c r="K21" s="99"/>
    </row>
    <row r="22" spans="1:11" x14ac:dyDescent="0.25">
      <c r="A22" s="69"/>
      <c r="B22" s="7" t="s">
        <v>14</v>
      </c>
      <c r="C22" s="7" t="s">
        <v>15</v>
      </c>
      <c r="D22" s="7"/>
      <c r="E22" s="13">
        <v>5801</v>
      </c>
      <c r="F22" s="9"/>
      <c r="G22" s="9"/>
      <c r="H22" s="17"/>
      <c r="J22" s="99"/>
      <c r="K22" s="101"/>
    </row>
    <row r="23" spans="1:11" x14ac:dyDescent="0.25">
      <c r="A23" s="69"/>
      <c r="B23" s="7" t="s">
        <v>16</v>
      </c>
      <c r="C23" s="7" t="s">
        <v>17</v>
      </c>
      <c r="D23" s="7"/>
      <c r="E23" s="13"/>
      <c r="F23" s="9"/>
      <c r="G23" s="9"/>
      <c r="H23" s="17"/>
      <c r="J23" s="99"/>
      <c r="K23" s="99"/>
    </row>
    <row r="24" spans="1:11" x14ac:dyDescent="0.25">
      <c r="A24" s="69"/>
      <c r="B24" s="7" t="s">
        <v>18</v>
      </c>
      <c r="C24" s="7" t="s">
        <v>19</v>
      </c>
      <c r="D24" s="7"/>
      <c r="E24" s="15"/>
      <c r="F24" s="9"/>
      <c r="G24" s="9"/>
      <c r="H24" s="17"/>
      <c r="J24" s="99"/>
      <c r="K24" s="101"/>
    </row>
    <row r="25" spans="1:11" x14ac:dyDescent="0.25">
      <c r="A25" s="69"/>
      <c r="B25" s="7" t="s">
        <v>20</v>
      </c>
      <c r="C25" s="7" t="s">
        <v>21</v>
      </c>
      <c r="D25" s="7"/>
      <c r="E25" s="15"/>
      <c r="F25" s="9"/>
      <c r="G25" s="9"/>
      <c r="H25" s="17"/>
      <c r="J25" s="99"/>
      <c r="K25" s="99"/>
    </row>
    <row r="26" spans="1:11" x14ac:dyDescent="0.25">
      <c r="A26" s="69"/>
      <c r="B26" s="7" t="s">
        <v>22</v>
      </c>
      <c r="C26" s="7" t="s">
        <v>23</v>
      </c>
      <c r="D26" s="7"/>
      <c r="E26" s="16"/>
      <c r="F26" s="80"/>
      <c r="G26" s="80"/>
      <c r="H26" s="98"/>
      <c r="I26" s="80"/>
      <c r="J26" s="99"/>
      <c r="K26" s="99"/>
    </row>
    <row r="27" spans="1:11" x14ac:dyDescent="0.25">
      <c r="A27" s="69"/>
      <c r="B27" s="7" t="s">
        <v>24</v>
      </c>
      <c r="C27" s="7" t="s">
        <v>25</v>
      </c>
      <c r="D27" s="7"/>
      <c r="E27" s="10"/>
      <c r="F27" s="9"/>
      <c r="G27" s="9"/>
      <c r="H27" s="17"/>
      <c r="J27" s="99"/>
      <c r="K27" s="99"/>
    </row>
    <row r="28" spans="1:11" x14ac:dyDescent="0.25">
      <c r="A28" s="69"/>
      <c r="B28" s="7" t="s">
        <v>26</v>
      </c>
      <c r="C28" s="7" t="s">
        <v>27</v>
      </c>
      <c r="D28" s="7"/>
      <c r="E28" s="72"/>
      <c r="F28" s="9"/>
      <c r="G28" s="9"/>
      <c r="H28" s="17">
        <f>E22-E23-E24+E25</f>
        <v>5801</v>
      </c>
      <c r="J28" s="99"/>
      <c r="K28" s="99"/>
    </row>
    <row r="29" spans="1:11" x14ac:dyDescent="0.25">
      <c r="A29" s="69"/>
      <c r="B29" s="7"/>
      <c r="C29" s="7"/>
      <c r="D29" s="7"/>
      <c r="E29" s="9"/>
      <c r="F29" s="9"/>
      <c r="G29" s="9"/>
      <c r="H29" s="17"/>
      <c r="J29" s="99"/>
      <c r="K29" s="99"/>
    </row>
    <row r="30" spans="1:11" x14ac:dyDescent="0.25">
      <c r="A30" s="69" t="s">
        <v>30</v>
      </c>
      <c r="B30" s="7" t="s">
        <v>5</v>
      </c>
      <c r="C30" s="7" t="s">
        <v>6</v>
      </c>
      <c r="D30" s="7"/>
      <c r="E30" s="19" t="s">
        <v>78</v>
      </c>
      <c r="F30" s="9"/>
      <c r="G30" s="9"/>
      <c r="H30" s="17"/>
      <c r="J30" s="99"/>
      <c r="K30" s="99"/>
    </row>
    <row r="31" spans="1:11" x14ac:dyDescent="0.25">
      <c r="A31" s="69"/>
      <c r="B31" s="7" t="s">
        <v>8</v>
      </c>
      <c r="C31" s="7" t="s">
        <v>9</v>
      </c>
      <c r="D31" s="7"/>
      <c r="E31" s="9"/>
      <c r="F31" s="9"/>
      <c r="G31" s="9"/>
      <c r="H31" s="17"/>
      <c r="J31" s="99"/>
      <c r="K31" s="99"/>
    </row>
    <row r="32" spans="1:11" x14ac:dyDescent="0.25">
      <c r="A32" s="69"/>
      <c r="B32" s="7" t="s">
        <v>10</v>
      </c>
      <c r="C32" s="7" t="s">
        <v>11</v>
      </c>
      <c r="D32" s="7"/>
      <c r="E32" s="9"/>
      <c r="F32" s="9"/>
      <c r="G32" s="9"/>
      <c r="H32" s="17"/>
      <c r="J32" s="99"/>
      <c r="K32" s="99"/>
    </row>
    <row r="33" spans="1:11" x14ac:dyDescent="0.25">
      <c r="A33" s="69"/>
      <c r="B33" s="7" t="s">
        <v>12</v>
      </c>
      <c r="C33" s="7" t="s">
        <v>13</v>
      </c>
      <c r="D33" s="7"/>
      <c r="E33" s="9"/>
      <c r="F33" s="9"/>
      <c r="G33" s="9"/>
      <c r="H33" s="17"/>
      <c r="J33" s="99"/>
      <c r="K33" s="99"/>
    </row>
    <row r="34" spans="1:11" x14ac:dyDescent="0.25">
      <c r="A34" s="69"/>
      <c r="B34" s="7" t="s">
        <v>14</v>
      </c>
      <c r="C34" s="7" t="s">
        <v>15</v>
      </c>
      <c r="D34" s="7"/>
      <c r="E34" s="13">
        <f>373691</f>
        <v>373691</v>
      </c>
      <c r="F34" s="9"/>
      <c r="G34" s="9"/>
      <c r="H34" s="17"/>
      <c r="I34" s="3"/>
      <c r="J34" s="99"/>
      <c r="K34" s="99"/>
    </row>
    <row r="35" spans="1:11" x14ac:dyDescent="0.25">
      <c r="A35" s="69"/>
      <c r="B35" s="7" t="s">
        <v>16</v>
      </c>
      <c r="C35" s="7" t="s">
        <v>17</v>
      </c>
      <c r="D35" s="7"/>
      <c r="E35" s="13"/>
      <c r="F35" s="9"/>
      <c r="G35" s="9"/>
      <c r="H35" s="17"/>
      <c r="I35" s="5"/>
      <c r="J35" s="99"/>
      <c r="K35" s="99"/>
    </row>
    <row r="36" spans="1:11" x14ac:dyDescent="0.25">
      <c r="A36" s="69"/>
      <c r="B36" s="7" t="s">
        <v>18</v>
      </c>
      <c r="C36" s="7" t="s">
        <v>19</v>
      </c>
      <c r="D36" s="7"/>
      <c r="E36" s="15">
        <v>204079</v>
      </c>
      <c r="F36" s="9"/>
      <c r="G36" s="9"/>
      <c r="H36" s="17"/>
      <c r="I36" s="3"/>
      <c r="J36" s="99"/>
      <c r="K36" s="99"/>
    </row>
    <row r="37" spans="1:11" x14ac:dyDescent="0.25">
      <c r="A37" s="69"/>
      <c r="B37" s="7" t="s">
        <v>20</v>
      </c>
      <c r="C37" s="7" t="s">
        <v>21</v>
      </c>
      <c r="D37" s="7"/>
      <c r="E37" s="15"/>
      <c r="F37" s="9"/>
      <c r="G37" s="9"/>
      <c r="H37" s="17"/>
      <c r="J37" s="99"/>
      <c r="K37" s="99"/>
    </row>
    <row r="38" spans="1:11" x14ac:dyDescent="0.25">
      <c r="A38" s="69"/>
      <c r="B38" s="7" t="s">
        <v>22</v>
      </c>
      <c r="C38" s="7" t="s">
        <v>23</v>
      </c>
      <c r="D38" s="7"/>
      <c r="E38" s="16"/>
      <c r="F38" s="9"/>
      <c r="G38" s="9"/>
      <c r="H38" s="17"/>
      <c r="J38" s="99"/>
      <c r="K38" s="99"/>
    </row>
    <row r="39" spans="1:11" x14ac:dyDescent="0.25">
      <c r="A39" s="69"/>
      <c r="B39" s="7" t="s">
        <v>24</v>
      </c>
      <c r="C39" s="7" t="s">
        <v>25</v>
      </c>
      <c r="D39" s="7"/>
      <c r="E39" s="10"/>
      <c r="F39" s="9"/>
      <c r="G39" s="9"/>
      <c r="H39" s="17"/>
      <c r="J39" s="99"/>
      <c r="K39" s="99"/>
    </row>
    <row r="40" spans="1:11" x14ac:dyDescent="0.25">
      <c r="A40" s="69"/>
      <c r="B40" s="7" t="s">
        <v>26</v>
      </c>
      <c r="C40" s="7" t="s">
        <v>27</v>
      </c>
      <c r="D40" s="7"/>
      <c r="E40" s="72"/>
      <c r="F40" s="9"/>
      <c r="G40" s="9"/>
      <c r="H40" s="17">
        <f>E34-E35-E36+E37</f>
        <v>169612</v>
      </c>
      <c r="I40" t="s">
        <v>79</v>
      </c>
      <c r="J40" s="102"/>
      <c r="K40" s="101"/>
    </row>
    <row r="41" spans="1:11" x14ac:dyDescent="0.25">
      <c r="A41" s="69"/>
      <c r="B41" s="7"/>
      <c r="C41" s="7"/>
      <c r="D41" s="7"/>
      <c r="E41" s="9"/>
      <c r="F41" s="9"/>
      <c r="G41" s="9"/>
      <c r="H41" s="17"/>
      <c r="J41" s="99"/>
      <c r="K41" s="99"/>
    </row>
    <row r="42" spans="1:11" x14ac:dyDescent="0.25">
      <c r="A42" s="69" t="s">
        <v>71</v>
      </c>
      <c r="B42" s="7" t="s">
        <v>5</v>
      </c>
      <c r="C42" s="7" t="s">
        <v>6</v>
      </c>
      <c r="D42" s="7"/>
      <c r="E42" s="82" t="s">
        <v>83</v>
      </c>
      <c r="F42" s="9"/>
      <c r="G42" s="9"/>
      <c r="H42" s="17"/>
      <c r="J42" s="99"/>
      <c r="K42" s="99"/>
    </row>
    <row r="43" spans="1:11" x14ac:dyDescent="0.25">
      <c r="A43" s="69"/>
      <c r="B43" s="7" t="s">
        <v>8</v>
      </c>
      <c r="C43" s="7" t="s">
        <v>9</v>
      </c>
      <c r="D43" s="7"/>
      <c r="E43" s="9"/>
      <c r="F43" s="9"/>
      <c r="G43" s="9"/>
      <c r="H43" s="17"/>
      <c r="J43" s="99"/>
      <c r="K43" s="99"/>
    </row>
    <row r="44" spans="1:11" x14ac:dyDescent="0.25">
      <c r="A44" s="69"/>
      <c r="B44" s="7" t="s">
        <v>10</v>
      </c>
      <c r="C44" s="7" t="s">
        <v>11</v>
      </c>
      <c r="D44" s="7"/>
      <c r="E44" s="9"/>
      <c r="F44" s="9"/>
      <c r="G44" s="9"/>
      <c r="H44" s="17"/>
      <c r="J44" s="99"/>
      <c r="K44" s="99"/>
    </row>
    <row r="45" spans="1:11" x14ac:dyDescent="0.25">
      <c r="A45" s="69"/>
      <c r="B45" s="7" t="s">
        <v>12</v>
      </c>
      <c r="C45" s="7" t="s">
        <v>13</v>
      </c>
      <c r="D45" s="7"/>
      <c r="E45" s="9"/>
      <c r="F45" s="9"/>
      <c r="G45" s="9"/>
      <c r="H45" s="17"/>
      <c r="J45" s="99"/>
      <c r="K45" s="99"/>
    </row>
    <row r="46" spans="1:11" x14ac:dyDescent="0.25">
      <c r="A46" s="69"/>
      <c r="B46" s="7" t="s">
        <v>14</v>
      </c>
      <c r="C46" s="7" t="s">
        <v>15</v>
      </c>
      <c r="D46" s="7"/>
      <c r="E46" s="13">
        <v>494069</v>
      </c>
      <c r="F46" s="9"/>
      <c r="G46" s="9"/>
      <c r="H46" s="17"/>
      <c r="J46" s="99"/>
      <c r="K46" s="99"/>
    </row>
    <row r="47" spans="1:11" x14ac:dyDescent="0.25">
      <c r="A47" s="69"/>
      <c r="B47" s="7" t="s">
        <v>16</v>
      </c>
      <c r="C47" s="7" t="s">
        <v>17</v>
      </c>
      <c r="D47" s="7"/>
      <c r="E47" s="13"/>
      <c r="F47" s="9"/>
      <c r="G47" s="9"/>
      <c r="H47" s="17"/>
      <c r="J47" s="99"/>
      <c r="K47" s="99"/>
    </row>
    <row r="48" spans="1:11" x14ac:dyDescent="0.25">
      <c r="A48" s="2"/>
      <c r="B48" s="7" t="s">
        <v>18</v>
      </c>
      <c r="C48" s="7" t="s">
        <v>19</v>
      </c>
      <c r="D48" s="1"/>
      <c r="E48" s="15">
        <v>564705</v>
      </c>
      <c r="F48" s="9"/>
      <c r="G48" s="9"/>
      <c r="H48" s="17"/>
      <c r="J48" s="99"/>
      <c r="K48" s="99"/>
    </row>
    <row r="49" spans="1:11" x14ac:dyDescent="0.25">
      <c r="A49" s="2"/>
      <c r="B49" s="7" t="s">
        <v>20</v>
      </c>
      <c r="C49" s="7" t="s">
        <v>21</v>
      </c>
      <c r="D49" s="1"/>
      <c r="E49" s="15"/>
      <c r="F49" s="9"/>
      <c r="G49" s="9"/>
      <c r="H49" s="17"/>
      <c r="J49" s="99"/>
      <c r="K49" s="99"/>
    </row>
    <row r="50" spans="1:11" x14ac:dyDescent="0.25">
      <c r="A50" s="2"/>
      <c r="B50" s="7" t="s">
        <v>22</v>
      </c>
      <c r="C50" s="7" t="s">
        <v>23</v>
      </c>
      <c r="D50" s="1"/>
      <c r="E50" s="16"/>
      <c r="F50" s="9"/>
      <c r="G50" s="9"/>
      <c r="H50" s="17"/>
      <c r="J50" s="102"/>
      <c r="K50" s="99"/>
    </row>
    <row r="51" spans="1:11" x14ac:dyDescent="0.25">
      <c r="A51" s="2"/>
      <c r="B51" s="7" t="s">
        <v>24</v>
      </c>
      <c r="C51" s="7" t="s">
        <v>25</v>
      </c>
      <c r="D51" s="1"/>
      <c r="E51" s="10"/>
      <c r="F51" s="9"/>
      <c r="G51" s="9"/>
      <c r="H51" s="17"/>
      <c r="J51" s="99"/>
      <c r="K51" s="99"/>
    </row>
    <row r="52" spans="1:11" x14ac:dyDescent="0.25">
      <c r="A52" s="2"/>
      <c r="B52" s="7" t="s">
        <v>26</v>
      </c>
      <c r="C52" s="7" t="s">
        <v>27</v>
      </c>
      <c r="D52" s="1"/>
      <c r="E52" s="72"/>
      <c r="F52" s="9"/>
      <c r="G52" s="9"/>
      <c r="H52" s="17">
        <f>E46-E47-E48+E49</f>
        <v>-70636</v>
      </c>
      <c r="I52" s="83"/>
      <c r="J52" s="99"/>
      <c r="K52" s="99"/>
    </row>
    <row r="53" spans="1:11" x14ac:dyDescent="0.25">
      <c r="A53" s="2"/>
      <c r="B53" s="1"/>
      <c r="C53" s="1"/>
      <c r="D53" s="1"/>
      <c r="E53" s="9"/>
      <c r="F53" s="9"/>
      <c r="G53" s="9"/>
      <c r="H53" s="17"/>
      <c r="J53" s="99"/>
      <c r="K53" s="99"/>
    </row>
    <row r="54" spans="1:11" x14ac:dyDescent="0.25">
      <c r="A54" s="69" t="s">
        <v>81</v>
      </c>
      <c r="B54" s="7" t="s">
        <v>5</v>
      </c>
      <c r="C54" s="7" t="s">
        <v>6</v>
      </c>
      <c r="D54" s="7"/>
      <c r="E54" s="82" t="s">
        <v>77</v>
      </c>
      <c r="F54" s="9"/>
      <c r="G54" s="9"/>
      <c r="H54" s="17"/>
      <c r="J54" s="99"/>
      <c r="K54" s="99"/>
    </row>
    <row r="55" spans="1:11" x14ac:dyDescent="0.25">
      <c r="A55" s="69"/>
      <c r="B55" s="7" t="s">
        <v>8</v>
      </c>
      <c r="C55" s="7" t="s">
        <v>9</v>
      </c>
      <c r="D55" s="7"/>
      <c r="E55" s="9"/>
      <c r="F55" s="9"/>
      <c r="G55" s="9"/>
      <c r="H55" s="17"/>
      <c r="J55" s="99"/>
      <c r="K55" s="99"/>
    </row>
    <row r="56" spans="1:11" x14ac:dyDescent="0.25">
      <c r="A56" s="69"/>
      <c r="B56" s="7" t="s">
        <v>10</v>
      </c>
      <c r="C56" s="7" t="s">
        <v>11</v>
      </c>
      <c r="D56" s="7"/>
      <c r="E56" s="9"/>
      <c r="F56" s="9"/>
      <c r="G56" s="9"/>
      <c r="H56" s="17"/>
      <c r="J56" s="99"/>
      <c r="K56" s="99"/>
    </row>
    <row r="57" spans="1:11" x14ac:dyDescent="0.25">
      <c r="A57" s="69"/>
      <c r="B57" s="7" t="s">
        <v>12</v>
      </c>
      <c r="C57" s="7" t="s">
        <v>13</v>
      </c>
      <c r="D57" s="7"/>
      <c r="E57" s="9"/>
      <c r="F57" s="9"/>
      <c r="G57" s="9"/>
      <c r="H57" s="17"/>
      <c r="J57" s="99"/>
      <c r="K57" s="99"/>
    </row>
    <row r="58" spans="1:11" x14ac:dyDescent="0.25">
      <c r="A58" s="69"/>
      <c r="B58" s="7" t="s">
        <v>14</v>
      </c>
      <c r="C58" s="7" t="s">
        <v>15</v>
      </c>
      <c r="D58" s="7"/>
      <c r="E58" s="13">
        <v>1297</v>
      </c>
      <c r="F58" s="9"/>
      <c r="G58" s="9"/>
      <c r="H58" s="17"/>
      <c r="J58" s="99"/>
      <c r="K58" s="99"/>
    </row>
    <row r="59" spans="1:11" x14ac:dyDescent="0.25">
      <c r="A59" s="69"/>
      <c r="B59" s="7" t="s">
        <v>16</v>
      </c>
      <c r="C59" s="7" t="s">
        <v>17</v>
      </c>
      <c r="D59" s="7"/>
      <c r="E59" s="13"/>
      <c r="F59" s="9"/>
      <c r="G59" s="9"/>
      <c r="H59" s="17"/>
      <c r="J59" s="99"/>
      <c r="K59" s="99"/>
    </row>
    <row r="60" spans="1:11" x14ac:dyDescent="0.25">
      <c r="A60" s="2"/>
      <c r="B60" s="7" t="s">
        <v>18</v>
      </c>
      <c r="C60" s="7" t="s">
        <v>19</v>
      </c>
      <c r="D60" s="1"/>
      <c r="E60" s="15"/>
      <c r="F60" s="9"/>
      <c r="G60" s="9"/>
      <c r="H60" s="17"/>
      <c r="J60" s="99"/>
      <c r="K60" s="99"/>
    </row>
    <row r="61" spans="1:11" x14ac:dyDescent="0.25">
      <c r="A61" s="2"/>
      <c r="B61" s="7" t="s">
        <v>20</v>
      </c>
      <c r="C61" s="7" t="s">
        <v>21</v>
      </c>
      <c r="D61" s="1"/>
      <c r="E61" s="15"/>
      <c r="F61" s="9"/>
      <c r="G61" s="9"/>
      <c r="H61" s="17"/>
      <c r="J61" s="99"/>
      <c r="K61" s="99"/>
    </row>
    <row r="62" spans="1:11" x14ac:dyDescent="0.25">
      <c r="A62" s="2"/>
      <c r="B62" s="7" t="s">
        <v>22</v>
      </c>
      <c r="C62" s="7" t="s">
        <v>23</v>
      </c>
      <c r="D62" s="1"/>
      <c r="E62" s="16"/>
      <c r="F62" s="9"/>
      <c r="G62" s="9"/>
      <c r="H62" s="17"/>
      <c r="J62" s="102"/>
      <c r="K62" s="99"/>
    </row>
    <row r="63" spans="1:11" x14ac:dyDescent="0.25">
      <c r="A63" s="2"/>
      <c r="B63" s="7" t="s">
        <v>24</v>
      </c>
      <c r="C63" s="7" t="s">
        <v>25</v>
      </c>
      <c r="D63" s="1"/>
      <c r="E63" s="10"/>
      <c r="F63" s="9"/>
      <c r="G63" s="9"/>
      <c r="H63" s="17"/>
      <c r="J63" s="99"/>
      <c r="K63" s="99"/>
    </row>
    <row r="64" spans="1:11" x14ac:dyDescent="0.25">
      <c r="A64" s="2"/>
      <c r="B64" s="7" t="s">
        <v>26</v>
      </c>
      <c r="C64" s="7" t="s">
        <v>27</v>
      </c>
      <c r="D64" s="1"/>
      <c r="E64" s="72"/>
      <c r="F64" s="9"/>
      <c r="G64" s="9"/>
      <c r="H64" s="17">
        <f>E58-E59-E60+E61</f>
        <v>1297</v>
      </c>
      <c r="I64" s="83"/>
      <c r="J64" s="99"/>
      <c r="K64" s="99"/>
    </row>
    <row r="65" spans="1:11" x14ac:dyDescent="0.25">
      <c r="A65" s="2"/>
      <c r="B65" s="1"/>
      <c r="C65" s="1"/>
      <c r="D65" s="1"/>
      <c r="E65" s="15"/>
      <c r="F65" s="9"/>
      <c r="G65" s="9"/>
      <c r="J65" s="99"/>
      <c r="K65" s="99"/>
    </row>
    <row r="66" spans="1:11" x14ac:dyDescent="0.25">
      <c r="A66" s="69" t="s">
        <v>82</v>
      </c>
      <c r="B66" s="7" t="s">
        <v>5</v>
      </c>
      <c r="C66" s="7" t="s">
        <v>6</v>
      </c>
      <c r="D66" s="7"/>
      <c r="E66" s="82" t="s">
        <v>84</v>
      </c>
      <c r="F66" s="9"/>
      <c r="G66" s="9"/>
      <c r="H66" s="17"/>
      <c r="J66" s="99"/>
      <c r="K66" s="99"/>
    </row>
    <row r="67" spans="1:11" x14ac:dyDescent="0.25">
      <c r="A67" s="69"/>
      <c r="B67" s="7" t="s">
        <v>8</v>
      </c>
      <c r="C67" s="7" t="s">
        <v>9</v>
      </c>
      <c r="D67" s="7"/>
      <c r="E67" s="9"/>
      <c r="F67" s="9"/>
      <c r="G67" s="9"/>
      <c r="H67" s="17"/>
      <c r="J67" s="99"/>
      <c r="K67" s="99"/>
    </row>
    <row r="68" spans="1:11" x14ac:dyDescent="0.25">
      <c r="A68" s="69"/>
      <c r="B68" s="7" t="s">
        <v>10</v>
      </c>
      <c r="C68" s="7" t="s">
        <v>11</v>
      </c>
      <c r="D68" s="7"/>
      <c r="E68" s="9"/>
      <c r="F68" s="9"/>
      <c r="G68" s="9"/>
      <c r="H68" s="17"/>
      <c r="J68" s="99"/>
      <c r="K68" s="99"/>
    </row>
    <row r="69" spans="1:11" x14ac:dyDescent="0.25">
      <c r="A69" s="69"/>
      <c r="B69" s="7" t="s">
        <v>12</v>
      </c>
      <c r="C69" s="7" t="s">
        <v>13</v>
      </c>
      <c r="D69" s="7"/>
      <c r="E69" s="9"/>
      <c r="F69" s="9"/>
      <c r="G69" s="9"/>
      <c r="H69" s="17"/>
      <c r="J69" s="99"/>
      <c r="K69" s="99"/>
    </row>
    <row r="70" spans="1:11" x14ac:dyDescent="0.25">
      <c r="A70" s="69"/>
      <c r="B70" s="7" t="s">
        <v>14</v>
      </c>
      <c r="C70" s="7" t="s">
        <v>15</v>
      </c>
      <c r="D70" s="7"/>
      <c r="E70" s="13"/>
      <c r="F70" s="9"/>
      <c r="G70" s="9"/>
      <c r="H70" s="17"/>
      <c r="J70" s="99"/>
      <c r="K70" s="99"/>
    </row>
    <row r="71" spans="1:11" x14ac:dyDescent="0.25">
      <c r="A71" s="69"/>
      <c r="B71" s="7" t="s">
        <v>16</v>
      </c>
      <c r="C71" s="7" t="s">
        <v>17</v>
      </c>
      <c r="D71" s="7"/>
      <c r="E71" s="13"/>
      <c r="F71" s="9"/>
      <c r="G71" s="9"/>
      <c r="H71" s="17"/>
      <c r="J71" s="99"/>
      <c r="K71" s="99"/>
    </row>
    <row r="72" spans="1:11" x14ac:dyDescent="0.25">
      <c r="A72" s="2"/>
      <c r="B72" s="7" t="s">
        <v>18</v>
      </c>
      <c r="C72" s="7" t="s">
        <v>19</v>
      </c>
      <c r="D72" s="1"/>
      <c r="E72" s="15">
        <v>291</v>
      </c>
      <c r="F72" s="9"/>
      <c r="G72" s="9"/>
      <c r="H72" s="17"/>
      <c r="J72" s="99"/>
      <c r="K72" s="99"/>
    </row>
    <row r="73" spans="1:11" x14ac:dyDescent="0.25">
      <c r="A73" s="2"/>
      <c r="B73" s="7" t="s">
        <v>20</v>
      </c>
      <c r="C73" s="7" t="s">
        <v>21</v>
      </c>
      <c r="D73" s="1"/>
      <c r="E73" s="15"/>
      <c r="F73" s="9"/>
      <c r="G73" s="9"/>
      <c r="H73" s="17"/>
      <c r="J73" s="99"/>
      <c r="K73" s="99"/>
    </row>
    <row r="74" spans="1:11" x14ac:dyDescent="0.25">
      <c r="A74" s="2"/>
      <c r="B74" s="7" t="s">
        <v>22</v>
      </c>
      <c r="C74" s="7" t="s">
        <v>23</v>
      </c>
      <c r="D74" s="1"/>
      <c r="E74" s="16"/>
      <c r="F74" s="9"/>
      <c r="G74" s="9"/>
      <c r="H74" s="17"/>
      <c r="J74" s="102"/>
      <c r="K74" s="99"/>
    </row>
    <row r="75" spans="1:11" x14ac:dyDescent="0.25">
      <c r="A75" s="2"/>
      <c r="B75" s="7" t="s">
        <v>24</v>
      </c>
      <c r="C75" s="7" t="s">
        <v>25</v>
      </c>
      <c r="D75" s="1"/>
      <c r="E75" s="10"/>
      <c r="F75" s="9"/>
      <c r="G75" s="9"/>
      <c r="H75" s="17"/>
    </row>
    <row r="76" spans="1:11" x14ac:dyDescent="0.25">
      <c r="A76" s="2"/>
      <c r="B76" s="7" t="s">
        <v>26</v>
      </c>
      <c r="C76" s="7" t="s">
        <v>27</v>
      </c>
      <c r="D76" s="1"/>
      <c r="E76" s="72"/>
      <c r="F76" s="9"/>
      <c r="G76" s="9"/>
      <c r="H76" s="17">
        <f>E70-E71-E72+E73</f>
        <v>-291</v>
      </c>
      <c r="I76" s="83"/>
    </row>
    <row r="77" spans="1:11" x14ac:dyDescent="0.25">
      <c r="A77" s="2"/>
      <c r="B77" s="1"/>
      <c r="F77" s="9"/>
      <c r="G77" s="9"/>
    </row>
    <row r="78" spans="1:11" x14ac:dyDescent="0.25">
      <c r="A78" s="2"/>
      <c r="B78" s="1"/>
      <c r="F78" s="9"/>
      <c r="G78" s="9"/>
    </row>
    <row r="79" spans="1:11" x14ac:dyDescent="0.25">
      <c r="A79" s="2"/>
      <c r="B79" s="1"/>
      <c r="F79" s="9"/>
      <c r="G79" s="9"/>
      <c r="H79" s="72">
        <f>SUM(H6:H76)</f>
        <v>109159</v>
      </c>
    </row>
    <row r="80" spans="1:11" x14ac:dyDescent="0.25">
      <c r="A80" s="2"/>
      <c r="B80" s="1"/>
      <c r="F80" s="9"/>
      <c r="G80" s="9"/>
    </row>
    <row r="81" spans="1:7" x14ac:dyDescent="0.25">
      <c r="A81" s="2"/>
      <c r="B81" s="1"/>
      <c r="F81" s="9"/>
      <c r="G81" s="9"/>
    </row>
    <row r="82" spans="1:7" x14ac:dyDescent="0.25">
      <c r="A82" s="2"/>
      <c r="B82" s="1"/>
      <c r="C82" s="1"/>
      <c r="D82" s="1"/>
      <c r="E82" s="9"/>
      <c r="F82" s="9"/>
      <c r="G82" s="9"/>
    </row>
    <row r="83" spans="1:7" x14ac:dyDescent="0.25">
      <c r="E83" s="14"/>
    </row>
  </sheetData>
  <mergeCells count="3">
    <mergeCell ref="A1:G1"/>
    <mergeCell ref="A2:G2"/>
    <mergeCell ref="A3:G3"/>
  </mergeCells>
  <printOptions horizontalCentered="1"/>
  <pageMargins left="0.2" right="0.2" top="0.75" bottom="0.75" header="0.3" footer="0.3"/>
  <pageSetup scale="68" orientation="portrait" r:id="rId1"/>
  <headerFooter>
    <oddHeader>&amp;RAdjustment No. _______
Workpaper Ref. &amp;A</oddHeader>
    <oddFooter>&amp;L&amp;F&amp;C&amp;P&amp;RPrep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1"/>
  <sheetViews>
    <sheetView zoomScaleNormal="100" workbookViewId="0">
      <selection activeCell="G17" sqref="G17"/>
    </sheetView>
  </sheetViews>
  <sheetFormatPr defaultRowHeight="12.5" x14ac:dyDescent="0.25"/>
  <cols>
    <col min="1" max="1" width="8.6328125" style="113" bestFit="1" customWidth="1"/>
    <col min="2" max="2" width="9" style="113" bestFit="1" customWidth="1"/>
    <col min="3" max="3" width="7.08984375" style="113" bestFit="1" customWidth="1"/>
    <col min="4" max="4" width="10.36328125" style="113" bestFit="1" customWidth="1"/>
    <col min="5" max="5" width="6.54296875" style="113" bestFit="1" customWidth="1"/>
    <col min="6" max="6" width="16.08984375" style="113" bestFit="1" customWidth="1"/>
    <col min="7" max="7" width="14.6328125" style="113" bestFit="1" customWidth="1"/>
    <col min="8" max="8" width="39.36328125" style="113" bestFit="1" customWidth="1"/>
    <col min="9" max="9" width="18.6328125" style="114" bestFit="1" customWidth="1"/>
    <col min="10" max="10" width="25.36328125" style="113" bestFit="1" customWidth="1"/>
    <col min="11" max="256" width="8.90625" style="113"/>
    <col min="257" max="257" width="8.6328125" style="113" bestFit="1" customWidth="1"/>
    <col min="258" max="258" width="9" style="113" bestFit="1" customWidth="1"/>
    <col min="259" max="259" width="7.08984375" style="113" bestFit="1" customWidth="1"/>
    <col min="260" max="260" width="10.36328125" style="113" bestFit="1" customWidth="1"/>
    <col min="261" max="261" width="6.54296875" style="113" bestFit="1" customWidth="1"/>
    <col min="262" max="262" width="16.08984375" style="113" bestFit="1" customWidth="1"/>
    <col min="263" max="263" width="14.6328125" style="113" bestFit="1" customWidth="1"/>
    <col min="264" max="264" width="39.36328125" style="113" bestFit="1" customWidth="1"/>
    <col min="265" max="265" width="18.6328125" style="113" bestFit="1" customWidth="1"/>
    <col min="266" max="266" width="25.36328125" style="113" bestFit="1" customWidth="1"/>
    <col min="267" max="512" width="8.90625" style="113"/>
    <col min="513" max="513" width="8.6328125" style="113" bestFit="1" customWidth="1"/>
    <col min="514" max="514" width="9" style="113" bestFit="1" customWidth="1"/>
    <col min="515" max="515" width="7.08984375" style="113" bestFit="1" customWidth="1"/>
    <col min="516" max="516" width="10.36328125" style="113" bestFit="1" customWidth="1"/>
    <col min="517" max="517" width="6.54296875" style="113" bestFit="1" customWidth="1"/>
    <col min="518" max="518" width="16.08984375" style="113" bestFit="1" customWidth="1"/>
    <col min="519" max="519" width="14.6328125" style="113" bestFit="1" customWidth="1"/>
    <col min="520" max="520" width="39.36328125" style="113" bestFit="1" customWidth="1"/>
    <col min="521" max="521" width="18.6328125" style="113" bestFit="1" customWidth="1"/>
    <col min="522" max="522" width="25.36328125" style="113" bestFit="1" customWidth="1"/>
    <col min="523" max="768" width="8.90625" style="113"/>
    <col min="769" max="769" width="8.6328125" style="113" bestFit="1" customWidth="1"/>
    <col min="770" max="770" width="9" style="113" bestFit="1" customWidth="1"/>
    <col min="771" max="771" width="7.08984375" style="113" bestFit="1" customWidth="1"/>
    <col min="772" max="772" width="10.36328125" style="113" bestFit="1" customWidth="1"/>
    <col min="773" max="773" width="6.54296875" style="113" bestFit="1" customWidth="1"/>
    <col min="774" max="774" width="16.08984375" style="113" bestFit="1" customWidth="1"/>
    <col min="775" max="775" width="14.6328125" style="113" bestFit="1" customWidth="1"/>
    <col min="776" max="776" width="39.36328125" style="113" bestFit="1" customWidth="1"/>
    <col min="777" max="777" width="18.6328125" style="113" bestFit="1" customWidth="1"/>
    <col min="778" max="778" width="25.36328125" style="113" bestFit="1" customWidth="1"/>
    <col min="779" max="1024" width="8.90625" style="113"/>
    <col min="1025" max="1025" width="8.6328125" style="113" bestFit="1" customWidth="1"/>
    <col min="1026" max="1026" width="9" style="113" bestFit="1" customWidth="1"/>
    <col min="1027" max="1027" width="7.08984375" style="113" bestFit="1" customWidth="1"/>
    <col min="1028" max="1028" width="10.36328125" style="113" bestFit="1" customWidth="1"/>
    <col min="1029" max="1029" width="6.54296875" style="113" bestFit="1" customWidth="1"/>
    <col min="1030" max="1030" width="16.08984375" style="113" bestFit="1" customWidth="1"/>
    <col min="1031" max="1031" width="14.6328125" style="113" bestFit="1" customWidth="1"/>
    <col min="1032" max="1032" width="39.36328125" style="113" bestFit="1" customWidth="1"/>
    <col min="1033" max="1033" width="18.6328125" style="113" bestFit="1" customWidth="1"/>
    <col min="1034" max="1034" width="25.36328125" style="113" bestFit="1" customWidth="1"/>
    <col min="1035" max="1280" width="8.90625" style="113"/>
    <col min="1281" max="1281" width="8.6328125" style="113" bestFit="1" customWidth="1"/>
    <col min="1282" max="1282" width="9" style="113" bestFit="1" customWidth="1"/>
    <col min="1283" max="1283" width="7.08984375" style="113" bestFit="1" customWidth="1"/>
    <col min="1284" max="1284" width="10.36328125" style="113" bestFit="1" customWidth="1"/>
    <col min="1285" max="1285" width="6.54296875" style="113" bestFit="1" customWidth="1"/>
    <col min="1286" max="1286" width="16.08984375" style="113" bestFit="1" customWidth="1"/>
    <col min="1287" max="1287" width="14.6328125" style="113" bestFit="1" customWidth="1"/>
    <col min="1288" max="1288" width="39.36328125" style="113" bestFit="1" customWidth="1"/>
    <col min="1289" max="1289" width="18.6328125" style="113" bestFit="1" customWidth="1"/>
    <col min="1290" max="1290" width="25.36328125" style="113" bestFit="1" customWidth="1"/>
    <col min="1291" max="1536" width="8.90625" style="113"/>
    <col min="1537" max="1537" width="8.6328125" style="113" bestFit="1" customWidth="1"/>
    <col min="1538" max="1538" width="9" style="113" bestFit="1" customWidth="1"/>
    <col min="1539" max="1539" width="7.08984375" style="113" bestFit="1" customWidth="1"/>
    <col min="1540" max="1540" width="10.36328125" style="113" bestFit="1" customWidth="1"/>
    <col min="1541" max="1541" width="6.54296875" style="113" bestFit="1" customWidth="1"/>
    <col min="1542" max="1542" width="16.08984375" style="113" bestFit="1" customWidth="1"/>
    <col min="1543" max="1543" width="14.6328125" style="113" bestFit="1" customWidth="1"/>
    <col min="1544" max="1544" width="39.36328125" style="113" bestFit="1" customWidth="1"/>
    <col min="1545" max="1545" width="18.6328125" style="113" bestFit="1" customWidth="1"/>
    <col min="1546" max="1546" width="25.36328125" style="113" bestFit="1" customWidth="1"/>
    <col min="1547" max="1792" width="8.90625" style="113"/>
    <col min="1793" max="1793" width="8.6328125" style="113" bestFit="1" customWidth="1"/>
    <col min="1794" max="1794" width="9" style="113" bestFit="1" customWidth="1"/>
    <col min="1795" max="1795" width="7.08984375" style="113" bestFit="1" customWidth="1"/>
    <col min="1796" max="1796" width="10.36328125" style="113" bestFit="1" customWidth="1"/>
    <col min="1797" max="1797" width="6.54296875" style="113" bestFit="1" customWidth="1"/>
    <col min="1798" max="1798" width="16.08984375" style="113" bestFit="1" customWidth="1"/>
    <col min="1799" max="1799" width="14.6328125" style="113" bestFit="1" customWidth="1"/>
    <col min="1800" max="1800" width="39.36328125" style="113" bestFit="1" customWidth="1"/>
    <col min="1801" max="1801" width="18.6328125" style="113" bestFit="1" customWidth="1"/>
    <col min="1802" max="1802" width="25.36328125" style="113" bestFit="1" customWidth="1"/>
    <col min="1803" max="2048" width="8.90625" style="113"/>
    <col min="2049" max="2049" width="8.6328125" style="113" bestFit="1" customWidth="1"/>
    <col min="2050" max="2050" width="9" style="113" bestFit="1" customWidth="1"/>
    <col min="2051" max="2051" width="7.08984375" style="113" bestFit="1" customWidth="1"/>
    <col min="2052" max="2052" width="10.36328125" style="113" bestFit="1" customWidth="1"/>
    <col min="2053" max="2053" width="6.54296875" style="113" bestFit="1" customWidth="1"/>
    <col min="2054" max="2054" width="16.08984375" style="113" bestFit="1" customWidth="1"/>
    <col min="2055" max="2055" width="14.6328125" style="113" bestFit="1" customWidth="1"/>
    <col min="2056" max="2056" width="39.36328125" style="113" bestFit="1" customWidth="1"/>
    <col min="2057" max="2057" width="18.6328125" style="113" bestFit="1" customWidth="1"/>
    <col min="2058" max="2058" width="25.36328125" style="113" bestFit="1" customWidth="1"/>
    <col min="2059" max="2304" width="8.90625" style="113"/>
    <col min="2305" max="2305" width="8.6328125" style="113" bestFit="1" customWidth="1"/>
    <col min="2306" max="2306" width="9" style="113" bestFit="1" customWidth="1"/>
    <col min="2307" max="2307" width="7.08984375" style="113" bestFit="1" customWidth="1"/>
    <col min="2308" max="2308" width="10.36328125" style="113" bestFit="1" customWidth="1"/>
    <col min="2309" max="2309" width="6.54296875" style="113" bestFit="1" customWidth="1"/>
    <col min="2310" max="2310" width="16.08984375" style="113" bestFit="1" customWidth="1"/>
    <col min="2311" max="2311" width="14.6328125" style="113" bestFit="1" customWidth="1"/>
    <col min="2312" max="2312" width="39.36328125" style="113" bestFit="1" customWidth="1"/>
    <col min="2313" max="2313" width="18.6328125" style="113" bestFit="1" customWidth="1"/>
    <col min="2314" max="2314" width="25.36328125" style="113" bestFit="1" customWidth="1"/>
    <col min="2315" max="2560" width="8.90625" style="113"/>
    <col min="2561" max="2561" width="8.6328125" style="113" bestFit="1" customWidth="1"/>
    <col min="2562" max="2562" width="9" style="113" bestFit="1" customWidth="1"/>
    <col min="2563" max="2563" width="7.08984375" style="113" bestFit="1" customWidth="1"/>
    <col min="2564" max="2564" width="10.36328125" style="113" bestFit="1" customWidth="1"/>
    <col min="2565" max="2565" width="6.54296875" style="113" bestFit="1" customWidth="1"/>
    <col min="2566" max="2566" width="16.08984375" style="113" bestFit="1" customWidth="1"/>
    <col min="2567" max="2567" width="14.6328125" style="113" bestFit="1" customWidth="1"/>
    <col min="2568" max="2568" width="39.36328125" style="113" bestFit="1" customWidth="1"/>
    <col min="2569" max="2569" width="18.6328125" style="113" bestFit="1" customWidth="1"/>
    <col min="2570" max="2570" width="25.36328125" style="113" bestFit="1" customWidth="1"/>
    <col min="2571" max="2816" width="8.90625" style="113"/>
    <col min="2817" max="2817" width="8.6328125" style="113" bestFit="1" customWidth="1"/>
    <col min="2818" max="2818" width="9" style="113" bestFit="1" customWidth="1"/>
    <col min="2819" max="2819" width="7.08984375" style="113" bestFit="1" customWidth="1"/>
    <col min="2820" max="2820" width="10.36328125" style="113" bestFit="1" customWidth="1"/>
    <col min="2821" max="2821" width="6.54296875" style="113" bestFit="1" customWidth="1"/>
    <col min="2822" max="2822" width="16.08984375" style="113" bestFit="1" customWidth="1"/>
    <col min="2823" max="2823" width="14.6328125" style="113" bestFit="1" customWidth="1"/>
    <col min="2824" max="2824" width="39.36328125" style="113" bestFit="1" customWidth="1"/>
    <col min="2825" max="2825" width="18.6328125" style="113" bestFit="1" customWidth="1"/>
    <col min="2826" max="2826" width="25.36328125" style="113" bestFit="1" customWidth="1"/>
    <col min="2827" max="3072" width="8.90625" style="113"/>
    <col min="3073" max="3073" width="8.6328125" style="113" bestFit="1" customWidth="1"/>
    <col min="3074" max="3074" width="9" style="113" bestFit="1" customWidth="1"/>
    <col min="3075" max="3075" width="7.08984375" style="113" bestFit="1" customWidth="1"/>
    <col min="3076" max="3076" width="10.36328125" style="113" bestFit="1" customWidth="1"/>
    <col min="3077" max="3077" width="6.54296875" style="113" bestFit="1" customWidth="1"/>
    <col min="3078" max="3078" width="16.08984375" style="113" bestFit="1" customWidth="1"/>
    <col min="3079" max="3079" width="14.6328125" style="113" bestFit="1" customWidth="1"/>
    <col min="3080" max="3080" width="39.36328125" style="113" bestFit="1" customWidth="1"/>
    <col min="3081" max="3081" width="18.6328125" style="113" bestFit="1" customWidth="1"/>
    <col min="3082" max="3082" width="25.36328125" style="113" bestFit="1" customWidth="1"/>
    <col min="3083" max="3328" width="8.90625" style="113"/>
    <col min="3329" max="3329" width="8.6328125" style="113" bestFit="1" customWidth="1"/>
    <col min="3330" max="3330" width="9" style="113" bestFit="1" customWidth="1"/>
    <col min="3331" max="3331" width="7.08984375" style="113" bestFit="1" customWidth="1"/>
    <col min="3332" max="3332" width="10.36328125" style="113" bestFit="1" customWidth="1"/>
    <col min="3333" max="3333" width="6.54296875" style="113" bestFit="1" customWidth="1"/>
    <col min="3334" max="3334" width="16.08984375" style="113" bestFit="1" customWidth="1"/>
    <col min="3335" max="3335" width="14.6328125" style="113" bestFit="1" customWidth="1"/>
    <col min="3336" max="3336" width="39.36328125" style="113" bestFit="1" customWidth="1"/>
    <col min="3337" max="3337" width="18.6328125" style="113" bestFit="1" customWidth="1"/>
    <col min="3338" max="3338" width="25.36328125" style="113" bestFit="1" customWidth="1"/>
    <col min="3339" max="3584" width="8.90625" style="113"/>
    <col min="3585" max="3585" width="8.6328125" style="113" bestFit="1" customWidth="1"/>
    <col min="3586" max="3586" width="9" style="113" bestFit="1" customWidth="1"/>
    <col min="3587" max="3587" width="7.08984375" style="113" bestFit="1" customWidth="1"/>
    <col min="3588" max="3588" width="10.36328125" style="113" bestFit="1" customWidth="1"/>
    <col min="3589" max="3589" width="6.54296875" style="113" bestFit="1" customWidth="1"/>
    <col min="3590" max="3590" width="16.08984375" style="113" bestFit="1" customWidth="1"/>
    <col min="3591" max="3591" width="14.6328125" style="113" bestFit="1" customWidth="1"/>
    <col min="3592" max="3592" width="39.36328125" style="113" bestFit="1" customWidth="1"/>
    <col min="3593" max="3593" width="18.6328125" style="113" bestFit="1" customWidth="1"/>
    <col min="3594" max="3594" width="25.36328125" style="113" bestFit="1" customWidth="1"/>
    <col min="3595" max="3840" width="8.90625" style="113"/>
    <col min="3841" max="3841" width="8.6328125" style="113" bestFit="1" customWidth="1"/>
    <col min="3842" max="3842" width="9" style="113" bestFit="1" customWidth="1"/>
    <col min="3843" max="3843" width="7.08984375" style="113" bestFit="1" customWidth="1"/>
    <col min="3844" max="3844" width="10.36328125" style="113" bestFit="1" customWidth="1"/>
    <col min="3845" max="3845" width="6.54296875" style="113" bestFit="1" customWidth="1"/>
    <col min="3846" max="3846" width="16.08984375" style="113" bestFit="1" customWidth="1"/>
    <col min="3847" max="3847" width="14.6328125" style="113" bestFit="1" customWidth="1"/>
    <col min="3848" max="3848" width="39.36328125" style="113" bestFit="1" customWidth="1"/>
    <col min="3849" max="3849" width="18.6328125" style="113" bestFit="1" customWidth="1"/>
    <col min="3850" max="3850" width="25.36328125" style="113" bestFit="1" customWidth="1"/>
    <col min="3851" max="4096" width="8.90625" style="113"/>
    <col min="4097" max="4097" width="8.6328125" style="113" bestFit="1" customWidth="1"/>
    <col min="4098" max="4098" width="9" style="113" bestFit="1" customWidth="1"/>
    <col min="4099" max="4099" width="7.08984375" style="113" bestFit="1" customWidth="1"/>
    <col min="4100" max="4100" width="10.36328125" style="113" bestFit="1" customWidth="1"/>
    <col min="4101" max="4101" width="6.54296875" style="113" bestFit="1" customWidth="1"/>
    <col min="4102" max="4102" width="16.08984375" style="113" bestFit="1" customWidth="1"/>
    <col min="4103" max="4103" width="14.6328125" style="113" bestFit="1" customWidth="1"/>
    <col min="4104" max="4104" width="39.36328125" style="113" bestFit="1" customWidth="1"/>
    <col min="4105" max="4105" width="18.6328125" style="113" bestFit="1" customWidth="1"/>
    <col min="4106" max="4106" width="25.36328125" style="113" bestFit="1" customWidth="1"/>
    <col min="4107" max="4352" width="8.90625" style="113"/>
    <col min="4353" max="4353" width="8.6328125" style="113" bestFit="1" customWidth="1"/>
    <col min="4354" max="4354" width="9" style="113" bestFit="1" customWidth="1"/>
    <col min="4355" max="4355" width="7.08984375" style="113" bestFit="1" customWidth="1"/>
    <col min="4356" max="4356" width="10.36328125" style="113" bestFit="1" customWidth="1"/>
    <col min="4357" max="4357" width="6.54296875" style="113" bestFit="1" customWidth="1"/>
    <col min="4358" max="4358" width="16.08984375" style="113" bestFit="1" customWidth="1"/>
    <col min="4359" max="4359" width="14.6328125" style="113" bestFit="1" customWidth="1"/>
    <col min="4360" max="4360" width="39.36328125" style="113" bestFit="1" customWidth="1"/>
    <col min="4361" max="4361" width="18.6328125" style="113" bestFit="1" customWidth="1"/>
    <col min="4362" max="4362" width="25.36328125" style="113" bestFit="1" customWidth="1"/>
    <col min="4363" max="4608" width="8.90625" style="113"/>
    <col min="4609" max="4609" width="8.6328125" style="113" bestFit="1" customWidth="1"/>
    <col min="4610" max="4610" width="9" style="113" bestFit="1" customWidth="1"/>
    <col min="4611" max="4611" width="7.08984375" style="113" bestFit="1" customWidth="1"/>
    <col min="4612" max="4612" width="10.36328125" style="113" bestFit="1" customWidth="1"/>
    <col min="4613" max="4613" width="6.54296875" style="113" bestFit="1" customWidth="1"/>
    <col min="4614" max="4614" width="16.08984375" style="113" bestFit="1" customWidth="1"/>
    <col min="4615" max="4615" width="14.6328125" style="113" bestFit="1" customWidth="1"/>
    <col min="4616" max="4616" width="39.36328125" style="113" bestFit="1" customWidth="1"/>
    <col min="4617" max="4617" width="18.6328125" style="113" bestFit="1" customWidth="1"/>
    <col min="4618" max="4618" width="25.36328125" style="113" bestFit="1" customWidth="1"/>
    <col min="4619" max="4864" width="8.90625" style="113"/>
    <col min="4865" max="4865" width="8.6328125" style="113" bestFit="1" customWidth="1"/>
    <col min="4866" max="4866" width="9" style="113" bestFit="1" customWidth="1"/>
    <col min="4867" max="4867" width="7.08984375" style="113" bestFit="1" customWidth="1"/>
    <col min="4868" max="4868" width="10.36328125" style="113" bestFit="1" customWidth="1"/>
    <col min="4869" max="4869" width="6.54296875" style="113" bestFit="1" customWidth="1"/>
    <col min="4870" max="4870" width="16.08984375" style="113" bestFit="1" customWidth="1"/>
    <col min="4871" max="4871" width="14.6328125" style="113" bestFit="1" customWidth="1"/>
    <col min="4872" max="4872" width="39.36328125" style="113" bestFit="1" customWidth="1"/>
    <col min="4873" max="4873" width="18.6328125" style="113" bestFit="1" customWidth="1"/>
    <col min="4874" max="4874" width="25.36328125" style="113" bestFit="1" customWidth="1"/>
    <col min="4875" max="5120" width="8.90625" style="113"/>
    <col min="5121" max="5121" width="8.6328125" style="113" bestFit="1" customWidth="1"/>
    <col min="5122" max="5122" width="9" style="113" bestFit="1" customWidth="1"/>
    <col min="5123" max="5123" width="7.08984375" style="113" bestFit="1" customWidth="1"/>
    <col min="5124" max="5124" width="10.36328125" style="113" bestFit="1" customWidth="1"/>
    <col min="5125" max="5125" width="6.54296875" style="113" bestFit="1" customWidth="1"/>
    <col min="5126" max="5126" width="16.08984375" style="113" bestFit="1" customWidth="1"/>
    <col min="5127" max="5127" width="14.6328125" style="113" bestFit="1" customWidth="1"/>
    <col min="5128" max="5128" width="39.36328125" style="113" bestFit="1" customWidth="1"/>
    <col min="5129" max="5129" width="18.6328125" style="113" bestFit="1" customWidth="1"/>
    <col min="5130" max="5130" width="25.36328125" style="113" bestFit="1" customWidth="1"/>
    <col min="5131" max="5376" width="8.90625" style="113"/>
    <col min="5377" max="5377" width="8.6328125" style="113" bestFit="1" customWidth="1"/>
    <col min="5378" max="5378" width="9" style="113" bestFit="1" customWidth="1"/>
    <col min="5379" max="5379" width="7.08984375" style="113" bestFit="1" customWidth="1"/>
    <col min="5380" max="5380" width="10.36328125" style="113" bestFit="1" customWidth="1"/>
    <col min="5381" max="5381" width="6.54296875" style="113" bestFit="1" customWidth="1"/>
    <col min="5382" max="5382" width="16.08984375" style="113" bestFit="1" customWidth="1"/>
    <col min="5383" max="5383" width="14.6328125" style="113" bestFit="1" customWidth="1"/>
    <col min="5384" max="5384" width="39.36328125" style="113" bestFit="1" customWidth="1"/>
    <col min="5385" max="5385" width="18.6328125" style="113" bestFit="1" customWidth="1"/>
    <col min="5386" max="5386" width="25.36328125" style="113" bestFit="1" customWidth="1"/>
    <col min="5387" max="5632" width="8.90625" style="113"/>
    <col min="5633" max="5633" width="8.6328125" style="113" bestFit="1" customWidth="1"/>
    <col min="5634" max="5634" width="9" style="113" bestFit="1" customWidth="1"/>
    <col min="5635" max="5635" width="7.08984375" style="113" bestFit="1" customWidth="1"/>
    <col min="5636" max="5636" width="10.36328125" style="113" bestFit="1" customWidth="1"/>
    <col min="5637" max="5637" width="6.54296875" style="113" bestFit="1" customWidth="1"/>
    <col min="5638" max="5638" width="16.08984375" style="113" bestFit="1" customWidth="1"/>
    <col min="5639" max="5639" width="14.6328125" style="113" bestFit="1" customWidth="1"/>
    <col min="5640" max="5640" width="39.36328125" style="113" bestFit="1" customWidth="1"/>
    <col min="5641" max="5641" width="18.6328125" style="113" bestFit="1" customWidth="1"/>
    <col min="5642" max="5642" width="25.36328125" style="113" bestFit="1" customWidth="1"/>
    <col min="5643" max="5888" width="8.90625" style="113"/>
    <col min="5889" max="5889" width="8.6328125" style="113" bestFit="1" customWidth="1"/>
    <col min="5890" max="5890" width="9" style="113" bestFit="1" customWidth="1"/>
    <col min="5891" max="5891" width="7.08984375" style="113" bestFit="1" customWidth="1"/>
    <col min="5892" max="5892" width="10.36328125" style="113" bestFit="1" customWidth="1"/>
    <col min="5893" max="5893" width="6.54296875" style="113" bestFit="1" customWidth="1"/>
    <col min="5894" max="5894" width="16.08984375" style="113" bestFit="1" customWidth="1"/>
    <col min="5895" max="5895" width="14.6328125" style="113" bestFit="1" customWidth="1"/>
    <col min="5896" max="5896" width="39.36328125" style="113" bestFit="1" customWidth="1"/>
    <col min="5897" max="5897" width="18.6328125" style="113" bestFit="1" customWidth="1"/>
    <col min="5898" max="5898" width="25.36328125" style="113" bestFit="1" customWidth="1"/>
    <col min="5899" max="6144" width="8.90625" style="113"/>
    <col min="6145" max="6145" width="8.6328125" style="113" bestFit="1" customWidth="1"/>
    <col min="6146" max="6146" width="9" style="113" bestFit="1" customWidth="1"/>
    <col min="6147" max="6147" width="7.08984375" style="113" bestFit="1" customWidth="1"/>
    <col min="6148" max="6148" width="10.36328125" style="113" bestFit="1" customWidth="1"/>
    <col min="6149" max="6149" width="6.54296875" style="113" bestFit="1" customWidth="1"/>
    <col min="6150" max="6150" width="16.08984375" style="113" bestFit="1" customWidth="1"/>
    <col min="6151" max="6151" width="14.6328125" style="113" bestFit="1" customWidth="1"/>
    <col min="6152" max="6152" width="39.36328125" style="113" bestFit="1" customWidth="1"/>
    <col min="6153" max="6153" width="18.6328125" style="113" bestFit="1" customWidth="1"/>
    <col min="6154" max="6154" width="25.36328125" style="113" bestFit="1" customWidth="1"/>
    <col min="6155" max="6400" width="8.90625" style="113"/>
    <col min="6401" max="6401" width="8.6328125" style="113" bestFit="1" customWidth="1"/>
    <col min="6402" max="6402" width="9" style="113" bestFit="1" customWidth="1"/>
    <col min="6403" max="6403" width="7.08984375" style="113" bestFit="1" customWidth="1"/>
    <col min="6404" max="6404" width="10.36328125" style="113" bestFit="1" customWidth="1"/>
    <col min="6405" max="6405" width="6.54296875" style="113" bestFit="1" customWidth="1"/>
    <col min="6406" max="6406" width="16.08984375" style="113" bestFit="1" customWidth="1"/>
    <col min="6407" max="6407" width="14.6328125" style="113" bestFit="1" customWidth="1"/>
    <col min="6408" max="6408" width="39.36328125" style="113" bestFit="1" customWidth="1"/>
    <col min="6409" max="6409" width="18.6328125" style="113" bestFit="1" customWidth="1"/>
    <col min="6410" max="6410" width="25.36328125" style="113" bestFit="1" customWidth="1"/>
    <col min="6411" max="6656" width="8.90625" style="113"/>
    <col min="6657" max="6657" width="8.6328125" style="113" bestFit="1" customWidth="1"/>
    <col min="6658" max="6658" width="9" style="113" bestFit="1" customWidth="1"/>
    <col min="6659" max="6659" width="7.08984375" style="113" bestFit="1" customWidth="1"/>
    <col min="6660" max="6660" width="10.36328125" style="113" bestFit="1" customWidth="1"/>
    <col min="6661" max="6661" width="6.54296875" style="113" bestFit="1" customWidth="1"/>
    <col min="6662" max="6662" width="16.08984375" style="113" bestFit="1" customWidth="1"/>
    <col min="6663" max="6663" width="14.6328125" style="113" bestFit="1" customWidth="1"/>
    <col min="6664" max="6664" width="39.36328125" style="113" bestFit="1" customWidth="1"/>
    <col min="6665" max="6665" width="18.6328125" style="113" bestFit="1" customWidth="1"/>
    <col min="6666" max="6666" width="25.36328125" style="113" bestFit="1" customWidth="1"/>
    <col min="6667" max="6912" width="8.90625" style="113"/>
    <col min="6913" max="6913" width="8.6328125" style="113" bestFit="1" customWidth="1"/>
    <col min="6914" max="6914" width="9" style="113" bestFit="1" customWidth="1"/>
    <col min="6915" max="6915" width="7.08984375" style="113" bestFit="1" customWidth="1"/>
    <col min="6916" max="6916" width="10.36328125" style="113" bestFit="1" customWidth="1"/>
    <col min="6917" max="6917" width="6.54296875" style="113" bestFit="1" customWidth="1"/>
    <col min="6918" max="6918" width="16.08984375" style="113" bestFit="1" customWidth="1"/>
    <col min="6919" max="6919" width="14.6328125" style="113" bestFit="1" customWidth="1"/>
    <col min="6920" max="6920" width="39.36328125" style="113" bestFit="1" customWidth="1"/>
    <col min="6921" max="6921" width="18.6328125" style="113" bestFit="1" customWidth="1"/>
    <col min="6922" max="6922" width="25.36328125" style="113" bestFit="1" customWidth="1"/>
    <col min="6923" max="7168" width="8.90625" style="113"/>
    <col min="7169" max="7169" width="8.6328125" style="113" bestFit="1" customWidth="1"/>
    <col min="7170" max="7170" width="9" style="113" bestFit="1" customWidth="1"/>
    <col min="7171" max="7171" width="7.08984375" style="113" bestFit="1" customWidth="1"/>
    <col min="7172" max="7172" width="10.36328125" style="113" bestFit="1" customWidth="1"/>
    <col min="7173" max="7173" width="6.54296875" style="113" bestFit="1" customWidth="1"/>
    <col min="7174" max="7174" width="16.08984375" style="113" bestFit="1" customWidth="1"/>
    <col min="7175" max="7175" width="14.6328125" style="113" bestFit="1" customWidth="1"/>
    <col min="7176" max="7176" width="39.36328125" style="113" bestFit="1" customWidth="1"/>
    <col min="7177" max="7177" width="18.6328125" style="113" bestFit="1" customWidth="1"/>
    <col min="7178" max="7178" width="25.36328125" style="113" bestFit="1" customWidth="1"/>
    <col min="7179" max="7424" width="8.90625" style="113"/>
    <col min="7425" max="7425" width="8.6328125" style="113" bestFit="1" customWidth="1"/>
    <col min="7426" max="7426" width="9" style="113" bestFit="1" customWidth="1"/>
    <col min="7427" max="7427" width="7.08984375" style="113" bestFit="1" customWidth="1"/>
    <col min="7428" max="7428" width="10.36328125" style="113" bestFit="1" customWidth="1"/>
    <col min="7429" max="7429" width="6.54296875" style="113" bestFit="1" customWidth="1"/>
    <col min="7430" max="7430" width="16.08984375" style="113" bestFit="1" customWidth="1"/>
    <col min="7431" max="7431" width="14.6328125" style="113" bestFit="1" customWidth="1"/>
    <col min="7432" max="7432" width="39.36328125" style="113" bestFit="1" customWidth="1"/>
    <col min="7433" max="7433" width="18.6328125" style="113" bestFit="1" customWidth="1"/>
    <col min="7434" max="7434" width="25.36328125" style="113" bestFit="1" customWidth="1"/>
    <col min="7435" max="7680" width="8.90625" style="113"/>
    <col min="7681" max="7681" width="8.6328125" style="113" bestFit="1" customWidth="1"/>
    <col min="7682" max="7682" width="9" style="113" bestFit="1" customWidth="1"/>
    <col min="7683" max="7683" width="7.08984375" style="113" bestFit="1" customWidth="1"/>
    <col min="7684" max="7684" width="10.36328125" style="113" bestFit="1" customWidth="1"/>
    <col min="7685" max="7685" width="6.54296875" style="113" bestFit="1" customWidth="1"/>
    <col min="7686" max="7686" width="16.08984375" style="113" bestFit="1" customWidth="1"/>
    <col min="7687" max="7687" width="14.6328125" style="113" bestFit="1" customWidth="1"/>
    <col min="7688" max="7688" width="39.36328125" style="113" bestFit="1" customWidth="1"/>
    <col min="7689" max="7689" width="18.6328125" style="113" bestFit="1" customWidth="1"/>
    <col min="7690" max="7690" width="25.36328125" style="113" bestFit="1" customWidth="1"/>
    <col min="7691" max="7936" width="8.90625" style="113"/>
    <col min="7937" max="7937" width="8.6328125" style="113" bestFit="1" customWidth="1"/>
    <col min="7938" max="7938" width="9" style="113" bestFit="1" customWidth="1"/>
    <col min="7939" max="7939" width="7.08984375" style="113" bestFit="1" customWidth="1"/>
    <col min="7940" max="7940" width="10.36328125" style="113" bestFit="1" customWidth="1"/>
    <col min="7941" max="7941" width="6.54296875" style="113" bestFit="1" customWidth="1"/>
    <col min="7942" max="7942" width="16.08984375" style="113" bestFit="1" customWidth="1"/>
    <col min="7943" max="7943" width="14.6328125" style="113" bestFit="1" customWidth="1"/>
    <col min="7944" max="7944" width="39.36328125" style="113" bestFit="1" customWidth="1"/>
    <col min="7945" max="7945" width="18.6328125" style="113" bestFit="1" customWidth="1"/>
    <col min="7946" max="7946" width="25.36328125" style="113" bestFit="1" customWidth="1"/>
    <col min="7947" max="8192" width="8.90625" style="113"/>
    <col min="8193" max="8193" width="8.6328125" style="113" bestFit="1" customWidth="1"/>
    <col min="8194" max="8194" width="9" style="113" bestFit="1" customWidth="1"/>
    <col min="8195" max="8195" width="7.08984375" style="113" bestFit="1" customWidth="1"/>
    <col min="8196" max="8196" width="10.36328125" style="113" bestFit="1" customWidth="1"/>
    <col min="8197" max="8197" width="6.54296875" style="113" bestFit="1" customWidth="1"/>
    <col min="8198" max="8198" width="16.08984375" style="113" bestFit="1" customWidth="1"/>
    <col min="8199" max="8199" width="14.6328125" style="113" bestFit="1" customWidth="1"/>
    <col min="8200" max="8200" width="39.36328125" style="113" bestFit="1" customWidth="1"/>
    <col min="8201" max="8201" width="18.6328125" style="113" bestFit="1" customWidth="1"/>
    <col min="8202" max="8202" width="25.36328125" style="113" bestFit="1" customWidth="1"/>
    <col min="8203" max="8448" width="8.90625" style="113"/>
    <col min="8449" max="8449" width="8.6328125" style="113" bestFit="1" customWidth="1"/>
    <col min="8450" max="8450" width="9" style="113" bestFit="1" customWidth="1"/>
    <col min="8451" max="8451" width="7.08984375" style="113" bestFit="1" customWidth="1"/>
    <col min="8452" max="8452" width="10.36328125" style="113" bestFit="1" customWidth="1"/>
    <col min="8453" max="8453" width="6.54296875" style="113" bestFit="1" customWidth="1"/>
    <col min="8454" max="8454" width="16.08984375" style="113" bestFit="1" customWidth="1"/>
    <col min="8455" max="8455" width="14.6328125" style="113" bestFit="1" customWidth="1"/>
    <col min="8456" max="8456" width="39.36328125" style="113" bestFit="1" customWidth="1"/>
    <col min="8457" max="8457" width="18.6328125" style="113" bestFit="1" customWidth="1"/>
    <col min="8458" max="8458" width="25.36328125" style="113" bestFit="1" customWidth="1"/>
    <col min="8459" max="8704" width="8.90625" style="113"/>
    <col min="8705" max="8705" width="8.6328125" style="113" bestFit="1" customWidth="1"/>
    <col min="8706" max="8706" width="9" style="113" bestFit="1" customWidth="1"/>
    <col min="8707" max="8707" width="7.08984375" style="113" bestFit="1" customWidth="1"/>
    <col min="8708" max="8708" width="10.36328125" style="113" bestFit="1" customWidth="1"/>
    <col min="8709" max="8709" width="6.54296875" style="113" bestFit="1" customWidth="1"/>
    <col min="8710" max="8710" width="16.08984375" style="113" bestFit="1" customWidth="1"/>
    <col min="8711" max="8711" width="14.6328125" style="113" bestFit="1" customWidth="1"/>
    <col min="8712" max="8712" width="39.36328125" style="113" bestFit="1" customWidth="1"/>
    <col min="8713" max="8713" width="18.6328125" style="113" bestFit="1" customWidth="1"/>
    <col min="8714" max="8714" width="25.36328125" style="113" bestFit="1" customWidth="1"/>
    <col min="8715" max="8960" width="8.90625" style="113"/>
    <col min="8961" max="8961" width="8.6328125" style="113" bestFit="1" customWidth="1"/>
    <col min="8962" max="8962" width="9" style="113" bestFit="1" customWidth="1"/>
    <col min="8963" max="8963" width="7.08984375" style="113" bestFit="1" customWidth="1"/>
    <col min="8964" max="8964" width="10.36328125" style="113" bestFit="1" customWidth="1"/>
    <col min="8965" max="8965" width="6.54296875" style="113" bestFit="1" customWidth="1"/>
    <col min="8966" max="8966" width="16.08984375" style="113" bestFit="1" customWidth="1"/>
    <col min="8967" max="8967" width="14.6328125" style="113" bestFit="1" customWidth="1"/>
    <col min="8968" max="8968" width="39.36328125" style="113" bestFit="1" customWidth="1"/>
    <col min="8969" max="8969" width="18.6328125" style="113" bestFit="1" customWidth="1"/>
    <col min="8970" max="8970" width="25.36328125" style="113" bestFit="1" customWidth="1"/>
    <col min="8971" max="9216" width="8.90625" style="113"/>
    <col min="9217" max="9217" width="8.6328125" style="113" bestFit="1" customWidth="1"/>
    <col min="9218" max="9218" width="9" style="113" bestFit="1" customWidth="1"/>
    <col min="9219" max="9219" width="7.08984375" style="113" bestFit="1" customWidth="1"/>
    <col min="9220" max="9220" width="10.36328125" style="113" bestFit="1" customWidth="1"/>
    <col min="9221" max="9221" width="6.54296875" style="113" bestFit="1" customWidth="1"/>
    <col min="9222" max="9222" width="16.08984375" style="113" bestFit="1" customWidth="1"/>
    <col min="9223" max="9223" width="14.6328125" style="113" bestFit="1" customWidth="1"/>
    <col min="9224" max="9224" width="39.36328125" style="113" bestFit="1" customWidth="1"/>
    <col min="9225" max="9225" width="18.6328125" style="113" bestFit="1" customWidth="1"/>
    <col min="9226" max="9226" width="25.36328125" style="113" bestFit="1" customWidth="1"/>
    <col min="9227" max="9472" width="8.90625" style="113"/>
    <col min="9473" max="9473" width="8.6328125" style="113" bestFit="1" customWidth="1"/>
    <col min="9474" max="9474" width="9" style="113" bestFit="1" customWidth="1"/>
    <col min="9475" max="9475" width="7.08984375" style="113" bestFit="1" customWidth="1"/>
    <col min="9476" max="9476" width="10.36328125" style="113" bestFit="1" customWidth="1"/>
    <col min="9477" max="9477" width="6.54296875" style="113" bestFit="1" customWidth="1"/>
    <col min="9478" max="9478" width="16.08984375" style="113" bestFit="1" customWidth="1"/>
    <col min="9479" max="9479" width="14.6328125" style="113" bestFit="1" customWidth="1"/>
    <col min="9480" max="9480" width="39.36328125" style="113" bestFit="1" customWidth="1"/>
    <col min="9481" max="9481" width="18.6328125" style="113" bestFit="1" customWidth="1"/>
    <col min="9482" max="9482" width="25.36328125" style="113" bestFit="1" customWidth="1"/>
    <col min="9483" max="9728" width="8.90625" style="113"/>
    <col min="9729" max="9729" width="8.6328125" style="113" bestFit="1" customWidth="1"/>
    <col min="9730" max="9730" width="9" style="113" bestFit="1" customWidth="1"/>
    <col min="9731" max="9731" width="7.08984375" style="113" bestFit="1" customWidth="1"/>
    <col min="9732" max="9732" width="10.36328125" style="113" bestFit="1" customWidth="1"/>
    <col min="9733" max="9733" width="6.54296875" style="113" bestFit="1" customWidth="1"/>
    <col min="9734" max="9734" width="16.08984375" style="113" bestFit="1" customWidth="1"/>
    <col min="9735" max="9735" width="14.6328125" style="113" bestFit="1" customWidth="1"/>
    <col min="9736" max="9736" width="39.36328125" style="113" bestFit="1" customWidth="1"/>
    <col min="9737" max="9737" width="18.6328125" style="113" bestFit="1" customWidth="1"/>
    <col min="9738" max="9738" width="25.36328125" style="113" bestFit="1" customWidth="1"/>
    <col min="9739" max="9984" width="8.90625" style="113"/>
    <col min="9985" max="9985" width="8.6328125" style="113" bestFit="1" customWidth="1"/>
    <col min="9986" max="9986" width="9" style="113" bestFit="1" customWidth="1"/>
    <col min="9987" max="9987" width="7.08984375" style="113" bestFit="1" customWidth="1"/>
    <col min="9988" max="9988" width="10.36328125" style="113" bestFit="1" customWidth="1"/>
    <col min="9989" max="9989" width="6.54296875" style="113" bestFit="1" customWidth="1"/>
    <col min="9990" max="9990" width="16.08984375" style="113" bestFit="1" customWidth="1"/>
    <col min="9991" max="9991" width="14.6328125" style="113" bestFit="1" customWidth="1"/>
    <col min="9992" max="9992" width="39.36328125" style="113" bestFit="1" customWidth="1"/>
    <col min="9993" max="9993" width="18.6328125" style="113" bestFit="1" customWidth="1"/>
    <col min="9994" max="9994" width="25.36328125" style="113" bestFit="1" customWidth="1"/>
    <col min="9995" max="10240" width="8.90625" style="113"/>
    <col min="10241" max="10241" width="8.6328125" style="113" bestFit="1" customWidth="1"/>
    <col min="10242" max="10242" width="9" style="113" bestFit="1" customWidth="1"/>
    <col min="10243" max="10243" width="7.08984375" style="113" bestFit="1" customWidth="1"/>
    <col min="10244" max="10244" width="10.36328125" style="113" bestFit="1" customWidth="1"/>
    <col min="10245" max="10245" width="6.54296875" style="113" bestFit="1" customWidth="1"/>
    <col min="10246" max="10246" width="16.08984375" style="113" bestFit="1" customWidth="1"/>
    <col min="10247" max="10247" width="14.6328125" style="113" bestFit="1" customWidth="1"/>
    <col min="10248" max="10248" width="39.36328125" style="113" bestFit="1" customWidth="1"/>
    <col min="10249" max="10249" width="18.6328125" style="113" bestFit="1" customWidth="1"/>
    <col min="10250" max="10250" width="25.36328125" style="113" bestFit="1" customWidth="1"/>
    <col min="10251" max="10496" width="8.90625" style="113"/>
    <col min="10497" max="10497" width="8.6328125" style="113" bestFit="1" customWidth="1"/>
    <col min="10498" max="10498" width="9" style="113" bestFit="1" customWidth="1"/>
    <col min="10499" max="10499" width="7.08984375" style="113" bestFit="1" customWidth="1"/>
    <col min="10500" max="10500" width="10.36328125" style="113" bestFit="1" customWidth="1"/>
    <col min="10501" max="10501" width="6.54296875" style="113" bestFit="1" customWidth="1"/>
    <col min="10502" max="10502" width="16.08984375" style="113" bestFit="1" customWidth="1"/>
    <col min="10503" max="10503" width="14.6328125" style="113" bestFit="1" customWidth="1"/>
    <col min="10504" max="10504" width="39.36328125" style="113" bestFit="1" customWidth="1"/>
    <col min="10505" max="10505" width="18.6328125" style="113" bestFit="1" customWidth="1"/>
    <col min="10506" max="10506" width="25.36328125" style="113" bestFit="1" customWidth="1"/>
    <col min="10507" max="10752" width="8.90625" style="113"/>
    <col min="10753" max="10753" width="8.6328125" style="113" bestFit="1" customWidth="1"/>
    <col min="10754" max="10754" width="9" style="113" bestFit="1" customWidth="1"/>
    <col min="10755" max="10755" width="7.08984375" style="113" bestFit="1" customWidth="1"/>
    <col min="10756" max="10756" width="10.36328125" style="113" bestFit="1" customWidth="1"/>
    <col min="10757" max="10757" width="6.54296875" style="113" bestFit="1" customWidth="1"/>
    <col min="10758" max="10758" width="16.08984375" style="113" bestFit="1" customWidth="1"/>
    <col min="10759" max="10759" width="14.6328125" style="113" bestFit="1" customWidth="1"/>
    <col min="10760" max="10760" width="39.36328125" style="113" bestFit="1" customWidth="1"/>
    <col min="10761" max="10761" width="18.6328125" style="113" bestFit="1" customWidth="1"/>
    <col min="10762" max="10762" width="25.36328125" style="113" bestFit="1" customWidth="1"/>
    <col min="10763" max="11008" width="8.90625" style="113"/>
    <col min="11009" max="11009" width="8.6328125" style="113" bestFit="1" customWidth="1"/>
    <col min="11010" max="11010" width="9" style="113" bestFit="1" customWidth="1"/>
    <col min="11011" max="11011" width="7.08984375" style="113" bestFit="1" customWidth="1"/>
    <col min="11012" max="11012" width="10.36328125" style="113" bestFit="1" customWidth="1"/>
    <col min="11013" max="11013" width="6.54296875" style="113" bestFit="1" customWidth="1"/>
    <col min="11014" max="11014" width="16.08984375" style="113" bestFit="1" customWidth="1"/>
    <col min="11015" max="11015" width="14.6328125" style="113" bestFit="1" customWidth="1"/>
    <col min="11016" max="11016" width="39.36328125" style="113" bestFit="1" customWidth="1"/>
    <col min="11017" max="11017" width="18.6328125" style="113" bestFit="1" customWidth="1"/>
    <col min="11018" max="11018" width="25.36328125" style="113" bestFit="1" customWidth="1"/>
    <col min="11019" max="11264" width="8.90625" style="113"/>
    <col min="11265" max="11265" width="8.6328125" style="113" bestFit="1" customWidth="1"/>
    <col min="11266" max="11266" width="9" style="113" bestFit="1" customWidth="1"/>
    <col min="11267" max="11267" width="7.08984375" style="113" bestFit="1" customWidth="1"/>
    <col min="11268" max="11268" width="10.36328125" style="113" bestFit="1" customWidth="1"/>
    <col min="11269" max="11269" width="6.54296875" style="113" bestFit="1" customWidth="1"/>
    <col min="11270" max="11270" width="16.08984375" style="113" bestFit="1" customWidth="1"/>
    <col min="11271" max="11271" width="14.6328125" style="113" bestFit="1" customWidth="1"/>
    <col min="11272" max="11272" width="39.36328125" style="113" bestFit="1" customWidth="1"/>
    <col min="11273" max="11273" width="18.6328125" style="113" bestFit="1" customWidth="1"/>
    <col min="11274" max="11274" width="25.36328125" style="113" bestFit="1" customWidth="1"/>
    <col min="11275" max="11520" width="8.90625" style="113"/>
    <col min="11521" max="11521" width="8.6328125" style="113" bestFit="1" customWidth="1"/>
    <col min="11522" max="11522" width="9" style="113" bestFit="1" customWidth="1"/>
    <col min="11523" max="11523" width="7.08984375" style="113" bestFit="1" customWidth="1"/>
    <col min="11524" max="11524" width="10.36328125" style="113" bestFit="1" customWidth="1"/>
    <col min="11525" max="11525" width="6.54296875" style="113" bestFit="1" customWidth="1"/>
    <col min="11526" max="11526" width="16.08984375" style="113" bestFit="1" customWidth="1"/>
    <col min="11527" max="11527" width="14.6328125" style="113" bestFit="1" customWidth="1"/>
    <col min="11528" max="11528" width="39.36328125" style="113" bestFit="1" customWidth="1"/>
    <col min="11529" max="11529" width="18.6328125" style="113" bestFit="1" customWidth="1"/>
    <col min="11530" max="11530" width="25.36328125" style="113" bestFit="1" customWidth="1"/>
    <col min="11531" max="11776" width="8.90625" style="113"/>
    <col min="11777" max="11777" width="8.6328125" style="113" bestFit="1" customWidth="1"/>
    <col min="11778" max="11778" width="9" style="113" bestFit="1" customWidth="1"/>
    <col min="11779" max="11779" width="7.08984375" style="113" bestFit="1" customWidth="1"/>
    <col min="11780" max="11780" width="10.36328125" style="113" bestFit="1" customWidth="1"/>
    <col min="11781" max="11781" width="6.54296875" style="113" bestFit="1" customWidth="1"/>
    <col min="11782" max="11782" width="16.08984375" style="113" bestFit="1" customWidth="1"/>
    <col min="11783" max="11783" width="14.6328125" style="113" bestFit="1" customWidth="1"/>
    <col min="11784" max="11784" width="39.36328125" style="113" bestFit="1" customWidth="1"/>
    <col min="11785" max="11785" width="18.6328125" style="113" bestFit="1" customWidth="1"/>
    <col min="11786" max="11786" width="25.36328125" style="113" bestFit="1" customWidth="1"/>
    <col min="11787" max="12032" width="8.90625" style="113"/>
    <col min="12033" max="12033" width="8.6328125" style="113" bestFit="1" customWidth="1"/>
    <col min="12034" max="12034" width="9" style="113" bestFit="1" customWidth="1"/>
    <col min="12035" max="12035" width="7.08984375" style="113" bestFit="1" customWidth="1"/>
    <col min="12036" max="12036" width="10.36328125" style="113" bestFit="1" customWidth="1"/>
    <col min="12037" max="12037" width="6.54296875" style="113" bestFit="1" customWidth="1"/>
    <col min="12038" max="12038" width="16.08984375" style="113" bestFit="1" customWidth="1"/>
    <col min="12039" max="12039" width="14.6328125" style="113" bestFit="1" customWidth="1"/>
    <col min="12040" max="12040" width="39.36328125" style="113" bestFit="1" customWidth="1"/>
    <col min="12041" max="12041" width="18.6328125" style="113" bestFit="1" customWidth="1"/>
    <col min="12042" max="12042" width="25.36328125" style="113" bestFit="1" customWidth="1"/>
    <col min="12043" max="12288" width="8.90625" style="113"/>
    <col min="12289" max="12289" width="8.6328125" style="113" bestFit="1" customWidth="1"/>
    <col min="12290" max="12290" width="9" style="113" bestFit="1" customWidth="1"/>
    <col min="12291" max="12291" width="7.08984375" style="113" bestFit="1" customWidth="1"/>
    <col min="12292" max="12292" width="10.36328125" style="113" bestFit="1" customWidth="1"/>
    <col min="12293" max="12293" width="6.54296875" style="113" bestFit="1" customWidth="1"/>
    <col min="12294" max="12294" width="16.08984375" style="113" bestFit="1" customWidth="1"/>
    <col min="12295" max="12295" width="14.6328125" style="113" bestFit="1" customWidth="1"/>
    <col min="12296" max="12296" width="39.36328125" style="113" bestFit="1" customWidth="1"/>
    <col min="12297" max="12297" width="18.6328125" style="113" bestFit="1" customWidth="1"/>
    <col min="12298" max="12298" width="25.36328125" style="113" bestFit="1" customWidth="1"/>
    <col min="12299" max="12544" width="8.90625" style="113"/>
    <col min="12545" max="12545" width="8.6328125" style="113" bestFit="1" customWidth="1"/>
    <col min="12546" max="12546" width="9" style="113" bestFit="1" customWidth="1"/>
    <col min="12547" max="12547" width="7.08984375" style="113" bestFit="1" customWidth="1"/>
    <col min="12548" max="12548" width="10.36328125" style="113" bestFit="1" customWidth="1"/>
    <col min="12549" max="12549" width="6.54296875" style="113" bestFit="1" customWidth="1"/>
    <col min="12550" max="12550" width="16.08984375" style="113" bestFit="1" customWidth="1"/>
    <col min="12551" max="12551" width="14.6328125" style="113" bestFit="1" customWidth="1"/>
    <col min="12552" max="12552" width="39.36328125" style="113" bestFit="1" customWidth="1"/>
    <col min="12553" max="12553" width="18.6328125" style="113" bestFit="1" customWidth="1"/>
    <col min="12554" max="12554" width="25.36328125" style="113" bestFit="1" customWidth="1"/>
    <col min="12555" max="12800" width="8.90625" style="113"/>
    <col min="12801" max="12801" width="8.6328125" style="113" bestFit="1" customWidth="1"/>
    <col min="12802" max="12802" width="9" style="113" bestFit="1" customWidth="1"/>
    <col min="12803" max="12803" width="7.08984375" style="113" bestFit="1" customWidth="1"/>
    <col min="12804" max="12804" width="10.36328125" style="113" bestFit="1" customWidth="1"/>
    <col min="12805" max="12805" width="6.54296875" style="113" bestFit="1" customWidth="1"/>
    <col min="12806" max="12806" width="16.08984375" style="113" bestFit="1" customWidth="1"/>
    <col min="12807" max="12807" width="14.6328125" style="113" bestFit="1" customWidth="1"/>
    <col min="12808" max="12808" width="39.36328125" style="113" bestFit="1" customWidth="1"/>
    <col min="12809" max="12809" width="18.6328125" style="113" bestFit="1" customWidth="1"/>
    <col min="12810" max="12810" width="25.36328125" style="113" bestFit="1" customWidth="1"/>
    <col min="12811" max="13056" width="8.90625" style="113"/>
    <col min="13057" max="13057" width="8.6328125" style="113" bestFit="1" customWidth="1"/>
    <col min="13058" max="13058" width="9" style="113" bestFit="1" customWidth="1"/>
    <col min="13059" max="13059" width="7.08984375" style="113" bestFit="1" customWidth="1"/>
    <col min="13060" max="13060" width="10.36328125" style="113" bestFit="1" customWidth="1"/>
    <col min="13061" max="13061" width="6.54296875" style="113" bestFit="1" customWidth="1"/>
    <col min="13062" max="13062" width="16.08984375" style="113" bestFit="1" customWidth="1"/>
    <col min="13063" max="13063" width="14.6328125" style="113" bestFit="1" customWidth="1"/>
    <col min="13064" max="13064" width="39.36328125" style="113" bestFit="1" customWidth="1"/>
    <col min="13065" max="13065" width="18.6328125" style="113" bestFit="1" customWidth="1"/>
    <col min="13066" max="13066" width="25.36328125" style="113" bestFit="1" customWidth="1"/>
    <col min="13067" max="13312" width="8.90625" style="113"/>
    <col min="13313" max="13313" width="8.6328125" style="113" bestFit="1" customWidth="1"/>
    <col min="13314" max="13314" width="9" style="113" bestFit="1" customWidth="1"/>
    <col min="13315" max="13315" width="7.08984375" style="113" bestFit="1" customWidth="1"/>
    <col min="13316" max="13316" width="10.36328125" style="113" bestFit="1" customWidth="1"/>
    <col min="13317" max="13317" width="6.54296875" style="113" bestFit="1" customWidth="1"/>
    <col min="13318" max="13318" width="16.08984375" style="113" bestFit="1" customWidth="1"/>
    <col min="13319" max="13319" width="14.6328125" style="113" bestFit="1" customWidth="1"/>
    <col min="13320" max="13320" width="39.36328125" style="113" bestFit="1" customWidth="1"/>
    <col min="13321" max="13321" width="18.6328125" style="113" bestFit="1" customWidth="1"/>
    <col min="13322" max="13322" width="25.36328125" style="113" bestFit="1" customWidth="1"/>
    <col min="13323" max="13568" width="8.90625" style="113"/>
    <col min="13569" max="13569" width="8.6328125" style="113" bestFit="1" customWidth="1"/>
    <col min="13570" max="13570" width="9" style="113" bestFit="1" customWidth="1"/>
    <col min="13571" max="13571" width="7.08984375" style="113" bestFit="1" customWidth="1"/>
    <col min="13572" max="13572" width="10.36328125" style="113" bestFit="1" customWidth="1"/>
    <col min="13573" max="13573" width="6.54296875" style="113" bestFit="1" customWidth="1"/>
    <col min="13574" max="13574" width="16.08984375" style="113" bestFit="1" customWidth="1"/>
    <col min="13575" max="13575" width="14.6328125" style="113" bestFit="1" customWidth="1"/>
    <col min="13576" max="13576" width="39.36328125" style="113" bestFit="1" customWidth="1"/>
    <col min="13577" max="13577" width="18.6328125" style="113" bestFit="1" customWidth="1"/>
    <col min="13578" max="13578" width="25.36328125" style="113" bestFit="1" customWidth="1"/>
    <col min="13579" max="13824" width="8.90625" style="113"/>
    <col min="13825" max="13825" width="8.6328125" style="113" bestFit="1" customWidth="1"/>
    <col min="13826" max="13826" width="9" style="113" bestFit="1" customWidth="1"/>
    <col min="13827" max="13827" width="7.08984375" style="113" bestFit="1" customWidth="1"/>
    <col min="13828" max="13828" width="10.36328125" style="113" bestFit="1" customWidth="1"/>
    <col min="13829" max="13829" width="6.54296875" style="113" bestFit="1" customWidth="1"/>
    <col min="13830" max="13830" width="16.08984375" style="113" bestFit="1" customWidth="1"/>
    <col min="13831" max="13831" width="14.6328125" style="113" bestFit="1" customWidth="1"/>
    <col min="13832" max="13832" width="39.36328125" style="113" bestFit="1" customWidth="1"/>
    <col min="13833" max="13833" width="18.6328125" style="113" bestFit="1" customWidth="1"/>
    <col min="13834" max="13834" width="25.36328125" style="113" bestFit="1" customWidth="1"/>
    <col min="13835" max="14080" width="8.90625" style="113"/>
    <col min="14081" max="14081" width="8.6328125" style="113" bestFit="1" customWidth="1"/>
    <col min="14082" max="14082" width="9" style="113" bestFit="1" customWidth="1"/>
    <col min="14083" max="14083" width="7.08984375" style="113" bestFit="1" customWidth="1"/>
    <col min="14084" max="14084" width="10.36328125" style="113" bestFit="1" customWidth="1"/>
    <col min="14085" max="14085" width="6.54296875" style="113" bestFit="1" customWidth="1"/>
    <col min="14086" max="14086" width="16.08984375" style="113" bestFit="1" customWidth="1"/>
    <col min="14087" max="14087" width="14.6328125" style="113" bestFit="1" customWidth="1"/>
    <col min="14088" max="14088" width="39.36328125" style="113" bestFit="1" customWidth="1"/>
    <col min="14089" max="14089" width="18.6328125" style="113" bestFit="1" customWidth="1"/>
    <col min="14090" max="14090" width="25.36328125" style="113" bestFit="1" customWidth="1"/>
    <col min="14091" max="14336" width="8.90625" style="113"/>
    <col min="14337" max="14337" width="8.6328125" style="113" bestFit="1" customWidth="1"/>
    <col min="14338" max="14338" width="9" style="113" bestFit="1" customWidth="1"/>
    <col min="14339" max="14339" width="7.08984375" style="113" bestFit="1" customWidth="1"/>
    <col min="14340" max="14340" width="10.36328125" style="113" bestFit="1" customWidth="1"/>
    <col min="14341" max="14341" width="6.54296875" style="113" bestFit="1" customWidth="1"/>
    <col min="14342" max="14342" width="16.08984375" style="113" bestFit="1" customWidth="1"/>
    <col min="14343" max="14343" width="14.6328125" style="113" bestFit="1" customWidth="1"/>
    <col min="14344" max="14344" width="39.36328125" style="113" bestFit="1" customWidth="1"/>
    <col min="14345" max="14345" width="18.6328125" style="113" bestFit="1" customWidth="1"/>
    <col min="14346" max="14346" width="25.36328125" style="113" bestFit="1" customWidth="1"/>
    <col min="14347" max="14592" width="8.90625" style="113"/>
    <col min="14593" max="14593" width="8.6328125" style="113" bestFit="1" customWidth="1"/>
    <col min="14594" max="14594" width="9" style="113" bestFit="1" customWidth="1"/>
    <col min="14595" max="14595" width="7.08984375" style="113" bestFit="1" customWidth="1"/>
    <col min="14596" max="14596" width="10.36328125" style="113" bestFit="1" customWidth="1"/>
    <col min="14597" max="14597" width="6.54296875" style="113" bestFit="1" customWidth="1"/>
    <col min="14598" max="14598" width="16.08984375" style="113" bestFit="1" customWidth="1"/>
    <col min="14599" max="14599" width="14.6328125" style="113" bestFit="1" customWidth="1"/>
    <col min="14600" max="14600" width="39.36328125" style="113" bestFit="1" customWidth="1"/>
    <col min="14601" max="14601" width="18.6328125" style="113" bestFit="1" customWidth="1"/>
    <col min="14602" max="14602" width="25.36328125" style="113" bestFit="1" customWidth="1"/>
    <col min="14603" max="14848" width="8.90625" style="113"/>
    <col min="14849" max="14849" width="8.6328125" style="113" bestFit="1" customWidth="1"/>
    <col min="14850" max="14850" width="9" style="113" bestFit="1" customWidth="1"/>
    <col min="14851" max="14851" width="7.08984375" style="113" bestFit="1" customWidth="1"/>
    <col min="14852" max="14852" width="10.36328125" style="113" bestFit="1" customWidth="1"/>
    <col min="14853" max="14853" width="6.54296875" style="113" bestFit="1" customWidth="1"/>
    <col min="14854" max="14854" width="16.08984375" style="113" bestFit="1" customWidth="1"/>
    <col min="14855" max="14855" width="14.6328125" style="113" bestFit="1" customWidth="1"/>
    <col min="14856" max="14856" width="39.36328125" style="113" bestFit="1" customWidth="1"/>
    <col min="14857" max="14857" width="18.6328125" style="113" bestFit="1" customWidth="1"/>
    <col min="14858" max="14858" width="25.36328125" style="113" bestFit="1" customWidth="1"/>
    <col min="14859" max="15104" width="8.90625" style="113"/>
    <col min="15105" max="15105" width="8.6328125" style="113" bestFit="1" customWidth="1"/>
    <col min="15106" max="15106" width="9" style="113" bestFit="1" customWidth="1"/>
    <col min="15107" max="15107" width="7.08984375" style="113" bestFit="1" customWidth="1"/>
    <col min="15108" max="15108" width="10.36328125" style="113" bestFit="1" customWidth="1"/>
    <col min="15109" max="15109" width="6.54296875" style="113" bestFit="1" customWidth="1"/>
    <col min="15110" max="15110" width="16.08984375" style="113" bestFit="1" customWidth="1"/>
    <col min="15111" max="15111" width="14.6328125" style="113" bestFit="1" customWidth="1"/>
    <col min="15112" max="15112" width="39.36328125" style="113" bestFit="1" customWidth="1"/>
    <col min="15113" max="15113" width="18.6328125" style="113" bestFit="1" customWidth="1"/>
    <col min="15114" max="15114" width="25.36328125" style="113" bestFit="1" customWidth="1"/>
    <col min="15115" max="15360" width="8.90625" style="113"/>
    <col min="15361" max="15361" width="8.6328125" style="113" bestFit="1" customWidth="1"/>
    <col min="15362" max="15362" width="9" style="113" bestFit="1" customWidth="1"/>
    <col min="15363" max="15363" width="7.08984375" style="113" bestFit="1" customWidth="1"/>
    <col min="15364" max="15364" width="10.36328125" style="113" bestFit="1" customWidth="1"/>
    <col min="15365" max="15365" width="6.54296875" style="113" bestFit="1" customWidth="1"/>
    <col min="15366" max="15366" width="16.08984375" style="113" bestFit="1" customWidth="1"/>
    <col min="15367" max="15367" width="14.6328125" style="113" bestFit="1" customWidth="1"/>
    <col min="15368" max="15368" width="39.36328125" style="113" bestFit="1" customWidth="1"/>
    <col min="15369" max="15369" width="18.6328125" style="113" bestFit="1" customWidth="1"/>
    <col min="15370" max="15370" width="25.36328125" style="113" bestFit="1" customWidth="1"/>
    <col min="15371" max="15616" width="8.90625" style="113"/>
    <col min="15617" max="15617" width="8.6328125" style="113" bestFit="1" customWidth="1"/>
    <col min="15618" max="15618" width="9" style="113" bestFit="1" customWidth="1"/>
    <col min="15619" max="15619" width="7.08984375" style="113" bestFit="1" customWidth="1"/>
    <col min="15620" max="15620" width="10.36328125" style="113" bestFit="1" customWidth="1"/>
    <col min="15621" max="15621" width="6.54296875" style="113" bestFit="1" customWidth="1"/>
    <col min="15622" max="15622" width="16.08984375" style="113" bestFit="1" customWidth="1"/>
    <col min="15623" max="15623" width="14.6328125" style="113" bestFit="1" customWidth="1"/>
    <col min="15624" max="15624" width="39.36328125" style="113" bestFit="1" customWidth="1"/>
    <col min="15625" max="15625" width="18.6328125" style="113" bestFit="1" customWidth="1"/>
    <col min="15626" max="15626" width="25.36328125" style="113" bestFit="1" customWidth="1"/>
    <col min="15627" max="15872" width="8.90625" style="113"/>
    <col min="15873" max="15873" width="8.6328125" style="113" bestFit="1" customWidth="1"/>
    <col min="15874" max="15874" width="9" style="113" bestFit="1" customWidth="1"/>
    <col min="15875" max="15875" width="7.08984375" style="113" bestFit="1" customWidth="1"/>
    <col min="15876" max="15876" width="10.36328125" style="113" bestFit="1" customWidth="1"/>
    <col min="15877" max="15877" width="6.54296875" style="113" bestFit="1" customWidth="1"/>
    <col min="15878" max="15878" width="16.08984375" style="113" bestFit="1" customWidth="1"/>
    <col min="15879" max="15879" width="14.6328125" style="113" bestFit="1" customWidth="1"/>
    <col min="15880" max="15880" width="39.36328125" style="113" bestFit="1" customWidth="1"/>
    <col min="15881" max="15881" width="18.6328125" style="113" bestFit="1" customWidth="1"/>
    <col min="15882" max="15882" width="25.36328125" style="113" bestFit="1" customWidth="1"/>
    <col min="15883" max="16128" width="8.90625" style="113"/>
    <col min="16129" max="16129" width="8.6328125" style="113" bestFit="1" customWidth="1"/>
    <col min="16130" max="16130" width="9" style="113" bestFit="1" customWidth="1"/>
    <col min="16131" max="16131" width="7.08984375" style="113" bestFit="1" customWidth="1"/>
    <col min="16132" max="16132" width="10.36328125" style="113" bestFit="1" customWidth="1"/>
    <col min="16133" max="16133" width="6.54296875" style="113" bestFit="1" customWidth="1"/>
    <col min="16134" max="16134" width="16.08984375" style="113" bestFit="1" customWidth="1"/>
    <col min="16135" max="16135" width="14.6328125" style="113" bestFit="1" customWidth="1"/>
    <col min="16136" max="16136" width="39.36328125" style="113" bestFit="1" customWidth="1"/>
    <col min="16137" max="16137" width="18.6328125" style="113" bestFit="1" customWidth="1"/>
    <col min="16138" max="16138" width="25.36328125" style="113" bestFit="1" customWidth="1"/>
    <col min="16139" max="16384" width="8.90625" style="113"/>
  </cols>
  <sheetData/>
  <pageMargins left="0.7" right="0.7" top="0.75" bottom="0.75" header="0.3" footer="0.3"/>
  <pageSetup scale="80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663153-2F63-4F4F-AA23-C8BC7FE57D4D}"/>
</file>

<file path=customXml/itemProps2.xml><?xml version="1.0" encoding="utf-8"?>
<ds:datastoreItem xmlns:ds="http://schemas.openxmlformats.org/officeDocument/2006/customXml" ds:itemID="{ECB77CB1-9989-43B7-AC25-30EE84DE8AD3}"/>
</file>

<file path=customXml/itemProps3.xml><?xml version="1.0" encoding="utf-8"?>
<ds:datastoreItem xmlns:ds="http://schemas.openxmlformats.org/officeDocument/2006/customXml" ds:itemID="{08860C5B-286F-4C60-BEDE-C7075764C046}"/>
</file>

<file path=customXml/itemProps4.xml><?xml version="1.0" encoding="utf-8"?>
<ds:datastoreItem xmlns:ds="http://schemas.openxmlformats.org/officeDocument/2006/customXml" ds:itemID="{980A917E-5CDC-4567-B0EF-CCC238905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NGL-1</vt:lpstr>
      <vt:lpstr>NGL-2</vt:lpstr>
      <vt:lpstr>NGL-3</vt:lpstr>
      <vt:lpstr>NGL-4</vt:lpstr>
      <vt:lpstr>'NGL-3'!Print_Titles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Quick, Kellee</dc:creator>
  <cp:lastModifiedBy>Anderson, Joel</cp:lastModifiedBy>
  <cp:lastPrinted>2018-09-18T16:42:16Z</cp:lastPrinted>
  <dcterms:created xsi:type="dcterms:W3CDTF">2011-01-14T21:57:21Z</dcterms:created>
  <dcterms:modified xsi:type="dcterms:W3CDTF">2020-04-27T16:29:31Z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