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3740" tabRatio="816"/>
  </bookViews>
  <sheets>
    <sheet name="Lead Sheet E" sheetId="40" r:id="rId1"/>
    <sheet name="SC120L Cons 12ME 12-2018" sheetId="29" r:id="rId2"/>
    <sheet name="SOE 12ME 12-2018" sheetId="38" r:id="rId3"/>
    <sheet name="ZO12 SCh142 12ME 12-2018" sheetId="33" r:id="rId4"/>
    <sheet name="SCH 140 Prop Tax 12ME 12-2018" sheetId="31" r:id="rId5"/>
    <sheet name="SOGE Green Pwr 12ME 12-2018" sheetId="34" r:id="rId6"/>
    <sheet name="ZO12 Exp Orders 12ME 12-2018" sheetId="30" r:id="rId7"/>
    <sheet name="C.99999.03.37.01 Green Pwr 2018" sheetId="37" r:id="rId8"/>
    <sheet name="ZO12 Ord 55700200 2018" sheetId="39" r:id="rId9"/>
  </sheets>
  <externalReferences>
    <externalReference r:id="rId10"/>
  </externalReferences>
  <definedNames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D13" i="40" l="1"/>
  <c r="C40" i="37" l="1"/>
  <c r="D43" i="40" l="1"/>
  <c r="D42" i="40"/>
  <c r="D41" i="40"/>
  <c r="D40" i="40"/>
  <c r="D39" i="40"/>
  <c r="D38" i="40"/>
  <c r="D37" i="40"/>
  <c r="D36" i="40"/>
  <c r="D35" i="40"/>
  <c r="D34" i="40"/>
  <c r="D24" i="40"/>
  <c r="D23" i="40"/>
  <c r="D22" i="40"/>
  <c r="D21" i="40"/>
  <c r="D19" i="40"/>
  <c r="D18" i="40"/>
  <c r="D17" i="40"/>
  <c r="D16" i="40"/>
  <c r="D15" i="40"/>
  <c r="D14" i="40"/>
  <c r="D12" i="40" l="1"/>
  <c r="E40" i="40" l="1"/>
  <c r="G40" i="40" l="1"/>
  <c r="H40" i="40" s="1"/>
  <c r="H44" i="40"/>
  <c r="H43" i="40"/>
  <c r="H42" i="40"/>
  <c r="H41" i="40"/>
  <c r="H39" i="40"/>
  <c r="H38" i="40"/>
  <c r="H37" i="40"/>
  <c r="H36" i="40"/>
  <c r="H35" i="40"/>
  <c r="H34" i="40"/>
  <c r="H30" i="40"/>
  <c r="H29" i="40"/>
  <c r="H28" i="40"/>
  <c r="H24" i="40"/>
  <c r="H23" i="40"/>
  <c r="H22" i="40"/>
  <c r="H21" i="40"/>
  <c r="H20" i="40"/>
  <c r="H19" i="40"/>
  <c r="H18" i="40"/>
  <c r="H17" i="40"/>
  <c r="H16" i="40"/>
  <c r="H15" i="40"/>
  <c r="H14" i="40"/>
  <c r="H13" i="40"/>
  <c r="H12" i="40"/>
  <c r="F44" i="40" l="1"/>
  <c r="E45" i="40" l="1"/>
  <c r="E47" i="40" s="1"/>
  <c r="E31" i="40"/>
  <c r="E25" i="40"/>
  <c r="E48" i="40" l="1"/>
  <c r="E49" i="40" s="1"/>
  <c r="F21" i="40" l="1"/>
  <c r="F18" i="40"/>
  <c r="F23" i="40"/>
  <c r="F36" i="40"/>
  <c r="F40" i="40"/>
  <c r="F34" i="40"/>
  <c r="F19" i="40"/>
  <c r="F24" i="40"/>
  <c r="F37" i="40"/>
  <c r="F41" i="40"/>
  <c r="F16" i="40"/>
  <c r="F38" i="40"/>
  <c r="F42" i="40"/>
  <c r="F17" i="40"/>
  <c r="F22" i="40"/>
  <c r="F35" i="40"/>
  <c r="F39" i="40"/>
  <c r="F43" i="40"/>
  <c r="F12" i="40" l="1"/>
  <c r="F13" i="40"/>
  <c r="D45" i="40"/>
  <c r="F45" i="40" l="1"/>
  <c r="G45" i="40"/>
  <c r="A13" i="40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A47" i="40" s="1"/>
  <c r="A48" i="40" s="1"/>
  <c r="A49" i="40" s="1"/>
  <c r="A12" i="40"/>
  <c r="H45" i="40" l="1"/>
  <c r="O34" i="38" l="1"/>
  <c r="O37" i="38"/>
  <c r="O36" i="38" l="1"/>
  <c r="O38" i="38" s="1"/>
  <c r="F15" i="40" l="1"/>
  <c r="F14" i="40"/>
  <c r="B20" i="33"/>
  <c r="G11" i="38" l="1"/>
  <c r="H31" i="40" l="1"/>
  <c r="G31" i="40"/>
  <c r="D29" i="31" l="1"/>
  <c r="D27" i="31"/>
  <c r="I11" i="38" l="1"/>
  <c r="K11" i="38"/>
  <c r="L11" i="38"/>
  <c r="M11" i="38"/>
  <c r="G12" i="38"/>
  <c r="I12" i="38" s="1"/>
  <c r="K12" i="38"/>
  <c r="L12" i="38"/>
  <c r="M12" i="38"/>
  <c r="G13" i="38"/>
  <c r="I13" i="38" s="1"/>
  <c r="K13" i="38"/>
  <c r="L13" i="38"/>
  <c r="M13" i="38"/>
  <c r="G14" i="38"/>
  <c r="I14" i="38" s="1"/>
  <c r="K14" i="38"/>
  <c r="L14" i="38"/>
  <c r="M14" i="38"/>
  <c r="G15" i="38"/>
  <c r="I15" i="38"/>
  <c r="K15" i="38"/>
  <c r="L15" i="38"/>
  <c r="M15" i="38"/>
  <c r="B17" i="38"/>
  <c r="B21" i="38" s="1"/>
  <c r="E17" i="38"/>
  <c r="G18" i="38"/>
  <c r="I18" i="38" s="1"/>
  <c r="K18" i="38"/>
  <c r="L18" i="38"/>
  <c r="M18" i="38"/>
  <c r="G19" i="38"/>
  <c r="I19" i="38" s="1"/>
  <c r="K19" i="38"/>
  <c r="L19" i="38"/>
  <c r="M19" i="38"/>
  <c r="E21" i="38"/>
  <c r="G23" i="38"/>
  <c r="I23" i="38" s="1"/>
  <c r="G24" i="38"/>
  <c r="I24" i="38" s="1"/>
  <c r="G25" i="38"/>
  <c r="I25" i="38" s="1"/>
  <c r="G26" i="38"/>
  <c r="I26" i="38" s="1"/>
  <c r="B27" i="38"/>
  <c r="E27" i="38"/>
  <c r="E29" i="38" s="1"/>
  <c r="G48" i="38"/>
  <c r="I48" i="38" s="1"/>
  <c r="G49" i="38"/>
  <c r="I49" i="38" s="1"/>
  <c r="G50" i="38"/>
  <c r="I50" i="38" s="1"/>
  <c r="G51" i="38"/>
  <c r="I51" i="38"/>
  <c r="G52" i="38"/>
  <c r="I52" i="38"/>
  <c r="B54" i="38"/>
  <c r="E54" i="38"/>
  <c r="G55" i="38"/>
  <c r="I55" i="38"/>
  <c r="G56" i="38"/>
  <c r="I56" i="38"/>
  <c r="K17" i="38" l="1"/>
  <c r="I21" i="38"/>
  <c r="G17" i="38"/>
  <c r="G21" i="38" s="1"/>
  <c r="G54" i="38"/>
  <c r="G58" i="38" s="1"/>
  <c r="I17" i="38"/>
  <c r="B29" i="38"/>
  <c r="M17" i="38"/>
  <c r="E58" i="38"/>
  <c r="I58" i="38" s="1"/>
  <c r="B58" i="38"/>
  <c r="G27" i="38"/>
  <c r="L17" i="38"/>
  <c r="B56" i="37"/>
  <c r="B55" i="37"/>
  <c r="B54" i="37"/>
  <c r="B53" i="37"/>
  <c r="I54" i="38" l="1"/>
  <c r="G29" i="38"/>
  <c r="I29" i="38" s="1"/>
  <c r="I27" i="38"/>
  <c r="K18" i="34" l="1"/>
  <c r="I18" i="34"/>
  <c r="I17" i="34"/>
  <c r="K17" i="34" s="1"/>
  <c r="K16" i="34"/>
  <c r="I16" i="34"/>
  <c r="I15" i="34"/>
  <c r="K15" i="34" s="1"/>
  <c r="K14" i="34"/>
  <c r="I14" i="34"/>
  <c r="I13" i="34"/>
  <c r="K13" i="34" s="1"/>
  <c r="K12" i="34"/>
  <c r="I12" i="34"/>
  <c r="I11" i="34"/>
  <c r="K11" i="34" s="1"/>
  <c r="K10" i="34"/>
  <c r="I10" i="34"/>
  <c r="I9" i="34"/>
  <c r="K9" i="34" s="1"/>
  <c r="K8" i="34"/>
  <c r="I8" i="34"/>
  <c r="I7" i="34"/>
  <c r="K7" i="34" s="1"/>
  <c r="K6" i="34"/>
  <c r="J6" i="34"/>
  <c r="I6" i="34"/>
  <c r="F28" i="31" l="1"/>
  <c r="E28" i="31"/>
  <c r="F29" i="31" s="1"/>
  <c r="D28" i="31"/>
  <c r="F25" i="31"/>
  <c r="E25" i="31"/>
  <c r="F27" i="31" s="1"/>
  <c r="D25" i="31"/>
  <c r="C25" i="31"/>
  <c r="C28" i="31" s="1"/>
  <c r="C18" i="31"/>
  <c r="D13" i="31"/>
  <c r="G28" i="31" l="1"/>
  <c r="G25" i="31"/>
  <c r="H25" i="40" l="1"/>
  <c r="G25" i="40"/>
  <c r="H47" i="40" l="1"/>
  <c r="G47" i="40"/>
  <c r="G48" i="40" l="1"/>
  <c r="G49" i="40" s="1"/>
  <c r="H48" i="40"/>
  <c r="H49" i="40" s="1"/>
  <c r="C29" i="40" l="1"/>
  <c r="D29" i="40" s="1"/>
  <c r="F29" i="40" l="1"/>
  <c r="C28" i="40" l="1"/>
  <c r="D28" i="40" s="1"/>
  <c r="C30" i="40" l="1"/>
  <c r="D30" i="40" s="1"/>
  <c r="D31" i="40" s="1"/>
  <c r="F28" i="40"/>
  <c r="B22" i="33" l="1"/>
  <c r="B24" i="33" s="1"/>
  <c r="D20" i="40" s="1"/>
  <c r="F30" i="40"/>
  <c r="F31" i="40" s="1"/>
  <c r="F20" i="40" l="1"/>
  <c r="F25" i="40" s="1"/>
  <c r="F47" i="40" s="1"/>
  <c r="D25" i="40"/>
  <c r="D47" i="40" s="1"/>
  <c r="D48" i="40" s="1"/>
  <c r="D49" i="40" s="1"/>
  <c r="F48" i="40" l="1"/>
  <c r="F49" i="40" s="1"/>
</calcChain>
</file>

<file path=xl/sharedStrings.xml><?xml version="1.0" encoding="utf-8"?>
<sst xmlns="http://schemas.openxmlformats.org/spreadsheetml/2006/main" count="746" uniqueCount="316">
  <si>
    <t>PUGET SOUND ENERGY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</si>
  <si>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</si>
  <si>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</si>
  <si>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</si>
  <si>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</si>
  <si>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</si>
  <si>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</si>
  <si>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</si>
  <si>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</si>
  <si>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</si>
  <si>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</si>
  <si>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</si>
  <si>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</si>
  <si>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</si>
  <si>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</si>
  <si>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</si>
  <si>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</si>
  <si>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</si>
  <si>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</si>
  <si>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</si>
  <si>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</si>
  <si>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</si>
  <si>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</si>
  <si>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</si>
  <si>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</si>
  <si>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</si>
  <si>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</si>
  <si>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</si>
  <si>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</si>
  <si>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</si>
  <si>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</si>
  <si>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</si>
  <si>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</si>
  <si>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</si>
  <si>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INCREASE (DECREASE) FIT</t>
  </si>
  <si>
    <t>INCREASE (DECREASE) NOI</t>
  </si>
  <si>
    <t>Object number</t>
  </si>
  <si>
    <t>Order Text</t>
  </si>
  <si>
    <t>Per</t>
  </si>
  <si>
    <t>Year</t>
  </si>
  <si>
    <t>User</t>
  </si>
  <si>
    <t>Statistical Qty</t>
  </si>
  <si>
    <t>StatKF</t>
  </si>
  <si>
    <t>Doc. no.</t>
  </si>
  <si>
    <t>DocDate</t>
  </si>
  <si>
    <t>PostgDate</t>
  </si>
  <si>
    <t>Segment text</t>
  </si>
  <si>
    <t>OR000044000921</t>
  </si>
  <si>
    <t>Residential Sched 120 - Electric</t>
  </si>
  <si>
    <t>1</t>
  </si>
  <si>
    <t>SC120L</t>
  </si>
  <si>
    <t>2</t>
  </si>
  <si>
    <t>4</t>
  </si>
  <si>
    <t>3</t>
  </si>
  <si>
    <t>6</t>
  </si>
  <si>
    <t>5</t>
  </si>
  <si>
    <t>8</t>
  </si>
  <si>
    <t>7</t>
  </si>
  <si>
    <t>10</t>
  </si>
  <si>
    <t>9</t>
  </si>
  <si>
    <t>12</t>
  </si>
  <si>
    <t>11</t>
  </si>
  <si>
    <t>SAP Transaction:  ZAQ_GL_30</t>
  </si>
  <si>
    <t/>
  </si>
  <si>
    <t>Background Filter:</t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</si>
  <si>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</si>
  <si>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</si>
  <si>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</si>
  <si>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</si>
  <si>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</si>
  <si>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</si>
  <si>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</si>
  <si>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</si>
  <si>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</si>
  <si>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</si>
  <si>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</si>
  <si>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</si>
  <si>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</si>
  <si>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</si>
  <si>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</si>
  <si>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</si>
  <si>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</si>
  <si>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</si>
  <si>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</si>
  <si>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SCH. 94 (Res/farm credit) in above</t>
  </si>
  <si>
    <t>SCH. 120 (Cons. Rider rev) in above</t>
  </si>
  <si>
    <t>Low Income Surcharge included in above</t>
  </si>
  <si>
    <t>SCH. 132 (Merger Rate Credit) in above</t>
  </si>
  <si>
    <t>SCH. 140 (Prop Tax in BillEngy) in above</t>
  </si>
  <si>
    <t>STEP 1:  Calculate  LOAD</t>
  </si>
  <si>
    <t>Elec</t>
  </si>
  <si>
    <t>Prior</t>
  </si>
  <si>
    <t>GAS</t>
  </si>
  <si>
    <t xml:space="preserve">Prior </t>
  </si>
  <si>
    <t>Total</t>
  </si>
  <si>
    <t>Current YR</t>
  </si>
  <si>
    <t>Rate YR</t>
  </si>
  <si>
    <t>Load</t>
  </si>
  <si>
    <t>(A)</t>
  </si>
  <si>
    <t>SCH. 133 (JPUD Gain on Sale Cr) in above</t>
  </si>
  <si>
    <t>SCH. 141 (Expedt in BillEngy) in above</t>
  </si>
  <si>
    <t>SCH. 142 (Decup in BillEngy) in above</t>
  </si>
  <si>
    <t>45600335  Amort of Sch 142 Electric Sch26 in Rates</t>
  </si>
  <si>
    <t>45600336  Amort of Sch 142 Electric Sch31 in Rates</t>
  </si>
  <si>
    <t>45600371  9900-Amort of Sch 142 Ele NonRes in rate</t>
  </si>
  <si>
    <t>45600361  9900-Amort of Sch 142 Elec Resid in rate</t>
  </si>
  <si>
    <t>PROPERTY TAX DEPT</t>
  </si>
  <si>
    <t>C-Factor</t>
  </si>
  <si>
    <t>45600073  3545 - Green Energy Option</t>
  </si>
  <si>
    <t>45600089  1143 - REC Revenue per Tariff Schedule-E</t>
  </si>
  <si>
    <t>40810003  Municipal Taxes</t>
  </si>
  <si>
    <t>40740111  Amort Interest on REC Proceeds UE-111048</t>
  </si>
  <si>
    <t>90800100  4400 - Cust Asst Exp -Conserv Amor Elect</t>
  </si>
  <si>
    <t>90800113  4465 - Low Income Program  - Electric</t>
  </si>
  <si>
    <t>55500008  Residential Exchange - Purch Power</t>
  </si>
  <si>
    <t>55700200  4420 -Green Power Tags Programs</t>
  </si>
  <si>
    <t>SAP Download</t>
  </si>
  <si>
    <t>JDOUGL</t>
  </si>
  <si>
    <t>REVENUE PER KWH</t>
  </si>
  <si>
    <t>ACTUAL</t>
  </si>
  <si>
    <t>SALE OF ELECTRICITY - REVENUE</t>
  </si>
  <si>
    <t>BUDGET</t>
  </si>
  <si>
    <t>AMOUNT</t>
  </si>
  <si>
    <t>%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</si>
  <si>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</si>
  <si>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</si>
  <si>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</si>
  <si>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</si>
  <si>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</si>
  <si>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SCH. 81 (B &amp; O tax) in above-billed</t>
  </si>
  <si>
    <t>SCH. 95A (Federal Incentives) in above</t>
  </si>
  <si>
    <t xml:space="preserve">SCH. 137 (REC Proceeds Credit) in above </t>
  </si>
  <si>
    <t>SALE OF ELECTRICITY - KWH</t>
  </si>
  <si>
    <t>Total kWh</t>
  </si>
  <si>
    <t>Act. Costs</t>
  </si>
  <si>
    <t>Total Billed Amount Incl Tax</t>
  </si>
  <si>
    <t>Overall Result</t>
  </si>
  <si>
    <t>Result</t>
  </si>
  <si>
    <t>10 : Electric</t>
  </si>
  <si>
    <t>ALLEE</t>
  </si>
  <si>
    <t>44000921</t>
  </si>
  <si>
    <t>Order</t>
  </si>
  <si>
    <t>Jan</t>
  </si>
  <si>
    <t>Feb</t>
  </si>
  <si>
    <t>Mar</t>
  </si>
  <si>
    <t>Apr</t>
  </si>
  <si>
    <t>May-Update</t>
  </si>
  <si>
    <t xml:space="preserve">June </t>
  </si>
  <si>
    <t>July</t>
  </si>
  <si>
    <t>Aug</t>
  </si>
  <si>
    <t>Sept</t>
  </si>
  <si>
    <t>Nov</t>
  </si>
  <si>
    <t>Dec</t>
  </si>
  <si>
    <t>summary report</t>
  </si>
  <si>
    <t>Oct</t>
  </si>
  <si>
    <t>Statistical Rate</t>
  </si>
  <si>
    <t>Key Figures</t>
  </si>
  <si>
    <t>45600139  E Decoup Amort of Sch 142 - Sch 8 &amp; 24</t>
  </si>
  <si>
    <t>45600141  E Dcp Amort Sch 142-Sc 7A,11,25,29,35,43</t>
  </si>
  <si>
    <t>45600142  E Decoup Amort of Sch 142 - Sch 40 in Ra</t>
  </si>
  <si>
    <t>45600147  E FPC Decoup Amort Sch 142 - Sch 12 &amp; 26</t>
  </si>
  <si>
    <t>45600149  E Decoup Amort Sch 142 - Sch 46 &amp; 49 in</t>
  </si>
  <si>
    <t>Statistical Key Figure:  SC120L 12ME 12-2018</t>
  </si>
  <si>
    <t>2018</t>
  </si>
  <si>
    <t>400051310</t>
  </si>
  <si>
    <t>1/2018 Billed Sch 120 Revenues</t>
  </si>
  <si>
    <t>Accrue 1/2018 Unbilled Sch 120 Revenues</t>
  </si>
  <si>
    <t>Reverse 12/2017 Unbilled Sch 120 Revenues</t>
  </si>
  <si>
    <t>400051608</t>
  </si>
  <si>
    <t>2/2018 Billed Sch 120 Revenues</t>
  </si>
  <si>
    <t>Accrue 2/2018 Unbilled Sch 120 Revenues</t>
  </si>
  <si>
    <t>Reverse 1/2018 Unbilled Sch 120 Revenues</t>
  </si>
  <si>
    <t>400051612</t>
  </si>
  <si>
    <t>400051629</t>
  </si>
  <si>
    <t>3/2018 Billed Sch 120 Revenues</t>
  </si>
  <si>
    <t>Accrue 3/2018 Unbilled Sch 120 Revenues</t>
  </si>
  <si>
    <t>Reverse 2/2018 Unbilled Sch 120 Revenues</t>
  </si>
  <si>
    <t>400051702</t>
  </si>
  <si>
    <t>400052001</t>
  </si>
  <si>
    <t>4/2018 Billed Sch 120 Revenues</t>
  </si>
  <si>
    <t>Accrue 4/2018 Unbilled Sch 120 Revenues</t>
  </si>
  <si>
    <t>Reverse 3/2018 Unbilled Sch 120 Revenues</t>
  </si>
  <si>
    <t>400052002</t>
  </si>
  <si>
    <t>400052003</t>
  </si>
  <si>
    <t>400052304</t>
  </si>
  <si>
    <t>5/2018 Billed Sch 120 Revenues</t>
  </si>
  <si>
    <t>Accrue 5/2018 Unbilled Sch 120 Revenues</t>
  </si>
  <si>
    <t>Reverse 4/2018 Unbilled Sch 120 Revenues</t>
  </si>
  <si>
    <t>400052602</t>
  </si>
  <si>
    <t>6/2018 Billed Sch 120 Revenues</t>
  </si>
  <si>
    <t>Accrue 6/2018 Unbilled Sch 120 Revenues</t>
  </si>
  <si>
    <t>Reverse 5/2018 Unbilled Sch 120 Revenues</t>
  </si>
  <si>
    <t>400053102</t>
  </si>
  <si>
    <t>7/2018 Billed Sch 120 Revenues</t>
  </si>
  <si>
    <t>Accrue 7/2018 Unbilled Sch 120 Revenues</t>
  </si>
  <si>
    <t>Reverse 6/2018 Unbilled Sch 120 Revenues</t>
  </si>
  <si>
    <t>400053208</t>
  </si>
  <si>
    <t>10/2018 Billed Sch 120 Revenues</t>
  </si>
  <si>
    <t>Accrue 10/2018 Unbilled Sch 120 Revenues</t>
  </si>
  <si>
    <t>Reverse 9/2018 Unbilled Sch 120 Revenues</t>
  </si>
  <si>
    <t>400053403</t>
  </si>
  <si>
    <t>8/2018 Billed Sch 120 Revenues</t>
  </si>
  <si>
    <t>Accrue 8/2018 Unbilled Sch 120 Revenues</t>
  </si>
  <si>
    <t>Reverse 7/2018 Unbilled Sch 120 Revenues</t>
  </si>
  <si>
    <t>400053413</t>
  </si>
  <si>
    <t>9/2018 Billed Sch 120 Revenues</t>
  </si>
  <si>
    <t>Accrue 9/2018 Unbilled Sch 120 Revenues</t>
  </si>
  <si>
    <t>Reverse 8/2018 Unbilled Sch 120 Revenues</t>
  </si>
  <si>
    <t>400053505</t>
  </si>
  <si>
    <t>11/2018 Billed Sch 120 Revenues</t>
  </si>
  <si>
    <t>Accrue 11/2018 Unbilled Sch 120 Revenues</t>
  </si>
  <si>
    <t>Reverse 10/2018 Unbilled Sch 120 Revenues</t>
  </si>
  <si>
    <t>400053602</t>
  </si>
  <si>
    <t>12/2018 Billed Sch 120 Revenues</t>
  </si>
  <si>
    <t>Accrue 12/2018 Unbilled Sch 120 Revenues</t>
  </si>
  <si>
    <t>Reverse 11/2018 Unbilled Sch 120 Revenues</t>
  </si>
  <si>
    <t xml:space="preserve"> FOR THE TWELVE MONTHS ENDED DECEMBER 31, 2018</t>
  </si>
  <si>
    <t xml:space="preserve">  ZO12                      Orders: Actual 12 Month Ended 12-2018</t>
  </si>
  <si>
    <t>Orders</t>
  </si>
  <si>
    <t>SCHEDULE 140- PROPERTY TAX TRACKER 12ME 12-2018</t>
  </si>
  <si>
    <t>VARIANCE FROM 2017</t>
  </si>
  <si>
    <t>TWELVE MONTHS ENDED DECEMBER 31, 2018</t>
  </si>
  <si>
    <t>ECI_135S</t>
  </si>
  <si>
    <t>ERES_135S</t>
  </si>
  <si>
    <t>Subtotal</t>
  </si>
  <si>
    <t>Non-Consump</t>
  </si>
  <si>
    <t>001/2018</t>
  </si>
  <si>
    <t>002/2018</t>
  </si>
  <si>
    <t>003/2018</t>
  </si>
  <si>
    <t>004/2018</t>
  </si>
  <si>
    <t>005/2018</t>
  </si>
  <si>
    <t>006/2018</t>
  </si>
  <si>
    <t>007/2018</t>
  </si>
  <si>
    <t>008/2018</t>
  </si>
  <si>
    <t>009/2018</t>
  </si>
  <si>
    <t>010/2018</t>
  </si>
  <si>
    <t>011/2018</t>
  </si>
  <si>
    <t>012/2018</t>
  </si>
  <si>
    <t>Corporate Items</t>
  </si>
  <si>
    <t>63000090  Miscellaneous</t>
  </si>
  <si>
    <t>Miscellaneous Expense</t>
  </si>
  <si>
    <t>Direct Charges</t>
  </si>
  <si>
    <t>WBS C.99999.03.37.01</t>
  </si>
  <si>
    <t>12ME 12-2018</t>
  </si>
  <si>
    <t>Cost Element Group</t>
  </si>
  <si>
    <t>Act/COCurr.</t>
  </si>
  <si>
    <t>69990071  Transfer - Labor</t>
  </si>
  <si>
    <t>84311001  Analyst 1 Ex</t>
  </si>
  <si>
    <t>84311014  Manager 1 Ex</t>
  </si>
  <si>
    <t>84311015  Manager 2 Ex</t>
  </si>
  <si>
    <t>84312001  Administrative No-Ex</t>
  </si>
  <si>
    <t>84312003  Analyst 1 No-Ex</t>
  </si>
  <si>
    <t>Labor Regular</t>
  </si>
  <si>
    <t>69990072  Transfer - Labor Overtime</t>
  </si>
  <si>
    <t>Labor Overtime</t>
  </si>
  <si>
    <t>Total Labor</t>
  </si>
  <si>
    <t>60330000  Emp Exp - Meals</t>
  </si>
  <si>
    <t>60333000  Emp Exp - Mileage Reimbursement</t>
  </si>
  <si>
    <t>60333150  Emp Exp - Ground Transport excl. Mileage</t>
  </si>
  <si>
    <t>60334000  Emp Exp - Airfare</t>
  </si>
  <si>
    <t>60335000  Emp Exp - Lodging</t>
  </si>
  <si>
    <t>60390000  Emp Exp - Other</t>
  </si>
  <si>
    <t>62210000  Emp Exp - Seminar &amp; Conference Fees</t>
  </si>
  <si>
    <t>69990090  Transfer - Employee Expense</t>
  </si>
  <si>
    <t>Employee Expense</t>
  </si>
  <si>
    <t>60600000  Materials &amp; Supplies - Direct Purchases</t>
  </si>
  <si>
    <t>69990035  Transfer - Materials&amp;Supplies-Direct Pur</t>
  </si>
  <si>
    <t>Material</t>
  </si>
  <si>
    <t>69990080  Transfer - Miscellaneous Expense</t>
  </si>
  <si>
    <t>62220000  Advertising Expense</t>
  </si>
  <si>
    <t>69990175  Transfer - Advertising</t>
  </si>
  <si>
    <t>Advertising</t>
  </si>
  <si>
    <t>60700000  Office Supplies/Services</t>
  </si>
  <si>
    <t>69990177  Transfer - Office and Supplies</t>
  </si>
  <si>
    <t>Office and Supplies</t>
  </si>
  <si>
    <t>62300065  Outside Services - Continuing</t>
  </si>
  <si>
    <t>69990120  Transfer - Outside Services - Other</t>
  </si>
  <si>
    <t>Outside Services Other</t>
  </si>
  <si>
    <t>69990111  Transfer - Beneftis OH</t>
  </si>
  <si>
    <t>69990112  Transfer - Payroll Taxes OH</t>
  </si>
  <si>
    <t>69990114  Transfer - PTO OH</t>
  </si>
  <si>
    <t>69990115  Transfer - Incentive OH</t>
  </si>
  <si>
    <t>84100021  Payroll Taxes OH</t>
  </si>
  <si>
    <t>84100022  Benefits OH</t>
  </si>
  <si>
    <t>84100023  PTO OH</t>
  </si>
  <si>
    <t>84100024  Incentives OH</t>
  </si>
  <si>
    <t>OH Labor</t>
  </si>
  <si>
    <t>69990160  Transfer - Transportation OH</t>
  </si>
  <si>
    <t>OH Transportation</t>
  </si>
  <si>
    <t>Indirect Charges</t>
  </si>
  <si>
    <t>GREEN POWER - SCH 135/136 CHARGED TO C.99999.03.37.01</t>
  </si>
  <si>
    <t xml:space="preserve">Less:  Indirect PR Tax OH </t>
  </si>
  <si>
    <t xml:space="preserve">Less:  Indirect Benefit OH </t>
  </si>
  <si>
    <t>45600143  E FPC Decoup Amort Sch 142  - Sch 7 in R</t>
  </si>
  <si>
    <t>45600144  E FPC Decoup Amort Sch 142 - Sch 8 &amp; 24</t>
  </si>
  <si>
    <t>45600146  E FPC Decoup Amort Sch 142 - Sch 40 in R</t>
  </si>
  <si>
    <t>45600148  E FPC Decoup Amort Sch 142 - Sch 10 &amp; 31</t>
  </si>
  <si>
    <t>45600151  E FPC Decoup Amort Sch 142 - Sch 46&amp;49</t>
  </si>
  <si>
    <t>Wholesale</t>
  </si>
  <si>
    <t>Retail</t>
  </si>
  <si>
    <t>Sales</t>
  </si>
  <si>
    <t>Transp</t>
  </si>
  <si>
    <t>Report</t>
  </si>
  <si>
    <t>REMOVE MUNICIPAL TAXES - SCHEDULE 81 - RETAIL CUSTOMERS</t>
  </si>
  <si>
    <t>REMOVE MUNICIPAL TAXES - SCHEDULE 81 - WHOLESALE CUSTOMERS</t>
  </si>
  <si>
    <t>TY</t>
  </si>
  <si>
    <t>RESTATED</t>
  </si>
  <si>
    <t>PROFORMA</t>
  </si>
  <si>
    <t>%'s</t>
  </si>
  <si>
    <t>(a)</t>
  </si>
  <si>
    <t>(b)</t>
  </si>
  <si>
    <t>(c)=(b)-(a)</t>
  </si>
  <si>
    <t>(d)</t>
  </si>
  <si>
    <t>(e)=(d)-(b)</t>
  </si>
  <si>
    <t>REMOVE JPUD GAIN ON SALE SCH 133</t>
  </si>
  <si>
    <t>2019 GRC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</si>
</sst>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#,##0;\(#,##0\)"/>
    <numFmt numFmtId="167" formatCode="0.00000%"/>
    <numFmt numFmtId="168" formatCode="#,##0.000000_);[Red]\(#,##0.000000\)"/>
    <numFmt numFmtId="169" formatCode="_(&quot;$&quot;* #,##0.0000_);_(&quot;$&quot;* \(#,##0.0000\);_(&quot;$&quot;* &quot;-&quot;????_);_(@_)"/>
    <numFmt numFmtId="170" formatCode="_-* #,##0.00\ &quot;DM&quot;_-;\-* #,##0.00\ &quot;DM&quot;_-;_-* &quot;-&quot;??\ &quot;DM&quot;_-;_-@_-"/>
    <numFmt numFmtId="171" formatCode="_-* #,##0.00\ _D_M_-;\-* #,##0.00\ _D_M_-;_-* &quot;-&quot;??\ _D_M_-;_-@_-"/>
    <numFmt numFmtId="172" formatCode="00000"/>
    <numFmt numFmtId="173" formatCode="0.00_)"/>
    <numFmt numFmtId="174" formatCode="###,000"/>
    <numFmt numFmtId="175" formatCode="_(#,##0.0%_);\(#,##0.0%\);_(#,##0.0%_);_(@_)"/>
    <numFmt numFmtId="176" formatCode="_(&quot;$&quot;* #,##0.000_);_(&quot;$&quot;* \(#,##0.000\);_(&quot;$&quot;* &quot;-&quot;???_);_(@_)"/>
    <numFmt numFmtId="177" formatCode="_(* #,##0.000_);_(* \(#,##0.000\);_(* &quot;-&quot;???_);_(@_)"/>
    <numFmt numFmtId="178" formatCode="#,##0.0000"/>
    <numFmt numFmtId="179" formatCode="0.0%_);\(0.0%\)"/>
    <numFmt numFmtId="180" formatCode="_(* #,##0_);_(* \(#,##0\);_(* &quot;-&quot;??_);_(@_)"/>
    <numFmt numFmtId="181" formatCode="_-* #,##0.00\ _€_-;\-* #,##0.00\ _€_-;_-* &quot;-&quot;??\ _€_-;_-@_-"/>
    <numFmt numFmtId="182" formatCode="General_)"/>
    <numFmt numFmtId="183" formatCode="&quot;$ &quot;#,##0.00;&quot;$ -&quot;#,##0.00"/>
  </numFmts>
  <fonts count="8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1"/>
      <name val="Calibri"/>
      <family val="2"/>
    </font>
    <font>
      <b/>
      <sz val="10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56"/>
      <name val="Cambria"/>
      <family val="2"/>
    </font>
    <font>
      <b/>
      <sz val="10"/>
      <color indexed="12"/>
      <name val="Arial"/>
      <family val="2"/>
    </font>
    <font>
      <sz val="10"/>
      <name val="Arial"/>
      <family val="2"/>
    </font>
  </fonts>
  <fills count="10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/>
      <right style="medium">
        <color rgb="FFECECEC"/>
      </right>
      <top style="medium">
        <color rgb="FFECECEC"/>
      </top>
      <bottom/>
      <diagonal/>
    </border>
    <border>
      <left/>
      <right/>
      <top style="medium">
        <color rgb="FFECECEC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ECECEC"/>
      </left>
      <right/>
      <top/>
      <bottom/>
      <diagonal/>
    </border>
    <border>
      <left style="medium">
        <color rgb="FFECECEC"/>
      </left>
      <right/>
      <top style="medium">
        <color rgb="FFECECEC"/>
      </top>
      <bottom/>
      <diagonal/>
    </border>
  </borders>
  <cellStyleXfs count="29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0" fillId="0" borderId="0">
      <alignment horizontal="left" wrapText="1"/>
    </xf>
    <xf numFmtId="0" fontId="24" fillId="0" borderId="0"/>
    <xf numFmtId="0" fontId="20" fillId="0" borderId="0"/>
    <xf numFmtId="0" fontId="34" fillId="38" borderId="0" applyNumberFormat="0" applyBorder="0" applyAlignment="0" applyProtection="0"/>
    <xf numFmtId="0" fontId="35" fillId="52" borderId="0" applyNumberFormat="0" applyBorder="0" applyAlignment="0" applyProtection="0"/>
    <xf numFmtId="0" fontId="34" fillId="37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35" fillId="51" borderId="0" applyNumberFormat="0" applyBorder="0" applyAlignment="0" applyProtection="0"/>
    <xf numFmtId="0" fontId="34" fillId="40" borderId="0" applyNumberFormat="0" applyBorder="0" applyAlignment="0" applyProtection="0"/>
    <xf numFmtId="0" fontId="35" fillId="43" borderId="0" applyNumberFormat="0" applyBorder="0" applyAlignment="0" applyProtection="0"/>
    <xf numFmtId="0" fontId="35" fillId="36" borderId="0" applyNumberFormat="0" applyBorder="0" applyAlignment="0" applyProtection="0"/>
    <xf numFmtId="0" fontId="34" fillId="50" borderId="0" applyNumberFormat="0" applyBorder="0" applyAlignment="0" applyProtection="0"/>
    <xf numFmtId="0" fontId="35" fillId="47" borderId="0" applyNumberFormat="0" applyBorder="0" applyAlignment="0" applyProtection="0"/>
    <xf numFmtId="0" fontId="34" fillId="42" borderId="0" applyNumberFormat="0" applyBorder="0" applyAlignment="0" applyProtection="0"/>
    <xf numFmtId="0" fontId="35" fillId="35" borderId="0" applyNumberFormat="0" applyBorder="0" applyAlignment="0" applyProtection="0"/>
    <xf numFmtId="0" fontId="34" fillId="37" borderId="0" applyNumberFormat="0" applyBorder="0" applyAlignment="0" applyProtection="0"/>
    <xf numFmtId="0" fontId="35" fillId="39" borderId="0" applyNumberFormat="0" applyBorder="0" applyAlignment="0" applyProtection="0"/>
    <xf numFmtId="0" fontId="34" fillId="41" borderId="0" applyNumberFormat="0" applyBorder="0" applyAlignment="0" applyProtection="0"/>
    <xf numFmtId="0" fontId="34" fillId="34" borderId="0" applyNumberFormat="0" applyBorder="0" applyAlignment="0" applyProtection="0"/>
    <xf numFmtId="0" fontId="35" fillId="49" borderId="0" applyNumberFormat="0" applyBorder="0" applyAlignment="0" applyProtection="0"/>
    <xf numFmtId="0" fontId="34" fillId="46" borderId="0" applyNumberFormat="0" applyBorder="0" applyAlignment="0" applyProtection="0"/>
    <xf numFmtId="0" fontId="35" fillId="40" borderId="0" applyNumberFormat="0" applyBorder="0" applyAlignment="0" applyProtection="0"/>
    <xf numFmtId="0" fontId="25" fillId="33" borderId="0"/>
    <xf numFmtId="0" fontId="35" fillId="48" borderId="0" applyNumberFormat="0" applyBorder="0" applyAlignment="0" applyProtection="0"/>
    <xf numFmtId="0" fontId="34" fillId="45" borderId="0" applyNumberFormat="0" applyBorder="0" applyAlignment="0" applyProtection="0"/>
    <xf numFmtId="0" fontId="35" fillId="39" borderId="0" applyNumberFormat="0" applyBorder="0" applyAlignment="0" applyProtection="0"/>
    <xf numFmtId="0" fontId="34" fillId="53" borderId="0" applyNumberFormat="0" applyBorder="0" applyAlignment="0" applyProtection="0"/>
    <xf numFmtId="0" fontId="36" fillId="51" borderId="0" applyNumberFormat="0" applyBorder="0" applyAlignment="0" applyProtection="0"/>
    <xf numFmtId="0" fontId="37" fillId="54" borderId="13" applyNumberFormat="0" applyAlignment="0" applyProtection="0"/>
    <xf numFmtId="0" fontId="38" fillId="46" borderId="14" applyNumberFormat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5" fillId="44" borderId="0" applyNumberFormat="0" applyBorder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2" fillId="0" borderId="0" applyNumberFormat="0" applyFill="0" applyBorder="0" applyAlignment="0" applyProtection="0"/>
    <xf numFmtId="0" fontId="43" fillId="52" borderId="13" applyNumberFormat="0" applyAlignment="0" applyProtection="0"/>
    <xf numFmtId="0" fontId="44" fillId="0" borderId="18" applyNumberFormat="0" applyFill="0" applyAlignment="0" applyProtection="0"/>
    <xf numFmtId="0" fontId="44" fillId="52" borderId="0" applyNumberFormat="0" applyBorder="0" applyAlignment="0" applyProtection="0"/>
    <xf numFmtId="0" fontId="25" fillId="51" borderId="13" applyNumberFormat="0" applyFont="0" applyAlignment="0" applyProtection="0"/>
    <xf numFmtId="0" fontId="45" fillId="54" borderId="19" applyNumberFormat="0" applyAlignment="0" applyProtection="0"/>
    <xf numFmtId="4" fontId="25" fillId="58" borderId="13" applyNumberFormat="0" applyProtection="0">
      <alignment vertical="center"/>
    </xf>
    <xf numFmtId="4" fontId="48" fillId="59" borderId="13" applyNumberFormat="0" applyProtection="0">
      <alignment vertical="center"/>
    </xf>
    <xf numFmtId="4" fontId="25" fillId="59" borderId="13" applyNumberFormat="0" applyProtection="0">
      <alignment horizontal="left" vertical="center" indent="1"/>
    </xf>
    <xf numFmtId="0" fontId="31" fillId="58" borderId="20" applyNumberFormat="0" applyProtection="0">
      <alignment horizontal="left" vertical="top" indent="1"/>
    </xf>
    <xf numFmtId="4" fontId="25" fillId="60" borderId="13" applyNumberFormat="0" applyProtection="0">
      <alignment horizontal="left" vertical="center" indent="1"/>
    </xf>
    <xf numFmtId="4" fontId="25" fillId="61" borderId="13" applyNumberFormat="0" applyProtection="0">
      <alignment horizontal="right" vertical="center"/>
    </xf>
    <xf numFmtId="4" fontId="25" fillId="62" borderId="13" applyNumberFormat="0" applyProtection="0">
      <alignment horizontal="right" vertical="center"/>
    </xf>
    <xf numFmtId="4" fontId="25" fillId="63" borderId="21" applyNumberFormat="0" applyProtection="0">
      <alignment horizontal="right" vertical="center"/>
    </xf>
    <xf numFmtId="4" fontId="25" fillId="64" borderId="13" applyNumberFormat="0" applyProtection="0">
      <alignment horizontal="right" vertical="center"/>
    </xf>
    <xf numFmtId="4" fontId="25" fillId="65" borderId="13" applyNumberFormat="0" applyProtection="0">
      <alignment horizontal="right" vertical="center"/>
    </xf>
    <xf numFmtId="4" fontId="25" fillId="66" borderId="13" applyNumberFormat="0" applyProtection="0">
      <alignment horizontal="right" vertical="center"/>
    </xf>
    <xf numFmtId="4" fontId="25" fillId="67" borderId="13" applyNumberFormat="0" applyProtection="0">
      <alignment horizontal="right" vertical="center"/>
    </xf>
    <xf numFmtId="4" fontId="25" fillId="68" borderId="13" applyNumberFormat="0" applyProtection="0">
      <alignment horizontal="right" vertical="center"/>
    </xf>
    <xf numFmtId="4" fontId="25" fillId="69" borderId="13" applyNumberFormat="0" applyProtection="0">
      <alignment horizontal="right" vertical="center"/>
    </xf>
    <xf numFmtId="4" fontId="25" fillId="70" borderId="21" applyNumberFormat="0" applyProtection="0">
      <alignment horizontal="left" vertical="center" indent="1"/>
    </xf>
    <xf numFmtId="4" fontId="20" fillId="71" borderId="21" applyNumberFormat="0" applyProtection="0">
      <alignment horizontal="left" vertical="center" indent="1"/>
    </xf>
    <xf numFmtId="4" fontId="20" fillId="71" borderId="21" applyNumberFormat="0" applyProtection="0">
      <alignment horizontal="left" vertical="center" indent="1"/>
    </xf>
    <xf numFmtId="4" fontId="25" fillId="72" borderId="13" applyNumberFormat="0" applyProtection="0">
      <alignment horizontal="right" vertical="center"/>
    </xf>
    <xf numFmtId="4" fontId="25" fillId="73" borderId="21" applyNumberFormat="0" applyProtection="0">
      <alignment horizontal="left" vertical="center" indent="1"/>
    </xf>
    <xf numFmtId="4" fontId="25" fillId="72" borderId="21" applyNumberFormat="0" applyProtection="0">
      <alignment horizontal="left" vertical="center" indent="1"/>
    </xf>
    <xf numFmtId="0" fontId="25" fillId="74" borderId="13" applyNumberFormat="0" applyProtection="0">
      <alignment horizontal="left" vertical="center" indent="1"/>
    </xf>
    <xf numFmtId="0" fontId="25" fillId="71" borderId="20" applyNumberFormat="0" applyProtection="0">
      <alignment horizontal="left" vertical="top" indent="1"/>
    </xf>
    <xf numFmtId="0" fontId="25" fillId="75" borderId="13" applyNumberFormat="0" applyProtection="0">
      <alignment horizontal="left" vertical="center" indent="1"/>
    </xf>
    <xf numFmtId="0" fontId="25" fillId="72" borderId="20" applyNumberFormat="0" applyProtection="0">
      <alignment horizontal="left" vertical="top" indent="1"/>
    </xf>
    <xf numFmtId="0" fontId="25" fillId="76" borderId="13" applyNumberFormat="0" applyProtection="0">
      <alignment horizontal="left" vertical="center" indent="1"/>
    </xf>
    <xf numFmtId="0" fontId="25" fillId="76" borderId="20" applyNumberFormat="0" applyProtection="0">
      <alignment horizontal="left" vertical="top" indent="1"/>
    </xf>
    <xf numFmtId="0" fontId="25" fillId="73" borderId="13" applyNumberFormat="0" applyProtection="0">
      <alignment horizontal="left" vertical="center" indent="1"/>
    </xf>
    <xf numFmtId="0" fontId="25" fillId="73" borderId="20" applyNumberFormat="0" applyProtection="0">
      <alignment horizontal="left" vertical="top" indent="1"/>
    </xf>
    <xf numFmtId="0" fontId="25" fillId="77" borderId="22" applyNumberFormat="0">
      <protection locked="0"/>
    </xf>
    <xf numFmtId="0" fontId="29" fillId="71" borderId="23" applyBorder="0"/>
    <xf numFmtId="4" fontId="30" fillId="78" borderId="20" applyNumberFormat="0" applyProtection="0">
      <alignment vertical="center"/>
    </xf>
    <xf numFmtId="4" fontId="48" fillId="79" borderId="12" applyNumberFormat="0" applyProtection="0">
      <alignment vertical="center"/>
    </xf>
    <xf numFmtId="4" fontId="30" fillId="74" borderId="20" applyNumberFormat="0" applyProtection="0">
      <alignment horizontal="left" vertical="center" indent="1"/>
    </xf>
    <xf numFmtId="0" fontId="30" fillId="78" borderId="20" applyNumberFormat="0" applyProtection="0">
      <alignment horizontal="left" vertical="top" indent="1"/>
    </xf>
    <xf numFmtId="4" fontId="25" fillId="0" borderId="13" applyNumberFormat="0" applyProtection="0">
      <alignment horizontal="right" vertical="center"/>
    </xf>
    <xf numFmtId="4" fontId="48" fillId="80" borderId="13" applyNumberFormat="0" applyProtection="0">
      <alignment horizontal="right" vertical="center"/>
    </xf>
    <xf numFmtId="4" fontId="25" fillId="60" borderId="13" applyNumberFormat="0" applyProtection="0">
      <alignment horizontal="left" vertical="center" indent="1"/>
    </xf>
    <xf numFmtId="0" fontId="30" fillId="72" borderId="20" applyNumberFormat="0" applyProtection="0">
      <alignment horizontal="left" vertical="top" indent="1"/>
    </xf>
    <xf numFmtId="4" fontId="32" fillId="81" borderId="21" applyNumberFormat="0" applyProtection="0">
      <alignment horizontal="left" vertical="center" indent="1"/>
    </xf>
    <xf numFmtId="0" fontId="25" fillId="82" borderId="12"/>
    <xf numFmtId="4" fontId="33" fillId="77" borderId="13" applyNumberFormat="0" applyProtection="0">
      <alignment horizontal="right" vertical="center"/>
    </xf>
    <xf numFmtId="0" fontId="46" fillId="0" borderId="0" applyNumberFormat="0" applyFill="0" applyBorder="0" applyAlignment="0" applyProtection="0"/>
    <xf numFmtId="0" fontId="39" fillId="0" borderId="24" applyNumberFormat="0" applyFill="0" applyAlignment="0" applyProtection="0"/>
    <xf numFmtId="0" fontId="47" fillId="0" borderId="0" applyNumberFormat="0" applyFill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4" fillId="42" borderId="0" applyNumberFormat="0" applyBorder="0" applyAlignment="0" applyProtection="0"/>
    <xf numFmtId="0" fontId="34" fillId="46" borderId="0" applyNumberFormat="0" applyBorder="0" applyAlignment="0" applyProtection="0"/>
    <xf numFmtId="0" fontId="34" fillId="37" borderId="0" applyNumberFormat="0" applyBorder="0" applyAlignment="0" applyProtection="0"/>
    <xf numFmtId="0" fontId="34" fillId="50" borderId="0" applyNumberFormat="0" applyBorder="0" applyAlignment="0" applyProtection="0"/>
    <xf numFmtId="39" fontId="27" fillId="0" borderId="0"/>
    <xf numFmtId="0" fontId="20" fillId="0" borderId="0"/>
    <xf numFmtId="169" fontId="20" fillId="0" borderId="0">
      <alignment horizontal="left" wrapText="1"/>
    </xf>
    <xf numFmtId="0" fontId="54" fillId="0" borderId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20" fillId="0" borderId="0"/>
    <xf numFmtId="38" fontId="25" fillId="83" borderId="0" applyNumberFormat="0" applyBorder="0" applyAlignment="0" applyProtection="0"/>
    <xf numFmtId="10" fontId="25" fillId="80" borderId="12" applyNumberFormat="0" applyBorder="0" applyAlignment="0" applyProtection="0"/>
    <xf numFmtId="173" fontId="55" fillId="0" borderId="0"/>
    <xf numFmtId="10" fontId="20" fillId="0" borderId="0" applyFont="0" applyFill="0" applyBorder="0" applyAlignment="0" applyProtection="0"/>
    <xf numFmtId="0" fontId="56" fillId="0" borderId="43" applyNumberFormat="0" applyFont="0" applyFill="0" applyAlignment="0" applyProtection="0"/>
    <xf numFmtId="174" fontId="57" fillId="0" borderId="44" applyNumberFormat="0" applyProtection="0">
      <alignment horizontal="right" vertical="center"/>
    </xf>
    <xf numFmtId="174" fontId="58" fillId="0" borderId="45" applyNumberFormat="0" applyProtection="0">
      <alignment horizontal="right" vertical="center"/>
    </xf>
    <xf numFmtId="0" fontId="58" fillId="84" borderId="43" applyNumberFormat="0" applyAlignment="0" applyProtection="0">
      <alignment horizontal="left" vertical="center" indent="1"/>
    </xf>
    <xf numFmtId="0" fontId="59" fillId="85" borderId="45" applyNumberFormat="0" applyAlignment="0" applyProtection="0">
      <alignment horizontal="left" vertical="center" indent="1"/>
    </xf>
    <xf numFmtId="0" fontId="59" fillId="85" borderId="45" applyNumberFormat="0" applyAlignment="0" applyProtection="0">
      <alignment horizontal="left" vertical="center" indent="1"/>
    </xf>
    <xf numFmtId="0" fontId="60" fillId="0" borderId="46" applyNumberFormat="0" applyFill="0" applyBorder="0" applyAlignment="0" applyProtection="0"/>
    <xf numFmtId="0" fontId="61" fillId="0" borderId="46" applyBorder="0" applyAlignment="0" applyProtection="0"/>
    <xf numFmtId="174" fontId="62" fillId="86" borderId="47" applyNumberFormat="0" applyBorder="0" applyAlignment="0" applyProtection="0">
      <alignment horizontal="right" vertical="center" indent="1"/>
    </xf>
    <xf numFmtId="174" fontId="63" fillId="87" borderId="47" applyNumberFormat="0" applyBorder="0" applyAlignment="0" applyProtection="0">
      <alignment horizontal="right" vertical="center" indent="1"/>
    </xf>
    <xf numFmtId="174" fontId="63" fillId="88" borderId="47" applyNumberFormat="0" applyBorder="0" applyAlignment="0" applyProtection="0">
      <alignment horizontal="right" vertical="center" indent="1"/>
    </xf>
    <xf numFmtId="174" fontId="64" fillId="89" borderId="47" applyNumberFormat="0" applyBorder="0" applyAlignment="0" applyProtection="0">
      <alignment horizontal="right" vertical="center" indent="1"/>
    </xf>
    <xf numFmtId="174" fontId="64" fillId="90" borderId="47" applyNumberFormat="0" applyBorder="0" applyAlignment="0" applyProtection="0">
      <alignment horizontal="right" vertical="center" indent="1"/>
    </xf>
    <xf numFmtId="174" fontId="64" fillId="91" borderId="47" applyNumberFormat="0" applyBorder="0" applyAlignment="0" applyProtection="0">
      <alignment horizontal="right" vertical="center" indent="1"/>
    </xf>
    <xf numFmtId="174" fontId="65" fillId="92" borderId="47" applyNumberFormat="0" applyBorder="0" applyAlignment="0" applyProtection="0">
      <alignment horizontal="right" vertical="center" indent="1"/>
    </xf>
    <xf numFmtId="174" fontId="65" fillId="93" borderId="47" applyNumberFormat="0" applyBorder="0" applyAlignment="0" applyProtection="0">
      <alignment horizontal="right" vertical="center" indent="1"/>
    </xf>
    <xf numFmtId="174" fontId="65" fillId="94" borderId="47" applyNumberFormat="0" applyBorder="0" applyAlignment="0" applyProtection="0">
      <alignment horizontal="right" vertical="center" indent="1"/>
    </xf>
    <xf numFmtId="0" fontId="59" fillId="95" borderId="43" applyNumberFormat="0" applyAlignment="0" applyProtection="0">
      <alignment horizontal="left" vertical="center" indent="1"/>
    </xf>
    <xf numFmtId="0" fontId="59" fillId="96" borderId="43" applyNumberFormat="0" applyAlignment="0" applyProtection="0">
      <alignment horizontal="left" vertical="center" indent="1"/>
    </xf>
    <xf numFmtId="0" fontId="59" fillId="97" borderId="43" applyNumberFormat="0" applyAlignment="0" applyProtection="0">
      <alignment horizontal="left" vertical="center" indent="1"/>
    </xf>
    <xf numFmtId="0" fontId="59" fillId="98" borderId="43" applyNumberFormat="0" applyAlignment="0" applyProtection="0">
      <alignment horizontal="left" vertical="center" indent="1"/>
    </xf>
    <xf numFmtId="0" fontId="59" fillId="99" borderId="45" applyNumberFormat="0" applyAlignment="0" applyProtection="0">
      <alignment horizontal="left" vertical="center" indent="1"/>
    </xf>
    <xf numFmtId="174" fontId="57" fillId="98" borderId="44" applyNumberFormat="0" applyBorder="0" applyProtection="0">
      <alignment horizontal="right" vertical="center"/>
    </xf>
    <xf numFmtId="174" fontId="58" fillId="98" borderId="45" applyNumberFormat="0" applyBorder="0" applyProtection="0">
      <alignment horizontal="right" vertical="center"/>
    </xf>
    <xf numFmtId="174" fontId="57" fillId="100" borderId="43" applyNumberFormat="0" applyAlignment="0" applyProtection="0">
      <alignment horizontal="left" vertical="center" indent="1"/>
    </xf>
    <xf numFmtId="0" fontId="58" fillId="84" borderId="45" applyNumberFormat="0" applyAlignment="0" applyProtection="0">
      <alignment horizontal="left" vertical="center" indent="1"/>
    </xf>
    <xf numFmtId="0" fontId="59" fillId="99" borderId="45" applyNumberFormat="0" applyAlignment="0" applyProtection="0">
      <alignment horizontal="left" vertical="center" indent="1"/>
    </xf>
    <xf numFmtId="174" fontId="58" fillId="99" borderId="45" applyNumberFormat="0" applyProtection="0">
      <alignment horizontal="right" vertical="center"/>
    </xf>
    <xf numFmtId="0" fontId="25" fillId="33" borderId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43" fillId="52" borderId="13" applyNumberFormat="0" applyAlignment="0" applyProtection="0"/>
    <xf numFmtId="0" fontId="34" fillId="42" borderId="0" applyNumberFormat="0" applyBorder="0" applyAlignment="0" applyProtection="0"/>
    <xf numFmtId="0" fontId="34" fillId="46" borderId="0" applyNumberFormat="0" applyBorder="0" applyAlignment="0" applyProtection="0"/>
    <xf numFmtId="0" fontId="34" fillId="37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37" borderId="0" applyNumberFormat="0" applyBorder="0" applyAlignment="0" applyProtection="0"/>
    <xf numFmtId="0" fontId="34" fillId="46" borderId="0" applyNumberFormat="0" applyBorder="0" applyAlignment="0" applyProtection="0"/>
    <xf numFmtId="0" fontId="43" fillId="52" borderId="13" applyNumberFormat="0" applyAlignment="0" applyProtection="0"/>
    <xf numFmtId="0" fontId="34" fillId="42" borderId="0" applyNumberFormat="0" applyBorder="0" applyAlignment="0" applyProtection="0"/>
    <xf numFmtId="0" fontId="34" fillId="38" borderId="0" applyNumberFormat="0" applyBorder="0" applyAlignment="0" applyProtection="0"/>
    <xf numFmtId="0" fontId="34" fillId="34" borderId="0" applyNumberFormat="0" applyBorder="0" applyAlignment="0" applyProtection="0"/>
    <xf numFmtId="0" fontId="25" fillId="33" borderId="0"/>
    <xf numFmtId="0" fontId="1" fillId="0" borderId="0"/>
    <xf numFmtId="0" fontId="1" fillId="0" borderId="0"/>
    <xf numFmtId="0" fontId="68" fillId="0" borderId="1" applyNumberFormat="0" applyFill="0" applyAlignment="0" applyProtection="0"/>
    <xf numFmtId="0" fontId="69" fillId="0" borderId="2" applyNumberFormat="0" applyFill="0" applyAlignment="0" applyProtection="0"/>
    <xf numFmtId="0" fontId="70" fillId="0" borderId="3" applyNumberFormat="0" applyFill="0" applyAlignment="0" applyProtection="0"/>
    <xf numFmtId="0" fontId="70" fillId="0" borderId="0" applyNumberFormat="0" applyFill="0" applyBorder="0" applyAlignment="0" applyProtection="0"/>
    <xf numFmtId="0" fontId="71" fillId="2" borderId="0" applyNumberFormat="0" applyBorder="0" applyAlignment="0" applyProtection="0"/>
    <xf numFmtId="0" fontId="72" fillId="3" borderId="0" applyNumberFormat="0" applyBorder="0" applyAlignment="0" applyProtection="0"/>
    <xf numFmtId="0" fontId="73" fillId="4" borderId="0" applyNumberFormat="0" applyBorder="0" applyAlignment="0" applyProtection="0"/>
    <xf numFmtId="0" fontId="74" fillId="5" borderId="4" applyNumberFormat="0" applyAlignment="0" applyProtection="0"/>
    <xf numFmtId="0" fontId="75" fillId="6" borderId="5" applyNumberFormat="0" applyAlignment="0" applyProtection="0"/>
    <xf numFmtId="0" fontId="76" fillId="6" borderId="4" applyNumberFormat="0" applyAlignment="0" applyProtection="0"/>
    <xf numFmtId="0" fontId="77" fillId="0" borderId="6" applyNumberFormat="0" applyFill="0" applyAlignment="0" applyProtection="0"/>
    <xf numFmtId="0" fontId="78" fillId="7" borderId="7" applyNumberFormat="0" applyAlignment="0" applyProtection="0"/>
    <xf numFmtId="0" fontId="7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9" applyNumberFormat="0" applyFill="0" applyAlignment="0" applyProtection="0"/>
    <xf numFmtId="0" fontId="8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82" fillId="12" borderId="0" applyNumberFormat="0" applyBorder="0" applyAlignment="0" applyProtection="0"/>
    <xf numFmtId="0" fontId="8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82" fillId="16" borderId="0" applyNumberFormat="0" applyBorder="0" applyAlignment="0" applyProtection="0"/>
    <xf numFmtId="0" fontId="8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2" fillId="32" borderId="0" applyNumberFormat="0" applyBorder="0" applyAlignment="0" applyProtection="0"/>
    <xf numFmtId="0" fontId="74" fillId="5" borderId="4" applyNumberFormat="0" applyAlignment="0" applyProtection="0"/>
    <xf numFmtId="0" fontId="82" fillId="9" borderId="0" applyNumberFormat="0" applyBorder="0" applyAlignment="0" applyProtection="0"/>
    <xf numFmtId="0" fontId="82" fillId="13" borderId="0" applyNumberFormat="0" applyBorder="0" applyAlignment="0" applyProtection="0"/>
    <xf numFmtId="0" fontId="82" fillId="17" borderId="0" applyNumberFormat="0" applyBorder="0" applyAlignment="0" applyProtection="0"/>
    <xf numFmtId="0" fontId="82" fillId="21" borderId="0" applyNumberFormat="0" applyBorder="0" applyAlignment="0" applyProtection="0"/>
    <xf numFmtId="0" fontId="82" fillId="25" borderId="0" applyNumberFormat="0" applyBorder="0" applyAlignment="0" applyProtection="0"/>
    <xf numFmtId="0" fontId="82" fillId="29" borderId="0" applyNumberFormat="0" applyBorder="0" applyAlignment="0" applyProtection="0"/>
    <xf numFmtId="39" fontId="27" fillId="0" borderId="0"/>
    <xf numFmtId="9" fontId="20" fillId="0" borderId="0" applyFont="0" applyFill="0" applyBorder="0" applyAlignment="0" applyProtection="0"/>
    <xf numFmtId="0" fontId="84" fillId="0" borderId="0"/>
    <xf numFmtId="0" fontId="35" fillId="101" borderId="0" applyNumberFormat="0" applyBorder="0" applyAlignment="0" applyProtection="0"/>
    <xf numFmtId="0" fontId="35" fillId="61" borderId="0" applyNumberFormat="0" applyBorder="0" applyAlignment="0" applyProtection="0"/>
    <xf numFmtId="0" fontId="35" fillId="102" borderId="0" applyNumberFormat="0" applyBorder="0" applyAlignment="0" applyProtection="0"/>
    <xf numFmtId="0" fontId="35" fillId="103" borderId="0" applyNumberFormat="0" applyBorder="0" applyAlignment="0" applyProtection="0"/>
    <xf numFmtId="0" fontId="35" fillId="104" borderId="0" applyNumberFormat="0" applyBorder="0" applyAlignment="0" applyProtection="0"/>
    <xf numFmtId="0" fontId="35" fillId="105" borderId="0" applyNumberFormat="0" applyBorder="0" applyAlignment="0" applyProtection="0"/>
    <xf numFmtId="0" fontId="35" fillId="76" borderId="0" applyNumberFormat="0" applyBorder="0" applyAlignment="0" applyProtection="0"/>
    <xf numFmtId="0" fontId="35" fillId="106" borderId="0" applyNumberFormat="0" applyBorder="0" applyAlignment="0" applyProtection="0"/>
    <xf numFmtId="0" fontId="35" fillId="69" borderId="0" applyNumberFormat="0" applyBorder="0" applyAlignment="0" applyProtection="0"/>
    <xf numFmtId="0" fontId="35" fillId="103" borderId="0" applyNumberFormat="0" applyBorder="0" applyAlignment="0" applyProtection="0"/>
    <xf numFmtId="0" fontId="35" fillId="76" borderId="0" applyNumberFormat="0" applyBorder="0" applyAlignment="0" applyProtection="0"/>
    <xf numFmtId="0" fontId="35" fillId="64" borderId="0" applyNumberFormat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85" fillId="0" borderId="0" applyFont="0" applyFill="0" applyBorder="0" applyAlignment="0" applyProtection="0"/>
    <xf numFmtId="0" fontId="20" fillId="0" borderId="0"/>
    <xf numFmtId="0" fontId="20" fillId="0" borderId="0"/>
    <xf numFmtId="182" fontId="20" fillId="0" borderId="0"/>
    <xf numFmtId="0" fontId="2" fillId="0" borderId="0"/>
    <xf numFmtId="0" fontId="35" fillId="78" borderId="54" applyNumberFormat="0" applyFont="0" applyAlignment="0" applyProtection="0"/>
    <xf numFmtId="9" fontId="20" fillId="0" borderId="0" applyFont="0" applyFill="0" applyBorder="0" applyAlignment="0" applyProtection="0"/>
    <xf numFmtId="0" fontId="8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</cellStyleXfs>
  <cellXfs count="308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quotePrefix="1" applyFont="1" applyFill="1" applyBorder="1" applyAlignment="1">
      <alignment horizontal="right"/>
    </xf>
    <xf numFmtId="164" fontId="19" fillId="0" borderId="0" xfId="45" applyFont="1" applyFill="1" applyAlignment="1" applyProtection="1">
      <alignment horizontal="centerContinuous"/>
      <protection locked="0"/>
    </xf>
    <xf numFmtId="164" fontId="21" fillId="0" borderId="0" xfId="45" applyFont="1" applyFill="1" applyAlignment="1">
      <alignment horizontal="centerContinuous"/>
    </xf>
    <xf numFmtId="164" fontId="19" fillId="0" borderId="0" xfId="45" applyFont="1" applyFill="1" applyAlignment="1">
      <alignment horizontal="centerContinuous"/>
    </xf>
    <xf numFmtId="164" fontId="19" fillId="0" borderId="0" xfId="45" applyFont="1" applyFill="1" applyAlignment="1">
      <alignment horizontal="centerContinuous" wrapText="1"/>
    </xf>
    <xf numFmtId="164" fontId="19" fillId="0" borderId="0" xfId="45" applyFont="1" applyFill="1" applyAlignment="1"/>
    <xf numFmtId="164" fontId="19" fillId="0" borderId="0" xfId="45" applyFont="1" applyAlignment="1">
      <alignment horizontal="center"/>
    </xf>
    <xf numFmtId="164" fontId="19" fillId="0" borderId="0" xfId="45" applyFont="1" applyProtection="1">
      <alignment horizontal="left" wrapText="1"/>
      <protection locked="0"/>
    </xf>
    <xf numFmtId="164" fontId="19" fillId="0" borderId="10" xfId="45" applyFont="1" applyBorder="1" applyAlignment="1">
      <alignment horizontal="center"/>
    </xf>
    <xf numFmtId="164" fontId="19" fillId="0" borderId="10" xfId="45" applyFont="1" applyBorder="1" applyProtection="1">
      <alignment horizontal="left" wrapText="1"/>
      <protection locked="0"/>
    </xf>
    <xf numFmtId="164" fontId="22" fillId="0" borderId="0" xfId="45" applyFont="1" applyFill="1" applyAlignment="1">
      <alignment horizontal="fill"/>
    </xf>
    <xf numFmtId="0" fontId="0" fillId="0" borderId="0" xfId="0" applyFill="1"/>
    <xf numFmtId="43" fontId="0" fillId="0" borderId="0" xfId="0" applyNumberFormat="1"/>
    <xf numFmtId="39" fontId="28" fillId="0" borderId="0" xfId="139" applyFont="1" applyFill="1" applyAlignment="1" applyProtection="1">
      <alignment horizontal="centerContinuous"/>
    </xf>
    <xf numFmtId="39" fontId="26" fillId="0" borderId="0" xfId="139" applyFont="1" applyFill="1" applyAlignment="1" applyProtection="1">
      <alignment horizontal="centerContinuous"/>
    </xf>
    <xf numFmtId="14" fontId="26" fillId="0" borderId="0" xfId="139" applyNumberFormat="1" applyFont="1" applyFill="1" applyAlignment="1" applyProtection="1">
      <alignment horizontal="centerContinuous"/>
    </xf>
    <xf numFmtId="39" fontId="49" fillId="0" borderId="0" xfId="139" applyFont="1" applyFill="1" applyAlignment="1" applyProtection="1">
      <alignment horizontal="centerContinuous"/>
    </xf>
    <xf numFmtId="164" fontId="67" fillId="0" borderId="0" xfId="45" applyFont="1" applyFill="1" applyAlignment="1" applyProtection="1">
      <alignment horizontal="centerContinuous"/>
      <protection locked="0"/>
    </xf>
    <xf numFmtId="164" fontId="22" fillId="0" borderId="0" xfId="45" quotePrefix="1" applyFont="1" applyFill="1" applyBorder="1" applyAlignment="1">
      <alignment horizontal="left"/>
    </xf>
    <xf numFmtId="41" fontId="22" fillId="0" borderId="0" xfId="45" applyNumberFormat="1" applyFont="1" applyFill="1" applyBorder="1">
      <alignment horizontal="left" wrapText="1"/>
    </xf>
    <xf numFmtId="42" fontId="22" fillId="0" borderId="0" xfId="45" applyNumberFormat="1" applyFont="1" applyFill="1" applyAlignment="1"/>
    <xf numFmtId="165" fontId="22" fillId="0" borderId="0" xfId="2" applyNumberFormat="1" applyFont="1" applyFill="1" applyAlignment="1"/>
    <xf numFmtId="164" fontId="23" fillId="0" borderId="0" xfId="45" applyFont="1" applyFill="1" applyAlignment="1">
      <alignment horizontal="left"/>
    </xf>
    <xf numFmtId="41" fontId="22" fillId="0" borderId="0" xfId="1" applyNumberFormat="1" applyFont="1" applyFill="1" applyAlignment="1">
      <alignment horizontal="left" wrapText="1"/>
    </xf>
    <xf numFmtId="164" fontId="22" fillId="0" borderId="0" xfId="45" applyFont="1" applyFill="1" applyBorder="1">
      <alignment horizontal="left" wrapText="1"/>
    </xf>
    <xf numFmtId="164" fontId="22" fillId="0" borderId="0" xfId="45" applyFont="1" applyFill="1" applyBorder="1" applyAlignment="1"/>
    <xf numFmtId="164" fontId="22" fillId="0" borderId="0" xfId="45" applyNumberFormat="1" applyFont="1" applyFill="1" applyBorder="1" applyAlignment="1"/>
    <xf numFmtId="164" fontId="22" fillId="0" borderId="10" xfId="45" applyFont="1" applyFill="1" applyBorder="1" applyAlignment="1">
      <alignment horizontal="left"/>
    </xf>
    <xf numFmtId="0" fontId="22" fillId="0" borderId="10" xfId="0" applyFont="1" applyFill="1" applyBorder="1"/>
    <xf numFmtId="0" fontId="22" fillId="0" borderId="0" xfId="0" applyFont="1" applyFill="1"/>
    <xf numFmtId="164" fontId="22" fillId="0" borderId="0" xfId="45" applyFont="1" applyFill="1" applyBorder="1" applyAlignment="1">
      <alignment horizontal="left"/>
    </xf>
    <xf numFmtId="165" fontId="22" fillId="0" borderId="0" xfId="2" applyNumberFormat="1" applyFont="1" applyFill="1"/>
    <xf numFmtId="41" fontId="22" fillId="0" borderId="0" xfId="1" applyNumberFormat="1" applyFont="1" applyFill="1" applyBorder="1" applyAlignment="1">
      <alignment horizontal="left" wrapText="1"/>
    </xf>
    <xf numFmtId="37" fontId="22" fillId="0" borderId="0" xfId="45" applyNumberFormat="1" applyFont="1" applyFill="1">
      <alignment horizontal="left" wrapText="1"/>
    </xf>
    <xf numFmtId="165" fontId="22" fillId="0" borderId="0" xfId="2" applyNumberFormat="1" applyFont="1" applyFill="1" applyAlignment="1">
      <alignment horizontal="left" wrapText="1"/>
    </xf>
    <xf numFmtId="164" fontId="23" fillId="0" borderId="0" xfId="45" applyFont="1" applyFill="1" applyAlignment="1"/>
    <xf numFmtId="164" fontId="22" fillId="0" borderId="0" xfId="45" applyFont="1" applyFill="1" applyAlignment="1"/>
    <xf numFmtId="164" fontId="22" fillId="0" borderId="0" xfId="45" applyFont="1" applyFill="1" applyAlignment="1">
      <alignment horizontal="left"/>
    </xf>
    <xf numFmtId="164" fontId="23" fillId="0" borderId="0" xfId="45" applyFont="1" applyFill="1" applyBorder="1" applyAlignment="1">
      <alignment horizontal="left"/>
    </xf>
    <xf numFmtId="167" fontId="22" fillId="0" borderId="0" xfId="45" applyNumberFormat="1" applyFont="1" applyFill="1" applyBorder="1" applyAlignment="1">
      <alignment horizontal="center" wrapText="1"/>
    </xf>
    <xf numFmtId="0" fontId="17" fillId="0" borderId="0" xfId="0" applyFont="1"/>
    <xf numFmtId="165" fontId="19" fillId="0" borderId="0" xfId="2" applyNumberFormat="1" applyFont="1" applyFill="1"/>
    <xf numFmtId="166" fontId="22" fillId="0" borderId="0" xfId="45" applyNumberFormat="1" applyFont="1" applyFill="1" applyBorder="1" applyAlignment="1" applyProtection="1">
      <protection locked="0"/>
    </xf>
    <xf numFmtId="165" fontId="22" fillId="0" borderId="0" xfId="2" applyNumberFormat="1" applyFont="1" applyFill="1" applyBorder="1"/>
    <xf numFmtId="0" fontId="29" fillId="0" borderId="0" xfId="47" applyFont="1" applyAlignment="1">
      <alignment vertical="top"/>
    </xf>
    <xf numFmtId="0" fontId="20" fillId="0" borderId="0" xfId="140" applyFill="1" applyProtection="1"/>
    <xf numFmtId="39" fontId="28" fillId="0" borderId="0" xfId="139" applyFont="1" applyFill="1" applyAlignment="1" applyProtection="1"/>
    <xf numFmtId="39" fontId="20" fillId="0" borderId="0" xfId="139" applyFont="1" applyFill="1" applyAlignment="1" applyProtection="1"/>
    <xf numFmtId="39" fontId="20" fillId="0" borderId="0" xfId="139" applyFont="1" applyFill="1" applyProtection="1"/>
    <xf numFmtId="39" fontId="28" fillId="0" borderId="0" xfId="139" applyNumberFormat="1" applyFont="1" applyFill="1" applyProtection="1"/>
    <xf numFmtId="39" fontId="20" fillId="0" borderId="0" xfId="139" applyNumberFormat="1" applyFont="1" applyFill="1" applyProtection="1"/>
    <xf numFmtId="43" fontId="20" fillId="0" borderId="10" xfId="139" applyNumberFormat="1" applyFont="1" applyFill="1" applyBorder="1" applyAlignment="1" applyProtection="1">
      <alignment horizontal="centerContinuous"/>
    </xf>
    <xf numFmtId="39" fontId="20" fillId="0" borderId="0" xfId="139" applyNumberFormat="1" applyFont="1" applyFill="1" applyBorder="1" applyProtection="1"/>
    <xf numFmtId="39" fontId="20" fillId="0" borderId="10" xfId="139" applyNumberFormat="1" applyFont="1" applyFill="1" applyBorder="1" applyAlignment="1" applyProtection="1">
      <alignment horizontal="centerContinuous"/>
    </xf>
    <xf numFmtId="39" fontId="20" fillId="0" borderId="10" xfId="139" applyFont="1" applyFill="1" applyBorder="1" applyAlignment="1" applyProtection="1">
      <alignment horizontal="centerContinuous"/>
    </xf>
    <xf numFmtId="39" fontId="20" fillId="0" borderId="0" xfId="139" applyNumberFormat="1" applyFont="1" applyFill="1" applyAlignment="1" applyProtection="1">
      <alignment horizontal="left"/>
    </xf>
    <xf numFmtId="39" fontId="20" fillId="0" borderId="0" xfId="139" applyNumberFormat="1" applyFont="1" applyFill="1" applyAlignment="1" applyProtection="1">
      <alignment horizontal="center"/>
    </xf>
    <xf numFmtId="39" fontId="20" fillId="0" borderId="0" xfId="139" applyFont="1" applyFill="1" applyAlignment="1" applyProtection="1">
      <alignment horizontal="center"/>
    </xf>
    <xf numFmtId="39" fontId="20" fillId="0" borderId="0" xfId="139" applyNumberFormat="1" applyFont="1" applyFill="1" applyBorder="1" applyAlignment="1" applyProtection="1">
      <alignment horizontal="center"/>
    </xf>
    <xf numFmtId="39" fontId="20" fillId="0" borderId="0" xfId="139" applyNumberFormat="1" applyFont="1" applyFill="1" applyBorder="1" applyAlignment="1" applyProtection="1">
      <alignment horizontal="left"/>
    </xf>
    <xf numFmtId="39" fontId="20" fillId="0" borderId="0" xfId="139" applyFont="1" applyFill="1" applyBorder="1" applyProtection="1"/>
    <xf numFmtId="39" fontId="20" fillId="0" borderId="0" xfId="139" applyFont="1" applyFill="1" applyBorder="1" applyAlignment="1" applyProtection="1">
      <alignment horizontal="center"/>
    </xf>
    <xf numFmtId="39" fontId="28" fillId="0" borderId="0" xfId="139" applyNumberFormat="1" applyFont="1" applyFill="1" applyAlignment="1" applyProtection="1">
      <alignment horizontal="left"/>
    </xf>
    <xf numFmtId="0" fontId="20" fillId="0" borderId="10" xfId="139" quotePrefix="1" applyNumberFormat="1" applyFont="1" applyFill="1" applyBorder="1" applyAlignment="1" applyProtection="1">
      <alignment horizontal="center"/>
    </xf>
    <xf numFmtId="39" fontId="20" fillId="0" borderId="10" xfId="139" applyNumberFormat="1" applyFont="1" applyFill="1" applyBorder="1" applyAlignment="1" applyProtection="1">
      <alignment horizontal="center"/>
    </xf>
    <xf numFmtId="39" fontId="20" fillId="0" borderId="10" xfId="139" applyFont="1" applyFill="1" applyBorder="1" applyAlignment="1" applyProtection="1">
      <alignment horizontal="center"/>
    </xf>
    <xf numFmtId="39" fontId="83" fillId="0" borderId="0" xfId="139" applyNumberFormat="1" applyFont="1" applyFill="1" applyProtection="1"/>
    <xf numFmtId="39" fontId="83" fillId="0" borderId="0" xfId="139" applyNumberFormat="1" applyFont="1" applyFill="1" applyAlignment="1" applyProtection="1">
      <alignment horizontal="fill"/>
    </xf>
    <xf numFmtId="39" fontId="83" fillId="0" borderId="0" xfId="139" applyFont="1" applyFill="1" applyAlignment="1" applyProtection="1">
      <alignment horizontal="fill"/>
    </xf>
    <xf numFmtId="39" fontId="83" fillId="0" borderId="0" xfId="139" applyFont="1" applyFill="1" applyProtection="1"/>
    <xf numFmtId="39" fontId="83" fillId="0" borderId="0" xfId="139" applyNumberFormat="1" applyFont="1" applyFill="1" applyAlignment="1" applyProtection="1">
      <alignment horizontal="left"/>
    </xf>
    <xf numFmtId="44" fontId="83" fillId="0" borderId="0" xfId="139" applyNumberFormat="1" applyFont="1" applyFill="1" applyAlignment="1" applyProtection="1">
      <alignment horizontal="right"/>
    </xf>
    <xf numFmtId="39" fontId="83" fillId="0" borderId="0" xfId="139" applyNumberFormat="1" applyFont="1" applyFill="1" applyAlignment="1" applyProtection="1">
      <alignment horizontal="right"/>
    </xf>
    <xf numFmtId="175" fontId="83" fillId="0" borderId="0" xfId="139" applyNumberFormat="1" applyFont="1" applyFill="1" applyAlignment="1" applyProtection="1">
      <alignment horizontal="right"/>
    </xf>
    <xf numFmtId="10" fontId="83" fillId="0" borderId="0" xfId="139" applyNumberFormat="1" applyFont="1" applyFill="1" applyAlignment="1" applyProtection="1">
      <alignment horizontal="right"/>
    </xf>
    <xf numFmtId="176" fontId="83" fillId="0" borderId="0" xfId="143" applyNumberFormat="1" applyFont="1" applyFill="1" applyAlignment="1" applyProtection="1">
      <alignment horizontal="right"/>
    </xf>
    <xf numFmtId="176" fontId="83" fillId="0" borderId="0" xfId="144" applyNumberFormat="1" applyFont="1" applyFill="1" applyBorder="1" applyAlignment="1" applyProtection="1">
      <alignment horizontal="right"/>
    </xf>
    <xf numFmtId="43" fontId="83" fillId="0" borderId="0" xfId="139" applyNumberFormat="1" applyFont="1" applyFill="1" applyAlignment="1" applyProtection="1">
      <alignment horizontal="right"/>
    </xf>
    <xf numFmtId="177" fontId="83" fillId="0" borderId="0" xfId="144" applyNumberFormat="1" applyFont="1" applyFill="1" applyAlignment="1" applyProtection="1">
      <alignment horizontal="right"/>
    </xf>
    <xf numFmtId="177" fontId="83" fillId="0" borderId="0" xfId="144" applyNumberFormat="1" applyFont="1" applyFill="1" applyBorder="1" applyAlignment="1" applyProtection="1">
      <alignment horizontal="right"/>
    </xf>
    <xf numFmtId="43" fontId="83" fillId="0" borderId="0" xfId="139" applyNumberFormat="1" applyFont="1" applyFill="1" applyBorder="1" applyAlignment="1" applyProtection="1">
      <alignment horizontal="right"/>
    </xf>
    <xf numFmtId="10" fontId="83" fillId="0" borderId="0" xfId="139" applyNumberFormat="1" applyFont="1" applyFill="1" applyBorder="1" applyAlignment="1" applyProtection="1">
      <alignment horizontal="right"/>
    </xf>
    <xf numFmtId="39" fontId="83" fillId="0" borderId="0" xfId="139" applyNumberFormat="1" applyFont="1" applyFill="1" applyAlignment="1" applyProtection="1">
      <alignment horizontal="left" indent="1"/>
    </xf>
    <xf numFmtId="43" fontId="83" fillId="0" borderId="10" xfId="139" applyNumberFormat="1" applyFont="1" applyFill="1" applyBorder="1" applyAlignment="1" applyProtection="1">
      <alignment horizontal="right"/>
    </xf>
    <xf numFmtId="175" fontId="83" fillId="0" borderId="10" xfId="139" applyNumberFormat="1" applyFont="1" applyFill="1" applyBorder="1" applyAlignment="1" applyProtection="1">
      <alignment horizontal="right"/>
    </xf>
    <xf numFmtId="177" fontId="83" fillId="0" borderId="10" xfId="144" applyNumberFormat="1" applyFont="1" applyFill="1" applyBorder="1" applyAlignment="1" applyProtection="1">
      <alignment horizontal="right"/>
    </xf>
    <xf numFmtId="175" fontId="83" fillId="0" borderId="0" xfId="139" applyNumberFormat="1" applyFont="1" applyFill="1" applyBorder="1" applyAlignment="1" applyProtection="1">
      <alignment horizontal="right"/>
    </xf>
    <xf numFmtId="43" fontId="20" fillId="0" borderId="0" xfId="139" applyNumberFormat="1" applyFont="1" applyFill="1" applyAlignment="1" applyProtection="1">
      <alignment horizontal="right"/>
    </xf>
    <xf numFmtId="39" fontId="20" fillId="0" borderId="0" xfId="139" applyFont="1" applyFill="1" applyAlignment="1" applyProtection="1">
      <alignment horizontal="right"/>
    </xf>
    <xf numFmtId="39" fontId="83" fillId="0" borderId="0" xfId="139" applyFont="1" applyFill="1" applyBorder="1" applyAlignment="1" applyProtection="1">
      <alignment horizontal="left" indent="1"/>
    </xf>
    <xf numFmtId="39" fontId="83" fillId="0" borderId="0" xfId="139" applyFont="1" applyFill="1" applyAlignment="1" applyProtection="1">
      <alignment horizontal="right"/>
    </xf>
    <xf numFmtId="39" fontId="83" fillId="0" borderId="0" xfId="139" applyFont="1" applyFill="1" applyBorder="1" applyAlignment="1" applyProtection="1">
      <alignment horizontal="left"/>
    </xf>
    <xf numFmtId="39" fontId="83" fillId="0" borderId="0" xfId="139" applyFont="1" applyFill="1" applyBorder="1" applyAlignment="1" applyProtection="1">
      <alignment horizontal="right"/>
    </xf>
    <xf numFmtId="44" fontId="83" fillId="0" borderId="0" xfId="139" applyNumberFormat="1" applyFont="1" applyFill="1" applyBorder="1" applyAlignment="1" applyProtection="1">
      <alignment horizontal="right"/>
    </xf>
    <xf numFmtId="39" fontId="83" fillId="0" borderId="0" xfId="139" applyFont="1" applyFill="1" applyAlignment="1" applyProtection="1">
      <alignment horizontal="left" indent="1"/>
    </xf>
    <xf numFmtId="44" fontId="83" fillId="0" borderId="27" xfId="139" applyNumberFormat="1" applyFont="1" applyFill="1" applyBorder="1" applyAlignment="1" applyProtection="1">
      <alignment horizontal="right"/>
    </xf>
    <xf numFmtId="175" fontId="83" fillId="0" borderId="27" xfId="139" applyNumberFormat="1" applyFont="1" applyFill="1" applyBorder="1" applyAlignment="1" applyProtection="1">
      <alignment horizontal="right"/>
    </xf>
    <xf numFmtId="39" fontId="83" fillId="0" borderId="0" xfId="139" applyFont="1" applyFill="1" applyAlignment="1" applyProtection="1">
      <alignment horizontal="left"/>
    </xf>
    <xf numFmtId="179" fontId="83" fillId="0" borderId="0" xfId="139" applyNumberFormat="1" applyFont="1" applyFill="1" applyBorder="1" applyAlignment="1" applyProtection="1">
      <alignment horizontal="right"/>
    </xf>
    <xf numFmtId="44" fontId="20" fillId="0" borderId="0" xfId="139" applyNumberFormat="1" applyFont="1" applyFill="1" applyBorder="1" applyAlignment="1" applyProtection="1">
      <alignment horizontal="right"/>
    </xf>
    <xf numFmtId="43" fontId="20" fillId="0" borderId="0" xfId="139" applyNumberFormat="1" applyFont="1" applyFill="1" applyBorder="1" applyAlignment="1" applyProtection="1">
      <alignment horizontal="right"/>
    </xf>
    <xf numFmtId="39" fontId="20" fillId="0" borderId="0" xfId="139" applyFont="1" applyFill="1" applyBorder="1" applyAlignment="1" applyProtection="1">
      <alignment horizontal="right"/>
    </xf>
    <xf numFmtId="43" fontId="83" fillId="0" borderId="0" xfId="139" applyNumberFormat="1" applyFont="1" applyFill="1" applyProtection="1"/>
    <xf numFmtId="44" fontId="83" fillId="0" borderId="0" xfId="139" applyNumberFormat="1" applyFont="1" applyFill="1" applyProtection="1"/>
    <xf numFmtId="39" fontId="83" fillId="0" borderId="0" xfId="243" applyFont="1" applyFill="1" applyAlignment="1" applyProtection="1">
      <alignment horizontal="left"/>
    </xf>
    <xf numFmtId="44" fontId="50" fillId="0" borderId="0" xfId="139" applyNumberFormat="1" applyFont="1" applyFill="1" applyProtection="1"/>
    <xf numFmtId="44" fontId="20" fillId="0" borderId="0" xfId="139" applyNumberFormat="1" applyFont="1" applyFill="1" applyProtection="1"/>
    <xf numFmtId="43" fontId="20" fillId="0" borderId="0" xfId="139" applyNumberFormat="1" applyFont="1" applyFill="1" applyProtection="1"/>
    <xf numFmtId="44" fontId="20" fillId="0" borderId="10" xfId="139" applyNumberFormat="1" applyFont="1" applyFill="1" applyBorder="1" applyAlignment="1" applyProtection="1">
      <alignment horizontal="centerContinuous"/>
    </xf>
    <xf numFmtId="44" fontId="20" fillId="0" borderId="0" xfId="139" applyNumberFormat="1" applyFont="1" applyFill="1" applyAlignment="1" applyProtection="1">
      <alignment horizontal="center"/>
    </xf>
    <xf numFmtId="39" fontId="20" fillId="0" borderId="0" xfId="139" applyNumberFormat="1" applyFont="1" applyFill="1" applyAlignment="1" applyProtection="1">
      <alignment horizontal="fill"/>
    </xf>
    <xf numFmtId="44" fontId="20" fillId="0" borderId="10" xfId="139" applyNumberFormat="1" applyFont="1" applyFill="1" applyBorder="1" applyAlignment="1" applyProtection="1">
      <alignment horizontal="center"/>
    </xf>
    <xf numFmtId="44" fontId="83" fillId="0" borderId="0" xfId="139" applyNumberFormat="1" applyFont="1" applyFill="1" applyAlignment="1" applyProtection="1">
      <alignment horizontal="fill"/>
    </xf>
    <xf numFmtId="43" fontId="83" fillId="0" borderId="0" xfId="139" applyNumberFormat="1" applyFont="1" applyFill="1" applyAlignment="1" applyProtection="1">
      <alignment horizontal="fill"/>
    </xf>
    <xf numFmtId="180" fontId="83" fillId="0" borderId="0" xfId="139" applyNumberFormat="1" applyFont="1" applyFill="1" applyAlignment="1" applyProtection="1">
      <alignment horizontal="right"/>
    </xf>
    <xf numFmtId="180" fontId="83" fillId="0" borderId="0" xfId="139" applyNumberFormat="1" applyFont="1" applyFill="1" applyBorder="1" applyAlignment="1" applyProtection="1">
      <alignment horizontal="right"/>
    </xf>
    <xf numFmtId="41" fontId="83" fillId="0" borderId="0" xfId="139" applyNumberFormat="1" applyFont="1" applyFill="1" applyAlignment="1" applyProtection="1">
      <alignment horizontal="right"/>
    </xf>
    <xf numFmtId="10" fontId="83" fillId="0" borderId="0" xfId="139" applyNumberFormat="1" applyFont="1" applyFill="1" applyProtection="1"/>
    <xf numFmtId="170" fontId="83" fillId="0" borderId="0" xfId="143" applyFont="1" applyFill="1" applyProtection="1"/>
    <xf numFmtId="41" fontId="83" fillId="0" borderId="0" xfId="139" applyNumberFormat="1" applyFont="1" applyFill="1" applyBorder="1" applyAlignment="1" applyProtection="1">
      <alignment horizontal="right"/>
    </xf>
    <xf numFmtId="180" fontId="20" fillId="0" borderId="0" xfId="139" applyNumberFormat="1" applyFont="1" applyFill="1" applyAlignment="1" applyProtection="1">
      <alignment horizontal="right"/>
    </xf>
    <xf numFmtId="41" fontId="20" fillId="0" borderId="0" xfId="139" applyNumberFormat="1" applyFont="1" applyFill="1" applyAlignment="1" applyProtection="1">
      <alignment horizontal="right"/>
    </xf>
    <xf numFmtId="180" fontId="83" fillId="0" borderId="10" xfId="139" applyNumberFormat="1" applyFont="1" applyFill="1" applyBorder="1" applyAlignment="1" applyProtection="1">
      <alignment horizontal="right"/>
    </xf>
    <xf numFmtId="180" fontId="83" fillId="0" borderId="27" xfId="139" applyNumberFormat="1" applyFont="1" applyFill="1" applyBorder="1" applyAlignment="1" applyProtection="1">
      <alignment horizontal="right"/>
    </xf>
    <xf numFmtId="43" fontId="20" fillId="0" borderId="0" xfId="139" applyNumberFormat="1" applyFont="1" applyFill="1" applyBorder="1" applyAlignment="1" applyProtection="1">
      <alignment horizontal="fill"/>
    </xf>
    <xf numFmtId="41" fontId="20" fillId="0" borderId="0" xfId="139" applyNumberFormat="1" applyFont="1" applyFill="1" applyProtection="1"/>
    <xf numFmtId="41" fontId="20" fillId="0" borderId="0" xfId="139" applyNumberFormat="1" applyFont="1" applyFill="1" applyBorder="1" applyAlignment="1" applyProtection="1">
      <alignment horizontal="fill"/>
    </xf>
    <xf numFmtId="43" fontId="20" fillId="0" borderId="0" xfId="140" applyNumberFormat="1" applyFill="1" applyProtection="1"/>
    <xf numFmtId="41" fontId="22" fillId="0" borderId="10" xfId="2" applyNumberFormat="1" applyFont="1" applyFill="1" applyBorder="1" applyAlignment="1">
      <alignment horizontal="left" wrapText="1"/>
    </xf>
    <xf numFmtId="0" fontId="66" fillId="0" borderId="0" xfId="245" applyFont="1" applyAlignment="1">
      <alignment horizontal="left" vertical="top"/>
    </xf>
    <xf numFmtId="0" fontId="84" fillId="0" borderId="0" xfId="245"/>
    <xf numFmtId="0" fontId="22" fillId="0" borderId="0" xfId="0" applyFont="1" applyFill="1" applyAlignment="1">
      <alignment horizontal="right"/>
    </xf>
    <xf numFmtId="8" fontId="0" fillId="0" borderId="0" xfId="0" applyNumberFormat="1"/>
    <xf numFmtId="41" fontId="22" fillId="0" borderId="0" xfId="2" applyNumberFormat="1" applyFont="1" applyFill="1" applyAlignment="1"/>
    <xf numFmtId="42" fontId="22" fillId="0" borderId="0" xfId="2" applyNumberFormat="1" applyFont="1" applyFill="1" applyAlignment="1"/>
    <xf numFmtId="41" fontId="22" fillId="0" borderId="0" xfId="2" applyNumberFormat="1" applyFont="1" applyFill="1" applyBorder="1" applyAlignment="1">
      <alignment horizontal="left" wrapText="1"/>
    </xf>
    <xf numFmtId="1" fontId="22" fillId="0" borderId="0" xfId="45" applyNumberFormat="1" applyFont="1" applyFill="1" applyAlignment="1">
      <alignment horizontal="left"/>
    </xf>
    <xf numFmtId="0" fontId="20" fillId="0" borderId="0" xfId="140" applyAlignment="1">
      <alignment horizontal="center"/>
    </xf>
    <xf numFmtId="0" fontId="20" fillId="0" borderId="0" xfId="140"/>
    <xf numFmtId="0" fontId="20" fillId="0" borderId="27" xfId="140" applyBorder="1"/>
    <xf numFmtId="0" fontId="20" fillId="0" borderId="28" xfId="140" applyBorder="1"/>
    <xf numFmtId="38" fontId="20" fillId="0" borderId="28" xfId="140" applyNumberFormat="1" applyBorder="1"/>
    <xf numFmtId="0" fontId="20" fillId="0" borderId="0" xfId="140" applyFill="1" applyBorder="1"/>
    <xf numFmtId="0" fontId="20" fillId="0" borderId="0" xfId="140" applyBorder="1"/>
    <xf numFmtId="38" fontId="20" fillId="0" borderId="0" xfId="140" applyNumberFormat="1" applyBorder="1"/>
    <xf numFmtId="38" fontId="20" fillId="0" borderId="0" xfId="140" applyNumberFormat="1" applyFill="1" applyBorder="1"/>
    <xf numFmtId="38" fontId="20" fillId="0" borderId="27" xfId="140" applyNumberFormat="1" applyBorder="1"/>
    <xf numFmtId="0" fontId="20" fillId="0" borderId="29" xfId="140" applyBorder="1" applyAlignment="1">
      <alignment horizontal="centerContinuous"/>
    </xf>
    <xf numFmtId="0" fontId="20" fillId="0" borderId="30" xfId="140" applyBorder="1" applyAlignment="1">
      <alignment horizontal="centerContinuous"/>
    </xf>
    <xf numFmtId="0" fontId="20" fillId="0" borderId="28" xfId="140" applyBorder="1" applyAlignment="1">
      <alignment horizontal="centerContinuous"/>
    </xf>
    <xf numFmtId="38" fontId="20" fillId="0" borderId="0" xfId="140" applyNumberFormat="1" applyBorder="1" applyAlignment="1">
      <alignment horizontal="centerContinuous"/>
    </xf>
    <xf numFmtId="38" fontId="20" fillId="0" borderId="29" xfId="140" applyNumberFormat="1" applyBorder="1" applyAlignment="1">
      <alignment horizontal="centerContinuous"/>
    </xf>
    <xf numFmtId="0" fontId="20" fillId="0" borderId="25" xfId="140" applyBorder="1" applyAlignment="1">
      <alignment horizontal="centerContinuous"/>
    </xf>
    <xf numFmtId="0" fontId="20" fillId="0" borderId="31" xfId="140" applyFont="1" applyBorder="1" applyAlignment="1">
      <alignment horizontal="centerContinuous"/>
    </xf>
    <xf numFmtId="0" fontId="20" fillId="0" borderId="32" xfId="140" applyFont="1" applyBorder="1" applyAlignment="1">
      <alignment horizontal="centerContinuous"/>
    </xf>
    <xf numFmtId="0" fontId="20" fillId="0" borderId="0" xfId="140" applyFont="1" applyAlignment="1">
      <alignment horizontal="centerContinuous"/>
    </xf>
    <xf numFmtId="38" fontId="20" fillId="0" borderId="32" xfId="140" applyNumberFormat="1" applyFont="1" applyBorder="1" applyAlignment="1">
      <alignment horizontal="center"/>
    </xf>
    <xf numFmtId="0" fontId="28" fillId="0" borderId="0" xfId="140" applyFont="1" applyAlignment="1">
      <alignment horizontal="center"/>
    </xf>
    <xf numFmtId="0" fontId="20" fillId="0" borderId="33" xfId="140" applyBorder="1"/>
    <xf numFmtId="0" fontId="20" fillId="0" borderId="34" xfId="140" applyFont="1" applyBorder="1" applyAlignment="1">
      <alignment horizontal="center"/>
    </xf>
    <xf numFmtId="0" fontId="20" fillId="0" borderId="35" xfId="140" applyFont="1" applyBorder="1" applyAlignment="1">
      <alignment horizontal="center"/>
    </xf>
    <xf numFmtId="0" fontId="20" fillId="0" borderId="27" xfId="140" applyFont="1" applyBorder="1" applyAlignment="1">
      <alignment horizontal="center"/>
    </xf>
    <xf numFmtId="38" fontId="20" fillId="0" borderId="35" xfId="140" applyNumberFormat="1" applyBorder="1" applyAlignment="1">
      <alignment horizontal="center"/>
    </xf>
    <xf numFmtId="0" fontId="20" fillId="0" borderId="0" xfId="140" applyBorder="1" applyAlignment="1">
      <alignment horizontal="center"/>
    </xf>
    <xf numFmtId="0" fontId="20" fillId="0" borderId="25" xfId="140" applyBorder="1"/>
    <xf numFmtId="0" fontId="52" fillId="0" borderId="31" xfId="140" applyFont="1" applyBorder="1" applyAlignment="1">
      <alignment horizontal="center"/>
    </xf>
    <xf numFmtId="0" fontId="53" fillId="0" borderId="36" xfId="140" applyFont="1" applyBorder="1" applyAlignment="1">
      <alignment horizontal="center"/>
    </xf>
    <xf numFmtId="0" fontId="53" fillId="0" borderId="30" xfId="140" applyFont="1" applyBorder="1" applyAlignment="1">
      <alignment horizontal="center"/>
    </xf>
    <xf numFmtId="0" fontId="53" fillId="0" borderId="32" xfId="140" applyFont="1" applyBorder="1" applyAlignment="1">
      <alignment horizontal="center"/>
    </xf>
    <xf numFmtId="38" fontId="53" fillId="0" borderId="32" xfId="140" applyNumberFormat="1" applyFont="1" applyBorder="1" applyAlignment="1">
      <alignment horizontal="center"/>
    </xf>
    <xf numFmtId="38" fontId="53" fillId="0" borderId="31" xfId="140" applyNumberFormat="1" applyFont="1" applyFill="1" applyBorder="1"/>
    <xf numFmtId="38" fontId="53" fillId="0" borderId="32" xfId="140" applyNumberFormat="1" applyFont="1" applyFill="1" applyBorder="1"/>
    <xf numFmtId="38" fontId="20" fillId="0" borderId="0" xfId="140" applyNumberFormat="1"/>
    <xf numFmtId="38" fontId="53" fillId="0" borderId="34" xfId="140" applyNumberFormat="1" applyFont="1" applyFill="1" applyBorder="1"/>
    <xf numFmtId="38" fontId="53" fillId="0" borderId="35" xfId="140" applyNumberFormat="1" applyFont="1" applyFill="1" applyBorder="1"/>
    <xf numFmtId="38" fontId="53" fillId="0" borderId="35" xfId="140" applyNumberFormat="1" applyFont="1" applyFill="1" applyBorder="1" applyAlignment="1">
      <alignment horizontal="right"/>
    </xf>
    <xf numFmtId="0" fontId="20" fillId="0" borderId="0" xfId="140" applyFill="1" applyAlignment="1">
      <alignment horizontal="center"/>
    </xf>
    <xf numFmtId="38" fontId="50" fillId="0" borderId="31" xfId="140" applyNumberFormat="1" applyFont="1" applyFill="1" applyBorder="1"/>
    <xf numFmtId="38" fontId="50" fillId="0" borderId="32" xfId="140" applyNumberFormat="1" applyFont="1" applyFill="1" applyBorder="1"/>
    <xf numFmtId="38" fontId="53" fillId="0" borderId="0" xfId="140" applyNumberFormat="1" applyFont="1" applyFill="1"/>
    <xf numFmtId="38" fontId="20" fillId="0" borderId="32" xfId="140" applyNumberFormat="1" applyFill="1" applyBorder="1" applyAlignment="1">
      <alignment horizontal="center"/>
    </xf>
    <xf numFmtId="38" fontId="50" fillId="0" borderId="0" xfId="140" applyNumberFormat="1" applyFont="1" applyFill="1"/>
    <xf numFmtId="0" fontId="20" fillId="0" borderId="25" xfId="140" applyFont="1" applyFill="1" applyBorder="1"/>
    <xf numFmtId="38" fontId="20" fillId="0" borderId="39" xfId="140" applyNumberFormat="1" applyBorder="1"/>
    <xf numFmtId="38" fontId="20" fillId="0" borderId="41" xfId="140" applyNumberFormat="1" applyBorder="1"/>
    <xf numFmtId="0" fontId="20" fillId="0" borderId="0" xfId="140" applyFill="1"/>
    <xf numFmtId="0" fontId="20" fillId="0" borderId="25" xfId="140" applyFont="1" applyBorder="1"/>
    <xf numFmtId="38" fontId="20" fillId="0" borderId="34" xfId="140" applyNumberFormat="1" applyBorder="1"/>
    <xf numFmtId="38" fontId="53" fillId="0" borderId="35" xfId="140" applyNumberFormat="1" applyFont="1" applyBorder="1"/>
    <xf numFmtId="38" fontId="20" fillId="0" borderId="33" xfId="140" applyNumberFormat="1" applyBorder="1" applyAlignment="1">
      <alignment horizontal="center"/>
    </xf>
    <xf numFmtId="0" fontId="20" fillId="0" borderId="26" xfId="140" applyFont="1" applyBorder="1" applyAlignment="1">
      <alignment horizontal="center"/>
    </xf>
    <xf numFmtId="38" fontId="51" fillId="0" borderId="42" xfId="140" applyNumberFormat="1" applyFont="1" applyBorder="1" applyAlignment="1">
      <alignment horizontal="center"/>
    </xf>
    <xf numFmtId="0" fontId="20" fillId="0" borderId="27" xfId="140" applyBorder="1" applyAlignment="1">
      <alignment horizontal="center"/>
    </xf>
    <xf numFmtId="38" fontId="20" fillId="0" borderId="0" xfId="140" applyNumberFormat="1" applyFont="1" applyFill="1" applyBorder="1" applyAlignment="1">
      <alignment horizontal="right"/>
    </xf>
    <xf numFmtId="38" fontId="20" fillId="0" borderId="0" xfId="140" applyNumberFormat="1" applyFill="1"/>
    <xf numFmtId="0" fontId="20" fillId="0" borderId="0" xfId="140" applyFont="1" applyFill="1" applyBorder="1"/>
    <xf numFmtId="38" fontId="20" fillId="0" borderId="0" xfId="140" applyNumberFormat="1" applyFont="1" applyFill="1" applyBorder="1"/>
    <xf numFmtId="38" fontId="28" fillId="0" borderId="0" xfId="140" applyNumberFormat="1" applyFont="1" applyAlignment="1">
      <alignment horizontal="center"/>
    </xf>
    <xf numFmtId="38" fontId="20" fillId="0" borderId="27" xfId="140" applyNumberFormat="1" applyBorder="1" applyAlignment="1">
      <alignment horizontal="center"/>
    </xf>
    <xf numFmtId="0" fontId="28" fillId="0" borderId="0" xfId="140" applyFont="1" applyAlignment="1">
      <alignment horizontal="left"/>
    </xf>
    <xf numFmtId="41" fontId="83" fillId="0" borderId="55" xfId="139" applyNumberFormat="1" applyFont="1" applyFill="1" applyBorder="1" applyAlignment="1" applyProtection="1">
      <alignment horizontal="right"/>
    </xf>
    <xf numFmtId="180" fontId="83" fillId="0" borderId="55" xfId="139" applyNumberFormat="1" applyFont="1" applyFill="1" applyBorder="1" applyAlignment="1" applyProtection="1">
      <alignment horizontal="right"/>
    </xf>
    <xf numFmtId="41" fontId="20" fillId="0" borderId="55" xfId="139" applyNumberFormat="1" applyFont="1" applyFill="1" applyBorder="1" applyAlignment="1" applyProtection="1">
      <alignment horizontal="right"/>
    </xf>
    <xf numFmtId="180" fontId="20" fillId="0" borderId="55" xfId="139" applyNumberFormat="1" applyFont="1" applyFill="1" applyBorder="1" applyAlignment="1" applyProtection="1">
      <alignment horizontal="right"/>
    </xf>
    <xf numFmtId="43" fontId="20" fillId="0" borderId="55" xfId="139" applyNumberFormat="1" applyFont="1" applyFill="1" applyBorder="1" applyAlignment="1" applyProtection="1">
      <alignment horizontal="right"/>
    </xf>
    <xf numFmtId="178" fontId="83" fillId="0" borderId="55" xfId="139" applyNumberFormat="1" applyFont="1" applyFill="1" applyBorder="1" applyAlignment="1" applyProtection="1">
      <alignment horizontal="right"/>
    </xf>
    <xf numFmtId="39" fontId="83" fillId="0" borderId="55" xfId="139" applyFont="1" applyFill="1" applyBorder="1" applyAlignment="1" applyProtection="1">
      <alignment horizontal="right"/>
    </xf>
    <xf numFmtId="43" fontId="83" fillId="0" borderId="55" xfId="139" applyNumberFormat="1" applyFont="1" applyFill="1" applyBorder="1" applyAlignment="1" applyProtection="1">
      <alignment horizontal="right"/>
    </xf>
    <xf numFmtId="0" fontId="20" fillId="0" borderId="0" xfId="140" applyFont="1" applyFill="1" applyAlignment="1">
      <alignment horizontal="center"/>
    </xf>
    <xf numFmtId="38" fontId="20" fillId="0" borderId="32" xfId="140" applyNumberFormat="1" applyFont="1" applyFill="1" applyBorder="1" applyAlignment="1">
      <alignment horizontal="center"/>
    </xf>
    <xf numFmtId="0" fontId="20" fillId="0" borderId="33" xfId="140" applyFont="1" applyFill="1" applyBorder="1"/>
    <xf numFmtId="43" fontId="17" fillId="0" borderId="0" xfId="0" applyNumberFormat="1" applyFont="1"/>
    <xf numFmtId="0" fontId="88" fillId="0" borderId="0" xfId="295" applyAlignment="1">
      <alignment vertical="top"/>
    </xf>
    <xf numFmtId="0" fontId="88" fillId="83" borderId="53" xfId="295" applyFill="1" applyBorder="1" applyAlignment="1">
      <alignment vertical="top"/>
    </xf>
    <xf numFmtId="43" fontId="88" fillId="0" borderId="0" xfId="295" applyNumberFormat="1" applyAlignment="1">
      <alignment horizontal="right" vertical="top"/>
    </xf>
    <xf numFmtId="14" fontId="88" fillId="0" borderId="0" xfId="295" applyNumberFormat="1" applyAlignment="1">
      <alignment horizontal="right" vertical="top"/>
    </xf>
    <xf numFmtId="0" fontId="88" fillId="0" borderId="55" xfId="295" applyFill="1" applyBorder="1" applyAlignment="1">
      <alignment vertical="top"/>
    </xf>
    <xf numFmtId="44" fontId="28" fillId="0" borderId="51" xfId="295" applyNumberFormat="1" applyFont="1" applyFill="1" applyBorder="1" applyAlignment="1">
      <alignment horizontal="right" vertical="top"/>
    </xf>
    <xf numFmtId="14" fontId="88" fillId="0" borderId="55" xfId="295" applyNumberFormat="1" applyFill="1" applyBorder="1" applyAlignment="1">
      <alignment horizontal="right" vertical="top"/>
    </xf>
    <xf numFmtId="38" fontId="20" fillId="0" borderId="0" xfId="140" applyNumberFormat="1" applyFont="1" applyBorder="1" applyAlignment="1">
      <alignment horizontal="center"/>
    </xf>
    <xf numFmtId="38" fontId="20" fillId="0" borderId="0" xfId="140" applyNumberFormat="1" applyBorder="1" applyAlignment="1">
      <alignment horizontal="center"/>
    </xf>
    <xf numFmtId="38" fontId="53" fillId="0" borderId="0" xfId="140" applyNumberFormat="1" applyFont="1" applyBorder="1" applyAlignment="1">
      <alignment horizontal="center"/>
    </xf>
    <xf numFmtId="38" fontId="53" fillId="0" borderId="0" xfId="140" applyNumberFormat="1" applyFont="1" applyBorder="1"/>
    <xf numFmtId="38" fontId="52" fillId="0" borderId="32" xfId="140" applyNumberFormat="1" applyFont="1" applyFill="1" applyBorder="1" applyAlignment="1">
      <alignment horizontal="center"/>
    </xf>
    <xf numFmtId="40" fontId="53" fillId="0" borderId="0" xfId="140" applyNumberFormat="1" applyFont="1" applyFill="1" applyBorder="1" applyAlignment="1">
      <alignment horizontal="right"/>
    </xf>
    <xf numFmtId="40" fontId="20" fillId="0" borderId="0" xfId="140" applyNumberFormat="1" applyFill="1" applyBorder="1" applyAlignment="1">
      <alignment horizontal="center"/>
    </xf>
    <xf numFmtId="0" fontId="20" fillId="0" borderId="25" xfId="140" applyFill="1" applyBorder="1"/>
    <xf numFmtId="38" fontId="20" fillId="0" borderId="0" xfId="140" applyNumberFormat="1" applyFont="1" applyFill="1"/>
    <xf numFmtId="40" fontId="20" fillId="0" borderId="0" xfId="140" applyNumberFormat="1" applyBorder="1" applyAlignment="1">
      <alignment horizontal="center"/>
    </xf>
    <xf numFmtId="38" fontId="20" fillId="0" borderId="32" xfId="140" applyNumberFormat="1" applyFill="1" applyBorder="1"/>
    <xf numFmtId="40" fontId="20" fillId="0" borderId="0" xfId="140" applyNumberFormat="1" applyBorder="1"/>
    <xf numFmtId="38" fontId="20" fillId="107" borderId="40" xfId="140" applyNumberFormat="1" applyFill="1" applyBorder="1"/>
    <xf numFmtId="38" fontId="51" fillId="0" borderId="0" xfId="140" applyNumberFormat="1" applyFont="1" applyBorder="1" applyAlignment="1">
      <alignment horizontal="center"/>
    </xf>
    <xf numFmtId="0" fontId="20" fillId="0" borderId="0" xfId="140" applyFont="1"/>
    <xf numFmtId="38" fontId="20" fillId="0" borderId="56" xfId="140" applyNumberFormat="1" applyBorder="1"/>
    <xf numFmtId="38" fontId="51" fillId="0" borderId="56" xfId="140" applyNumberFormat="1" applyFont="1" applyBorder="1" applyAlignment="1">
      <alignment horizontal="center"/>
    </xf>
    <xf numFmtId="0" fontId="84" fillId="0" borderId="48" xfId="245" applyBorder="1" applyAlignment="1">
      <alignment horizontal="left" vertical="top"/>
    </xf>
    <xf numFmtId="0" fontId="84" fillId="0" borderId="49" xfId="245" applyBorder="1" applyAlignment="1">
      <alignment horizontal="left" vertical="top"/>
    </xf>
    <xf numFmtId="49" fontId="17" fillId="0" borderId="0" xfId="0" applyNumberFormat="1" applyFont="1" applyFill="1" applyBorder="1" applyAlignment="1">
      <alignment horizontal="left"/>
    </xf>
    <xf numFmtId="0" fontId="84" fillId="0" borderId="48" xfId="245" applyFill="1" applyBorder="1" applyAlignment="1">
      <alignment horizontal="center" vertical="top"/>
    </xf>
    <xf numFmtId="0" fontId="84" fillId="0" borderId="48" xfId="245" applyFill="1" applyBorder="1" applyAlignment="1">
      <alignment horizontal="left" vertical="top"/>
    </xf>
    <xf numFmtId="41" fontId="22" fillId="0" borderId="0" xfId="2" applyNumberFormat="1" applyFont="1" applyFill="1" applyAlignment="1">
      <alignment horizontal="left" wrapText="1"/>
    </xf>
    <xf numFmtId="43" fontId="17" fillId="0" borderId="0" xfId="0" applyNumberFormat="1" applyFont="1" applyFill="1"/>
    <xf numFmtId="167" fontId="22" fillId="0" borderId="0" xfId="3" applyNumberFormat="1" applyFont="1" applyFill="1" applyBorder="1" applyAlignment="1">
      <alignment horizontal="center"/>
    </xf>
    <xf numFmtId="44" fontId="20" fillId="0" borderId="0" xfId="140" applyNumberFormat="1" applyFill="1" applyProtection="1"/>
    <xf numFmtId="44" fontId="20" fillId="0" borderId="55" xfId="140" applyNumberFormat="1" applyFill="1" applyBorder="1" applyProtection="1"/>
    <xf numFmtId="44" fontId="20" fillId="0" borderId="51" xfId="140" applyNumberFormat="1" applyFill="1" applyBorder="1" applyProtection="1"/>
    <xf numFmtId="0" fontId="19" fillId="0" borderId="0" xfId="0" quotePrefix="1" applyNumberFormat="1" applyFont="1" applyFill="1" applyBorder="1" applyAlignment="1">
      <alignment horizontal="centerContinuous"/>
    </xf>
    <xf numFmtId="0" fontId="19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Continuous"/>
    </xf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Alignment="1"/>
    <xf numFmtId="0" fontId="19" fillId="0" borderId="10" xfId="0" quotePrefix="1" applyNumberFormat="1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9" fillId="0" borderId="10" xfId="0" applyNumberFormat="1" applyFont="1" applyFill="1" applyBorder="1" applyAlignment="1" applyProtection="1">
      <alignment horizontal="center"/>
      <protection locked="0"/>
    </xf>
    <xf numFmtId="10" fontId="22" fillId="0" borderId="0" xfId="45" applyNumberFormat="1" applyFont="1" applyFill="1" applyBorder="1" applyAlignment="1"/>
    <xf numFmtId="41" fontId="22" fillId="0" borderId="0" xfId="0" applyNumberFormat="1" applyFont="1" applyFill="1"/>
    <xf numFmtId="41" fontId="22" fillId="0" borderId="0" xfId="2" applyNumberFormat="1" applyFont="1" applyFill="1" applyBorder="1"/>
    <xf numFmtId="41" fontId="22" fillId="0" borderId="0" xfId="2" applyNumberFormat="1" applyFont="1" applyFill="1"/>
    <xf numFmtId="41" fontId="22" fillId="0" borderId="10" xfId="1" applyNumberFormat="1" applyFont="1" applyFill="1" applyBorder="1" applyAlignment="1">
      <alignment horizontal="left" wrapText="1"/>
    </xf>
    <xf numFmtId="41" fontId="0" fillId="0" borderId="0" xfId="0" applyNumberFormat="1"/>
    <xf numFmtId="41" fontId="22" fillId="0" borderId="55" xfId="2" applyNumberFormat="1" applyFont="1" applyFill="1" applyBorder="1" applyAlignment="1">
      <alignment horizontal="left" wrapText="1"/>
    </xf>
    <xf numFmtId="42" fontId="0" fillId="0" borderId="51" xfId="0" applyNumberFormat="1" applyBorder="1"/>
    <xf numFmtId="41" fontId="22" fillId="0" borderId="55" xfId="2" applyNumberFormat="1" applyFont="1" applyFill="1" applyBorder="1"/>
    <xf numFmtId="0" fontId="51" fillId="0" borderId="0" xfId="140" applyFont="1" applyFill="1" applyBorder="1"/>
    <xf numFmtId="0" fontId="28" fillId="0" borderId="27" xfId="140" applyFont="1" applyFill="1" applyBorder="1" applyAlignment="1">
      <alignment horizontal="center"/>
    </xf>
    <xf numFmtId="0" fontId="28" fillId="0" borderId="25" xfId="140" applyFont="1" applyFill="1" applyBorder="1"/>
    <xf numFmtId="38" fontId="87" fillId="0" borderId="31" xfId="140" applyNumberFormat="1" applyFont="1" applyFill="1" applyBorder="1"/>
    <xf numFmtId="38" fontId="87" fillId="0" borderId="32" xfId="140" applyNumberFormat="1" applyFont="1" applyFill="1" applyBorder="1"/>
    <xf numFmtId="38" fontId="87" fillId="0" borderId="0" xfId="140" applyNumberFormat="1" applyFont="1" applyFill="1"/>
    <xf numFmtId="38" fontId="28" fillId="0" borderId="32" xfId="140" applyNumberFormat="1" applyFont="1" applyFill="1" applyBorder="1"/>
    <xf numFmtId="38" fontId="20" fillId="0" borderId="31" xfId="140" applyNumberFormat="1" applyFill="1" applyBorder="1"/>
    <xf numFmtId="0" fontId="20" fillId="0" borderId="25" xfId="140" applyFont="1" applyFill="1" applyBorder="1" applyAlignment="1">
      <alignment horizontal="center"/>
    </xf>
    <xf numFmtId="38" fontId="20" fillId="0" borderId="37" xfId="140" applyNumberFormat="1" applyFill="1" applyBorder="1"/>
    <xf numFmtId="38" fontId="20" fillId="0" borderId="38" xfId="140" applyNumberFormat="1" applyFill="1" applyBorder="1"/>
    <xf numFmtId="38" fontId="20" fillId="0" borderId="11" xfId="140" applyNumberFormat="1" applyFill="1" applyBorder="1"/>
    <xf numFmtId="38" fontId="20" fillId="0" borderId="38" xfId="140" applyNumberFormat="1" applyFill="1" applyBorder="1" applyAlignment="1">
      <alignment horizontal="center"/>
    </xf>
    <xf numFmtId="168" fontId="50" fillId="0" borderId="31" xfId="140" applyNumberFormat="1" applyFont="1" applyFill="1" applyBorder="1"/>
    <xf numFmtId="168" fontId="50" fillId="0" borderId="36" xfId="140" applyNumberFormat="1" applyFont="1" applyFill="1" applyBorder="1"/>
    <xf numFmtId="168" fontId="53" fillId="0" borderId="30" xfId="140" applyNumberFormat="1" applyFont="1" applyFill="1" applyBorder="1"/>
    <xf numFmtId="168" fontId="53" fillId="0" borderId="0" xfId="140" applyNumberFormat="1" applyFont="1" applyFill="1"/>
    <xf numFmtId="38" fontId="20" fillId="0" borderId="29" xfId="140" applyNumberFormat="1" applyFill="1" applyBorder="1" applyAlignment="1">
      <alignment horizontal="center"/>
    </xf>
    <xf numFmtId="0" fontId="25" fillId="0" borderId="25" xfId="140" applyFont="1" applyFill="1" applyBorder="1"/>
    <xf numFmtId="17" fontId="20" fillId="0" borderId="31" xfId="140" quotePrefix="1" applyNumberFormat="1" applyFont="1" applyFill="1" applyBorder="1" applyAlignment="1">
      <alignment horizontal="left"/>
    </xf>
    <xf numFmtId="38" fontId="28" fillId="0" borderId="32" xfId="140" quotePrefix="1" applyNumberFormat="1" applyFont="1" applyFill="1" applyBorder="1"/>
    <xf numFmtId="0" fontId="20" fillId="0" borderId="0" xfId="140" quotePrefix="1" applyFont="1" applyFill="1" applyAlignment="1">
      <alignment horizontal="left"/>
    </xf>
    <xf numFmtId="38" fontId="28" fillId="0" borderId="32" xfId="140" quotePrefix="1" applyNumberFormat="1" applyFont="1" applyFill="1" applyBorder="1" applyAlignment="1">
      <alignment horizontal="right"/>
    </xf>
    <xf numFmtId="0" fontId="28" fillId="0" borderId="0" xfId="140" applyFont="1" applyFill="1" applyBorder="1"/>
    <xf numFmtId="0" fontId="17" fillId="0" borderId="0" xfId="0" applyFont="1" applyFill="1"/>
    <xf numFmtId="43" fontId="0" fillId="0" borderId="0" xfId="0" applyNumberFormat="1" applyFill="1"/>
    <xf numFmtId="43" fontId="0" fillId="0" borderId="10" xfId="0" applyNumberFormat="1" applyFill="1" applyBorder="1"/>
    <xf numFmtId="0" fontId="66" fillId="0" borderId="50" xfId="245" applyFont="1" applyFill="1" applyBorder="1" applyAlignment="1">
      <alignment horizontal="left" vertical="top"/>
    </xf>
    <xf numFmtId="183" fontId="66" fillId="0" borderId="52" xfId="245" applyNumberFormat="1" applyFont="1" applyFill="1" applyBorder="1" applyAlignment="1">
      <alignment horizontal="right" vertical="top"/>
    </xf>
    <xf numFmtId="183" fontId="66" fillId="0" borderId="50" xfId="245" applyNumberFormat="1" applyFont="1" applyFill="1" applyBorder="1" applyAlignment="1">
      <alignment horizontal="right" vertical="top"/>
    </xf>
    <xf numFmtId="0" fontId="84" fillId="0" borderId="0" xfId="245" applyFill="1" applyAlignment="1">
      <alignment horizontal="left" vertical="top"/>
    </xf>
    <xf numFmtId="183" fontId="84" fillId="0" borderId="48" xfId="245" applyNumberFormat="1" applyFill="1" applyBorder="1" applyAlignment="1">
      <alignment horizontal="right" vertical="top"/>
    </xf>
    <xf numFmtId="183" fontId="84" fillId="0" borderId="57" xfId="245" applyNumberFormat="1" applyFill="1" applyBorder="1" applyAlignment="1">
      <alignment horizontal="right" vertical="top"/>
    </xf>
    <xf numFmtId="183" fontId="84" fillId="0" borderId="58" xfId="245" applyNumberFormat="1" applyFill="1" applyBorder="1" applyAlignment="1">
      <alignment horizontal="right" vertical="top"/>
    </xf>
    <xf numFmtId="0" fontId="84" fillId="0" borderId="0" xfId="245" applyFill="1"/>
    <xf numFmtId="164" fontId="19" fillId="0" borderId="0" xfId="45" applyFont="1" applyFill="1" applyBorder="1" applyAlignment="1" applyProtection="1">
      <alignment horizontal="center"/>
      <protection locked="0"/>
    </xf>
    <xf numFmtId="164" fontId="19" fillId="0" borderId="0" xfId="45" applyFont="1" applyFill="1" applyAlignment="1" applyProtection="1">
      <alignment horizontal="center"/>
      <protection locked="0"/>
    </xf>
    <xf numFmtId="39" fontId="20" fillId="0" borderId="0" xfId="139" applyNumberFormat="1" applyFont="1" applyFill="1" applyAlignment="1" applyProtection="1">
      <alignment wrapText="1"/>
    </xf>
    <xf numFmtId="0" fontId="20" fillId="0" borderId="0" xfId="140" applyAlignment="1">
      <alignment wrapText="1"/>
    </xf>
    <xf numFmtId="0" fontId="84" fillId="0" borderId="48" xfId="245" applyBorder="1" applyAlignment="1">
      <alignment horizontal="left" vertical="top"/>
    </xf>
    <xf numFmtId="0" fontId="84" fillId="0" borderId="49" xfId="245" applyBorder="1" applyAlignment="1">
      <alignment horizontal="left" vertical="top"/>
    </xf>
  </cellXfs>
  <cellStyles count="296">
    <cellStyle name="20% - Accent1" xfId="22" builtinId="30" customBuiltin="1"/>
    <cellStyle name="20% - Accent1 2" xfId="213"/>
    <cellStyle name="20% - Accent1 2 2" xfId="246"/>
    <cellStyle name="20% - Accent2" xfId="26" builtinId="34" customBuiltin="1"/>
    <cellStyle name="20% - Accent2 2" xfId="217"/>
    <cellStyle name="20% - Accent2 2 2" xfId="247"/>
    <cellStyle name="20% - Accent3" xfId="30" builtinId="38" customBuiltin="1"/>
    <cellStyle name="20% - Accent3 2" xfId="221"/>
    <cellStyle name="20% - Accent3 2 2" xfId="248"/>
    <cellStyle name="20% - Accent4" xfId="34" builtinId="42" customBuiltin="1"/>
    <cellStyle name="20% - Accent4 2" xfId="225"/>
    <cellStyle name="20% - Accent4 2 2" xfId="249"/>
    <cellStyle name="20% - Accent5" xfId="38" builtinId="46" customBuiltin="1"/>
    <cellStyle name="20% - Accent5 2" xfId="229"/>
    <cellStyle name="20% - Accent5 2 2" xfId="250"/>
    <cellStyle name="20% - Accent6" xfId="42" builtinId="50" customBuiltin="1"/>
    <cellStyle name="20% - Accent6 2" xfId="233"/>
    <cellStyle name="20% - Accent6 2 2" xfId="251"/>
    <cellStyle name="40% - Accent1" xfId="23" builtinId="31" customBuiltin="1"/>
    <cellStyle name="40% - Accent1 2" xfId="214"/>
    <cellStyle name="40% - Accent1 2 2" xfId="252"/>
    <cellStyle name="40% - Accent2" xfId="27" builtinId="35" customBuiltin="1"/>
    <cellStyle name="40% - Accent2 2" xfId="218"/>
    <cellStyle name="40% - Accent2 2 2" xfId="253"/>
    <cellStyle name="40% - Accent3" xfId="31" builtinId="39" customBuiltin="1"/>
    <cellStyle name="40% - Accent3 2" xfId="222"/>
    <cellStyle name="40% - Accent3 2 2" xfId="254"/>
    <cellStyle name="40% - Accent4" xfId="35" builtinId="43" customBuiltin="1"/>
    <cellStyle name="40% - Accent4 2" xfId="226"/>
    <cellStyle name="40% - Accent4 2 2" xfId="255"/>
    <cellStyle name="40% - Accent5" xfId="39" builtinId="47" customBuiltin="1"/>
    <cellStyle name="40% - Accent5 2" xfId="230"/>
    <cellStyle name="40% - Accent5 2 2" xfId="256"/>
    <cellStyle name="40% - Accent6" xfId="43" builtinId="51" customBuiltin="1"/>
    <cellStyle name="40% - Accent6 2" xfId="234"/>
    <cellStyle name="40% - Accent6 2 2" xfId="257"/>
    <cellStyle name="60% - Accent1" xfId="24" builtinId="32" customBuiltin="1"/>
    <cellStyle name="60% - Accent1 2" xfId="215"/>
    <cellStyle name="60% - Accent2" xfId="28" builtinId="36" customBuiltin="1"/>
    <cellStyle name="60% - Accent2 2" xfId="219"/>
    <cellStyle name="60% - Accent3" xfId="32" builtinId="40" customBuiltin="1"/>
    <cellStyle name="60% - Accent3 2" xfId="223"/>
    <cellStyle name="60% - Accent4" xfId="36" builtinId="44" customBuiltin="1"/>
    <cellStyle name="60% - Accent4 2" xfId="227"/>
    <cellStyle name="60% - Accent5" xfId="40" builtinId="48" customBuiltin="1"/>
    <cellStyle name="60% - Accent5 2" xfId="231"/>
    <cellStyle name="60% - Accent6" xfId="44" builtinId="52" customBuiltin="1"/>
    <cellStyle name="60% - Accent6 2" xfId="235"/>
    <cellStyle name="Accent1" xfId="21" builtinId="29" customBuiltin="1"/>
    <cellStyle name="Accent1 - 20%" xfId="60"/>
    <cellStyle name="Accent1 - 40%" xfId="56"/>
    <cellStyle name="Accent1 - 60%" xfId="52"/>
    <cellStyle name="Accent1 2" xfId="64"/>
    <cellStyle name="Accent1 3" xfId="133"/>
    <cellStyle name="Accent1 4" xfId="179"/>
    <cellStyle name="Accent1 5" xfId="192"/>
    <cellStyle name="Accent1 6" xfId="212"/>
    <cellStyle name="Accent1 7" xfId="237"/>
    <cellStyle name="Accent2" xfId="25" builtinId="33" customBuiltin="1"/>
    <cellStyle name="Accent2 - 20%" xfId="71"/>
    <cellStyle name="Accent2 - 40%" xfId="67"/>
    <cellStyle name="Accent2 - 60%" xfId="63"/>
    <cellStyle name="Accent2 2" xfId="48"/>
    <cellStyle name="Accent2 3" xfId="134"/>
    <cellStyle name="Accent2 4" xfId="180"/>
    <cellStyle name="Accent2 5" xfId="191"/>
    <cellStyle name="Accent2 6" xfId="216"/>
    <cellStyle name="Accent2 7" xfId="238"/>
    <cellStyle name="Accent3" xfId="29" builtinId="37" customBuiltin="1"/>
    <cellStyle name="Accent3 - 20%" xfId="55"/>
    <cellStyle name="Accent3 - 40%" xfId="51"/>
    <cellStyle name="Accent3 - 60%" xfId="70"/>
    <cellStyle name="Accent3 2" xfId="59"/>
    <cellStyle name="Accent3 3" xfId="135"/>
    <cellStyle name="Accent3 4" xfId="182"/>
    <cellStyle name="Accent3 5" xfId="190"/>
    <cellStyle name="Accent3 6" xfId="220"/>
    <cellStyle name="Accent3 7" xfId="239"/>
    <cellStyle name="Accent4" xfId="33" builtinId="41" customBuiltin="1"/>
    <cellStyle name="Accent4 - 20%" xfId="62"/>
    <cellStyle name="Accent4 - 40%" xfId="58"/>
    <cellStyle name="Accent4 - 60%" xfId="54"/>
    <cellStyle name="Accent4 2" xfId="66"/>
    <cellStyle name="Accent4 3" xfId="136"/>
    <cellStyle name="Accent4 4" xfId="183"/>
    <cellStyle name="Accent4 5" xfId="188"/>
    <cellStyle name="Accent4 6" xfId="224"/>
    <cellStyle name="Accent4 7" xfId="240"/>
    <cellStyle name="Accent5" xfId="37" builtinId="45" customBuiltin="1"/>
    <cellStyle name="Accent5 - 20%" xfId="69"/>
    <cellStyle name="Accent5 - 40%" xfId="65"/>
    <cellStyle name="Accent5 - 60%" xfId="61"/>
    <cellStyle name="Accent5 2" xfId="50"/>
    <cellStyle name="Accent5 3" xfId="137"/>
    <cellStyle name="Accent5 4" xfId="184"/>
    <cellStyle name="Accent5 5" xfId="187"/>
    <cellStyle name="Accent5 6" xfId="228"/>
    <cellStyle name="Accent5 7" xfId="241"/>
    <cellStyle name="Accent6" xfId="41" builtinId="49" customBuiltin="1"/>
    <cellStyle name="Accent6 - 20%" xfId="53"/>
    <cellStyle name="Accent6 - 40%" xfId="49"/>
    <cellStyle name="Accent6 - 60%" xfId="72"/>
    <cellStyle name="Accent6 2" xfId="57"/>
    <cellStyle name="Accent6 3" xfId="138"/>
    <cellStyle name="Accent6 4" xfId="185"/>
    <cellStyle name="Accent6 5" xfId="186"/>
    <cellStyle name="Accent6 6" xfId="232"/>
    <cellStyle name="Accent6 7" xfId="242"/>
    <cellStyle name="Bad" xfId="10" builtinId="27" customBuiltin="1"/>
    <cellStyle name="Bad 2" xfId="73"/>
    <cellStyle name="Bad 3" xfId="201"/>
    <cellStyle name="Calculation" xfId="14" builtinId="22" customBuiltin="1"/>
    <cellStyle name="Calculation 2" xfId="74"/>
    <cellStyle name="Calculation 3" xfId="205"/>
    <cellStyle name="Check Cell" xfId="16" builtinId="23" customBuiltin="1"/>
    <cellStyle name="Check Cell 2" xfId="75"/>
    <cellStyle name="Check Cell 3" xfId="207"/>
    <cellStyle name="Comma" xfId="1" builtinId="3"/>
    <cellStyle name="Comma 2" xfId="144"/>
    <cellStyle name="Comma 2 2" xfId="258"/>
    <cellStyle name="Comma 3" xfId="259"/>
    <cellStyle name="Comma 4" xfId="260"/>
    <cellStyle name="Comma 4 2" xfId="272"/>
    <cellStyle name="Comma 4 3" xfId="273"/>
    <cellStyle name="Comma 4 4" xfId="274"/>
    <cellStyle name="Comma 4 5" xfId="275"/>
    <cellStyle name="Comma 5" xfId="261"/>
    <cellStyle name="Comma 6" xfId="262"/>
    <cellStyle name="Comma 6 2" xfId="276"/>
    <cellStyle name="Comma 6 3" xfId="277"/>
    <cellStyle name="Comma 6 4" xfId="278"/>
    <cellStyle name="Comma 6 5" xfId="279"/>
    <cellStyle name="Comma 7" xfId="263"/>
    <cellStyle name="Currency" xfId="2" builtinId="4"/>
    <cellStyle name="Currency 2" xfId="143"/>
    <cellStyle name="Currency 3" xfId="264"/>
    <cellStyle name="Emphasis 1" xfId="76"/>
    <cellStyle name="Emphasis 2" xfId="77"/>
    <cellStyle name="Emphasis 3" xfId="78"/>
    <cellStyle name="Entered" xfId="145"/>
    <cellStyle name="Explanatory Text" xfId="19" builtinId="53" customBuiltin="1"/>
    <cellStyle name="Explanatory Text 2" xfId="210"/>
    <cellStyle name="Good" xfId="9" builtinId="26" customBuiltin="1"/>
    <cellStyle name="Good 2" xfId="79"/>
    <cellStyle name="Good 3" xfId="200"/>
    <cellStyle name="Grey" xfId="146"/>
    <cellStyle name="Heading 1" xfId="5" builtinId="16" customBuiltin="1"/>
    <cellStyle name="Heading 1 2" xfId="80"/>
    <cellStyle name="Heading 1 3" xfId="196"/>
    <cellStyle name="Heading 2" xfId="6" builtinId="17" customBuiltin="1"/>
    <cellStyle name="Heading 2 2" xfId="81"/>
    <cellStyle name="Heading 2 3" xfId="197"/>
    <cellStyle name="Heading 3" xfId="7" builtinId="18" customBuiltin="1"/>
    <cellStyle name="Heading 3 2" xfId="82"/>
    <cellStyle name="Heading 3 3" xfId="198"/>
    <cellStyle name="Heading 4" xfId="8" builtinId="19" customBuiltin="1"/>
    <cellStyle name="Heading 4 2" xfId="83"/>
    <cellStyle name="Heading 4 3" xfId="199"/>
    <cellStyle name="Input" xfId="12" builtinId="20" customBuiltin="1"/>
    <cellStyle name="Input [yellow]" xfId="147"/>
    <cellStyle name="Input 2" xfId="84"/>
    <cellStyle name="Input 3" xfId="189"/>
    <cellStyle name="Input 4" xfId="181"/>
    <cellStyle name="Input 5" xfId="203"/>
    <cellStyle name="Input 6" xfId="236"/>
    <cellStyle name="Linked Cell" xfId="15" builtinId="24" customBuiltin="1"/>
    <cellStyle name="Linked Cell 2" xfId="85"/>
    <cellStyle name="Linked Cell 3" xfId="206"/>
    <cellStyle name="Neutral" xfId="11" builtinId="28" customBuiltin="1"/>
    <cellStyle name="Neutral 2" xfId="86"/>
    <cellStyle name="Neutral 3" xfId="202"/>
    <cellStyle name="Normal" xfId="0" builtinId="0"/>
    <cellStyle name="Normal - Style1" xfId="148"/>
    <cellStyle name="Normal 10" xfId="195"/>
    <cellStyle name="Normal 11" xfId="245"/>
    <cellStyle name="Normal 12" xfId="295"/>
    <cellStyle name="Normal 155" xfId="140"/>
    <cellStyle name="Normal 2" xfId="46"/>
    <cellStyle name="Normal 2 2" xfId="265"/>
    <cellStyle name="Normal 2 3" xfId="266"/>
    <cellStyle name="Normal 2 4" xfId="267"/>
    <cellStyle name="Normal 2 5" xfId="280"/>
    <cellStyle name="Normal 2 5 2" xfId="281"/>
    <cellStyle name="Normal 2 5 3" xfId="282"/>
    <cellStyle name="Normal 3" xfId="47"/>
    <cellStyle name="Normal 3 2" xfId="268"/>
    <cellStyle name="Normal 3 2 2" xfId="283"/>
    <cellStyle name="Normal 3 2 3" xfId="284"/>
    <cellStyle name="Normal 3 2 4" xfId="285"/>
    <cellStyle name="Normal 3 2 5" xfId="286"/>
    <cellStyle name="Normal 4" xfId="68"/>
    <cellStyle name="Normal 5" xfId="142"/>
    <cellStyle name="Normal 5 2" xfId="287"/>
    <cellStyle name="Normal 5 3" xfId="288"/>
    <cellStyle name="Normal 5 4" xfId="289"/>
    <cellStyle name="Normal 5 5" xfId="290"/>
    <cellStyle name="Normal 6" xfId="178"/>
    <cellStyle name="Normal 7" xfId="193"/>
    <cellStyle name="Normal 7 2" xfId="291"/>
    <cellStyle name="Normal 7 3" xfId="292"/>
    <cellStyle name="Normal 7 4" xfId="293"/>
    <cellStyle name="Normal 7 5" xfId="294"/>
    <cellStyle name="Normal 8" xfId="141"/>
    <cellStyle name="Normal 9" xfId="194"/>
    <cellStyle name="Normal_Monthly" xfId="139"/>
    <cellStyle name="Normal_Year To Date" xfId="243"/>
    <cellStyle name="Note" xfId="18" builtinId="10" customBuiltin="1"/>
    <cellStyle name="Note 2" xfId="87"/>
    <cellStyle name="Note 2 2" xfId="269"/>
    <cellStyle name="Note 3" xfId="209"/>
    <cellStyle name="Output" xfId="13" builtinId="21" customBuiltin="1"/>
    <cellStyle name="Output 2" xfId="88"/>
    <cellStyle name="Output 3" xfId="204"/>
    <cellStyle name="Percent" xfId="3" builtinId="5"/>
    <cellStyle name="Percent [2]" xfId="149"/>
    <cellStyle name="Percent 2" xfId="244"/>
    <cellStyle name="Percent 3" xfId="270"/>
    <cellStyle name="SAPBEXaggData" xfId="89"/>
    <cellStyle name="SAPBEXaggDataEmph" xfId="90"/>
    <cellStyle name="SAPBEXaggItem" xfId="91"/>
    <cellStyle name="SAPBEXaggItemX" xfId="92"/>
    <cellStyle name="SAPBEXchaText" xfId="93"/>
    <cellStyle name="SAPBEXexcBad7" xfId="94"/>
    <cellStyle name="SAPBEXexcBad8" xfId="95"/>
    <cellStyle name="SAPBEXexcBad9" xfId="96"/>
    <cellStyle name="SAPBEXexcCritical4" xfId="97"/>
    <cellStyle name="SAPBEXexcCritical5" xfId="98"/>
    <cellStyle name="SAPBEXexcCritical6" xfId="99"/>
    <cellStyle name="SAPBEXexcGood1" xfId="100"/>
    <cellStyle name="SAPBEXexcGood2" xfId="101"/>
    <cellStyle name="SAPBEXexcGood3" xfId="102"/>
    <cellStyle name="SAPBEXfilterDrill" xfId="103"/>
    <cellStyle name="SAPBEXfilterItem" xfId="104"/>
    <cellStyle name="SAPBEXfilterText" xfId="105"/>
    <cellStyle name="SAPBEXformats" xfId="106"/>
    <cellStyle name="SAPBEXheaderItem" xfId="107"/>
    <cellStyle name="SAPBEXheaderText" xfId="108"/>
    <cellStyle name="SAPBEXHLevel0" xfId="109"/>
    <cellStyle name="SAPBEXHLevel0X" xfId="110"/>
    <cellStyle name="SAPBEXHLevel1" xfId="111"/>
    <cellStyle name="SAPBEXHLevel1X" xfId="112"/>
    <cellStyle name="SAPBEXHLevel2" xfId="113"/>
    <cellStyle name="SAPBEXHLevel2X" xfId="114"/>
    <cellStyle name="SAPBEXHLevel3" xfId="115"/>
    <cellStyle name="SAPBEXHLevel3X" xfId="116"/>
    <cellStyle name="SAPBEXinputData" xfId="117"/>
    <cellStyle name="SAPBEXItemHeader" xfId="118"/>
    <cellStyle name="SAPBEXresData" xfId="119"/>
    <cellStyle name="SAPBEXresDataEmph" xfId="120"/>
    <cellStyle name="SAPBEXresItem" xfId="121"/>
    <cellStyle name="SAPBEXresItemX" xfId="122"/>
    <cellStyle name="SAPBEXstdData" xfId="123"/>
    <cellStyle name="SAPBEXstdDataEmph" xfId="124"/>
    <cellStyle name="SAPBEXstdItem" xfId="125"/>
    <cellStyle name="SAPBEXstdItemX" xfId="126"/>
    <cellStyle name="SAPBEXtitle" xfId="127"/>
    <cellStyle name="SAPBEXunassignedItem" xfId="128"/>
    <cellStyle name="SAPBEXundefined" xfId="129"/>
    <cellStyle name="SAPBorder" xfId="150"/>
    <cellStyle name="SAPDataCell" xfId="151"/>
    <cellStyle name="SAPDataTotalCell" xfId="152"/>
    <cellStyle name="SAPDimensionCell" xfId="153"/>
    <cellStyle name="SAPEditableDataCell" xfId="154"/>
    <cellStyle name="SAPEditableDataTotalCell" xfId="155"/>
    <cellStyle name="SAPEmphasized" xfId="156"/>
    <cellStyle name="SAPEmphasizedTotal" xfId="157"/>
    <cellStyle name="SAPExceptionLevel1" xfId="158"/>
    <cellStyle name="SAPExceptionLevel2" xfId="159"/>
    <cellStyle name="SAPExceptionLevel3" xfId="160"/>
    <cellStyle name="SAPExceptionLevel4" xfId="161"/>
    <cellStyle name="SAPExceptionLevel5" xfId="162"/>
    <cellStyle name="SAPExceptionLevel6" xfId="163"/>
    <cellStyle name="SAPExceptionLevel7" xfId="164"/>
    <cellStyle name="SAPExceptionLevel8" xfId="165"/>
    <cellStyle name="SAPExceptionLevel9" xfId="166"/>
    <cellStyle name="SAPHierarchyCell0" xfId="167"/>
    <cellStyle name="SAPHierarchyCell1" xfId="168"/>
    <cellStyle name="SAPHierarchyCell2" xfId="169"/>
    <cellStyle name="SAPHierarchyCell3" xfId="170"/>
    <cellStyle name="SAPHierarchyCell4" xfId="171"/>
    <cellStyle name="SAPLockedDataCell" xfId="172"/>
    <cellStyle name="SAPLockedDataTotalCell" xfId="173"/>
    <cellStyle name="SAPMemberCell" xfId="174"/>
    <cellStyle name="SAPMemberTotalCell" xfId="175"/>
    <cellStyle name="SAPReadonlyDataCell" xfId="176"/>
    <cellStyle name="SAPReadonlyDataTotalCell" xfId="177"/>
    <cellStyle name="Sheet Title" xfId="130"/>
    <cellStyle name="Style 1" xfId="45"/>
    <cellStyle name="Title" xfId="4" builtinId="15" customBuiltin="1"/>
    <cellStyle name="Title 2" xfId="271"/>
    <cellStyle name="Total" xfId="20" builtinId="25" customBuiltin="1"/>
    <cellStyle name="Total 2" xfId="131"/>
    <cellStyle name="Total 3" xfId="211"/>
    <cellStyle name="Warning Text" xfId="17" builtinId="11" customBuiltin="1"/>
    <cellStyle name="Warning Text 2" xfId="132"/>
    <cellStyle name="Warning Text 3" xfId="208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E-ELECTRIC-MODEL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>
        <row r="12">
          <cell r="M12">
            <v>8.4790000000000004E-3</v>
          </cell>
        </row>
        <row r="13">
          <cell r="M13">
            <v>2E-3</v>
          </cell>
        </row>
        <row r="14">
          <cell r="M14">
            <v>3.8406000000000003E-2</v>
          </cell>
        </row>
        <row r="18">
          <cell r="M18">
            <v>0.95111500000000004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zoomScaleNormal="100" workbookViewId="0">
      <selection activeCell="D13" sqref="D13"/>
    </sheetView>
  </sheetViews>
  <sheetFormatPr defaultRowHeight="15" x14ac:dyDescent="0.25"/>
  <cols>
    <col min="1" max="1" width="5" bestFit="1" customWidth="1"/>
    <col min="2" max="2" width="60.28515625" bestFit="1" customWidth="1"/>
    <col min="3" max="3" width="9" bestFit="1" customWidth="1"/>
    <col min="4" max="4" width="14.7109375" bestFit="1" customWidth="1"/>
    <col min="5" max="5" width="14.7109375" customWidth="1"/>
    <col min="6" max="6" width="16.140625" bestFit="1" customWidth="1"/>
    <col min="7" max="7" width="14.28515625" customWidth="1"/>
    <col min="8" max="8" width="15.28515625" customWidth="1"/>
    <col min="9" max="9" width="15" customWidth="1"/>
    <col min="10" max="10" width="13.7109375" customWidth="1"/>
    <col min="11" max="11" width="14.7109375" bestFit="1" customWidth="1"/>
    <col min="12" max="12" width="16.140625" bestFit="1" customWidth="1"/>
    <col min="13" max="13" width="14.28515625" customWidth="1"/>
    <col min="14" max="14" width="15.28515625" customWidth="1"/>
    <col min="15" max="15" width="13.7109375" customWidth="1"/>
    <col min="16" max="16" width="14.7109375" bestFit="1" customWidth="1"/>
    <col min="17" max="17" width="16.140625" bestFit="1" customWidth="1"/>
    <col min="18" max="18" width="14.28515625" customWidth="1"/>
    <col min="19" max="19" width="15.28515625" customWidth="1"/>
  </cols>
  <sheetData>
    <row r="1" spans="1:9" ht="14.45" x14ac:dyDescent="0.3">
      <c r="A1" s="1"/>
      <c r="B1" s="2"/>
      <c r="C1" s="1"/>
      <c r="D1" s="3"/>
      <c r="E1" s="3"/>
    </row>
    <row r="2" spans="1:9" ht="14.45" x14ac:dyDescent="0.3">
      <c r="A2" s="1"/>
      <c r="B2" s="1"/>
    </row>
    <row r="3" spans="1:9" ht="14.45" x14ac:dyDescent="0.3">
      <c r="A3" s="4"/>
      <c r="B3" s="302" t="s">
        <v>0</v>
      </c>
      <c r="C3" s="302"/>
      <c r="D3" s="5"/>
      <c r="E3" s="5"/>
    </row>
    <row r="4" spans="1:9" x14ac:dyDescent="0.25">
      <c r="A4" s="4"/>
      <c r="B4" s="303" t="s">
        <v>315</v>
      </c>
      <c r="C4" s="303"/>
      <c r="D4" s="5"/>
      <c r="E4" s="5"/>
    </row>
    <row r="5" spans="1:9" x14ac:dyDescent="0.25">
      <c r="A5" s="6"/>
      <c r="B5" s="303" t="s">
        <v>1</v>
      </c>
      <c r="C5" s="303"/>
      <c r="D5" s="7"/>
      <c r="E5" s="7"/>
    </row>
    <row r="6" spans="1:9" x14ac:dyDescent="0.25">
      <c r="A6" s="4"/>
      <c r="B6" s="303" t="s">
        <v>216</v>
      </c>
      <c r="C6" s="303"/>
      <c r="D6" s="6"/>
      <c r="E6" s="6"/>
    </row>
    <row r="7" spans="1:9" x14ac:dyDescent="0.25">
      <c r="A7" s="8"/>
      <c r="B7" s="20"/>
      <c r="C7" s="250"/>
      <c r="D7" s="251" t="s">
        <v>305</v>
      </c>
      <c r="E7" s="252"/>
      <c r="F7" s="253" t="s">
        <v>306</v>
      </c>
      <c r="G7" s="252"/>
      <c r="H7" s="253" t="s">
        <v>307</v>
      </c>
    </row>
    <row r="8" spans="1:9" x14ac:dyDescent="0.25">
      <c r="A8" s="9" t="s">
        <v>2</v>
      </c>
      <c r="B8" s="10"/>
      <c r="C8" s="254"/>
      <c r="D8" s="253" t="s">
        <v>119</v>
      </c>
      <c r="E8" s="253" t="s">
        <v>306</v>
      </c>
      <c r="F8" s="253" t="s">
        <v>5</v>
      </c>
      <c r="G8" s="253" t="s">
        <v>307</v>
      </c>
      <c r="H8" s="253" t="s">
        <v>5</v>
      </c>
    </row>
    <row r="9" spans="1:9" x14ac:dyDescent="0.25">
      <c r="A9" s="11" t="s">
        <v>3</v>
      </c>
      <c r="B9" s="12" t="s">
        <v>4</v>
      </c>
      <c r="C9" s="255" t="s">
        <v>308</v>
      </c>
      <c r="D9" s="256" t="s">
        <v>309</v>
      </c>
      <c r="E9" s="257" t="s">
        <v>310</v>
      </c>
      <c r="F9" s="256" t="s">
        <v>311</v>
      </c>
      <c r="G9" s="257" t="s">
        <v>312</v>
      </c>
      <c r="H9" s="256" t="s">
        <v>313</v>
      </c>
    </row>
    <row r="10" spans="1:9" x14ac:dyDescent="0.25">
      <c r="A10" s="13"/>
      <c r="B10" s="6"/>
      <c r="C10" s="6"/>
      <c r="D10" s="6"/>
      <c r="E10" s="6"/>
    </row>
    <row r="11" spans="1:9" x14ac:dyDescent="0.25">
      <c r="A11" s="139">
        <v>1</v>
      </c>
      <c r="B11" s="25" t="s">
        <v>6</v>
      </c>
      <c r="C11" s="6"/>
      <c r="D11" s="6"/>
      <c r="E11" s="6"/>
    </row>
    <row r="12" spans="1:9" x14ac:dyDescent="0.25">
      <c r="A12" s="139">
        <f>A11+1</f>
        <v>2</v>
      </c>
      <c r="B12" s="21" t="s">
        <v>7</v>
      </c>
      <c r="C12" s="22"/>
      <c r="D12" s="137">
        <f>-'SC120L Cons 12ME 12-2018'!G53</f>
        <v>101866388.838</v>
      </c>
      <c r="E12" s="23">
        <v>0</v>
      </c>
      <c r="F12" s="137">
        <f>+E12-D12</f>
        <v>-101866388.838</v>
      </c>
      <c r="G12" s="137">
        <v>0</v>
      </c>
      <c r="H12" s="137">
        <f>+G12-E12</f>
        <v>0</v>
      </c>
      <c r="I12" s="137"/>
    </row>
    <row r="13" spans="1:9" x14ac:dyDescent="0.25">
      <c r="A13" s="139">
        <f>A12+1</f>
        <v>3</v>
      </c>
      <c r="B13" s="40" t="s">
        <v>8</v>
      </c>
      <c r="C13" s="22"/>
      <c r="D13" s="138">
        <f>'SCH 140 Prop Tax 12ME 12-2018'!D27</f>
        <v>62179769</v>
      </c>
      <c r="E13" s="138">
        <v>0</v>
      </c>
      <c r="F13" s="138">
        <f t="shared" ref="F13:F24" si="0">+E13-D13</f>
        <v>-62179769</v>
      </c>
      <c r="G13" s="138">
        <v>0</v>
      </c>
      <c r="H13" s="138">
        <f t="shared" ref="H13:H24" si="1">+G13-E13</f>
        <v>0</v>
      </c>
      <c r="I13" s="138"/>
    </row>
    <row r="14" spans="1:9" x14ac:dyDescent="0.25">
      <c r="A14" s="139">
        <f t="shared" ref="A14:A49" si="2">A13+1</f>
        <v>4</v>
      </c>
      <c r="B14" s="21" t="s">
        <v>303</v>
      </c>
      <c r="C14" s="22"/>
      <c r="D14" s="138">
        <f>'SOE 12ME 12-2018'!O34</f>
        <v>85339739.170000002</v>
      </c>
      <c r="E14" s="26">
        <v>0</v>
      </c>
      <c r="F14" s="138">
        <f t="shared" si="0"/>
        <v>-85339739.170000002</v>
      </c>
      <c r="G14" s="138">
        <v>0</v>
      </c>
      <c r="H14" s="138">
        <f t="shared" si="1"/>
        <v>0</v>
      </c>
      <c r="I14" s="138"/>
    </row>
    <row r="15" spans="1:9" x14ac:dyDescent="0.25">
      <c r="A15" s="139">
        <f t="shared" si="2"/>
        <v>5</v>
      </c>
      <c r="B15" s="21" t="s">
        <v>304</v>
      </c>
      <c r="C15" s="22"/>
      <c r="D15" s="138">
        <f>'SOE 12ME 12-2018'!O35</f>
        <v>16204.59</v>
      </c>
      <c r="E15" s="26">
        <v>0</v>
      </c>
      <c r="F15" s="138">
        <f t="shared" si="0"/>
        <v>-16204.59</v>
      </c>
      <c r="G15" s="138">
        <v>0</v>
      </c>
      <c r="H15" s="138">
        <f t="shared" si="1"/>
        <v>0</v>
      </c>
      <c r="I15" s="138"/>
    </row>
    <row r="16" spans="1:9" x14ac:dyDescent="0.25">
      <c r="A16" s="139">
        <f t="shared" si="2"/>
        <v>6</v>
      </c>
      <c r="B16" s="21" t="s">
        <v>10</v>
      </c>
      <c r="C16" s="27"/>
      <c r="D16" s="138">
        <f>'SOE 12ME 12-2018'!B36</f>
        <v>17990501.364999998</v>
      </c>
      <c r="E16" s="26">
        <v>0</v>
      </c>
      <c r="F16" s="138">
        <f t="shared" si="0"/>
        <v>-17990501.364999998</v>
      </c>
      <c r="G16" s="138">
        <v>0</v>
      </c>
      <c r="H16" s="138">
        <f t="shared" si="1"/>
        <v>0</v>
      </c>
      <c r="I16" s="138"/>
    </row>
    <row r="17" spans="1:9" x14ac:dyDescent="0.25">
      <c r="A17" s="139">
        <f t="shared" si="2"/>
        <v>7</v>
      </c>
      <c r="B17" s="28" t="s">
        <v>27</v>
      </c>
      <c r="C17" s="22"/>
      <c r="D17" s="138">
        <f>'SOE 12ME 12-2018'!B33</f>
        <v>-81156080.872999996</v>
      </c>
      <c r="E17" s="26">
        <v>0</v>
      </c>
      <c r="F17" s="138">
        <f t="shared" si="0"/>
        <v>81156080.872999996</v>
      </c>
      <c r="G17" s="138">
        <v>0</v>
      </c>
      <c r="H17" s="138">
        <f t="shared" si="1"/>
        <v>0</v>
      </c>
      <c r="I17" s="138"/>
    </row>
    <row r="18" spans="1:9" x14ac:dyDescent="0.25">
      <c r="A18" s="139">
        <f t="shared" si="2"/>
        <v>8</v>
      </c>
      <c r="B18" s="29" t="s">
        <v>11</v>
      </c>
      <c r="C18" s="22"/>
      <c r="D18" s="138">
        <f>'SOE 12ME 12-2018'!B39</f>
        <v>-657452.02800000005</v>
      </c>
      <c r="E18" s="26">
        <v>0</v>
      </c>
      <c r="F18" s="138">
        <f t="shared" si="0"/>
        <v>657452.02800000005</v>
      </c>
      <c r="G18" s="138">
        <v>0</v>
      </c>
      <c r="H18" s="138">
        <f t="shared" si="1"/>
        <v>0</v>
      </c>
      <c r="I18" s="138"/>
    </row>
    <row r="19" spans="1:9" x14ac:dyDescent="0.25">
      <c r="A19" s="139">
        <f t="shared" si="2"/>
        <v>9</v>
      </c>
      <c r="B19" s="29" t="s">
        <v>12</v>
      </c>
      <c r="C19" s="22"/>
      <c r="D19" s="138">
        <f>-'ZO12 Exp Orders 12ME 12-2018'!B12</f>
        <v>544146.44999999995</v>
      </c>
      <c r="E19" s="26">
        <v>0</v>
      </c>
      <c r="F19" s="138">
        <f t="shared" si="0"/>
        <v>-544146.44999999995</v>
      </c>
      <c r="G19" s="138">
        <v>0</v>
      </c>
      <c r="H19" s="138">
        <f t="shared" si="1"/>
        <v>0</v>
      </c>
      <c r="I19" s="138"/>
    </row>
    <row r="20" spans="1:9" x14ac:dyDescent="0.25">
      <c r="A20" s="139">
        <f t="shared" si="2"/>
        <v>10</v>
      </c>
      <c r="B20" s="29" t="s">
        <v>13</v>
      </c>
      <c r="C20" s="22"/>
      <c r="D20" s="136">
        <f>-'ZO12 SCh142 12ME 12-2018'!B24</f>
        <v>16403352.696571918</v>
      </c>
      <c r="E20" s="26">
        <v>0</v>
      </c>
      <c r="F20" s="136">
        <f t="shared" si="0"/>
        <v>-16403352.696571918</v>
      </c>
      <c r="G20" s="136">
        <v>0</v>
      </c>
      <c r="H20" s="136">
        <f t="shared" si="1"/>
        <v>0</v>
      </c>
      <c r="I20" s="138"/>
    </row>
    <row r="21" spans="1:9" x14ac:dyDescent="0.25">
      <c r="A21" s="139">
        <f t="shared" si="2"/>
        <v>11</v>
      </c>
      <c r="B21" s="29" t="s">
        <v>14</v>
      </c>
      <c r="C21" s="22"/>
      <c r="D21" s="136">
        <f>-'ZO12 SCh142 12ME 12-2018'!B20</f>
        <v>-15601474.800000001</v>
      </c>
      <c r="E21" s="26">
        <v>0</v>
      </c>
      <c r="F21" s="136">
        <f t="shared" si="0"/>
        <v>15601474.800000001</v>
      </c>
      <c r="G21" s="136">
        <v>0</v>
      </c>
      <c r="H21" s="136">
        <f t="shared" si="1"/>
        <v>0</v>
      </c>
      <c r="I21" s="138"/>
    </row>
    <row r="22" spans="1:9" x14ac:dyDescent="0.25">
      <c r="A22" s="139">
        <f t="shared" si="2"/>
        <v>12</v>
      </c>
      <c r="B22" s="33" t="s">
        <v>15</v>
      </c>
      <c r="C22" s="27"/>
      <c r="D22" s="244">
        <f>'SOGE Green Pwr 12ME 12-2018'!K6</f>
        <v>4470609.87</v>
      </c>
      <c r="E22" s="26">
        <v>0</v>
      </c>
      <c r="F22" s="244">
        <f t="shared" si="0"/>
        <v>-4470609.87</v>
      </c>
      <c r="G22" s="244">
        <v>0</v>
      </c>
      <c r="H22" s="244">
        <f t="shared" si="1"/>
        <v>0</v>
      </c>
      <c r="I22" s="138"/>
    </row>
    <row r="23" spans="1:9" x14ac:dyDescent="0.25">
      <c r="A23" s="139">
        <f t="shared" si="2"/>
        <v>13</v>
      </c>
      <c r="B23" s="33" t="s">
        <v>16</v>
      </c>
      <c r="C23" s="32"/>
      <c r="D23" s="138">
        <f>-'ZO12 Exp Orders 12ME 12-2018'!B11</f>
        <v>-684145.61</v>
      </c>
      <c r="E23" s="26">
        <v>0</v>
      </c>
      <c r="F23" s="244">
        <f t="shared" si="0"/>
        <v>684145.61</v>
      </c>
      <c r="G23" s="244">
        <v>0</v>
      </c>
      <c r="H23" s="244">
        <f t="shared" si="1"/>
        <v>0</v>
      </c>
      <c r="I23" s="138"/>
    </row>
    <row r="24" spans="1:9" x14ac:dyDescent="0.25">
      <c r="A24" s="139">
        <f t="shared" si="2"/>
        <v>14</v>
      </c>
      <c r="B24" s="30" t="s">
        <v>314</v>
      </c>
      <c r="C24" s="31"/>
      <c r="D24" s="138">
        <f>'SOE 12ME 12-2018'!B38</f>
        <v>-1234.01</v>
      </c>
      <c r="E24" s="262">
        <v>0</v>
      </c>
      <c r="F24" s="131">
        <f t="shared" si="0"/>
        <v>1234.01</v>
      </c>
      <c r="G24" s="131">
        <v>0</v>
      </c>
      <c r="H24" s="131">
        <f t="shared" si="1"/>
        <v>0</v>
      </c>
      <c r="I24" s="138"/>
    </row>
    <row r="25" spans="1:9" x14ac:dyDescent="0.25">
      <c r="A25" s="139">
        <f t="shared" si="2"/>
        <v>15</v>
      </c>
      <c r="B25" s="45" t="s">
        <v>17</v>
      </c>
      <c r="C25" s="27"/>
      <c r="D25" s="266">
        <f>SUM(D12:D24)</f>
        <v>190710324.65857193</v>
      </c>
      <c r="E25" s="259">
        <f>SUM(E12:E24)</f>
        <v>0</v>
      </c>
      <c r="F25" s="260">
        <f>SUM(F12:F24)</f>
        <v>-190710324.65857193</v>
      </c>
      <c r="G25" s="260">
        <f>SUM(G12:G24)</f>
        <v>0</v>
      </c>
      <c r="H25" s="260">
        <f>SUM(H12:H24)</f>
        <v>0</v>
      </c>
      <c r="I25" s="46"/>
    </row>
    <row r="26" spans="1:9" x14ac:dyDescent="0.25">
      <c r="A26" s="139">
        <f t="shared" si="2"/>
        <v>16</v>
      </c>
      <c r="B26" s="39"/>
      <c r="C26" s="39"/>
      <c r="D26" s="24"/>
      <c r="E26" s="39"/>
    </row>
    <row r="27" spans="1:9" x14ac:dyDescent="0.25">
      <c r="A27" s="139">
        <f t="shared" si="2"/>
        <v>17</v>
      </c>
      <c r="B27" s="41" t="s">
        <v>18</v>
      </c>
      <c r="C27" s="27"/>
      <c r="D27" s="37"/>
      <c r="E27" s="36"/>
    </row>
    <row r="28" spans="1:9" x14ac:dyDescent="0.25">
      <c r="A28" s="139">
        <f t="shared" si="2"/>
        <v>18</v>
      </c>
      <c r="B28" s="33" t="s">
        <v>19</v>
      </c>
      <c r="C28" s="246">
        <f>'[1]COC, Def, ConvF'!$M$12</f>
        <v>8.4790000000000004E-3</v>
      </c>
      <c r="D28" s="261">
        <f>SUM($D$12:$D$18,$D$22:$D$24)*$C$28</f>
        <v>1605619.9023454485</v>
      </c>
      <c r="E28" s="261">
        <v>0</v>
      </c>
      <c r="F28" s="261">
        <f t="shared" ref="F28:F30" si="3">+E28-D28</f>
        <v>-1605619.9023454485</v>
      </c>
      <c r="G28" s="136">
        <v>0</v>
      </c>
      <c r="H28" s="136">
        <f t="shared" ref="H28:H30" si="4">+G28-E28</f>
        <v>0</v>
      </c>
    </row>
    <row r="29" spans="1:9" x14ac:dyDescent="0.25">
      <c r="A29" s="139">
        <f t="shared" si="2"/>
        <v>19</v>
      </c>
      <c r="B29" s="33" t="s">
        <v>20</v>
      </c>
      <c r="C29" s="246">
        <f>'[1]COC, Def, ConvF'!$M$13</f>
        <v>2E-3</v>
      </c>
      <c r="D29" s="261">
        <f>SUM($D$12:$D$18,$D$22:$D$24)*$C$29</f>
        <v>378728.60062400007</v>
      </c>
      <c r="E29" s="261">
        <v>0</v>
      </c>
      <c r="F29" s="261">
        <f t="shared" si="3"/>
        <v>-378728.60062400007</v>
      </c>
      <c r="G29" s="136">
        <v>0</v>
      </c>
      <c r="H29" s="136">
        <f t="shared" si="4"/>
        <v>0</v>
      </c>
    </row>
    <row r="30" spans="1:9" x14ac:dyDescent="0.25">
      <c r="A30" s="139">
        <f t="shared" si="2"/>
        <v>20</v>
      </c>
      <c r="B30" s="33" t="s">
        <v>21</v>
      </c>
      <c r="C30" s="246">
        <f>'[1]COC, Def, ConvF'!$M$14</f>
        <v>3.8406000000000003E-2</v>
      </c>
      <c r="D30" s="261">
        <f>SUM($D$12:$D$18,$D$22:$D$24)*$C$30</f>
        <v>7272725.317782674</v>
      </c>
      <c r="E30" s="261">
        <v>0</v>
      </c>
      <c r="F30" s="261">
        <f t="shared" si="3"/>
        <v>-7272725.317782674</v>
      </c>
      <c r="G30" s="136">
        <v>0</v>
      </c>
      <c r="H30" s="136">
        <f t="shared" si="4"/>
        <v>0</v>
      </c>
    </row>
    <row r="31" spans="1:9" x14ac:dyDescent="0.25">
      <c r="A31" s="139">
        <f t="shared" si="2"/>
        <v>21</v>
      </c>
      <c r="B31" s="27" t="s">
        <v>22</v>
      </c>
      <c r="C31" s="42"/>
      <c r="D31" s="264">
        <f>SUM(D28:D30)</f>
        <v>9257073.8207521215</v>
      </c>
      <c r="E31" s="264">
        <f>SUM(E28:E30)</f>
        <v>0</v>
      </c>
      <c r="F31" s="264">
        <f>SUM(F28:F30)</f>
        <v>-9257073.8207521215</v>
      </c>
      <c r="G31" s="264">
        <f>SUM(G28:G30)</f>
        <v>0</v>
      </c>
      <c r="H31" s="264">
        <f>SUM(H28:H30)</f>
        <v>0</v>
      </c>
    </row>
    <row r="32" spans="1:9" x14ac:dyDescent="0.25">
      <c r="A32" s="139">
        <f t="shared" si="2"/>
        <v>22</v>
      </c>
      <c r="B32" s="27"/>
      <c r="C32" s="35"/>
      <c r="D32" s="37"/>
      <c r="E32" s="36"/>
    </row>
    <row r="33" spans="1:8" x14ac:dyDescent="0.25">
      <c r="A33" s="139">
        <f t="shared" si="2"/>
        <v>23</v>
      </c>
      <c r="B33" s="38" t="s">
        <v>23</v>
      </c>
      <c r="C33" s="32"/>
      <c r="D33" s="34"/>
      <c r="E33" s="32"/>
    </row>
    <row r="34" spans="1:8" x14ac:dyDescent="0.25">
      <c r="A34" s="139">
        <f t="shared" si="2"/>
        <v>24</v>
      </c>
      <c r="B34" s="21" t="s">
        <v>24</v>
      </c>
      <c r="C34" s="32"/>
      <c r="D34" s="136">
        <f>'ZO12 Exp Orders 12ME 12-2018'!B7</f>
        <v>97087902.950000003</v>
      </c>
      <c r="E34" s="136">
        <v>0</v>
      </c>
      <c r="F34" s="136">
        <f t="shared" ref="F34:F44" si="5">+E34-D34</f>
        <v>-97087902.950000003</v>
      </c>
      <c r="G34" s="136">
        <v>0</v>
      </c>
      <c r="H34" s="136">
        <f t="shared" ref="H34:H40" si="6">+G34-E34</f>
        <v>0</v>
      </c>
    </row>
    <row r="35" spans="1:8" x14ac:dyDescent="0.25">
      <c r="A35" s="139">
        <f t="shared" si="2"/>
        <v>25</v>
      </c>
      <c r="B35" s="40" t="s">
        <v>25</v>
      </c>
      <c r="C35" s="32"/>
      <c r="D35" s="136">
        <f>'SCH 140 Prop Tax 12ME 12-2018'!D29</f>
        <v>59265943.382832997</v>
      </c>
      <c r="E35" s="136">
        <v>0</v>
      </c>
      <c r="F35" s="136">
        <f t="shared" si="5"/>
        <v>-59265943.382832997</v>
      </c>
      <c r="G35" s="136">
        <v>0</v>
      </c>
      <c r="H35" s="136">
        <f t="shared" si="6"/>
        <v>0</v>
      </c>
    </row>
    <row r="36" spans="1:8" x14ac:dyDescent="0.25">
      <c r="A36" s="139">
        <f t="shared" si="2"/>
        <v>26</v>
      </c>
      <c r="B36" s="21" t="s">
        <v>9</v>
      </c>
      <c r="C36" s="32"/>
      <c r="D36" s="136">
        <f>'ZO12 Exp Orders 12ME 12-2018'!B8</f>
        <v>82000442.209999993</v>
      </c>
      <c r="E36" s="136">
        <v>0</v>
      </c>
      <c r="F36" s="136">
        <f t="shared" si="5"/>
        <v>-82000442.209999993</v>
      </c>
      <c r="G36" s="136">
        <v>0</v>
      </c>
      <c r="H36" s="136">
        <f t="shared" si="6"/>
        <v>0</v>
      </c>
    </row>
    <row r="37" spans="1:8" x14ac:dyDescent="0.25">
      <c r="A37" s="139">
        <f t="shared" si="2"/>
        <v>27</v>
      </c>
      <c r="B37" s="21" t="s">
        <v>26</v>
      </c>
      <c r="C37" s="32"/>
      <c r="D37" s="136">
        <f>'ZO12 Exp Orders 12ME 12-2018'!B9</f>
        <v>17158857.68</v>
      </c>
      <c r="E37" s="136">
        <v>0</v>
      </c>
      <c r="F37" s="136">
        <f t="shared" si="5"/>
        <v>-17158857.68</v>
      </c>
      <c r="G37" s="136">
        <v>0</v>
      </c>
      <c r="H37" s="136">
        <f t="shared" si="6"/>
        <v>0</v>
      </c>
    </row>
    <row r="38" spans="1:8" x14ac:dyDescent="0.25">
      <c r="A38" s="139">
        <f t="shared" si="2"/>
        <v>28</v>
      </c>
      <c r="B38" s="28" t="s">
        <v>27</v>
      </c>
      <c r="C38" s="134"/>
      <c r="D38" s="136">
        <f>'ZO12 Exp Orders 12ME 12-2018'!B10</f>
        <v>-77453659.510000005</v>
      </c>
      <c r="E38" s="136">
        <v>0</v>
      </c>
      <c r="F38" s="136">
        <f t="shared" si="5"/>
        <v>77453659.510000005</v>
      </c>
      <c r="G38" s="136">
        <v>0</v>
      </c>
      <c r="H38" s="136">
        <f t="shared" si="6"/>
        <v>0</v>
      </c>
    </row>
    <row r="39" spans="1:8" x14ac:dyDescent="0.25">
      <c r="A39" s="139">
        <f t="shared" si="2"/>
        <v>29</v>
      </c>
      <c r="B39" s="29" t="s">
        <v>28</v>
      </c>
      <c r="C39" s="134"/>
      <c r="D39" s="136">
        <f>'ZO12 Exp Orders 12ME 12-2018'!B13</f>
        <v>-83311.960000000006</v>
      </c>
      <c r="E39" s="136">
        <v>0</v>
      </c>
      <c r="F39" s="136">
        <f t="shared" si="5"/>
        <v>83311.960000000006</v>
      </c>
      <c r="G39" s="136">
        <v>0</v>
      </c>
      <c r="H39" s="136">
        <f t="shared" si="6"/>
        <v>0</v>
      </c>
    </row>
    <row r="40" spans="1:8" x14ac:dyDescent="0.25">
      <c r="A40" s="139">
        <f t="shared" si="2"/>
        <v>30</v>
      </c>
      <c r="B40" s="28" t="s">
        <v>29</v>
      </c>
      <c r="C40" s="32"/>
      <c r="D40" s="136">
        <f>'ZO12 Ord 55700200 2018'!B7</f>
        <v>1459363.53</v>
      </c>
      <c r="E40" s="136">
        <f>+D40</f>
        <v>1459363.53</v>
      </c>
      <c r="F40" s="136">
        <f t="shared" si="5"/>
        <v>0</v>
      </c>
      <c r="G40" s="136">
        <f>+D40</f>
        <v>1459363.53</v>
      </c>
      <c r="H40" s="136">
        <f t="shared" si="6"/>
        <v>0</v>
      </c>
    </row>
    <row r="41" spans="1:8" x14ac:dyDescent="0.25">
      <c r="A41" s="139">
        <f t="shared" si="2"/>
        <v>31</v>
      </c>
      <c r="B41" s="33" t="s">
        <v>290</v>
      </c>
      <c r="C41" s="32"/>
      <c r="D41" s="136">
        <f>'C.99999.03.37.01 Green Pwr 2018'!B56</f>
        <v>964405.32000000007</v>
      </c>
      <c r="E41" s="136">
        <v>0</v>
      </c>
      <c r="F41" s="136">
        <f t="shared" si="5"/>
        <v>-964405.32000000007</v>
      </c>
      <c r="G41" s="136">
        <v>0</v>
      </c>
      <c r="H41" s="136">
        <f t="shared" ref="H41:H44" si="7">+G41-E41</f>
        <v>0</v>
      </c>
    </row>
    <row r="42" spans="1:8" x14ac:dyDescent="0.25">
      <c r="A42" s="139">
        <f t="shared" si="2"/>
        <v>32</v>
      </c>
      <c r="B42" s="33" t="s">
        <v>30</v>
      </c>
      <c r="C42" s="32"/>
      <c r="D42" s="136">
        <f>-'C.99999.03.37.01 Green Pwr 2018'!B55</f>
        <v>29354.23</v>
      </c>
      <c r="E42" s="136">
        <v>0</v>
      </c>
      <c r="F42" s="136">
        <f t="shared" si="5"/>
        <v>-29354.23</v>
      </c>
      <c r="G42" s="136">
        <v>0</v>
      </c>
      <c r="H42" s="136">
        <f t="shared" si="7"/>
        <v>0</v>
      </c>
    </row>
    <row r="43" spans="1:8" x14ac:dyDescent="0.25">
      <c r="A43" s="139">
        <f t="shared" si="2"/>
        <v>33</v>
      </c>
      <c r="B43" s="33" t="s">
        <v>31</v>
      </c>
      <c r="C43" s="32"/>
      <c r="D43" s="136">
        <f>-'C.99999.03.37.01 Green Pwr 2018'!B54</f>
        <v>7384.6</v>
      </c>
      <c r="E43" s="136">
        <v>0</v>
      </c>
      <c r="F43" s="136">
        <f t="shared" si="5"/>
        <v>-7384.6</v>
      </c>
      <c r="G43" s="136">
        <v>0</v>
      </c>
      <c r="H43" s="136">
        <f t="shared" si="7"/>
        <v>0</v>
      </c>
    </row>
    <row r="44" spans="1:8" x14ac:dyDescent="0.25">
      <c r="A44" s="139">
        <f t="shared" si="2"/>
        <v>34</v>
      </c>
      <c r="B44" s="30"/>
      <c r="C44" s="31"/>
      <c r="D44" s="131"/>
      <c r="E44" s="131"/>
      <c r="F44" s="138">
        <f t="shared" si="5"/>
        <v>0</v>
      </c>
      <c r="G44" s="136">
        <v>0</v>
      </c>
      <c r="H44" s="136">
        <f t="shared" si="7"/>
        <v>0</v>
      </c>
    </row>
    <row r="45" spans="1:8" x14ac:dyDescent="0.25">
      <c r="A45" s="139">
        <f t="shared" si="2"/>
        <v>35</v>
      </c>
      <c r="B45" s="28" t="s">
        <v>32</v>
      </c>
      <c r="C45" s="32"/>
      <c r="D45" s="260">
        <f>SUM(D34:D44)</f>
        <v>180436682.43283296</v>
      </c>
      <c r="E45" s="260">
        <f>SUM(E34:E44)</f>
        <v>1459363.53</v>
      </c>
      <c r="F45" s="266">
        <f t="shared" ref="F45:G45" si="8">SUM(F34:F44)</f>
        <v>-178977318.90283296</v>
      </c>
      <c r="G45" s="266">
        <f t="shared" si="8"/>
        <v>1459363.53</v>
      </c>
      <c r="H45" s="266">
        <f>SUM(H34:H44)</f>
        <v>0</v>
      </c>
    </row>
    <row r="46" spans="1:8" x14ac:dyDescent="0.25">
      <c r="A46" s="139">
        <f t="shared" si="2"/>
        <v>36</v>
      </c>
      <c r="B46" s="32"/>
      <c r="C46" s="32"/>
      <c r="D46" s="34"/>
      <c r="E46" s="34"/>
    </row>
    <row r="47" spans="1:8" x14ac:dyDescent="0.25">
      <c r="A47" s="139">
        <f t="shared" si="2"/>
        <v>37</v>
      </c>
      <c r="B47" s="28" t="s">
        <v>33</v>
      </c>
      <c r="C47" s="28"/>
      <c r="D47" s="263">
        <f>+D25-D31-D45</f>
        <v>1016568.4049868584</v>
      </c>
      <c r="E47" s="263">
        <f>+E25-E31-E45</f>
        <v>-1459363.53</v>
      </c>
      <c r="F47" s="263">
        <f>+F25-F31-F45</f>
        <v>-2475931.9349868596</v>
      </c>
      <c r="G47" s="263">
        <f>+G25-G31-G45</f>
        <v>-1459363.53</v>
      </c>
      <c r="H47" s="263">
        <f>+H25-H31-H45</f>
        <v>0</v>
      </c>
    </row>
    <row r="48" spans="1:8" x14ac:dyDescent="0.25">
      <c r="A48" s="139">
        <f t="shared" si="2"/>
        <v>38</v>
      </c>
      <c r="B48" s="28" t="s">
        <v>34</v>
      </c>
      <c r="C48" s="258">
        <v>0.21</v>
      </c>
      <c r="D48" s="136">
        <f>D47*$C$48</f>
        <v>213479.36504724025</v>
      </c>
      <c r="E48" s="136">
        <f>E47*$C$48</f>
        <v>-306466.34129999997</v>
      </c>
      <c r="F48" s="136">
        <f>F47*$C$48</f>
        <v>-519945.70634724048</v>
      </c>
      <c r="G48" s="136">
        <f>G47*$C$48</f>
        <v>-306466.34129999997</v>
      </c>
      <c r="H48" s="136">
        <f>H47*$C$48</f>
        <v>0</v>
      </c>
    </row>
    <row r="49" spans="1:8" ht="15.75" thickBot="1" x14ac:dyDescent="0.3">
      <c r="A49" s="139">
        <f t="shared" si="2"/>
        <v>39</v>
      </c>
      <c r="B49" s="28" t="s">
        <v>35</v>
      </c>
      <c r="C49" s="28"/>
      <c r="D49" s="265">
        <f>D47-D48</f>
        <v>803089.03993961809</v>
      </c>
      <c r="E49" s="265">
        <f>E47-E48</f>
        <v>-1152897.1887000001</v>
      </c>
      <c r="F49" s="265">
        <f>F47-F48</f>
        <v>-1955986.228639619</v>
      </c>
      <c r="G49" s="265">
        <f>G47-G48</f>
        <v>-1152897.1887000001</v>
      </c>
      <c r="H49" s="265">
        <f>H47-H48</f>
        <v>0</v>
      </c>
    </row>
    <row r="50" spans="1:8" ht="15.75" thickTop="1" x14ac:dyDescent="0.25">
      <c r="D50" s="44"/>
      <c r="E50" s="44"/>
    </row>
    <row r="51" spans="1:8" x14ac:dyDescent="0.25">
      <c r="B51" s="28"/>
    </row>
    <row r="54" spans="1:8" x14ac:dyDescent="0.25">
      <c r="A54" s="135"/>
    </row>
  </sheetData>
  <mergeCells count="4">
    <mergeCell ref="B3:C3"/>
    <mergeCell ref="B4:C4"/>
    <mergeCell ref="B5:C5"/>
    <mergeCell ref="B6:C6"/>
  </mergeCells>
  <pageMargins left="0.45" right="0.45" top="0.5" bottom="0.5" header="0.3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7" zoomScaleNormal="100" workbookViewId="0">
      <selection activeCell="D53" sqref="D53"/>
    </sheetView>
  </sheetViews>
  <sheetFormatPr defaultColWidth="8.85546875" defaultRowHeight="12.75" x14ac:dyDescent="0.25"/>
  <cols>
    <col min="1" max="1" width="16" style="215" bestFit="1" customWidth="1"/>
    <col min="2" max="2" width="13" style="215" bestFit="1" customWidth="1"/>
    <col min="3" max="3" width="34" style="215" bestFit="1" customWidth="1"/>
    <col min="4" max="4" width="5" style="215" bestFit="1" customWidth="1"/>
    <col min="5" max="5" width="6" style="215" bestFit="1" customWidth="1"/>
    <col min="6" max="6" width="8" style="215" bestFit="1" customWidth="1"/>
    <col min="7" max="7" width="17" style="215" bestFit="1" customWidth="1"/>
    <col min="8" max="8" width="8" style="215" bestFit="1" customWidth="1"/>
    <col min="9" max="9" width="11" style="215" bestFit="1" customWidth="1"/>
    <col min="10" max="11" width="13" style="215" bestFit="1" customWidth="1"/>
    <col min="12" max="12" width="43" style="215" bestFit="1" customWidth="1"/>
    <col min="13" max="16384" width="8.85546875" style="215"/>
  </cols>
  <sheetData>
    <row r="1" spans="1:12" ht="13.15" x14ac:dyDescent="0.3">
      <c r="A1" s="47" t="s">
        <v>62</v>
      </c>
    </row>
    <row r="2" spans="1:12" ht="13.15" x14ac:dyDescent="0.3">
      <c r="A2" s="47" t="s">
        <v>162</v>
      </c>
    </row>
    <row r="3" spans="1:12" ht="13.15" x14ac:dyDescent="0.3">
      <c r="A3" s="47" t="s">
        <v>116</v>
      </c>
    </row>
    <row r="4" spans="1:12" ht="13.15" x14ac:dyDescent="0.3">
      <c r="A4" s="216" t="s">
        <v>36</v>
      </c>
      <c r="B4" s="216" t="s">
        <v>141</v>
      </c>
      <c r="C4" s="216" t="s">
        <v>37</v>
      </c>
      <c r="D4" s="216" t="s">
        <v>38</v>
      </c>
      <c r="E4" s="216" t="s">
        <v>39</v>
      </c>
      <c r="F4" s="216" t="s">
        <v>40</v>
      </c>
      <c r="G4" s="216" t="s">
        <v>41</v>
      </c>
      <c r="H4" s="216" t="s">
        <v>42</v>
      </c>
      <c r="I4" s="216" t="s">
        <v>43</v>
      </c>
      <c r="J4" s="216" t="s">
        <v>44</v>
      </c>
      <c r="K4" s="216" t="s">
        <v>45</v>
      </c>
      <c r="L4" s="216" t="s">
        <v>46</v>
      </c>
    </row>
    <row r="5" spans="1:12" ht="13.15" x14ac:dyDescent="0.3">
      <c r="A5" s="215" t="s">
        <v>47</v>
      </c>
      <c r="B5" s="215" t="s">
        <v>140</v>
      </c>
      <c r="C5" s="215" t="s">
        <v>48</v>
      </c>
      <c r="D5" s="215" t="s">
        <v>49</v>
      </c>
      <c r="E5" s="215" t="s">
        <v>163</v>
      </c>
      <c r="F5" s="215" t="s">
        <v>139</v>
      </c>
      <c r="G5" s="217">
        <v>-12013041.630000001</v>
      </c>
      <c r="H5" s="215" t="s">
        <v>50</v>
      </c>
      <c r="I5" s="215" t="s">
        <v>164</v>
      </c>
      <c r="J5" s="218">
        <v>43134</v>
      </c>
      <c r="K5" s="218">
        <v>43131</v>
      </c>
      <c r="L5" s="215" t="s">
        <v>165</v>
      </c>
    </row>
    <row r="6" spans="1:12" ht="13.15" x14ac:dyDescent="0.3">
      <c r="A6" s="215" t="s">
        <v>47</v>
      </c>
      <c r="B6" s="215" t="s">
        <v>140</v>
      </c>
      <c r="C6" s="215" t="s">
        <v>48</v>
      </c>
      <c r="D6" s="215" t="s">
        <v>49</v>
      </c>
      <c r="E6" s="215" t="s">
        <v>163</v>
      </c>
      <c r="F6" s="215" t="s">
        <v>139</v>
      </c>
      <c r="G6" s="217">
        <v>-6960471.9199999999</v>
      </c>
      <c r="H6" s="215" t="s">
        <v>50</v>
      </c>
      <c r="I6" s="215" t="s">
        <v>164</v>
      </c>
      <c r="J6" s="218">
        <v>43134</v>
      </c>
      <c r="K6" s="218">
        <v>43131</v>
      </c>
      <c r="L6" s="215" t="s">
        <v>166</v>
      </c>
    </row>
    <row r="7" spans="1:12" ht="13.15" x14ac:dyDescent="0.3">
      <c r="A7" s="215" t="s">
        <v>47</v>
      </c>
      <c r="B7" s="215" t="s">
        <v>140</v>
      </c>
      <c r="C7" s="215" t="s">
        <v>48</v>
      </c>
      <c r="D7" s="215" t="s">
        <v>49</v>
      </c>
      <c r="E7" s="215" t="s">
        <v>163</v>
      </c>
      <c r="F7" s="215" t="s">
        <v>139</v>
      </c>
      <c r="G7" s="217">
        <v>7711081.1600000001</v>
      </c>
      <c r="H7" s="215" t="s">
        <v>50</v>
      </c>
      <c r="I7" s="215" t="s">
        <v>164</v>
      </c>
      <c r="J7" s="218">
        <v>43134</v>
      </c>
      <c r="K7" s="218">
        <v>43131</v>
      </c>
      <c r="L7" s="215" t="s">
        <v>167</v>
      </c>
    </row>
    <row r="8" spans="1:12" ht="13.15" x14ac:dyDescent="0.3">
      <c r="A8" s="215" t="s">
        <v>47</v>
      </c>
      <c r="B8" s="215" t="s">
        <v>140</v>
      </c>
      <c r="C8" s="215" t="s">
        <v>48</v>
      </c>
      <c r="D8" s="215" t="s">
        <v>51</v>
      </c>
      <c r="E8" s="215" t="s">
        <v>163</v>
      </c>
      <c r="F8" s="215" t="s">
        <v>139</v>
      </c>
      <c r="G8" s="217">
        <v>-11279485.5</v>
      </c>
      <c r="H8" s="215" t="s">
        <v>50</v>
      </c>
      <c r="I8" s="215" t="s">
        <v>168</v>
      </c>
      <c r="J8" s="218">
        <v>43161</v>
      </c>
      <c r="K8" s="218">
        <v>43159</v>
      </c>
      <c r="L8" s="215" t="s">
        <v>169</v>
      </c>
    </row>
    <row r="9" spans="1:12" ht="13.15" x14ac:dyDescent="0.3">
      <c r="A9" s="215" t="s">
        <v>47</v>
      </c>
      <c r="B9" s="215" t="s">
        <v>140</v>
      </c>
      <c r="C9" s="215" t="s">
        <v>48</v>
      </c>
      <c r="D9" s="215" t="s">
        <v>51</v>
      </c>
      <c r="E9" s="215" t="s">
        <v>163</v>
      </c>
      <c r="F9" s="215" t="s">
        <v>139</v>
      </c>
      <c r="G9" s="217">
        <v>-6560716.6200000001</v>
      </c>
      <c r="H9" s="215" t="s">
        <v>50</v>
      </c>
      <c r="I9" s="215" t="s">
        <v>168</v>
      </c>
      <c r="J9" s="218">
        <v>43161</v>
      </c>
      <c r="K9" s="218">
        <v>43159</v>
      </c>
      <c r="L9" s="215" t="s">
        <v>170</v>
      </c>
    </row>
    <row r="10" spans="1:12" ht="13.15" x14ac:dyDescent="0.3">
      <c r="A10" s="215" t="s">
        <v>47</v>
      </c>
      <c r="B10" s="215" t="s">
        <v>140</v>
      </c>
      <c r="C10" s="215" t="s">
        <v>48</v>
      </c>
      <c r="D10" s="215" t="s">
        <v>51</v>
      </c>
      <c r="E10" s="215" t="s">
        <v>163</v>
      </c>
      <c r="F10" s="215" t="s">
        <v>139</v>
      </c>
      <c r="G10" s="217">
        <v>6960471.9220000003</v>
      </c>
      <c r="H10" s="215" t="s">
        <v>50</v>
      </c>
      <c r="I10" s="215" t="s">
        <v>168</v>
      </c>
      <c r="J10" s="218">
        <v>43161</v>
      </c>
      <c r="K10" s="218">
        <v>43159</v>
      </c>
      <c r="L10" s="215" t="s">
        <v>171</v>
      </c>
    </row>
    <row r="11" spans="1:12" ht="13.15" x14ac:dyDescent="0.3">
      <c r="A11" s="215" t="s">
        <v>47</v>
      </c>
      <c r="B11" s="215" t="s">
        <v>140</v>
      </c>
      <c r="C11" s="215" t="s">
        <v>48</v>
      </c>
      <c r="D11" s="215" t="s">
        <v>51</v>
      </c>
      <c r="E11" s="215" t="s">
        <v>163</v>
      </c>
      <c r="F11" s="215" t="s">
        <v>139</v>
      </c>
      <c r="G11" s="217">
        <v>11279485.5</v>
      </c>
      <c r="H11" s="215" t="s">
        <v>50</v>
      </c>
      <c r="I11" s="215" t="s">
        <v>172</v>
      </c>
      <c r="J11" s="218">
        <v>43162</v>
      </c>
      <c r="K11" s="218">
        <v>43159</v>
      </c>
      <c r="L11" s="215" t="s">
        <v>169</v>
      </c>
    </row>
    <row r="12" spans="1:12" ht="13.15" x14ac:dyDescent="0.3">
      <c r="A12" s="215" t="s">
        <v>47</v>
      </c>
      <c r="B12" s="215" t="s">
        <v>140</v>
      </c>
      <c r="C12" s="215" t="s">
        <v>48</v>
      </c>
      <c r="D12" s="215" t="s">
        <v>51</v>
      </c>
      <c r="E12" s="215" t="s">
        <v>163</v>
      </c>
      <c r="F12" s="215" t="s">
        <v>139</v>
      </c>
      <c r="G12" s="217">
        <v>6560716.6200000001</v>
      </c>
      <c r="H12" s="215" t="s">
        <v>50</v>
      </c>
      <c r="I12" s="215" t="s">
        <v>172</v>
      </c>
      <c r="J12" s="218">
        <v>43162</v>
      </c>
      <c r="K12" s="218">
        <v>43159</v>
      </c>
      <c r="L12" s="215" t="s">
        <v>170</v>
      </c>
    </row>
    <row r="13" spans="1:12" ht="13.15" x14ac:dyDescent="0.3">
      <c r="A13" s="215" t="s">
        <v>47</v>
      </c>
      <c r="B13" s="215" t="s">
        <v>140</v>
      </c>
      <c r="C13" s="215" t="s">
        <v>48</v>
      </c>
      <c r="D13" s="215" t="s">
        <v>51</v>
      </c>
      <c r="E13" s="215" t="s">
        <v>163</v>
      </c>
      <c r="F13" s="215" t="s">
        <v>139</v>
      </c>
      <c r="G13" s="217">
        <v>-6960471.9220000003</v>
      </c>
      <c r="H13" s="215" t="s">
        <v>50</v>
      </c>
      <c r="I13" s="215" t="s">
        <v>172</v>
      </c>
      <c r="J13" s="218">
        <v>43162</v>
      </c>
      <c r="K13" s="218">
        <v>43159</v>
      </c>
      <c r="L13" s="215" t="s">
        <v>171</v>
      </c>
    </row>
    <row r="14" spans="1:12" ht="13.15" x14ac:dyDescent="0.3">
      <c r="A14" s="215" t="s">
        <v>47</v>
      </c>
      <c r="B14" s="215" t="s">
        <v>140</v>
      </c>
      <c r="C14" s="215" t="s">
        <v>48</v>
      </c>
      <c r="D14" s="215" t="s">
        <v>53</v>
      </c>
      <c r="E14" s="215" t="s">
        <v>163</v>
      </c>
      <c r="F14" s="215" t="s">
        <v>139</v>
      </c>
      <c r="G14" s="217">
        <v>-10818949.890000001</v>
      </c>
      <c r="H14" s="215" t="s">
        <v>50</v>
      </c>
      <c r="I14" s="215" t="s">
        <v>173</v>
      </c>
      <c r="J14" s="218">
        <v>43193</v>
      </c>
      <c r="K14" s="218">
        <v>43190</v>
      </c>
      <c r="L14" s="215" t="s">
        <v>174</v>
      </c>
    </row>
    <row r="15" spans="1:12" ht="13.15" x14ac:dyDescent="0.3">
      <c r="A15" s="215" t="s">
        <v>47</v>
      </c>
      <c r="B15" s="215" t="s">
        <v>140</v>
      </c>
      <c r="C15" s="215" t="s">
        <v>48</v>
      </c>
      <c r="D15" s="215" t="s">
        <v>53</v>
      </c>
      <c r="E15" s="215" t="s">
        <v>163</v>
      </c>
      <c r="F15" s="215" t="s">
        <v>139</v>
      </c>
      <c r="G15" s="217">
        <v>-6003211.2699999996</v>
      </c>
      <c r="H15" s="215" t="s">
        <v>50</v>
      </c>
      <c r="I15" s="215" t="s">
        <v>173</v>
      </c>
      <c r="J15" s="218">
        <v>43193</v>
      </c>
      <c r="K15" s="218">
        <v>43190</v>
      </c>
      <c r="L15" s="215" t="s">
        <v>175</v>
      </c>
    </row>
    <row r="16" spans="1:12" ht="13.15" x14ac:dyDescent="0.3">
      <c r="A16" s="215" t="s">
        <v>47</v>
      </c>
      <c r="B16" s="215" t="s">
        <v>140</v>
      </c>
      <c r="C16" s="215" t="s">
        <v>48</v>
      </c>
      <c r="D16" s="215" t="s">
        <v>53</v>
      </c>
      <c r="E16" s="215" t="s">
        <v>163</v>
      </c>
      <c r="F16" s="215" t="s">
        <v>139</v>
      </c>
      <c r="G16" s="217">
        <v>6560990.5499999998</v>
      </c>
      <c r="H16" s="215" t="s">
        <v>50</v>
      </c>
      <c r="I16" s="215" t="s">
        <v>173</v>
      </c>
      <c r="J16" s="218">
        <v>43193</v>
      </c>
      <c r="K16" s="218">
        <v>43190</v>
      </c>
      <c r="L16" s="215" t="s">
        <v>176</v>
      </c>
    </row>
    <row r="17" spans="1:12" ht="13.15" x14ac:dyDescent="0.3">
      <c r="A17" s="215" t="s">
        <v>47</v>
      </c>
      <c r="B17" s="215" t="s">
        <v>140</v>
      </c>
      <c r="C17" s="215" t="s">
        <v>48</v>
      </c>
      <c r="D17" s="215" t="s">
        <v>51</v>
      </c>
      <c r="E17" s="215" t="s">
        <v>163</v>
      </c>
      <c r="F17" s="215" t="s">
        <v>139</v>
      </c>
      <c r="G17" s="217">
        <v>-11279485.5</v>
      </c>
      <c r="H17" s="215" t="s">
        <v>50</v>
      </c>
      <c r="I17" s="215" t="s">
        <v>177</v>
      </c>
      <c r="J17" s="218">
        <v>43164</v>
      </c>
      <c r="K17" s="218">
        <v>43159</v>
      </c>
      <c r="L17" s="215" t="s">
        <v>169</v>
      </c>
    </row>
    <row r="18" spans="1:12" ht="13.15" x14ac:dyDescent="0.3">
      <c r="A18" s="215" t="s">
        <v>47</v>
      </c>
      <c r="B18" s="215" t="s">
        <v>140</v>
      </c>
      <c r="C18" s="215" t="s">
        <v>48</v>
      </c>
      <c r="D18" s="215" t="s">
        <v>51</v>
      </c>
      <c r="E18" s="215" t="s">
        <v>163</v>
      </c>
      <c r="F18" s="215" t="s">
        <v>139</v>
      </c>
      <c r="G18" s="217">
        <v>-6560990.5499999998</v>
      </c>
      <c r="H18" s="215" t="s">
        <v>50</v>
      </c>
      <c r="I18" s="215" t="s">
        <v>177</v>
      </c>
      <c r="J18" s="218">
        <v>43164</v>
      </c>
      <c r="K18" s="218">
        <v>43159</v>
      </c>
      <c r="L18" s="215" t="s">
        <v>170</v>
      </c>
    </row>
    <row r="19" spans="1:12" ht="13.15" x14ac:dyDescent="0.3">
      <c r="A19" s="215" t="s">
        <v>47</v>
      </c>
      <c r="B19" s="215" t="s">
        <v>140</v>
      </c>
      <c r="C19" s="215" t="s">
        <v>48</v>
      </c>
      <c r="D19" s="215" t="s">
        <v>51</v>
      </c>
      <c r="E19" s="215" t="s">
        <v>163</v>
      </c>
      <c r="F19" s="215" t="s">
        <v>139</v>
      </c>
      <c r="G19" s="217">
        <v>6960471.9220000003</v>
      </c>
      <c r="H19" s="215" t="s">
        <v>50</v>
      </c>
      <c r="I19" s="215" t="s">
        <v>177</v>
      </c>
      <c r="J19" s="218">
        <v>43164</v>
      </c>
      <c r="K19" s="218">
        <v>43159</v>
      </c>
      <c r="L19" s="215" t="s">
        <v>171</v>
      </c>
    </row>
    <row r="20" spans="1:12" ht="13.15" x14ac:dyDescent="0.3">
      <c r="A20" s="215" t="s">
        <v>47</v>
      </c>
      <c r="B20" s="215" t="s">
        <v>140</v>
      </c>
      <c r="C20" s="215" t="s">
        <v>48</v>
      </c>
      <c r="D20" s="215" t="s">
        <v>52</v>
      </c>
      <c r="E20" s="215" t="s">
        <v>163</v>
      </c>
      <c r="F20" s="215" t="s">
        <v>139</v>
      </c>
      <c r="G20" s="217">
        <v>-9615828.2100000009</v>
      </c>
      <c r="H20" s="215" t="s">
        <v>50</v>
      </c>
      <c r="I20" s="215" t="s">
        <v>178</v>
      </c>
      <c r="J20" s="218">
        <v>43222</v>
      </c>
      <c r="K20" s="218">
        <v>43220</v>
      </c>
      <c r="L20" s="215" t="s">
        <v>179</v>
      </c>
    </row>
    <row r="21" spans="1:12" ht="13.15" x14ac:dyDescent="0.3">
      <c r="A21" s="215" t="s">
        <v>47</v>
      </c>
      <c r="B21" s="215" t="s">
        <v>140</v>
      </c>
      <c r="C21" s="215" t="s">
        <v>48</v>
      </c>
      <c r="D21" s="215" t="s">
        <v>52</v>
      </c>
      <c r="E21" s="215" t="s">
        <v>163</v>
      </c>
      <c r="F21" s="215" t="s">
        <v>139</v>
      </c>
      <c r="G21" s="217">
        <v>-5408676.3600000003</v>
      </c>
      <c r="H21" s="215" t="s">
        <v>50</v>
      </c>
      <c r="I21" s="215" t="s">
        <v>178</v>
      </c>
      <c r="J21" s="218">
        <v>43222</v>
      </c>
      <c r="K21" s="218">
        <v>43220</v>
      </c>
      <c r="L21" s="215" t="s">
        <v>180</v>
      </c>
    </row>
    <row r="22" spans="1:12" ht="13.15" x14ac:dyDescent="0.3">
      <c r="A22" s="215" t="s">
        <v>47</v>
      </c>
      <c r="B22" s="215" t="s">
        <v>140</v>
      </c>
      <c r="C22" s="215" t="s">
        <v>48</v>
      </c>
      <c r="D22" s="215" t="s">
        <v>52</v>
      </c>
      <c r="E22" s="215" t="s">
        <v>163</v>
      </c>
      <c r="F22" s="215" t="s">
        <v>139</v>
      </c>
      <c r="G22" s="217">
        <v>6003211.2699999996</v>
      </c>
      <c r="H22" s="215" t="s">
        <v>50</v>
      </c>
      <c r="I22" s="215" t="s">
        <v>178</v>
      </c>
      <c r="J22" s="218">
        <v>43222</v>
      </c>
      <c r="K22" s="218">
        <v>43220</v>
      </c>
      <c r="L22" s="215" t="s">
        <v>181</v>
      </c>
    </row>
    <row r="23" spans="1:12" ht="13.15" x14ac:dyDescent="0.3">
      <c r="A23" s="215" t="s">
        <v>47</v>
      </c>
      <c r="B23" s="215" t="s">
        <v>140</v>
      </c>
      <c r="C23" s="215" t="s">
        <v>48</v>
      </c>
      <c r="D23" s="215" t="s">
        <v>52</v>
      </c>
      <c r="E23" s="215" t="s">
        <v>163</v>
      </c>
      <c r="F23" s="215" t="s">
        <v>139</v>
      </c>
      <c r="G23" s="217">
        <v>-9615828.2100000009</v>
      </c>
      <c r="H23" s="215" t="s">
        <v>50</v>
      </c>
      <c r="I23" s="215" t="s">
        <v>182</v>
      </c>
      <c r="J23" s="218">
        <v>43222</v>
      </c>
      <c r="K23" s="218">
        <v>43220</v>
      </c>
      <c r="L23" s="215" t="s">
        <v>179</v>
      </c>
    </row>
    <row r="24" spans="1:12" ht="13.15" x14ac:dyDescent="0.3">
      <c r="A24" s="215" t="s">
        <v>47</v>
      </c>
      <c r="B24" s="215" t="s">
        <v>140</v>
      </c>
      <c r="C24" s="215" t="s">
        <v>48</v>
      </c>
      <c r="D24" s="215" t="s">
        <v>52</v>
      </c>
      <c r="E24" s="215" t="s">
        <v>163</v>
      </c>
      <c r="F24" s="215" t="s">
        <v>139</v>
      </c>
      <c r="G24" s="217">
        <v>-5408676.3600000003</v>
      </c>
      <c r="H24" s="215" t="s">
        <v>50</v>
      </c>
      <c r="I24" s="215" t="s">
        <v>182</v>
      </c>
      <c r="J24" s="218">
        <v>43222</v>
      </c>
      <c r="K24" s="218">
        <v>43220</v>
      </c>
      <c r="L24" s="215" t="s">
        <v>180</v>
      </c>
    </row>
    <row r="25" spans="1:12" ht="13.15" x14ac:dyDescent="0.3">
      <c r="A25" s="215" t="s">
        <v>47</v>
      </c>
      <c r="B25" s="215" t="s">
        <v>140</v>
      </c>
      <c r="C25" s="215" t="s">
        <v>48</v>
      </c>
      <c r="D25" s="215" t="s">
        <v>52</v>
      </c>
      <c r="E25" s="215" t="s">
        <v>163</v>
      </c>
      <c r="F25" s="215" t="s">
        <v>139</v>
      </c>
      <c r="G25" s="217">
        <v>6003211.2699999996</v>
      </c>
      <c r="H25" s="215" t="s">
        <v>50</v>
      </c>
      <c r="I25" s="215" t="s">
        <v>182</v>
      </c>
      <c r="J25" s="218">
        <v>43222</v>
      </c>
      <c r="K25" s="218">
        <v>43220</v>
      </c>
      <c r="L25" s="215" t="s">
        <v>181</v>
      </c>
    </row>
    <row r="26" spans="1:12" ht="13.15" x14ac:dyDescent="0.3">
      <c r="A26" s="215" t="s">
        <v>47</v>
      </c>
      <c r="B26" s="215" t="s">
        <v>140</v>
      </c>
      <c r="C26" s="215" t="s">
        <v>48</v>
      </c>
      <c r="D26" s="215" t="s">
        <v>52</v>
      </c>
      <c r="E26" s="215" t="s">
        <v>163</v>
      </c>
      <c r="F26" s="215" t="s">
        <v>139</v>
      </c>
      <c r="G26" s="217">
        <v>9615828.2100000009</v>
      </c>
      <c r="H26" s="215" t="s">
        <v>50</v>
      </c>
      <c r="I26" s="215" t="s">
        <v>183</v>
      </c>
      <c r="J26" s="218">
        <v>43222</v>
      </c>
      <c r="K26" s="218">
        <v>43220</v>
      </c>
      <c r="L26" s="215" t="s">
        <v>179</v>
      </c>
    </row>
    <row r="27" spans="1:12" ht="13.15" x14ac:dyDescent="0.3">
      <c r="A27" s="215" t="s">
        <v>47</v>
      </c>
      <c r="B27" s="215" t="s">
        <v>140</v>
      </c>
      <c r="C27" s="215" t="s">
        <v>48</v>
      </c>
      <c r="D27" s="215" t="s">
        <v>52</v>
      </c>
      <c r="E27" s="215" t="s">
        <v>163</v>
      </c>
      <c r="F27" s="215" t="s">
        <v>139</v>
      </c>
      <c r="G27" s="217">
        <v>5408676.3600000003</v>
      </c>
      <c r="H27" s="215" t="s">
        <v>50</v>
      </c>
      <c r="I27" s="215" t="s">
        <v>183</v>
      </c>
      <c r="J27" s="218">
        <v>43222</v>
      </c>
      <c r="K27" s="218">
        <v>43220</v>
      </c>
      <c r="L27" s="215" t="s">
        <v>180</v>
      </c>
    </row>
    <row r="28" spans="1:12" ht="13.15" x14ac:dyDescent="0.3">
      <c r="A28" s="215" t="s">
        <v>47</v>
      </c>
      <c r="B28" s="215" t="s">
        <v>140</v>
      </c>
      <c r="C28" s="215" t="s">
        <v>48</v>
      </c>
      <c r="D28" s="215" t="s">
        <v>52</v>
      </c>
      <c r="E28" s="215" t="s">
        <v>163</v>
      </c>
      <c r="F28" s="215" t="s">
        <v>139</v>
      </c>
      <c r="G28" s="217">
        <v>-6003211.2699999996</v>
      </c>
      <c r="H28" s="215" t="s">
        <v>50</v>
      </c>
      <c r="I28" s="215" t="s">
        <v>183</v>
      </c>
      <c r="J28" s="218">
        <v>43222</v>
      </c>
      <c r="K28" s="218">
        <v>43220</v>
      </c>
      <c r="L28" s="215" t="s">
        <v>181</v>
      </c>
    </row>
    <row r="29" spans="1:12" ht="13.15" x14ac:dyDescent="0.3">
      <c r="A29" s="215" t="s">
        <v>47</v>
      </c>
      <c r="B29" s="215" t="s">
        <v>140</v>
      </c>
      <c r="C29" s="215" t="s">
        <v>48</v>
      </c>
      <c r="D29" s="215" t="s">
        <v>55</v>
      </c>
      <c r="E29" s="215" t="s">
        <v>163</v>
      </c>
      <c r="F29" s="215" t="s">
        <v>139</v>
      </c>
      <c r="G29" s="217">
        <v>-7886642.7999999998</v>
      </c>
      <c r="H29" s="215" t="s">
        <v>50</v>
      </c>
      <c r="I29" s="215" t="s">
        <v>184</v>
      </c>
      <c r="J29" s="218">
        <v>43255</v>
      </c>
      <c r="K29" s="218">
        <v>43251</v>
      </c>
      <c r="L29" s="215" t="s">
        <v>185</v>
      </c>
    </row>
    <row r="30" spans="1:12" ht="13.15" x14ac:dyDescent="0.3">
      <c r="A30" s="215" t="s">
        <v>47</v>
      </c>
      <c r="B30" s="215" t="s">
        <v>140</v>
      </c>
      <c r="C30" s="215" t="s">
        <v>48</v>
      </c>
      <c r="D30" s="215" t="s">
        <v>55</v>
      </c>
      <c r="E30" s="215" t="s">
        <v>163</v>
      </c>
      <c r="F30" s="215" t="s">
        <v>139</v>
      </c>
      <c r="G30" s="217">
        <v>-4325782.3600000003</v>
      </c>
      <c r="H30" s="215" t="s">
        <v>50</v>
      </c>
      <c r="I30" s="215" t="s">
        <v>184</v>
      </c>
      <c r="J30" s="218">
        <v>43255</v>
      </c>
      <c r="K30" s="218">
        <v>43251</v>
      </c>
      <c r="L30" s="215" t="s">
        <v>186</v>
      </c>
    </row>
    <row r="31" spans="1:12" ht="13.15" x14ac:dyDescent="0.3">
      <c r="A31" s="215" t="s">
        <v>47</v>
      </c>
      <c r="B31" s="215" t="s">
        <v>140</v>
      </c>
      <c r="C31" s="215" t="s">
        <v>48</v>
      </c>
      <c r="D31" s="215" t="s">
        <v>55</v>
      </c>
      <c r="E31" s="215" t="s">
        <v>163</v>
      </c>
      <c r="F31" s="215" t="s">
        <v>139</v>
      </c>
      <c r="G31" s="217">
        <v>5408676.3600000003</v>
      </c>
      <c r="H31" s="215" t="s">
        <v>50</v>
      </c>
      <c r="I31" s="215" t="s">
        <v>184</v>
      </c>
      <c r="J31" s="218">
        <v>43255</v>
      </c>
      <c r="K31" s="218">
        <v>43251</v>
      </c>
      <c r="L31" s="215" t="s">
        <v>187</v>
      </c>
    </row>
    <row r="32" spans="1:12" ht="13.15" x14ac:dyDescent="0.3">
      <c r="A32" s="215" t="s">
        <v>47</v>
      </c>
      <c r="B32" s="215" t="s">
        <v>140</v>
      </c>
      <c r="C32" s="215" t="s">
        <v>48</v>
      </c>
      <c r="D32" s="215" t="s">
        <v>54</v>
      </c>
      <c r="E32" s="215" t="s">
        <v>163</v>
      </c>
      <c r="F32" s="215" t="s">
        <v>139</v>
      </c>
      <c r="G32" s="217">
        <v>-6711110.8899999997</v>
      </c>
      <c r="H32" s="215" t="s">
        <v>50</v>
      </c>
      <c r="I32" s="215" t="s">
        <v>188</v>
      </c>
      <c r="J32" s="218">
        <v>43284</v>
      </c>
      <c r="K32" s="218">
        <v>43281</v>
      </c>
      <c r="L32" s="215" t="s">
        <v>189</v>
      </c>
    </row>
    <row r="33" spans="1:12" ht="13.15" x14ac:dyDescent="0.3">
      <c r="A33" s="215" t="s">
        <v>47</v>
      </c>
      <c r="B33" s="215" t="s">
        <v>140</v>
      </c>
      <c r="C33" s="215" t="s">
        <v>48</v>
      </c>
      <c r="D33" s="215" t="s">
        <v>54</v>
      </c>
      <c r="E33" s="215" t="s">
        <v>163</v>
      </c>
      <c r="F33" s="215" t="s">
        <v>139</v>
      </c>
      <c r="G33" s="217">
        <v>-4357017.9800000004</v>
      </c>
      <c r="H33" s="215" t="s">
        <v>50</v>
      </c>
      <c r="I33" s="215" t="s">
        <v>188</v>
      </c>
      <c r="J33" s="218">
        <v>43284</v>
      </c>
      <c r="K33" s="218">
        <v>43281</v>
      </c>
      <c r="L33" s="215" t="s">
        <v>190</v>
      </c>
    </row>
    <row r="34" spans="1:12" ht="13.15" x14ac:dyDescent="0.3">
      <c r="A34" s="215" t="s">
        <v>47</v>
      </c>
      <c r="B34" s="215" t="s">
        <v>140</v>
      </c>
      <c r="C34" s="215" t="s">
        <v>48</v>
      </c>
      <c r="D34" s="215" t="s">
        <v>54</v>
      </c>
      <c r="E34" s="215" t="s">
        <v>163</v>
      </c>
      <c r="F34" s="215" t="s">
        <v>139</v>
      </c>
      <c r="G34" s="217">
        <v>4325782.3600000003</v>
      </c>
      <c r="H34" s="215" t="s">
        <v>50</v>
      </c>
      <c r="I34" s="215" t="s">
        <v>188</v>
      </c>
      <c r="J34" s="218">
        <v>43284</v>
      </c>
      <c r="K34" s="218">
        <v>43281</v>
      </c>
      <c r="L34" s="215" t="s">
        <v>191</v>
      </c>
    </row>
    <row r="35" spans="1:12" ht="13.15" x14ac:dyDescent="0.3">
      <c r="A35" s="215" t="s">
        <v>47</v>
      </c>
      <c r="B35" s="215" t="s">
        <v>140</v>
      </c>
      <c r="C35" s="215" t="s">
        <v>48</v>
      </c>
      <c r="D35" s="215" t="s">
        <v>57</v>
      </c>
      <c r="E35" s="215" t="s">
        <v>163</v>
      </c>
      <c r="F35" s="215" t="s">
        <v>139</v>
      </c>
      <c r="G35" s="217">
        <v>-6907965.3300000001</v>
      </c>
      <c r="H35" s="215" t="s">
        <v>50</v>
      </c>
      <c r="I35" s="215" t="s">
        <v>192</v>
      </c>
      <c r="J35" s="218">
        <v>43314</v>
      </c>
      <c r="K35" s="218">
        <v>43312</v>
      </c>
      <c r="L35" s="215" t="s">
        <v>193</v>
      </c>
    </row>
    <row r="36" spans="1:12" ht="13.15" x14ac:dyDescent="0.3">
      <c r="A36" s="215" t="s">
        <v>47</v>
      </c>
      <c r="B36" s="215" t="s">
        <v>140</v>
      </c>
      <c r="C36" s="215" t="s">
        <v>48</v>
      </c>
      <c r="D36" s="215" t="s">
        <v>57</v>
      </c>
      <c r="E36" s="215" t="s">
        <v>163</v>
      </c>
      <c r="F36" s="215" t="s">
        <v>139</v>
      </c>
      <c r="G36" s="217">
        <v>-4943519.22</v>
      </c>
      <c r="H36" s="215" t="s">
        <v>50</v>
      </c>
      <c r="I36" s="215" t="s">
        <v>192</v>
      </c>
      <c r="J36" s="218">
        <v>43314</v>
      </c>
      <c r="K36" s="218">
        <v>43312</v>
      </c>
      <c r="L36" s="215" t="s">
        <v>194</v>
      </c>
    </row>
    <row r="37" spans="1:12" x14ac:dyDescent="0.25">
      <c r="A37" s="215" t="s">
        <v>47</v>
      </c>
      <c r="B37" s="215" t="s">
        <v>140</v>
      </c>
      <c r="C37" s="215" t="s">
        <v>48</v>
      </c>
      <c r="D37" s="215" t="s">
        <v>57</v>
      </c>
      <c r="E37" s="215" t="s">
        <v>163</v>
      </c>
      <c r="F37" s="215" t="s">
        <v>139</v>
      </c>
      <c r="G37" s="217">
        <v>4357017.9800000004</v>
      </c>
      <c r="H37" s="215" t="s">
        <v>50</v>
      </c>
      <c r="I37" s="215" t="s">
        <v>192</v>
      </c>
      <c r="J37" s="218">
        <v>43314</v>
      </c>
      <c r="K37" s="218">
        <v>43312</v>
      </c>
      <c r="L37" s="215" t="s">
        <v>195</v>
      </c>
    </row>
    <row r="38" spans="1:12" x14ac:dyDescent="0.25">
      <c r="A38" s="215" t="s">
        <v>47</v>
      </c>
      <c r="B38" s="215" t="s">
        <v>140</v>
      </c>
      <c r="C38" s="215" t="s">
        <v>48</v>
      </c>
      <c r="D38" s="215" t="s">
        <v>58</v>
      </c>
      <c r="E38" s="215" t="s">
        <v>163</v>
      </c>
      <c r="F38" s="215" t="s">
        <v>117</v>
      </c>
      <c r="G38" s="217">
        <v>-6795103.1399999997</v>
      </c>
      <c r="H38" s="215" t="s">
        <v>50</v>
      </c>
      <c r="I38" s="215" t="s">
        <v>196</v>
      </c>
      <c r="J38" s="218">
        <v>43409</v>
      </c>
      <c r="K38" s="218">
        <v>43404</v>
      </c>
      <c r="L38" s="215" t="s">
        <v>197</v>
      </c>
    </row>
    <row r="39" spans="1:12" x14ac:dyDescent="0.25">
      <c r="A39" s="215" t="s">
        <v>47</v>
      </c>
      <c r="B39" s="215" t="s">
        <v>140</v>
      </c>
      <c r="C39" s="215" t="s">
        <v>48</v>
      </c>
      <c r="D39" s="215" t="s">
        <v>58</v>
      </c>
      <c r="E39" s="215" t="s">
        <v>163</v>
      </c>
      <c r="F39" s="215" t="s">
        <v>117</v>
      </c>
      <c r="G39" s="217">
        <v>-4939862.32</v>
      </c>
      <c r="H39" s="215" t="s">
        <v>50</v>
      </c>
      <c r="I39" s="215" t="s">
        <v>196</v>
      </c>
      <c r="J39" s="218">
        <v>43409</v>
      </c>
      <c r="K39" s="218">
        <v>43404</v>
      </c>
      <c r="L39" s="215" t="s">
        <v>198</v>
      </c>
    </row>
    <row r="40" spans="1:12" x14ac:dyDescent="0.25">
      <c r="A40" s="215" t="s">
        <v>47</v>
      </c>
      <c r="B40" s="215" t="s">
        <v>140</v>
      </c>
      <c r="C40" s="215" t="s">
        <v>48</v>
      </c>
      <c r="D40" s="215" t="s">
        <v>58</v>
      </c>
      <c r="E40" s="215" t="s">
        <v>163</v>
      </c>
      <c r="F40" s="215" t="s">
        <v>117</v>
      </c>
      <c r="G40" s="217">
        <v>4118281.16</v>
      </c>
      <c r="H40" s="215" t="s">
        <v>50</v>
      </c>
      <c r="I40" s="215" t="s">
        <v>196</v>
      </c>
      <c r="J40" s="218">
        <v>43409</v>
      </c>
      <c r="K40" s="218">
        <v>43404</v>
      </c>
      <c r="L40" s="215" t="s">
        <v>199</v>
      </c>
    </row>
    <row r="41" spans="1:12" x14ac:dyDescent="0.25">
      <c r="A41" s="215" t="s">
        <v>47</v>
      </c>
      <c r="B41" s="215" t="s">
        <v>140</v>
      </c>
      <c r="C41" s="215" t="s">
        <v>48</v>
      </c>
      <c r="D41" s="215" t="s">
        <v>56</v>
      </c>
      <c r="E41" s="215" t="s">
        <v>163</v>
      </c>
      <c r="F41" s="215" t="s">
        <v>139</v>
      </c>
      <c r="G41" s="217">
        <v>-7539226.25</v>
      </c>
      <c r="H41" s="215" t="s">
        <v>50</v>
      </c>
      <c r="I41" s="215" t="s">
        <v>200</v>
      </c>
      <c r="J41" s="218">
        <v>43348</v>
      </c>
      <c r="K41" s="218">
        <v>43343</v>
      </c>
      <c r="L41" s="215" t="s">
        <v>201</v>
      </c>
    </row>
    <row r="42" spans="1:12" x14ac:dyDescent="0.25">
      <c r="A42" s="215" t="s">
        <v>47</v>
      </c>
      <c r="B42" s="215" t="s">
        <v>140</v>
      </c>
      <c r="C42" s="215" t="s">
        <v>48</v>
      </c>
      <c r="D42" s="215" t="s">
        <v>56</v>
      </c>
      <c r="E42" s="215" t="s">
        <v>163</v>
      </c>
      <c r="F42" s="215" t="s">
        <v>139</v>
      </c>
      <c r="G42" s="217">
        <v>-4566692.05</v>
      </c>
      <c r="H42" s="215" t="s">
        <v>50</v>
      </c>
      <c r="I42" s="215" t="s">
        <v>200</v>
      </c>
      <c r="J42" s="218">
        <v>43348</v>
      </c>
      <c r="K42" s="218">
        <v>43343</v>
      </c>
      <c r="L42" s="215" t="s">
        <v>202</v>
      </c>
    </row>
    <row r="43" spans="1:12" x14ac:dyDescent="0.25">
      <c r="A43" s="215" t="s">
        <v>47</v>
      </c>
      <c r="B43" s="215" t="s">
        <v>140</v>
      </c>
      <c r="C43" s="215" t="s">
        <v>48</v>
      </c>
      <c r="D43" s="215" t="s">
        <v>56</v>
      </c>
      <c r="E43" s="215" t="s">
        <v>163</v>
      </c>
      <c r="F43" s="215" t="s">
        <v>139</v>
      </c>
      <c r="G43" s="217">
        <v>4943519.22</v>
      </c>
      <c r="H43" s="215" t="s">
        <v>50</v>
      </c>
      <c r="I43" s="215" t="s">
        <v>200</v>
      </c>
      <c r="J43" s="218">
        <v>43348</v>
      </c>
      <c r="K43" s="218">
        <v>43343</v>
      </c>
      <c r="L43" s="215" t="s">
        <v>203</v>
      </c>
    </row>
    <row r="44" spans="1:12" x14ac:dyDescent="0.25">
      <c r="A44" s="215" t="s">
        <v>47</v>
      </c>
      <c r="B44" s="215" t="s">
        <v>140</v>
      </c>
      <c r="C44" s="215" t="s">
        <v>48</v>
      </c>
      <c r="D44" s="215" t="s">
        <v>59</v>
      </c>
      <c r="E44" s="215" t="s">
        <v>163</v>
      </c>
      <c r="F44" s="215" t="s">
        <v>117</v>
      </c>
      <c r="G44" s="217">
        <v>-7032017.0999999996</v>
      </c>
      <c r="H44" s="215" t="s">
        <v>50</v>
      </c>
      <c r="I44" s="215" t="s">
        <v>204</v>
      </c>
      <c r="J44" s="218">
        <v>43376</v>
      </c>
      <c r="K44" s="218">
        <v>43373</v>
      </c>
      <c r="L44" s="215" t="s">
        <v>205</v>
      </c>
    </row>
    <row r="45" spans="1:12" x14ac:dyDescent="0.25">
      <c r="A45" s="215" t="s">
        <v>47</v>
      </c>
      <c r="B45" s="215" t="s">
        <v>140</v>
      </c>
      <c r="C45" s="215" t="s">
        <v>48</v>
      </c>
      <c r="D45" s="215" t="s">
        <v>59</v>
      </c>
      <c r="E45" s="215" t="s">
        <v>163</v>
      </c>
      <c r="F45" s="215" t="s">
        <v>117</v>
      </c>
      <c r="G45" s="217">
        <v>-4118281.16</v>
      </c>
      <c r="H45" s="215" t="s">
        <v>50</v>
      </c>
      <c r="I45" s="215" t="s">
        <v>204</v>
      </c>
      <c r="J45" s="218">
        <v>43376</v>
      </c>
      <c r="K45" s="218">
        <v>43373</v>
      </c>
      <c r="L45" s="215" t="s">
        <v>206</v>
      </c>
    </row>
    <row r="46" spans="1:12" x14ac:dyDescent="0.25">
      <c r="A46" s="215" t="s">
        <v>47</v>
      </c>
      <c r="B46" s="215" t="s">
        <v>140</v>
      </c>
      <c r="C46" s="215" t="s">
        <v>48</v>
      </c>
      <c r="D46" s="215" t="s">
        <v>59</v>
      </c>
      <c r="E46" s="215" t="s">
        <v>163</v>
      </c>
      <c r="F46" s="215" t="s">
        <v>117</v>
      </c>
      <c r="G46" s="217">
        <v>4566692.05</v>
      </c>
      <c r="H46" s="215" t="s">
        <v>50</v>
      </c>
      <c r="I46" s="215" t="s">
        <v>204</v>
      </c>
      <c r="J46" s="218">
        <v>43376</v>
      </c>
      <c r="K46" s="218">
        <v>43373</v>
      </c>
      <c r="L46" s="215" t="s">
        <v>207</v>
      </c>
    </row>
    <row r="47" spans="1:12" x14ac:dyDescent="0.25">
      <c r="A47" s="215" t="s">
        <v>47</v>
      </c>
      <c r="B47" s="215" t="s">
        <v>140</v>
      </c>
      <c r="C47" s="215" t="s">
        <v>48</v>
      </c>
      <c r="D47" s="215" t="s">
        <v>61</v>
      </c>
      <c r="E47" s="215" t="s">
        <v>163</v>
      </c>
      <c r="F47" s="215" t="s">
        <v>117</v>
      </c>
      <c r="G47" s="217">
        <v>-7618112.1200000001</v>
      </c>
      <c r="H47" s="215" t="s">
        <v>50</v>
      </c>
      <c r="I47" s="215" t="s">
        <v>208</v>
      </c>
      <c r="J47" s="218">
        <v>43439</v>
      </c>
      <c r="K47" s="218">
        <v>43434</v>
      </c>
      <c r="L47" s="215" t="s">
        <v>209</v>
      </c>
    </row>
    <row r="48" spans="1:12" x14ac:dyDescent="0.25">
      <c r="A48" s="215" t="s">
        <v>47</v>
      </c>
      <c r="B48" s="215" t="s">
        <v>140</v>
      </c>
      <c r="C48" s="215" t="s">
        <v>48</v>
      </c>
      <c r="D48" s="215" t="s">
        <v>61</v>
      </c>
      <c r="E48" s="215" t="s">
        <v>163</v>
      </c>
      <c r="F48" s="215" t="s">
        <v>117</v>
      </c>
      <c r="G48" s="217">
        <v>-5680765.0499999998</v>
      </c>
      <c r="H48" s="215" t="s">
        <v>50</v>
      </c>
      <c r="I48" s="215" t="s">
        <v>208</v>
      </c>
      <c r="J48" s="218">
        <v>43439</v>
      </c>
      <c r="K48" s="218">
        <v>43434</v>
      </c>
      <c r="L48" s="215" t="s">
        <v>210</v>
      </c>
    </row>
    <row r="49" spans="1:12" x14ac:dyDescent="0.25">
      <c r="A49" s="215" t="s">
        <v>47</v>
      </c>
      <c r="B49" s="215" t="s">
        <v>140</v>
      </c>
      <c r="C49" s="215" t="s">
        <v>48</v>
      </c>
      <c r="D49" s="215" t="s">
        <v>61</v>
      </c>
      <c r="E49" s="215" t="s">
        <v>163</v>
      </c>
      <c r="F49" s="215" t="s">
        <v>117</v>
      </c>
      <c r="G49" s="217">
        <v>4939862.32</v>
      </c>
      <c r="H49" s="215" t="s">
        <v>50</v>
      </c>
      <c r="I49" s="215" t="s">
        <v>208</v>
      </c>
      <c r="J49" s="218">
        <v>43439</v>
      </c>
      <c r="K49" s="218">
        <v>43434</v>
      </c>
      <c r="L49" s="215" t="s">
        <v>211</v>
      </c>
    </row>
    <row r="50" spans="1:12" x14ac:dyDescent="0.25">
      <c r="A50" s="215" t="s">
        <v>47</v>
      </c>
      <c r="B50" s="215" t="s">
        <v>140</v>
      </c>
      <c r="C50" s="215" t="s">
        <v>48</v>
      </c>
      <c r="D50" s="215" t="s">
        <v>60</v>
      </c>
      <c r="E50" s="215" t="s">
        <v>163</v>
      </c>
      <c r="F50" s="215" t="s">
        <v>117</v>
      </c>
      <c r="G50" s="217">
        <v>-9081062.9000000004</v>
      </c>
      <c r="H50" s="215" t="s">
        <v>50</v>
      </c>
      <c r="I50" s="215" t="s">
        <v>212</v>
      </c>
      <c r="J50" s="218">
        <v>43469</v>
      </c>
      <c r="K50" s="218">
        <v>43465</v>
      </c>
      <c r="L50" s="215" t="s">
        <v>213</v>
      </c>
    </row>
    <row r="51" spans="1:12" x14ac:dyDescent="0.25">
      <c r="A51" s="215" t="s">
        <v>47</v>
      </c>
      <c r="B51" s="215" t="s">
        <v>140</v>
      </c>
      <c r="C51" s="215" t="s">
        <v>48</v>
      </c>
      <c r="D51" s="215" t="s">
        <v>60</v>
      </c>
      <c r="E51" s="215" t="s">
        <v>163</v>
      </c>
      <c r="F51" s="215" t="s">
        <v>117</v>
      </c>
      <c r="G51" s="217">
        <v>-6278924.2400000002</v>
      </c>
      <c r="H51" s="215" t="s">
        <v>50</v>
      </c>
      <c r="I51" s="215" t="s">
        <v>212</v>
      </c>
      <c r="J51" s="218">
        <v>43469</v>
      </c>
      <c r="K51" s="218">
        <v>43465</v>
      </c>
      <c r="L51" s="215" t="s">
        <v>214</v>
      </c>
    </row>
    <row r="52" spans="1:12" x14ac:dyDescent="0.25">
      <c r="A52" s="215" t="s">
        <v>47</v>
      </c>
      <c r="B52" s="215" t="s">
        <v>140</v>
      </c>
      <c r="C52" s="215" t="s">
        <v>48</v>
      </c>
      <c r="D52" s="215" t="s">
        <v>60</v>
      </c>
      <c r="E52" s="215" t="s">
        <v>163</v>
      </c>
      <c r="F52" s="215" t="s">
        <v>117</v>
      </c>
      <c r="G52" s="217">
        <v>5680765.0499999998</v>
      </c>
      <c r="H52" s="215" t="s">
        <v>50</v>
      </c>
      <c r="I52" s="215" t="s">
        <v>212</v>
      </c>
      <c r="J52" s="218">
        <v>43469</v>
      </c>
      <c r="K52" s="218">
        <v>43465</v>
      </c>
      <c r="L52" s="215" t="s">
        <v>215</v>
      </c>
    </row>
    <row r="53" spans="1:12" ht="13.5" thickBot="1" x14ac:dyDescent="0.3">
      <c r="A53" s="219" t="s">
        <v>63</v>
      </c>
      <c r="B53" s="219" t="s">
        <v>63</v>
      </c>
      <c r="C53" s="219" t="s">
        <v>63</v>
      </c>
      <c r="D53" s="219" t="s">
        <v>63</v>
      </c>
      <c r="E53" s="219" t="s">
        <v>63</v>
      </c>
      <c r="F53" s="219" t="s">
        <v>63</v>
      </c>
      <c r="G53" s="220">
        <v>-101866388.838</v>
      </c>
      <c r="H53" s="219" t="s">
        <v>63</v>
      </c>
      <c r="I53" s="219" t="s">
        <v>63</v>
      </c>
      <c r="J53" s="221"/>
      <c r="K53" s="221"/>
      <c r="L53" s="219" t="s">
        <v>63</v>
      </c>
    </row>
    <row r="54" spans="1:12" ht="13.5" thickTop="1" x14ac:dyDescent="0.25"/>
  </sheetData>
  <pageMargins left="0.75" right="0.75" top="1" bottom="1" header="0.5" footer="0.5"/>
  <pageSetup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9" topLeftCell="A46" activePane="bottomLeft" state="frozen"/>
      <selection activeCell="I56" sqref="I56"/>
      <selection pane="bottomLeft" activeCell="O40" sqref="O40"/>
    </sheetView>
  </sheetViews>
  <sheetFormatPr defaultColWidth="9.140625" defaultRowHeight="12.75" x14ac:dyDescent="0.2"/>
  <cols>
    <col min="1" max="1" width="41.85546875" style="48" customWidth="1"/>
    <col min="2" max="2" width="18.140625" style="48" bestFit="1" customWidth="1"/>
    <col min="3" max="4" width="0.7109375" style="48" customWidth="1"/>
    <col min="5" max="5" width="18.140625" style="48" bestFit="1" customWidth="1"/>
    <col min="6" max="6" width="0.7109375" style="48" customWidth="1"/>
    <col min="7" max="7" width="16.28515625" style="48" bestFit="1" customWidth="1"/>
    <col min="8" max="8" width="0.7109375" style="48" customWidth="1"/>
    <col min="9" max="9" width="7.7109375" style="48" bestFit="1" customWidth="1"/>
    <col min="10" max="10" width="0.7109375" style="48" customWidth="1"/>
    <col min="11" max="11" width="7.7109375" style="48" customWidth="1"/>
    <col min="12" max="12" width="9.140625" style="48" hidden="1" customWidth="1"/>
    <col min="13" max="13" width="7.85546875" style="48" customWidth="1"/>
    <col min="14" max="14" width="9.140625" style="48"/>
    <col min="15" max="15" width="15.5703125" style="48" bestFit="1" customWidth="1"/>
    <col min="16" max="16384" width="9.140625" style="48"/>
  </cols>
  <sheetData>
    <row r="1" spans="1:13" ht="13.9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3.9" x14ac:dyDescent="0.25">
      <c r="A2" s="17" t="s">
        <v>71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3.9" x14ac:dyDescent="0.25">
      <c r="A3" s="17" t="s">
        <v>221</v>
      </c>
      <c r="B3" s="17"/>
      <c r="C3" s="17"/>
      <c r="D3" s="17"/>
      <c r="E3" s="17"/>
      <c r="F3" s="17"/>
      <c r="G3" s="17"/>
      <c r="H3" s="17"/>
      <c r="I3" s="17"/>
      <c r="J3" s="17"/>
      <c r="K3" s="18"/>
      <c r="L3" s="17"/>
      <c r="M3" s="17"/>
    </row>
    <row r="4" spans="1:13" ht="13.15" x14ac:dyDescent="0.25">
      <c r="A4" s="19" t="s">
        <v>72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13.15" x14ac:dyDescent="0.25">
      <c r="A5" s="49" t="s">
        <v>63</v>
      </c>
      <c r="B5" s="50"/>
      <c r="C5" s="50"/>
      <c r="D5" s="51"/>
      <c r="E5" s="51"/>
      <c r="F5" s="50"/>
      <c r="G5" s="50"/>
      <c r="H5" s="50"/>
      <c r="I5" s="50"/>
      <c r="J5" s="50"/>
      <c r="K5" s="50"/>
      <c r="L5" s="50"/>
      <c r="M5" s="50"/>
    </row>
    <row r="6" spans="1:13" ht="13.15" x14ac:dyDescent="0.25">
      <c r="A6" s="52" t="s">
        <v>63</v>
      </c>
      <c r="B6" s="53"/>
      <c r="C6" s="53"/>
      <c r="D6" s="53"/>
      <c r="E6" s="53"/>
      <c r="F6" s="51"/>
      <c r="G6" s="54" t="s">
        <v>220</v>
      </c>
      <c r="H6" s="54"/>
      <c r="I6" s="54"/>
      <c r="J6" s="55"/>
      <c r="K6" s="56" t="s">
        <v>118</v>
      </c>
      <c r="L6" s="57"/>
      <c r="M6" s="57"/>
    </row>
    <row r="7" spans="1:13" ht="13.15" x14ac:dyDescent="0.25">
      <c r="A7" s="58"/>
      <c r="B7" s="59" t="s">
        <v>119</v>
      </c>
      <c r="C7" s="53"/>
      <c r="D7" s="53"/>
      <c r="E7" s="59" t="s">
        <v>119</v>
      </c>
      <c r="F7" s="51"/>
      <c r="G7" s="51"/>
      <c r="H7" s="51"/>
      <c r="I7" s="51"/>
      <c r="J7" s="51"/>
      <c r="K7" s="51"/>
      <c r="L7" s="60"/>
      <c r="M7" s="51"/>
    </row>
    <row r="8" spans="1:13" ht="13.15" hidden="1" customHeight="1" x14ac:dyDescent="0.25">
      <c r="A8" s="58"/>
      <c r="B8" s="58"/>
      <c r="C8" s="53"/>
      <c r="D8" s="53"/>
      <c r="E8" s="58"/>
      <c r="F8" s="63"/>
      <c r="G8" s="62"/>
      <c r="H8" s="55"/>
      <c r="I8" s="63"/>
      <c r="J8" s="55"/>
      <c r="K8" s="62"/>
      <c r="L8" s="64"/>
      <c r="M8" s="63"/>
    </row>
    <row r="9" spans="1:13" ht="12.75" customHeight="1" x14ac:dyDescent="0.25">
      <c r="A9" s="65" t="s">
        <v>120</v>
      </c>
      <c r="B9" s="66">
        <v>2018</v>
      </c>
      <c r="C9" s="53"/>
      <c r="D9" s="53"/>
      <c r="E9" s="66">
        <v>2017</v>
      </c>
      <c r="F9" s="51"/>
      <c r="G9" s="67" t="s">
        <v>122</v>
      </c>
      <c r="H9" s="53"/>
      <c r="I9" s="68" t="s">
        <v>123</v>
      </c>
      <c r="J9" s="61"/>
      <c r="K9" s="66">
        <v>2018</v>
      </c>
      <c r="L9" s="67" t="s">
        <v>121</v>
      </c>
      <c r="M9" s="66">
        <v>2017</v>
      </c>
    </row>
    <row r="10" spans="1:13" ht="6.6" customHeight="1" x14ac:dyDescent="0.25">
      <c r="A10" s="69"/>
      <c r="B10" s="70"/>
      <c r="C10" s="69"/>
      <c r="D10" s="69"/>
      <c r="E10" s="70"/>
      <c r="F10" s="72"/>
      <c r="G10" s="70"/>
      <c r="H10" s="69"/>
      <c r="I10" s="71"/>
      <c r="J10" s="70"/>
      <c r="K10" s="70"/>
      <c r="L10" s="70"/>
      <c r="M10" s="70"/>
    </row>
    <row r="11" spans="1:13" ht="13.15" x14ac:dyDescent="0.25">
      <c r="A11" s="73" t="s">
        <v>73</v>
      </c>
      <c r="B11" s="74">
        <v>1147259983</v>
      </c>
      <c r="C11" s="74"/>
      <c r="D11" s="74"/>
      <c r="E11" s="74">
        <v>1232074695.46</v>
      </c>
      <c r="F11" s="74"/>
      <c r="G11" s="74">
        <f>B11-E11</f>
        <v>-84814712.460000038</v>
      </c>
      <c r="H11" s="75"/>
      <c r="I11" s="76">
        <f>IF(E11=0,"n/a",IF(AND(G11/E11&lt;1,G11/E11&gt;-1),G11/E11,"n/a"))</f>
        <v>-6.8838937097343858E-2</v>
      </c>
      <c r="J11" s="77"/>
      <c r="K11" s="78">
        <f>IF(B48=0,"n/a",B11/B48)</f>
        <v>0.10929002793513724</v>
      </c>
      <c r="L11" s="79" t="e">
        <f>IF(#REF!=0,"n/a",#REF!/#REF!)</f>
        <v>#REF!</v>
      </c>
      <c r="M11" s="79">
        <f>IF(E48=0,"n/a",E11/E48)</f>
        <v>0.11270351521059456</v>
      </c>
    </row>
    <row r="12" spans="1:13" ht="13.15" x14ac:dyDescent="0.25">
      <c r="A12" s="73" t="s">
        <v>74</v>
      </c>
      <c r="B12" s="80">
        <v>885457168.83000004</v>
      </c>
      <c r="C12" s="80"/>
      <c r="D12" s="80"/>
      <c r="E12" s="80">
        <v>892359527.33000004</v>
      </c>
      <c r="F12" s="80"/>
      <c r="G12" s="80">
        <f>B12-E12</f>
        <v>-6902358.5</v>
      </c>
      <c r="H12" s="80"/>
      <c r="I12" s="76">
        <f>IF(E12=0,"n/a",IF(AND(G12/E12&lt;1,G12/E12&gt;-1),G12/E12,"n/a"))</f>
        <v>-7.7349524363261105E-3</v>
      </c>
      <c r="J12" s="77"/>
      <c r="K12" s="81">
        <f>IF(B49=0,"n/a",B12/B49)</f>
        <v>9.9125573004042733E-2</v>
      </c>
      <c r="L12" s="82" t="e">
        <f>IF(#REF!=0,"n/a",#REF!/#REF!)</f>
        <v>#REF!</v>
      </c>
      <c r="M12" s="82">
        <f>IF(E49=0,"n/a",E12/E49)</f>
        <v>9.8171071126073137E-2</v>
      </c>
    </row>
    <row r="13" spans="1:13" ht="13.15" x14ac:dyDescent="0.25">
      <c r="A13" s="73" t="s">
        <v>75</v>
      </c>
      <c r="B13" s="80">
        <v>110606634.18000001</v>
      </c>
      <c r="C13" s="80"/>
      <c r="D13" s="80"/>
      <c r="E13" s="80">
        <v>112816717.70999999</v>
      </c>
      <c r="F13" s="80"/>
      <c r="G13" s="80">
        <f>B13-E13</f>
        <v>-2210083.5299999863</v>
      </c>
      <c r="H13" s="80"/>
      <c r="I13" s="76">
        <f>IF(E13=0,"n/a",IF(AND(G13/E13&lt;1,G13/E13&gt;-1),G13/E13,"n/a"))</f>
        <v>-1.9590035722197634E-2</v>
      </c>
      <c r="J13" s="77"/>
      <c r="K13" s="81">
        <f>IF(B50=0,"n/a",B13/B50)</f>
        <v>9.2960188820963754E-2</v>
      </c>
      <c r="L13" s="82" t="e">
        <f>IF(#REF!=0,"n/a",#REF!/#REF!)</f>
        <v>#REF!</v>
      </c>
      <c r="M13" s="82">
        <f>IF(E50=0,"n/a",E13/E50)</f>
        <v>9.2867202135439905E-2</v>
      </c>
    </row>
    <row r="14" spans="1:13" ht="13.15" x14ac:dyDescent="0.25">
      <c r="A14" s="73" t="s">
        <v>76</v>
      </c>
      <c r="B14" s="80">
        <v>18378086.579999998</v>
      </c>
      <c r="C14" s="80"/>
      <c r="D14" s="80"/>
      <c r="E14" s="80">
        <v>19375607.420000002</v>
      </c>
      <c r="F14" s="80"/>
      <c r="G14" s="80">
        <f>B14-E14</f>
        <v>-997520.84000000358</v>
      </c>
      <c r="H14" s="80"/>
      <c r="I14" s="76">
        <f>IF(E14=0,"n/a",IF(AND(G14/E14&lt;1,G14/E14&gt;-1),G14/E14,"n/a"))</f>
        <v>-5.1483332541633606E-2</v>
      </c>
      <c r="J14" s="77"/>
      <c r="K14" s="81">
        <f>IF(B51=0,"n/a",B14/B51)</f>
        <v>0.23775933998569448</v>
      </c>
      <c r="L14" s="82" t="e">
        <f>IF(#REF!=0,"n/a",#REF!/#REF!)</f>
        <v>#REF!</v>
      </c>
      <c r="M14" s="82">
        <f>IF(E51=0,"n/a",E14/E51)</f>
        <v>0.2429898977068477</v>
      </c>
    </row>
    <row r="15" spans="1:13" ht="13.15" x14ac:dyDescent="0.25">
      <c r="A15" s="73" t="s">
        <v>77</v>
      </c>
      <c r="B15" s="80">
        <v>340431.52</v>
      </c>
      <c r="C15" s="83"/>
      <c r="D15" s="83"/>
      <c r="E15" s="80">
        <v>354461.31</v>
      </c>
      <c r="F15" s="80"/>
      <c r="G15" s="80">
        <f>B15-E15</f>
        <v>-14029.789999999979</v>
      </c>
      <c r="H15" s="83"/>
      <c r="I15" s="76">
        <f>IF(E15=0,"n/a",IF(AND(G15/E15&lt;1,G15/E15&gt;-1),G15/E15,"n/a"))</f>
        <v>-3.9580596257458897E-2</v>
      </c>
      <c r="J15" s="84"/>
      <c r="K15" s="81">
        <f>IF(B52=0,"n/a",B15/B52)</f>
        <v>4.8055379967956641E-2</v>
      </c>
      <c r="L15" s="82" t="e">
        <f>IF(#REF!=0,"n/a",#REF!/#REF!)</f>
        <v>#REF!</v>
      </c>
      <c r="M15" s="82">
        <f>IF(E52=0,"n/a",E15/E52)</f>
        <v>4.7307822850572064E-2</v>
      </c>
    </row>
    <row r="16" spans="1:13" ht="8.4499999999999993" customHeight="1" x14ac:dyDescent="0.25">
      <c r="A16" s="69"/>
      <c r="B16" s="210"/>
      <c r="C16" s="80"/>
      <c r="D16" s="80"/>
      <c r="E16" s="210"/>
      <c r="F16" s="80"/>
      <c r="G16" s="210"/>
      <c r="H16" s="80"/>
      <c r="I16" s="209" t="s">
        <v>63</v>
      </c>
      <c r="J16" s="77"/>
      <c r="K16" s="208"/>
      <c r="L16" s="208" t="s">
        <v>78</v>
      </c>
      <c r="M16" s="208" t="s">
        <v>78</v>
      </c>
    </row>
    <row r="17" spans="1:15" ht="13.15" x14ac:dyDescent="0.25">
      <c r="A17" s="85" t="s">
        <v>124</v>
      </c>
      <c r="B17" s="86">
        <f>SUM(B11:B16)</f>
        <v>2162042304.1100001</v>
      </c>
      <c r="C17" s="80"/>
      <c r="D17" s="80"/>
      <c r="E17" s="86">
        <f>SUM(E11:E16)</f>
        <v>2256981009.23</v>
      </c>
      <c r="F17" s="80"/>
      <c r="G17" s="86">
        <f>SUM(G11:G16)</f>
        <v>-94938705.120000035</v>
      </c>
      <c r="H17" s="80"/>
      <c r="I17" s="87">
        <f>IF(E17=0,"n/a",IF(AND(G17/E17&lt;1,G17/E17&gt;-1),G17/E17,"n/a"))</f>
        <v>-4.2064467858499911E-2</v>
      </c>
      <c r="J17" s="77"/>
      <c r="K17" s="88">
        <f>IF(B54=0,"n/a",B17/B54)</f>
        <v>0.10442489671346504</v>
      </c>
      <c r="L17" s="82" t="e">
        <f>IF(#REF!=0,"n/a",#REF!/#REF!)</f>
        <v>#REF!</v>
      </c>
      <c r="M17" s="88">
        <f>IF(E54=0,"n/a",E17/E54)</f>
        <v>0.10584283934207318</v>
      </c>
    </row>
    <row r="18" spans="1:15" ht="13.15" x14ac:dyDescent="0.25">
      <c r="A18" s="73" t="s">
        <v>125</v>
      </c>
      <c r="B18" s="80">
        <v>13877639.08</v>
      </c>
      <c r="C18" s="80"/>
      <c r="D18" s="80"/>
      <c r="E18" s="80">
        <v>12583979.449999999</v>
      </c>
      <c r="F18" s="80"/>
      <c r="G18" s="80">
        <f>B18-E18</f>
        <v>1293659.6300000008</v>
      </c>
      <c r="H18" s="80"/>
      <c r="I18" s="89">
        <f>IF(E18=0,"n/a",IF(AND(G18/E18&lt;1,G18/E18&gt;-1),G18/E18,"n/a"))</f>
        <v>0.10280210923262441</v>
      </c>
      <c r="J18" s="84"/>
      <c r="K18" s="82">
        <f>IF(B55=0,"n/a",B18/B55)</f>
        <v>6.8405650608732967E-3</v>
      </c>
      <c r="L18" s="82" t="e">
        <f>IF(#REF!=0,"n/a",#REF!/#REF!)</f>
        <v>#REF!</v>
      </c>
      <c r="M18" s="82">
        <f>IF(E55=0,"n/a",E18/E55)</f>
        <v>6.2880779071468103E-3</v>
      </c>
    </row>
    <row r="19" spans="1:15" ht="13.15" x14ac:dyDescent="0.25">
      <c r="A19" s="73" t="s">
        <v>79</v>
      </c>
      <c r="B19" s="80">
        <v>89323512.370000005</v>
      </c>
      <c r="C19" s="80"/>
      <c r="D19" s="80"/>
      <c r="E19" s="80">
        <v>53788809.880000003</v>
      </c>
      <c r="F19" s="80"/>
      <c r="G19" s="80">
        <f>B19-E19</f>
        <v>35534702.490000002</v>
      </c>
      <c r="H19" s="80"/>
      <c r="I19" s="89">
        <f>IF(E19=0,"n/a",IF(AND(G19/E19&lt;1,G19/E19&gt;-1),G19/E19,"n/a"))</f>
        <v>0.6606337371895018</v>
      </c>
      <c r="J19" s="77"/>
      <c r="K19" s="88">
        <f>IF(B56=0,"n/a",B19/B56)</f>
        <v>2.8850989097789163E-2</v>
      </c>
      <c r="L19" s="88" t="e">
        <f>IF(#REF!=0,"n/a",#REF!/#REF!)</f>
        <v>#REF!</v>
      </c>
      <c r="M19" s="88">
        <f>IF(E56=0,"n/a",E19/E56)</f>
        <v>2.2241345770142088E-2</v>
      </c>
    </row>
    <row r="20" spans="1:15" ht="6" customHeight="1" x14ac:dyDescent="0.25">
      <c r="A20" s="72"/>
      <c r="B20" s="207"/>
      <c r="C20" s="90"/>
      <c r="D20" s="90"/>
      <c r="E20" s="207"/>
      <c r="F20" s="90"/>
      <c r="G20" s="207"/>
      <c r="H20" s="90"/>
      <c r="I20" s="207" t="s">
        <v>63</v>
      </c>
      <c r="J20" s="91"/>
      <c r="K20" s="91"/>
      <c r="L20" s="91"/>
      <c r="M20" s="91"/>
    </row>
    <row r="21" spans="1:15" ht="13.15" x14ac:dyDescent="0.25">
      <c r="A21" s="92" t="s">
        <v>126</v>
      </c>
      <c r="B21" s="80">
        <f>SUM(B17:B19)</f>
        <v>2265243455.5599999</v>
      </c>
      <c r="C21" s="80"/>
      <c r="D21" s="80"/>
      <c r="E21" s="80">
        <f>SUM(E17:E19)</f>
        <v>2323353798.5599999</v>
      </c>
      <c r="F21" s="80"/>
      <c r="G21" s="80">
        <f>SUM(G17:G19)</f>
        <v>-58110343.000000037</v>
      </c>
      <c r="H21" s="80"/>
      <c r="I21" s="89">
        <f>IF(E21=0,"n/a",IF(AND(G21/E21&lt;1,G21/E21&gt;-1),G21/E21,"n/a"))</f>
        <v>-2.5011405080025462E-2</v>
      </c>
      <c r="J21" s="77"/>
      <c r="K21" s="75"/>
      <c r="L21" s="93"/>
      <c r="M21" s="93"/>
    </row>
    <row r="22" spans="1:15" ht="6.6" customHeight="1" x14ac:dyDescent="0.25">
      <c r="A22" s="94"/>
      <c r="B22" s="83"/>
      <c r="C22" s="83"/>
      <c r="D22" s="83"/>
      <c r="E22" s="83"/>
      <c r="F22" s="83"/>
      <c r="G22" s="83"/>
      <c r="H22" s="83"/>
      <c r="I22" s="95" t="s">
        <v>63</v>
      </c>
      <c r="J22" s="84"/>
      <c r="K22" s="95"/>
      <c r="L22" s="95"/>
      <c r="M22" s="95"/>
    </row>
    <row r="23" spans="1:15" ht="13.15" x14ac:dyDescent="0.25">
      <c r="A23" s="73" t="s">
        <v>80</v>
      </c>
      <c r="B23" s="80">
        <v>69470811.980000004</v>
      </c>
      <c r="C23" s="83"/>
      <c r="D23" s="83"/>
      <c r="E23" s="80">
        <v>8809642.7899999991</v>
      </c>
      <c r="F23" s="83"/>
      <c r="G23" s="80">
        <f>B23-E23</f>
        <v>60661169.190000005</v>
      </c>
      <c r="H23" s="83"/>
      <c r="I23" s="89" t="str">
        <f>IF(E23=0,"n/a",IF(AND(G23/E23&lt;1,G23/E23&gt;-1),G23/E23,"n/a"))</f>
        <v>n/a</v>
      </c>
      <c r="J23" s="84"/>
      <c r="K23" s="95"/>
      <c r="L23" s="95"/>
      <c r="M23" s="95"/>
    </row>
    <row r="24" spans="1:15" ht="13.15" x14ac:dyDescent="0.25">
      <c r="A24" s="73" t="s">
        <v>81</v>
      </c>
      <c r="B24" s="80">
        <v>18713608.219999999</v>
      </c>
      <c r="C24" s="83"/>
      <c r="D24" s="83"/>
      <c r="E24" s="80">
        <v>18253610.870000001</v>
      </c>
      <c r="F24" s="83"/>
      <c r="G24" s="80">
        <f>B24-E24</f>
        <v>459997.34999999776</v>
      </c>
      <c r="H24" s="83"/>
      <c r="I24" s="89">
        <f>IF(E24=0,"n/a",IF(AND(G24/E24&lt;1,G24/E24&gt;-1),G24/E24,"n/a"))</f>
        <v>2.5200348209241615E-2</v>
      </c>
      <c r="J24" s="84"/>
      <c r="K24" s="95"/>
      <c r="L24" s="95"/>
      <c r="M24" s="95"/>
    </row>
    <row r="25" spans="1:15" ht="13.15" x14ac:dyDescent="0.25">
      <c r="A25" s="73" t="s">
        <v>82</v>
      </c>
      <c r="B25" s="80">
        <v>8054468.5800000001</v>
      </c>
      <c r="C25" s="83"/>
      <c r="D25" s="83"/>
      <c r="E25" s="80">
        <v>-17731287.890000001</v>
      </c>
      <c r="F25" s="83"/>
      <c r="G25" s="80">
        <f>B25-E25</f>
        <v>25785756.469999999</v>
      </c>
      <c r="H25" s="83"/>
      <c r="I25" s="89" t="str">
        <f>IF(E25=0,"n/a",IF(AND(G25/E25&lt;1,G25/E25&gt;-1),G25/E25,"n/a"))</f>
        <v>n/a</v>
      </c>
      <c r="J25" s="84"/>
      <c r="K25" s="95"/>
      <c r="L25" s="95"/>
      <c r="M25" s="95"/>
    </row>
    <row r="26" spans="1:15" ht="13.15" x14ac:dyDescent="0.25">
      <c r="A26" s="73" t="s">
        <v>83</v>
      </c>
      <c r="B26" s="86">
        <v>94436646.260000005</v>
      </c>
      <c r="C26" s="83"/>
      <c r="D26" s="83"/>
      <c r="E26" s="86">
        <v>87977311.269999996</v>
      </c>
      <c r="F26" s="83"/>
      <c r="G26" s="86">
        <f>B26-E26</f>
        <v>6459334.9900000095</v>
      </c>
      <c r="H26" s="83"/>
      <c r="I26" s="87">
        <f>IF(E26=0,"n/a",IF(AND(G26/E26&lt;1,G26/E26&gt;-1),G26/E26,"n/a"))</f>
        <v>7.3420463716792672E-2</v>
      </c>
      <c r="J26" s="84"/>
      <c r="K26" s="95"/>
      <c r="L26" s="95"/>
      <c r="M26" s="95"/>
    </row>
    <row r="27" spans="1:15" ht="13.15" x14ac:dyDescent="0.25">
      <c r="A27" s="73" t="s">
        <v>127</v>
      </c>
      <c r="B27" s="86">
        <f>SUM(B23:B26)</f>
        <v>190675535.04000002</v>
      </c>
      <c r="C27" s="80"/>
      <c r="D27" s="80"/>
      <c r="E27" s="86">
        <f>SUM(E23:E26)</f>
        <v>97309277.039999992</v>
      </c>
      <c r="F27" s="80"/>
      <c r="G27" s="86">
        <f>SUM(G23:G26)</f>
        <v>93366258.000000015</v>
      </c>
      <c r="H27" s="80"/>
      <c r="I27" s="87">
        <f>IF(E27=0,"n/a",IF(AND(G27/E27&lt;1,G27/E27&gt;-1),G27/E27,"n/a"))</f>
        <v>0.95947951562337519</v>
      </c>
      <c r="J27" s="77"/>
      <c r="K27" s="93"/>
      <c r="L27" s="93"/>
      <c r="M27" s="93"/>
    </row>
    <row r="28" spans="1:15" ht="6.6" customHeight="1" x14ac:dyDescent="0.25">
      <c r="A28" s="94"/>
      <c r="B28" s="96"/>
      <c r="C28" s="96"/>
      <c r="D28" s="96"/>
      <c r="E28" s="96"/>
      <c r="F28" s="96"/>
      <c r="G28" s="96"/>
      <c r="H28" s="83"/>
      <c r="I28" s="95" t="s">
        <v>63</v>
      </c>
      <c r="J28" s="84"/>
      <c r="K28" s="95"/>
      <c r="L28" s="95"/>
      <c r="M28" s="95"/>
    </row>
    <row r="29" spans="1:15" ht="13.9" thickBot="1" x14ac:dyDescent="0.3">
      <c r="A29" s="97" t="s">
        <v>128</v>
      </c>
      <c r="B29" s="98">
        <f>+B27+B21</f>
        <v>2455918990.5999999</v>
      </c>
      <c r="C29" s="74"/>
      <c r="D29" s="74"/>
      <c r="E29" s="98">
        <f>+E27+E21</f>
        <v>2420663075.5999999</v>
      </c>
      <c r="F29" s="74"/>
      <c r="G29" s="98">
        <f>+G27+G21</f>
        <v>35255914.999999978</v>
      </c>
      <c r="H29" s="80"/>
      <c r="I29" s="99">
        <f>IF(E29=0,"n/a",IF(AND(G29/E29&lt;1,G29/E29&gt;-1),G29/E29,"n/a"))</f>
        <v>1.4564569251861389E-2</v>
      </c>
      <c r="J29" s="77"/>
      <c r="K29" s="93"/>
      <c r="L29" s="93"/>
      <c r="M29" s="93"/>
    </row>
    <row r="30" spans="1:15" ht="4.1500000000000004" customHeight="1" thickTop="1" x14ac:dyDescent="0.25">
      <c r="A30" s="100"/>
      <c r="B30" s="96"/>
      <c r="C30" s="74"/>
      <c r="D30" s="74"/>
      <c r="E30" s="96"/>
      <c r="F30" s="74"/>
      <c r="G30" s="96"/>
      <c r="H30" s="80"/>
      <c r="I30" s="101"/>
      <c r="J30" s="77"/>
      <c r="K30" s="93"/>
      <c r="L30" s="93"/>
      <c r="M30" s="93"/>
    </row>
    <row r="31" spans="1:15" ht="13.15" customHeight="1" x14ac:dyDescent="0.25">
      <c r="A31" s="72"/>
      <c r="B31" s="102"/>
      <c r="C31" s="102"/>
      <c r="D31" s="102"/>
      <c r="E31" s="102"/>
      <c r="F31" s="102"/>
      <c r="G31" s="102"/>
      <c r="H31" s="103"/>
      <c r="I31" s="80"/>
      <c r="J31" s="104"/>
      <c r="K31" s="91"/>
      <c r="L31" s="91"/>
      <c r="M31" s="91"/>
    </row>
    <row r="32" spans="1:15" x14ac:dyDescent="0.2">
      <c r="A32" s="73" t="s">
        <v>129</v>
      </c>
      <c r="B32" s="74">
        <v>85355943.760000005</v>
      </c>
      <c r="C32" s="74"/>
      <c r="D32" s="74"/>
      <c r="E32" s="74">
        <v>88133150.840000004</v>
      </c>
      <c r="F32" s="74"/>
      <c r="G32" s="74"/>
      <c r="H32" s="80"/>
      <c r="I32" s="80"/>
      <c r="J32" s="93"/>
      <c r="K32" s="75"/>
      <c r="L32" s="93"/>
      <c r="M32" s="93"/>
      <c r="N32" s="48" t="s">
        <v>300</v>
      </c>
      <c r="O32" s="74">
        <v>84369644.5</v>
      </c>
    </row>
    <row r="33" spans="1:15" x14ac:dyDescent="0.2">
      <c r="A33" s="73" t="s">
        <v>84</v>
      </c>
      <c r="B33" s="80">
        <v>-81156080.872999996</v>
      </c>
      <c r="C33" s="80"/>
      <c r="D33" s="80"/>
      <c r="E33" s="80">
        <v>-79563217.319999993</v>
      </c>
      <c r="F33" s="74"/>
      <c r="G33" s="74"/>
      <c r="H33" s="80"/>
      <c r="I33" s="80"/>
      <c r="J33" s="77"/>
      <c r="K33" s="75"/>
      <c r="L33" s="93"/>
      <c r="M33" s="93"/>
      <c r="N33" s="48" t="s">
        <v>301</v>
      </c>
      <c r="O33" s="80">
        <v>970094.67</v>
      </c>
    </row>
    <row r="34" spans="1:15" ht="12" customHeight="1" x14ac:dyDescent="0.2">
      <c r="A34" s="73" t="s">
        <v>85</v>
      </c>
      <c r="B34" s="80">
        <v>101866388.838</v>
      </c>
      <c r="C34" s="105"/>
      <c r="D34" s="105"/>
      <c r="E34" s="80">
        <v>109964008.22</v>
      </c>
      <c r="F34" s="106"/>
      <c r="G34" s="106"/>
      <c r="H34" s="105"/>
      <c r="I34" s="105"/>
      <c r="J34" s="72"/>
      <c r="K34" s="69"/>
      <c r="L34" s="72"/>
      <c r="M34" s="72"/>
      <c r="N34" s="48" t="s">
        <v>299</v>
      </c>
      <c r="O34" s="248">
        <f>SUM(O32:O33)</f>
        <v>85339739.170000002</v>
      </c>
    </row>
    <row r="35" spans="1:15" x14ac:dyDescent="0.2">
      <c r="A35" s="73" t="s">
        <v>130</v>
      </c>
      <c r="B35" s="80">
        <v>-41885179.534999996</v>
      </c>
      <c r="C35" s="80"/>
      <c r="D35" s="80"/>
      <c r="E35" s="80">
        <v>-51942316.759999998</v>
      </c>
      <c r="F35" s="74"/>
      <c r="G35" s="74"/>
      <c r="H35" s="80"/>
      <c r="I35" s="80"/>
      <c r="J35" s="93"/>
      <c r="K35" s="75"/>
      <c r="L35" s="93"/>
      <c r="M35" s="93"/>
      <c r="N35" s="48" t="s">
        <v>298</v>
      </c>
      <c r="O35" s="80">
        <v>16204.59</v>
      </c>
    </row>
    <row r="36" spans="1:15" ht="13.5" thickBot="1" x14ac:dyDescent="0.25">
      <c r="A36" s="73" t="s">
        <v>86</v>
      </c>
      <c r="B36" s="80">
        <v>17990501.364999998</v>
      </c>
      <c r="C36" s="80"/>
      <c r="D36" s="80"/>
      <c r="E36" s="80">
        <v>17984434.670000002</v>
      </c>
      <c r="F36" s="74"/>
      <c r="G36" s="74"/>
      <c r="H36" s="80"/>
      <c r="I36" s="80"/>
      <c r="J36" s="93"/>
      <c r="K36" s="75"/>
      <c r="L36" s="93"/>
      <c r="M36" s="93"/>
      <c r="O36" s="249">
        <f>SUM(O34:O35)</f>
        <v>85355943.760000005</v>
      </c>
    </row>
    <row r="37" spans="1:15" ht="13.5" thickTop="1" x14ac:dyDescent="0.2">
      <c r="A37" s="73" t="s">
        <v>87</v>
      </c>
      <c r="B37" s="80">
        <v>-5983138.4309999999</v>
      </c>
      <c r="C37" s="80"/>
      <c r="D37" s="80"/>
      <c r="E37" s="80">
        <v>-6384801.4000000004</v>
      </c>
      <c r="F37" s="74"/>
      <c r="G37" s="74"/>
      <c r="H37" s="80"/>
      <c r="I37" s="80"/>
      <c r="J37" s="93"/>
      <c r="K37" s="75"/>
      <c r="L37" s="93"/>
      <c r="M37" s="93"/>
      <c r="N37" s="48" t="s">
        <v>302</v>
      </c>
      <c r="O37" s="247">
        <f>B32</f>
        <v>85355943.760000005</v>
      </c>
    </row>
    <row r="38" spans="1:15" x14ac:dyDescent="0.2">
      <c r="A38" s="73" t="s">
        <v>99</v>
      </c>
      <c r="B38" s="80">
        <v>-1234.01</v>
      </c>
      <c r="C38" s="80"/>
      <c r="D38" s="80"/>
      <c r="E38" s="80">
        <v>266.33</v>
      </c>
      <c r="F38" s="74"/>
      <c r="G38" s="74"/>
      <c r="H38" s="80"/>
      <c r="I38" s="80"/>
      <c r="J38" s="93"/>
      <c r="K38" s="75"/>
      <c r="L38" s="93"/>
      <c r="M38" s="93"/>
      <c r="O38" s="247">
        <f>O36-O37</f>
        <v>0</v>
      </c>
    </row>
    <row r="39" spans="1:15" ht="13.15" x14ac:dyDescent="0.25">
      <c r="A39" s="73" t="s">
        <v>131</v>
      </c>
      <c r="B39" s="80">
        <v>-657452.02800000005</v>
      </c>
      <c r="C39" s="80"/>
      <c r="D39" s="80"/>
      <c r="E39" s="80">
        <v>-1038.56</v>
      </c>
      <c r="F39" s="74"/>
      <c r="G39" s="74"/>
      <c r="H39" s="80"/>
      <c r="I39" s="80"/>
      <c r="J39" s="93"/>
      <c r="K39" s="75"/>
      <c r="L39" s="93"/>
      <c r="M39" s="93"/>
    </row>
    <row r="40" spans="1:15" ht="13.15" x14ac:dyDescent="0.25">
      <c r="A40" s="73" t="s">
        <v>88</v>
      </c>
      <c r="B40" s="80">
        <v>62179770.952</v>
      </c>
      <c r="C40" s="80"/>
      <c r="D40" s="80"/>
      <c r="E40" s="80">
        <v>64932638.649999999</v>
      </c>
      <c r="F40" s="74"/>
      <c r="G40" s="74"/>
      <c r="H40" s="80"/>
      <c r="I40" s="80"/>
      <c r="J40" s="93"/>
      <c r="K40" s="75"/>
      <c r="L40" s="93"/>
      <c r="M40" s="93"/>
    </row>
    <row r="41" spans="1:15" ht="13.15" x14ac:dyDescent="0.25">
      <c r="A41" s="73" t="s">
        <v>100</v>
      </c>
      <c r="B41" s="80">
        <v>723802.14</v>
      </c>
      <c r="C41" s="80"/>
      <c r="D41" s="80"/>
      <c r="E41" s="80">
        <v>22542571.219999999</v>
      </c>
      <c r="F41" s="74"/>
      <c r="G41" s="74"/>
      <c r="H41" s="80"/>
      <c r="I41" s="80"/>
      <c r="J41" s="93"/>
      <c r="K41" s="75"/>
      <c r="L41" s="93"/>
      <c r="M41" s="93"/>
    </row>
    <row r="42" spans="1:15" ht="13.15" x14ac:dyDescent="0.25">
      <c r="A42" s="73" t="s">
        <v>101</v>
      </c>
      <c r="B42" s="80">
        <v>0</v>
      </c>
      <c r="C42" s="80"/>
      <c r="D42" s="80"/>
      <c r="E42" s="80">
        <v>58320084.479999997</v>
      </c>
      <c r="F42" s="74"/>
      <c r="G42" s="74"/>
      <c r="H42" s="80"/>
      <c r="I42" s="80"/>
      <c r="J42" s="93"/>
      <c r="K42" s="75"/>
      <c r="L42" s="93"/>
      <c r="M42" s="93"/>
    </row>
    <row r="43" spans="1:15" ht="12.75" customHeight="1" x14ac:dyDescent="0.25">
      <c r="A43" s="107"/>
      <c r="B43" s="74"/>
      <c r="C43" s="108"/>
      <c r="D43" s="109"/>
      <c r="E43" s="74"/>
      <c r="F43" s="109"/>
      <c r="G43" s="109"/>
      <c r="H43" s="110"/>
      <c r="I43" s="110"/>
      <c r="J43" s="51"/>
      <c r="K43" s="51"/>
      <c r="L43" s="51"/>
      <c r="M43" s="51"/>
    </row>
    <row r="44" spans="1:15" ht="13.15" customHeight="1" x14ac:dyDescent="0.25">
      <c r="A44" s="58"/>
      <c r="B44" s="109"/>
      <c r="C44" s="109"/>
      <c r="D44" s="109"/>
      <c r="E44" s="109"/>
      <c r="F44" s="109"/>
      <c r="G44" s="111" t="s">
        <v>220</v>
      </c>
      <c r="H44" s="54"/>
      <c r="I44" s="54"/>
      <c r="J44" s="53"/>
      <c r="K44" s="53"/>
      <c r="L44" s="51"/>
      <c r="M44" s="51"/>
    </row>
    <row r="45" spans="1:15" ht="13.15" x14ac:dyDescent="0.25">
      <c r="A45" s="53"/>
      <c r="B45" s="112" t="s">
        <v>119</v>
      </c>
      <c r="C45" s="109"/>
      <c r="D45" s="109"/>
      <c r="E45" s="112" t="s">
        <v>119</v>
      </c>
      <c r="F45" s="109"/>
      <c r="G45" s="109"/>
      <c r="H45" s="51"/>
      <c r="I45" s="51"/>
      <c r="J45" s="113"/>
      <c r="K45" s="53"/>
      <c r="L45" s="51"/>
      <c r="M45" s="51"/>
    </row>
    <row r="46" spans="1:15" ht="13.15" customHeight="1" x14ac:dyDescent="0.25">
      <c r="A46" s="65" t="s">
        <v>132</v>
      </c>
      <c r="B46" s="66">
        <v>2018</v>
      </c>
      <c r="C46" s="109"/>
      <c r="D46" s="109"/>
      <c r="E46" s="66">
        <v>2017</v>
      </c>
      <c r="F46" s="109"/>
      <c r="G46" s="114" t="s">
        <v>122</v>
      </c>
      <c r="H46" s="53"/>
      <c r="I46" s="68" t="s">
        <v>123</v>
      </c>
      <c r="J46" s="59"/>
      <c r="K46" s="53"/>
      <c r="L46" s="51"/>
      <c r="M46" s="51"/>
    </row>
    <row r="47" spans="1:15" ht="6" customHeight="1" x14ac:dyDescent="0.25">
      <c r="A47" s="69"/>
      <c r="B47" s="115"/>
      <c r="C47" s="106"/>
      <c r="D47" s="106"/>
      <c r="E47" s="115"/>
      <c r="F47" s="106"/>
      <c r="G47" s="115"/>
      <c r="H47" s="105"/>
      <c r="I47" s="116"/>
      <c r="J47" s="70"/>
      <c r="K47" s="69"/>
      <c r="L47" s="72"/>
      <c r="M47" s="72"/>
    </row>
    <row r="48" spans="1:15" ht="13.15" x14ac:dyDescent="0.25">
      <c r="A48" s="73" t="s">
        <v>73</v>
      </c>
      <c r="B48" s="117">
        <v>10497389420.386</v>
      </c>
      <c r="C48" s="117"/>
      <c r="D48" s="117"/>
      <c r="E48" s="117">
        <v>10931998821.49</v>
      </c>
      <c r="F48" s="117"/>
      <c r="G48" s="117">
        <f>+B48-E48</f>
        <v>-434609401.10400009</v>
      </c>
      <c r="H48" s="119"/>
      <c r="I48" s="89">
        <f>IF(E48=0,"n/a",IF(AND(G48/E48&lt;1,G48/E48&gt;-1),G48/E48,"n/a"))</f>
        <v>-3.9755712399972991E-2</v>
      </c>
      <c r="J48" s="120"/>
      <c r="K48" s="69"/>
      <c r="L48" s="72"/>
      <c r="M48" s="72"/>
    </row>
    <row r="49" spans="1:13" ht="12.75" customHeight="1" x14ac:dyDescent="0.25">
      <c r="A49" s="73" t="s">
        <v>74</v>
      </c>
      <c r="B49" s="117">
        <v>8932681466.5060005</v>
      </c>
      <c r="C49" s="117"/>
      <c r="D49" s="117"/>
      <c r="E49" s="117">
        <v>9089842018.5720005</v>
      </c>
      <c r="F49" s="117"/>
      <c r="G49" s="117">
        <f>+B49-E49</f>
        <v>-157160552.06599998</v>
      </c>
      <c r="H49" s="119"/>
      <c r="I49" s="89">
        <f>IF(E49=0,"n/a",IF(AND(G49/E49&lt;1,G49/E49&gt;-1),G49/E49,"n/a"))</f>
        <v>-1.7289690155769026E-2</v>
      </c>
      <c r="J49" s="120"/>
      <c r="K49" s="69"/>
      <c r="L49" s="72"/>
      <c r="M49" s="72"/>
    </row>
    <row r="50" spans="1:13" x14ac:dyDescent="0.2">
      <c r="A50" s="73" t="s">
        <v>75</v>
      </c>
      <c r="B50" s="117">
        <v>1189827985.322</v>
      </c>
      <c r="C50" s="117"/>
      <c r="D50" s="117"/>
      <c r="E50" s="117">
        <v>1214817665.6110001</v>
      </c>
      <c r="F50" s="117"/>
      <c r="G50" s="117">
        <f>+B50-E50</f>
        <v>-24989680.289000034</v>
      </c>
      <c r="H50" s="119"/>
      <c r="I50" s="89">
        <f>IF(E50=0,"n/a",IF(AND(G50/E50&lt;1,G50/E50&gt;-1),G50/E50,"n/a"))</f>
        <v>-2.0570725135472343E-2</v>
      </c>
      <c r="J50" s="120"/>
      <c r="K50" s="69"/>
      <c r="L50" s="72"/>
      <c r="M50" s="72"/>
    </row>
    <row r="51" spans="1:13" x14ac:dyDescent="0.2">
      <c r="A51" s="73" t="s">
        <v>76</v>
      </c>
      <c r="B51" s="117">
        <v>77297012.100999996</v>
      </c>
      <c r="C51" s="117"/>
      <c r="D51" s="117"/>
      <c r="E51" s="117">
        <v>79738324.937999994</v>
      </c>
      <c r="F51" s="117"/>
      <c r="G51" s="117">
        <f>+B51-E51</f>
        <v>-2441312.8369999975</v>
      </c>
      <c r="H51" s="119"/>
      <c r="I51" s="89">
        <f>IF(E51=0,"n/a",IF(AND(G51/E51&lt;1,G51/E51&gt;-1),G51/E51,"n/a"))</f>
        <v>-3.0616555325161696E-2</v>
      </c>
      <c r="J51" s="120"/>
      <c r="K51" s="121"/>
      <c r="L51" s="72"/>
      <c r="M51" s="72"/>
    </row>
    <row r="52" spans="1:13" ht="12.75" customHeight="1" x14ac:dyDescent="0.2">
      <c r="A52" s="73" t="s">
        <v>77</v>
      </c>
      <c r="B52" s="117">
        <v>7084150</v>
      </c>
      <c r="C52" s="118"/>
      <c r="D52" s="118"/>
      <c r="E52" s="117">
        <v>7492657.4220000003</v>
      </c>
      <c r="F52" s="118"/>
      <c r="G52" s="117">
        <f>+B52-E52</f>
        <v>-408507.42200000025</v>
      </c>
      <c r="H52" s="122"/>
      <c r="I52" s="89">
        <f>IF(E52=0,"n/a",IF(AND(G52/E52&lt;1,G52/E52&gt;-1),G52/E52,"n/a"))</f>
        <v>-5.4521032924918937E-2</v>
      </c>
      <c r="J52" s="120"/>
      <c r="K52" s="69"/>
      <c r="L52" s="72"/>
      <c r="M52" s="72"/>
    </row>
    <row r="53" spans="1:13" ht="6" customHeight="1" x14ac:dyDescent="0.2">
      <c r="A53" s="69"/>
      <c r="B53" s="206"/>
      <c r="C53" s="123"/>
      <c r="D53" s="123"/>
      <c r="E53" s="206"/>
      <c r="F53" s="123"/>
      <c r="G53" s="206"/>
      <c r="H53" s="124"/>
      <c r="I53" s="205"/>
      <c r="J53" s="51"/>
      <c r="K53" s="51"/>
      <c r="L53" s="51"/>
      <c r="M53" s="51"/>
    </row>
    <row r="54" spans="1:13" ht="12.75" customHeight="1" x14ac:dyDescent="0.2">
      <c r="A54" s="85" t="s">
        <v>124</v>
      </c>
      <c r="B54" s="125">
        <f>SUM(B48:B53)</f>
        <v>20704280034.314999</v>
      </c>
      <c r="C54" s="117"/>
      <c r="D54" s="117"/>
      <c r="E54" s="125">
        <f>SUM(E48:E53)</f>
        <v>21323889488.033001</v>
      </c>
      <c r="F54" s="117"/>
      <c r="G54" s="125">
        <f>SUM(G48:G53)</f>
        <v>-619609453.71800017</v>
      </c>
      <c r="H54" s="119"/>
      <c r="I54" s="87">
        <f>IF(E54=0,"n/a",IF(AND(G54/E54&lt;1,G54/E54&gt;-1),G54/E54,"n/a"))</f>
        <v>-2.9057056127857254E-2</v>
      </c>
      <c r="J54" s="120"/>
      <c r="K54" s="72"/>
      <c r="L54" s="72"/>
      <c r="M54" s="72"/>
    </row>
    <row r="55" spans="1:13" x14ac:dyDescent="0.2">
      <c r="A55" s="73" t="s">
        <v>125</v>
      </c>
      <c r="B55" s="117">
        <v>2028727006.688</v>
      </c>
      <c r="C55" s="117">
        <v>2385273841</v>
      </c>
      <c r="D55" s="118"/>
      <c r="E55" s="117">
        <v>2001244201.4590001</v>
      </c>
      <c r="F55" s="118"/>
      <c r="G55" s="117">
        <f>+B55-E55</f>
        <v>27482805.228999853</v>
      </c>
      <c r="H55" s="122"/>
      <c r="I55" s="89">
        <f>IF(E55=0,"n/a",IF(AND(G55/E55&lt;1,G55/E55&gt;-1),G55/E55,"n/a"))</f>
        <v>1.3732859392653635E-2</v>
      </c>
      <c r="J55" s="120"/>
      <c r="K55" s="69"/>
      <c r="L55" s="72"/>
      <c r="M55" s="72"/>
    </row>
    <row r="56" spans="1:13" x14ac:dyDescent="0.2">
      <c r="A56" s="73" t="s">
        <v>79</v>
      </c>
      <c r="B56" s="117">
        <v>3096029466</v>
      </c>
      <c r="C56" s="118"/>
      <c r="D56" s="118"/>
      <c r="E56" s="117">
        <v>2418415254</v>
      </c>
      <c r="F56" s="118"/>
      <c r="G56" s="117">
        <f>+B56-E56</f>
        <v>677614212</v>
      </c>
      <c r="H56" s="122"/>
      <c r="I56" s="89">
        <f>IF(E56=0,"n/a",IF(AND(G56/E56&lt;1,G56/E56&gt;-1),G56/E56,"n/a"))</f>
        <v>0.28018935576892456</v>
      </c>
      <c r="J56" s="120"/>
      <c r="K56" s="69"/>
      <c r="L56" s="72"/>
      <c r="M56" s="72"/>
    </row>
    <row r="57" spans="1:13" ht="6" customHeight="1" x14ac:dyDescent="0.2">
      <c r="A57" s="51"/>
      <c r="B57" s="204"/>
      <c r="C57" s="117"/>
      <c r="D57" s="117"/>
      <c r="E57" s="204"/>
      <c r="F57" s="117"/>
      <c r="G57" s="204"/>
      <c r="H57" s="119"/>
      <c r="I57" s="203"/>
      <c r="J57" s="51"/>
      <c r="K57" s="51"/>
      <c r="L57" s="51"/>
      <c r="M57" s="51"/>
    </row>
    <row r="58" spans="1:13" ht="13.5" thickBot="1" x14ac:dyDescent="0.25">
      <c r="A58" s="85" t="s">
        <v>133</v>
      </c>
      <c r="B58" s="126">
        <f>SUM(B54:B56)</f>
        <v>25829036507.002998</v>
      </c>
      <c r="C58" s="117"/>
      <c r="D58" s="117"/>
      <c r="E58" s="126">
        <f>SUM(E54:E56)</f>
        <v>25743548943.492001</v>
      </c>
      <c r="F58" s="117"/>
      <c r="G58" s="126">
        <f>SUM(G54:G56)</f>
        <v>85487563.51099968</v>
      </c>
      <c r="H58" s="119"/>
      <c r="I58" s="99">
        <f>IF(E58=0,"n/a",IF(AND(G58/E58&lt;1,G58/E58&gt;-1),G58/E58,"n/a"))</f>
        <v>3.3207373116522472E-3</v>
      </c>
      <c r="J58" s="120"/>
      <c r="K58" s="72"/>
      <c r="L58" s="72"/>
      <c r="M58" s="72"/>
    </row>
    <row r="59" spans="1:13" ht="13.5" thickTop="1" x14ac:dyDescent="0.2">
      <c r="A59" s="53"/>
      <c r="B59" s="127"/>
      <c r="C59" s="110"/>
      <c r="D59" s="110"/>
      <c r="E59" s="127"/>
      <c r="F59" s="110"/>
      <c r="G59" s="127"/>
      <c r="H59" s="128"/>
      <c r="I59" s="129"/>
      <c r="J59" s="113"/>
      <c r="K59" s="51"/>
      <c r="L59" s="51"/>
      <c r="M59" s="51"/>
    </row>
    <row r="60" spans="1:13" x14ac:dyDescent="0.2">
      <c r="B60" s="130"/>
      <c r="C60" s="130"/>
      <c r="D60" s="130"/>
      <c r="E60" s="130"/>
      <c r="F60" s="130"/>
      <c r="G60" s="130"/>
    </row>
    <row r="61" spans="1:13" x14ac:dyDescent="0.2">
      <c r="A61" s="304"/>
      <c r="B61" s="305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</row>
  </sheetData>
  <mergeCells count="1">
    <mergeCell ref="A61:M61"/>
  </mergeCells>
  <printOptions horizontalCentered="1"/>
  <pageMargins left="0.25" right="0.25" top="0.25" bottom="0.39" header="0" footer="0"/>
  <pageSetup scale="77" orientation="landscape" r:id="rId1"/>
  <headerFooter alignWithMargins="0">
    <oddFooter>&amp;C4c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E41" sqref="E41"/>
    </sheetView>
  </sheetViews>
  <sheetFormatPr defaultRowHeight="15" x14ac:dyDescent="0.25"/>
  <cols>
    <col min="1" max="1" width="49.28515625" customWidth="1"/>
    <col min="2" max="2" width="16.7109375" customWidth="1"/>
  </cols>
  <sheetData>
    <row r="1" spans="1:2" ht="14.45" x14ac:dyDescent="0.3">
      <c r="A1" t="s">
        <v>217</v>
      </c>
    </row>
    <row r="2" spans="1:2" ht="14.45" x14ac:dyDescent="0.3"/>
    <row r="3" spans="1:2" ht="14.45" x14ac:dyDescent="0.3"/>
    <row r="5" spans="1:2" ht="14.45" x14ac:dyDescent="0.3">
      <c r="A5" s="43" t="s">
        <v>218</v>
      </c>
      <c r="B5" s="43" t="s">
        <v>134</v>
      </c>
    </row>
    <row r="6" spans="1:2" ht="14.45" x14ac:dyDescent="0.3">
      <c r="A6" t="s">
        <v>102</v>
      </c>
      <c r="B6" s="15">
        <v>-448990.33</v>
      </c>
    </row>
    <row r="7" spans="1:2" ht="14.45" x14ac:dyDescent="0.3">
      <c r="A7" t="s">
        <v>103</v>
      </c>
      <c r="B7" s="15">
        <v>-199722.53</v>
      </c>
    </row>
    <row r="8" spans="1:2" ht="14.45" x14ac:dyDescent="0.3">
      <c r="A8" t="s">
        <v>105</v>
      </c>
      <c r="B8" s="15">
        <v>2866548.56</v>
      </c>
    </row>
    <row r="9" spans="1:2" ht="14.45" x14ac:dyDescent="0.3">
      <c r="A9" t="s">
        <v>104</v>
      </c>
      <c r="B9" s="15">
        <v>5112092.95</v>
      </c>
    </row>
    <row r="10" spans="1:2" ht="14.45" x14ac:dyDescent="0.3">
      <c r="A10" t="s">
        <v>157</v>
      </c>
      <c r="B10" s="15">
        <v>3385889.2</v>
      </c>
    </row>
    <row r="11" spans="1:2" ht="14.45" x14ac:dyDescent="0.3">
      <c r="A11" t="s">
        <v>158</v>
      </c>
      <c r="B11" s="15">
        <v>4115788.19</v>
      </c>
    </row>
    <row r="12" spans="1:2" ht="14.45" x14ac:dyDescent="0.3">
      <c r="A12" t="s">
        <v>159</v>
      </c>
      <c r="B12" s="15">
        <v>706816.16</v>
      </c>
    </row>
    <row r="13" spans="1:2" ht="14.45" x14ac:dyDescent="0.3">
      <c r="A13" t="s">
        <v>293</v>
      </c>
      <c r="B13" s="15">
        <v>-746789.89</v>
      </c>
    </row>
    <row r="14" spans="1:2" x14ac:dyDescent="0.25">
      <c r="A14" t="s">
        <v>294</v>
      </c>
      <c r="B14" s="15">
        <v>-103174.15</v>
      </c>
    </row>
    <row r="15" spans="1:2" ht="14.45" x14ac:dyDescent="0.3">
      <c r="A15" t="s">
        <v>295</v>
      </c>
      <c r="B15" s="15">
        <v>69563.789999999994</v>
      </c>
    </row>
    <row r="16" spans="1:2" ht="14.45" x14ac:dyDescent="0.3">
      <c r="A16" t="s">
        <v>160</v>
      </c>
      <c r="B16" s="15">
        <v>104883.57</v>
      </c>
    </row>
    <row r="17" spans="1:2" ht="14.45" x14ac:dyDescent="0.3">
      <c r="A17" t="s">
        <v>296</v>
      </c>
      <c r="B17" s="15">
        <v>-46310.12</v>
      </c>
    </row>
    <row r="18" spans="1:2" ht="14.45" x14ac:dyDescent="0.3">
      <c r="A18" t="s">
        <v>161</v>
      </c>
      <c r="B18" s="15">
        <v>780538.25</v>
      </c>
    </row>
    <row r="19" spans="1:2" ht="14.45" x14ac:dyDescent="0.3">
      <c r="A19" t="s">
        <v>297</v>
      </c>
      <c r="B19" s="15">
        <v>4341.1499999999996</v>
      </c>
    </row>
    <row r="20" spans="1:2" ht="14.45" x14ac:dyDescent="0.3">
      <c r="A20" s="43" t="s">
        <v>94</v>
      </c>
      <c r="B20" s="214">
        <f>SUM(B6:B19)</f>
        <v>15601474.800000001</v>
      </c>
    </row>
    <row r="22" spans="1:2" ht="14.45" x14ac:dyDescent="0.3">
      <c r="B22" s="14">
        <f>'[1]COC, Def, ConvF'!$M$18</f>
        <v>0.95111500000000004</v>
      </c>
    </row>
    <row r="24" spans="1:2" ht="14.45" x14ac:dyDescent="0.3">
      <c r="A24" s="241" t="s">
        <v>82</v>
      </c>
      <c r="B24" s="245">
        <f>-B20/B22</f>
        <v>-16403352.696571918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B3" sqref="B3"/>
    </sheetView>
  </sheetViews>
  <sheetFormatPr defaultColWidth="8.85546875" defaultRowHeight="12.75" x14ac:dyDescent="0.2"/>
  <cols>
    <col min="1" max="1" width="3.42578125" style="140" customWidth="1"/>
    <col min="2" max="2" width="11.28515625" style="141" customWidth="1"/>
    <col min="3" max="3" width="15.140625" style="141" customWidth="1"/>
    <col min="4" max="4" width="11.42578125" style="141" bestFit="1" customWidth="1"/>
    <col min="5" max="5" width="13.42578125" style="141" bestFit="1" customWidth="1"/>
    <col min="6" max="6" width="11.42578125" style="141" bestFit="1" customWidth="1"/>
    <col min="7" max="7" width="11.42578125" style="175" bestFit="1" customWidth="1"/>
    <col min="8" max="8" width="10" style="175" customWidth="1"/>
    <col min="9" max="16384" width="8.85546875" style="141"/>
  </cols>
  <sheetData>
    <row r="1" spans="1:8" ht="13.15" x14ac:dyDescent="0.25">
      <c r="B1" s="202" t="s">
        <v>0</v>
      </c>
      <c r="C1" s="160"/>
      <c r="D1" s="160"/>
      <c r="E1" s="160"/>
      <c r="F1" s="160"/>
      <c r="G1" s="200"/>
      <c r="H1" s="200"/>
    </row>
    <row r="2" spans="1:8" ht="13.15" x14ac:dyDescent="0.25">
      <c r="B2" s="202" t="s">
        <v>106</v>
      </c>
      <c r="C2" s="160"/>
      <c r="D2" s="160"/>
      <c r="E2" s="160"/>
      <c r="F2" s="160"/>
      <c r="G2" s="200"/>
      <c r="H2" s="200"/>
    </row>
    <row r="3" spans="1:8" ht="13.15" x14ac:dyDescent="0.25">
      <c r="B3" s="202">
        <v>43435</v>
      </c>
      <c r="C3" s="160"/>
      <c r="D3" s="160"/>
      <c r="E3" s="160"/>
      <c r="F3" s="160"/>
      <c r="G3" s="200"/>
      <c r="H3" s="200"/>
    </row>
    <row r="4" spans="1:8" ht="13.9" thickBot="1" x14ac:dyDescent="0.3">
      <c r="B4" s="202" t="s">
        <v>219</v>
      </c>
      <c r="C4" s="195"/>
      <c r="D4" s="195"/>
      <c r="E4" s="195"/>
      <c r="F4" s="195"/>
      <c r="G4" s="201"/>
      <c r="H4" s="200"/>
    </row>
    <row r="5" spans="1:8" ht="13.9" thickTop="1" x14ac:dyDescent="0.25">
      <c r="C5" s="143"/>
      <c r="D5" s="143"/>
      <c r="E5" s="143"/>
      <c r="F5" s="144"/>
      <c r="G5" s="144"/>
      <c r="H5" s="147"/>
    </row>
    <row r="6" spans="1:8" ht="13.15" x14ac:dyDescent="0.25">
      <c r="B6" s="290" t="s">
        <v>89</v>
      </c>
      <c r="C6" s="267"/>
      <c r="D6" s="145"/>
      <c r="E6" s="146"/>
      <c r="F6" s="147"/>
      <c r="G6" s="147"/>
      <c r="H6" s="147"/>
    </row>
    <row r="7" spans="1:8" ht="13.9" thickBot="1" x14ac:dyDescent="0.3">
      <c r="B7" s="142"/>
      <c r="C7" s="142"/>
      <c r="D7" s="142"/>
      <c r="E7" s="142"/>
      <c r="F7" s="149"/>
      <c r="G7" s="149"/>
      <c r="H7" s="147"/>
    </row>
    <row r="8" spans="1:8" ht="13.9" thickTop="1" x14ac:dyDescent="0.25">
      <c r="B8" s="150"/>
      <c r="C8" s="151"/>
      <c r="D8" s="152"/>
      <c r="E8" s="151"/>
      <c r="F8" s="153"/>
      <c r="G8" s="154"/>
      <c r="H8" s="153"/>
    </row>
    <row r="9" spans="1:8" ht="13.15" x14ac:dyDescent="0.25">
      <c r="B9" s="155"/>
      <c r="C9" s="156" t="s">
        <v>90</v>
      </c>
      <c r="D9" s="157" t="s">
        <v>91</v>
      </c>
      <c r="E9" s="158" t="s">
        <v>92</v>
      </c>
      <c r="F9" s="157" t="s">
        <v>93</v>
      </c>
      <c r="G9" s="159" t="s">
        <v>94</v>
      </c>
      <c r="H9" s="222"/>
    </row>
    <row r="10" spans="1:8" ht="13.9" thickBot="1" x14ac:dyDescent="0.3">
      <c r="B10" s="161"/>
      <c r="C10" s="162" t="s">
        <v>95</v>
      </c>
      <c r="D10" s="163" t="s">
        <v>96</v>
      </c>
      <c r="E10" s="164" t="s">
        <v>95</v>
      </c>
      <c r="F10" s="163" t="s">
        <v>96</v>
      </c>
      <c r="G10" s="165"/>
      <c r="H10" s="223"/>
    </row>
    <row r="11" spans="1:8" ht="13.9" thickTop="1" x14ac:dyDescent="0.25">
      <c r="B11" s="167"/>
      <c r="C11" s="168"/>
      <c r="D11" s="169"/>
      <c r="E11" s="170"/>
      <c r="F11" s="171"/>
      <c r="G11" s="172"/>
      <c r="H11" s="224"/>
    </row>
    <row r="12" spans="1:8" ht="13.15" x14ac:dyDescent="0.25">
      <c r="A12" s="140">
        <v>1</v>
      </c>
      <c r="B12" s="185" t="s">
        <v>142</v>
      </c>
      <c r="C12" s="173"/>
      <c r="D12" s="174">
        <v>6350269</v>
      </c>
      <c r="E12" s="173"/>
      <c r="F12" s="174">
        <v>3315777</v>
      </c>
      <c r="G12" s="174"/>
      <c r="H12" s="225"/>
    </row>
    <row r="13" spans="1:8" ht="13.15" x14ac:dyDescent="0.25">
      <c r="A13" s="211">
        <v>2</v>
      </c>
      <c r="B13" s="185" t="s">
        <v>143</v>
      </c>
      <c r="C13" s="173"/>
      <c r="D13" s="174">
        <f>12703837-D12</f>
        <v>6353568</v>
      </c>
      <c r="E13" s="173"/>
      <c r="F13" s="174">
        <v>3454904</v>
      </c>
      <c r="G13" s="174"/>
      <c r="H13" s="225"/>
    </row>
    <row r="14" spans="1:8" ht="13.15" x14ac:dyDescent="0.25">
      <c r="A14" s="211">
        <v>3</v>
      </c>
      <c r="B14" s="185" t="s">
        <v>144</v>
      </c>
      <c r="C14" s="173"/>
      <c r="D14" s="174">
        <v>5778030</v>
      </c>
      <c r="E14" s="173"/>
      <c r="F14" s="174">
        <v>2886631</v>
      </c>
      <c r="G14" s="226"/>
      <c r="H14" s="224"/>
    </row>
    <row r="15" spans="1:8" ht="13.9" thickBot="1" x14ac:dyDescent="0.3">
      <c r="A15" s="268">
        <v>4</v>
      </c>
      <c r="B15" s="213" t="s">
        <v>145</v>
      </c>
      <c r="C15" s="176"/>
      <c r="D15" s="177">
        <v>5001276</v>
      </c>
      <c r="E15" s="176"/>
      <c r="F15" s="177">
        <v>2104382</v>
      </c>
      <c r="G15" s="178"/>
      <c r="H15" s="227"/>
    </row>
    <row r="16" spans="1:8" ht="13.9" thickTop="1" x14ac:dyDescent="0.25">
      <c r="A16" s="179">
        <v>5</v>
      </c>
      <c r="B16" s="269" t="s">
        <v>146</v>
      </c>
      <c r="C16" s="180">
        <v>4387666</v>
      </c>
      <c r="D16" s="181"/>
      <c r="E16" s="182">
        <v>981621</v>
      </c>
      <c r="F16" s="183"/>
      <c r="G16" s="183"/>
      <c r="H16" s="228"/>
    </row>
    <row r="17" spans="1:8" ht="13.15" x14ac:dyDescent="0.25">
      <c r="A17" s="179">
        <v>6</v>
      </c>
      <c r="B17" s="229" t="s">
        <v>147</v>
      </c>
      <c r="C17" s="180">
        <v>4267669</v>
      </c>
      <c r="D17" s="181"/>
      <c r="E17" s="184">
        <v>897865</v>
      </c>
      <c r="F17" s="183"/>
      <c r="G17" s="183"/>
      <c r="H17" s="228"/>
    </row>
    <row r="18" spans="1:8" ht="13.15" x14ac:dyDescent="0.25">
      <c r="A18" s="179">
        <v>7</v>
      </c>
      <c r="B18" s="185" t="s">
        <v>148</v>
      </c>
      <c r="C18" s="180">
        <f>2799221+1558656+242074+133676</f>
        <v>4733627</v>
      </c>
      <c r="D18" s="181"/>
      <c r="E18" s="184">
        <v>621816</v>
      </c>
      <c r="F18" s="212"/>
      <c r="G18" s="212"/>
      <c r="H18" s="228"/>
    </row>
    <row r="19" spans="1:8" ht="13.15" x14ac:dyDescent="0.25">
      <c r="A19" s="179">
        <v>8</v>
      </c>
      <c r="B19" s="185" t="s">
        <v>149</v>
      </c>
      <c r="C19" s="180">
        <v>4520668</v>
      </c>
      <c r="D19" s="181"/>
      <c r="E19" s="230">
        <v>681795</v>
      </c>
      <c r="F19" s="212"/>
      <c r="G19" s="212"/>
      <c r="H19" s="228"/>
    </row>
    <row r="20" spans="1:8" ht="13.15" x14ac:dyDescent="0.25">
      <c r="A20" s="179">
        <v>9</v>
      </c>
      <c r="B20" s="185" t="s">
        <v>150</v>
      </c>
      <c r="C20" s="180">
        <v>4158363</v>
      </c>
      <c r="D20" s="181"/>
      <c r="E20" s="184">
        <v>805726</v>
      </c>
      <c r="F20" s="212"/>
      <c r="G20" s="212"/>
      <c r="H20" s="231"/>
    </row>
    <row r="21" spans="1:8" ht="13.15" x14ac:dyDescent="0.25">
      <c r="A21" s="179">
        <v>10</v>
      </c>
      <c r="B21" s="185" t="s">
        <v>154</v>
      </c>
      <c r="C21" s="180">
        <v>4881429</v>
      </c>
      <c r="D21" s="181"/>
      <c r="E21" s="184">
        <v>1636503</v>
      </c>
      <c r="F21" s="212"/>
      <c r="G21" s="212"/>
      <c r="H21" s="228"/>
    </row>
    <row r="22" spans="1:8" ht="13.15" x14ac:dyDescent="0.25">
      <c r="A22" s="179">
        <v>11</v>
      </c>
      <c r="B22" s="185" t="s">
        <v>151</v>
      </c>
      <c r="C22" s="180">
        <v>5409650</v>
      </c>
      <c r="D22" s="181"/>
      <c r="E22" s="184">
        <v>2272967</v>
      </c>
      <c r="F22" s="232"/>
      <c r="G22" s="232"/>
      <c r="H22" s="233"/>
    </row>
    <row r="23" spans="1:8" ht="13.15" x14ac:dyDescent="0.25">
      <c r="A23" s="179">
        <v>12</v>
      </c>
      <c r="B23" s="269" t="s">
        <v>152</v>
      </c>
      <c r="C23" s="270">
        <v>6337554</v>
      </c>
      <c r="D23" s="271"/>
      <c r="E23" s="272">
        <v>3207687</v>
      </c>
      <c r="F23" s="273"/>
      <c r="G23" s="273"/>
      <c r="H23" s="233"/>
    </row>
    <row r="24" spans="1:8" ht="13.15" x14ac:dyDescent="0.25">
      <c r="A24" s="179">
        <v>13</v>
      </c>
      <c r="B24" s="229"/>
      <c r="C24" s="274"/>
      <c r="D24" s="232"/>
      <c r="E24" s="197"/>
      <c r="F24" s="232"/>
      <c r="G24" s="232"/>
      <c r="H24" s="233"/>
    </row>
    <row r="25" spans="1:8" ht="13.9" thickBot="1" x14ac:dyDescent="0.3">
      <c r="A25" s="179">
        <v>14</v>
      </c>
      <c r="B25" s="275" t="s">
        <v>94</v>
      </c>
      <c r="C25" s="276">
        <f>SUM(C16:C23)</f>
        <v>38696626</v>
      </c>
      <c r="D25" s="277">
        <f>SUM(D12:D15)</f>
        <v>23483143</v>
      </c>
      <c r="E25" s="278">
        <f>SUM(E16:E23)</f>
        <v>11105980</v>
      </c>
      <c r="F25" s="279">
        <f>SUM(F12:F15)</f>
        <v>11761694</v>
      </c>
      <c r="G25" s="279">
        <f>SUM(C25:F25)</f>
        <v>85047443</v>
      </c>
      <c r="H25" s="231"/>
    </row>
    <row r="26" spans="1:8" ht="13.9" thickTop="1" x14ac:dyDescent="0.25">
      <c r="A26" s="179">
        <v>15</v>
      </c>
      <c r="B26" s="229" t="s">
        <v>107</v>
      </c>
      <c r="C26" s="280">
        <v>0.95238599999999995</v>
      </c>
      <c r="D26" s="281">
        <v>0.95437899999999998</v>
      </c>
      <c r="E26" s="282">
        <v>0.954538</v>
      </c>
      <c r="F26" s="283">
        <v>0.95589999999999997</v>
      </c>
      <c r="G26" s="284"/>
      <c r="H26" s="223"/>
    </row>
    <row r="27" spans="1:8" ht="13.15" x14ac:dyDescent="0.25">
      <c r="A27" s="179">
        <v>16</v>
      </c>
      <c r="B27" s="285" t="s">
        <v>153</v>
      </c>
      <c r="C27" s="286"/>
      <c r="D27" s="287">
        <f>SUM(C25:D25)</f>
        <v>62179769</v>
      </c>
      <c r="E27" s="288"/>
      <c r="F27" s="289">
        <f>SUM(E25:F25)</f>
        <v>22867674</v>
      </c>
      <c r="G27" s="183"/>
      <c r="H27" s="223"/>
    </row>
    <row r="28" spans="1:8" ht="13.9" thickBot="1" x14ac:dyDescent="0.3">
      <c r="A28" s="140">
        <v>17</v>
      </c>
      <c r="B28" s="189" t="s">
        <v>97</v>
      </c>
      <c r="C28" s="190">
        <f>+C25*C26</f>
        <v>36854124.849635996</v>
      </c>
      <c r="D28" s="191">
        <f>+D25*D26</f>
        <v>22411818.533197001</v>
      </c>
      <c r="E28" s="149">
        <f>+E25*E26</f>
        <v>10601079.937240001</v>
      </c>
      <c r="F28" s="191">
        <f>+F25*F26</f>
        <v>11243003.294599999</v>
      </c>
      <c r="G28" s="192">
        <f>SUM(C28:F28)</f>
        <v>81110026.614672989</v>
      </c>
      <c r="H28" s="223"/>
    </row>
    <row r="29" spans="1:8" ht="14.45" thickTop="1" thickBot="1" x14ac:dyDescent="0.3">
      <c r="A29" s="140">
        <v>18</v>
      </c>
      <c r="B29" s="193" t="s">
        <v>94</v>
      </c>
      <c r="C29" s="186"/>
      <c r="D29" s="234">
        <f>+C28+D28</f>
        <v>59265943.382832997</v>
      </c>
      <c r="E29" s="187"/>
      <c r="F29" s="234">
        <f>+F28+E28</f>
        <v>21844083.23184</v>
      </c>
      <c r="G29" s="194" t="s">
        <v>98</v>
      </c>
      <c r="H29" s="235"/>
    </row>
    <row r="30" spans="1:8" ht="13.15" x14ac:dyDescent="0.25">
      <c r="B30" s="236"/>
      <c r="C30" s="237"/>
      <c r="D30" s="237"/>
      <c r="E30" s="237"/>
      <c r="F30" s="237"/>
      <c r="G30" s="238"/>
      <c r="H30" s="235"/>
    </row>
    <row r="31" spans="1:8" ht="13.15" x14ac:dyDescent="0.25">
      <c r="A31" s="166"/>
      <c r="B31" s="196"/>
      <c r="C31" s="148"/>
      <c r="D31" s="146"/>
      <c r="E31" s="148"/>
      <c r="F31" s="198"/>
      <c r="G31" s="199"/>
      <c r="H31" s="199"/>
    </row>
    <row r="32" spans="1:8" ht="13.15" x14ac:dyDescent="0.25">
      <c r="A32" s="166"/>
      <c r="B32" s="145"/>
      <c r="C32" s="148"/>
      <c r="D32" s="146"/>
      <c r="E32" s="148"/>
      <c r="F32" s="145"/>
      <c r="G32" s="148"/>
      <c r="H32" s="148"/>
    </row>
    <row r="33" spans="1:8" ht="13.15" x14ac:dyDescent="0.25">
      <c r="A33" s="166"/>
      <c r="B33" s="146"/>
      <c r="C33" s="146"/>
      <c r="D33" s="146"/>
      <c r="E33" s="146"/>
      <c r="F33" s="145"/>
      <c r="G33" s="148"/>
      <c r="H33" s="197"/>
    </row>
    <row r="34" spans="1:8" ht="13.15" x14ac:dyDescent="0.25">
      <c r="F34" s="188"/>
      <c r="G34" s="197"/>
      <c r="H34" s="197"/>
    </row>
    <row r="35" spans="1:8" ht="13.15" x14ac:dyDescent="0.25">
      <c r="F35" s="188"/>
      <c r="G35" s="197"/>
      <c r="H35" s="197"/>
    </row>
    <row r="36" spans="1:8" x14ac:dyDescent="0.2">
      <c r="E36" s="175"/>
      <c r="F36" s="188"/>
      <c r="G36" s="197"/>
      <c r="H36" s="197"/>
    </row>
    <row r="37" spans="1:8" x14ac:dyDescent="0.2">
      <c r="E37" s="175"/>
      <c r="F37" s="188"/>
      <c r="G37" s="197"/>
      <c r="H37" s="197"/>
    </row>
    <row r="38" spans="1:8" x14ac:dyDescent="0.2">
      <c r="E38" s="175"/>
      <c r="F38" s="188"/>
      <c r="G38" s="197"/>
      <c r="H38" s="197"/>
    </row>
    <row r="39" spans="1:8" x14ac:dyDescent="0.2">
      <c r="E39" s="175"/>
      <c r="F39" s="188"/>
      <c r="G39" s="197"/>
      <c r="H39" s="197"/>
    </row>
    <row r="40" spans="1:8" x14ac:dyDescent="0.2">
      <c r="F40" s="188"/>
      <c r="G40" s="197"/>
      <c r="H40" s="197"/>
    </row>
    <row r="41" spans="1:8" x14ac:dyDescent="0.2">
      <c r="F41" s="188"/>
      <c r="G41" s="197"/>
      <c r="H41" s="197"/>
    </row>
    <row r="42" spans="1:8" x14ac:dyDescent="0.2">
      <c r="F42" s="188"/>
      <c r="G42" s="197"/>
      <c r="H42" s="197"/>
    </row>
    <row r="43" spans="1:8" x14ac:dyDescent="0.2">
      <c r="E43" s="175"/>
    </row>
    <row r="44" spans="1:8" x14ac:dyDescent="0.2">
      <c r="E44" s="175"/>
    </row>
    <row r="45" spans="1:8" x14ac:dyDescent="0.2">
      <c r="E45" s="175"/>
    </row>
  </sheetData>
  <pageMargins left="0" right="0" top="0" bottom="0" header="0.5" footer="0"/>
  <pageSetup fitToHeight="0" orientation="landscape" r:id="rId1"/>
  <headerFooter alignWithMargins="0">
    <oddHeader>&amp;R]</oddHeader>
    <oddFooter>&amp;L&amp;D&amp;T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J34" sqref="J34"/>
    </sheetView>
  </sheetViews>
  <sheetFormatPr defaultColWidth="13.28515625" defaultRowHeight="15" x14ac:dyDescent="0.25"/>
  <cols>
    <col min="1" max="1" width="16" style="133" customWidth="1"/>
    <col min="2" max="2" width="13.28515625" style="133"/>
    <col min="3" max="3" width="16.140625" style="133" customWidth="1"/>
    <col min="4" max="4" width="11.5703125" style="133" customWidth="1"/>
    <col min="5" max="5" width="13.85546875" style="133" customWidth="1"/>
    <col min="6" max="6" width="15.28515625" style="133" customWidth="1"/>
    <col min="7" max="7" width="16.28515625" style="133" customWidth="1"/>
    <col min="8" max="8" width="14.7109375" style="133" customWidth="1"/>
    <col min="9" max="16384" width="13.28515625" style="133"/>
  </cols>
  <sheetData>
    <row r="1" spans="1:11" ht="14.45" x14ac:dyDescent="0.3">
      <c r="A1" s="132" t="s">
        <v>64</v>
      </c>
      <c r="B1" s="132" t="s">
        <v>63</v>
      </c>
    </row>
    <row r="3" spans="1:11" ht="14.45" x14ac:dyDescent="0.3">
      <c r="C3" s="132" t="s">
        <v>156</v>
      </c>
      <c r="D3" s="132" t="s">
        <v>155</v>
      </c>
    </row>
    <row r="4" spans="1:11" ht="14.45" x14ac:dyDescent="0.3">
      <c r="C4" s="306" t="s">
        <v>135</v>
      </c>
      <c r="D4" s="306" t="s">
        <v>135</v>
      </c>
      <c r="E4" s="306" t="s">
        <v>135</v>
      </c>
      <c r="F4" s="306" t="s">
        <v>135</v>
      </c>
      <c r="G4" s="306" t="s">
        <v>135</v>
      </c>
      <c r="H4" s="306" t="s">
        <v>135</v>
      </c>
    </row>
    <row r="5" spans="1:11" thickBot="1" x14ac:dyDescent="0.35">
      <c r="A5" s="132" t="s">
        <v>65</v>
      </c>
      <c r="B5" s="132" t="s">
        <v>66</v>
      </c>
      <c r="C5" s="239" t="s">
        <v>67</v>
      </c>
      <c r="D5" s="239" t="s">
        <v>222</v>
      </c>
      <c r="E5" s="239" t="s">
        <v>68</v>
      </c>
      <c r="F5" s="239" t="s">
        <v>69</v>
      </c>
      <c r="G5" s="239" t="s">
        <v>223</v>
      </c>
      <c r="H5" s="239" t="s">
        <v>70</v>
      </c>
      <c r="I5" s="242" t="s">
        <v>224</v>
      </c>
      <c r="J5" s="243" t="s">
        <v>225</v>
      </c>
      <c r="K5" s="243" t="s">
        <v>94</v>
      </c>
    </row>
    <row r="6" spans="1:11" thickBot="1" x14ac:dyDescent="0.35">
      <c r="A6" s="240" t="s">
        <v>136</v>
      </c>
      <c r="B6" s="294" t="s">
        <v>137</v>
      </c>
      <c r="C6" s="295">
        <v>164499.23000000001</v>
      </c>
      <c r="D6" s="295">
        <v>1806.16</v>
      </c>
      <c r="E6" s="295">
        <v>259283.11</v>
      </c>
      <c r="F6" s="295">
        <v>3706915.88</v>
      </c>
      <c r="G6" s="295">
        <v>289285.82</v>
      </c>
      <c r="H6" s="295">
        <v>63.41</v>
      </c>
      <c r="I6" s="295">
        <f>SUM(C6:H6)</f>
        <v>4421853.6100000003</v>
      </c>
      <c r="J6" s="296">
        <f>SUM(J7:J18)</f>
        <v>-48756.259999999987</v>
      </c>
      <c r="K6" s="296">
        <f>I6-J6</f>
        <v>4470609.87</v>
      </c>
    </row>
    <row r="7" spans="1:11" ht="15.75" thickBot="1" x14ac:dyDescent="0.3">
      <c r="A7" s="307" t="s">
        <v>138</v>
      </c>
      <c r="B7" s="297" t="s">
        <v>226</v>
      </c>
      <c r="C7" s="298">
        <v>15328.02</v>
      </c>
      <c r="D7" s="298">
        <v>100</v>
      </c>
      <c r="E7" s="298">
        <v>18573.490000000002</v>
      </c>
      <c r="F7" s="298">
        <v>381995</v>
      </c>
      <c r="G7" s="298">
        <v>18528.84</v>
      </c>
      <c r="H7" s="298">
        <v>7.46</v>
      </c>
      <c r="I7" s="298">
        <f t="shared" ref="I7:I18" si="0">SUM(C7:H7)</f>
        <v>434532.81000000006</v>
      </c>
      <c r="J7" s="299">
        <v>0</v>
      </c>
      <c r="K7" s="299">
        <f t="shared" ref="K7:K18" si="1">I7-J7</f>
        <v>434532.81000000006</v>
      </c>
    </row>
    <row r="8" spans="1:11" ht="15.75" thickBot="1" x14ac:dyDescent="0.3">
      <c r="A8" s="307" t="s">
        <v>138</v>
      </c>
      <c r="B8" s="297" t="s">
        <v>227</v>
      </c>
      <c r="C8" s="298">
        <v>14787.48</v>
      </c>
      <c r="D8" s="298">
        <v>105</v>
      </c>
      <c r="E8" s="298">
        <v>17826.13</v>
      </c>
      <c r="F8" s="298">
        <v>356677.44</v>
      </c>
      <c r="G8" s="298">
        <v>20352.02</v>
      </c>
      <c r="H8" s="298">
        <v>6.58</v>
      </c>
      <c r="I8" s="298">
        <f t="shared" si="0"/>
        <v>409754.65</v>
      </c>
      <c r="J8" s="300">
        <v>-8049.98</v>
      </c>
      <c r="K8" s="300">
        <f t="shared" si="1"/>
        <v>417804.63</v>
      </c>
    </row>
    <row r="9" spans="1:11" ht="15.75" thickBot="1" x14ac:dyDescent="0.3">
      <c r="A9" s="307" t="s">
        <v>138</v>
      </c>
      <c r="B9" s="297" t="s">
        <v>228</v>
      </c>
      <c r="C9" s="298">
        <v>14507.98</v>
      </c>
      <c r="D9" s="298">
        <v>90</v>
      </c>
      <c r="E9" s="298">
        <v>17404.63</v>
      </c>
      <c r="F9" s="298">
        <v>353765.51</v>
      </c>
      <c r="G9" s="298">
        <v>20616.32</v>
      </c>
      <c r="H9" s="298">
        <v>6</v>
      </c>
      <c r="I9" s="298">
        <f t="shared" si="0"/>
        <v>406390.44</v>
      </c>
      <c r="J9" s="299">
        <v>-4024.99</v>
      </c>
      <c r="K9" s="299">
        <f t="shared" si="1"/>
        <v>410415.43</v>
      </c>
    </row>
    <row r="10" spans="1:11" ht="15.75" thickBot="1" x14ac:dyDescent="0.3">
      <c r="A10" s="307" t="s">
        <v>138</v>
      </c>
      <c r="B10" s="297" t="s">
        <v>229</v>
      </c>
      <c r="C10" s="298">
        <v>13423.52</v>
      </c>
      <c r="D10" s="298">
        <v>135</v>
      </c>
      <c r="E10" s="298">
        <v>16504.419999999998</v>
      </c>
      <c r="F10" s="298">
        <v>308224.59999999998</v>
      </c>
      <c r="G10" s="298">
        <v>21204.67</v>
      </c>
      <c r="H10" s="298">
        <v>5.43</v>
      </c>
      <c r="I10" s="298">
        <f t="shared" si="0"/>
        <v>359497.63999999996</v>
      </c>
      <c r="J10" s="299">
        <v>-4024.99</v>
      </c>
      <c r="K10" s="299">
        <f t="shared" si="1"/>
        <v>363522.62999999995</v>
      </c>
    </row>
    <row r="11" spans="1:11" ht="15.75" thickBot="1" x14ac:dyDescent="0.3">
      <c r="A11" s="307" t="s">
        <v>138</v>
      </c>
      <c r="B11" s="297" t="s">
        <v>230</v>
      </c>
      <c r="C11" s="298">
        <v>13190.98</v>
      </c>
      <c r="D11" s="298">
        <v>135</v>
      </c>
      <c r="E11" s="298">
        <v>12687.27</v>
      </c>
      <c r="F11" s="298">
        <v>273538.15999999997</v>
      </c>
      <c r="G11" s="298">
        <v>22286.49</v>
      </c>
      <c r="H11" s="298">
        <v>4.5199999999999996</v>
      </c>
      <c r="I11" s="298">
        <f t="shared" si="0"/>
        <v>321842.42</v>
      </c>
      <c r="J11" s="299">
        <v>-4024.99</v>
      </c>
      <c r="K11" s="299">
        <f t="shared" si="1"/>
        <v>325867.40999999997</v>
      </c>
    </row>
    <row r="12" spans="1:11" ht="15.75" thickBot="1" x14ac:dyDescent="0.3">
      <c r="A12" s="307" t="s">
        <v>138</v>
      </c>
      <c r="B12" s="297" t="s">
        <v>231</v>
      </c>
      <c r="C12" s="298">
        <v>12673.39</v>
      </c>
      <c r="D12" s="298">
        <v>150</v>
      </c>
      <c r="E12" s="298">
        <v>64879.67</v>
      </c>
      <c r="F12" s="298">
        <v>260099.36</v>
      </c>
      <c r="G12" s="298">
        <v>23411.83</v>
      </c>
      <c r="H12" s="298">
        <v>3.96</v>
      </c>
      <c r="I12" s="298">
        <f t="shared" si="0"/>
        <v>361218.21</v>
      </c>
      <c r="J12" s="299">
        <v>-4253.18</v>
      </c>
      <c r="K12" s="299">
        <f t="shared" si="1"/>
        <v>365471.39</v>
      </c>
    </row>
    <row r="13" spans="1:11" ht="15.75" thickBot="1" x14ac:dyDescent="0.3">
      <c r="A13" s="307" t="s">
        <v>138</v>
      </c>
      <c r="B13" s="297" t="s">
        <v>232</v>
      </c>
      <c r="C13" s="298">
        <v>13181.9</v>
      </c>
      <c r="D13" s="298">
        <v>161.66999999999999</v>
      </c>
      <c r="E13" s="298">
        <v>16838.560000000001</v>
      </c>
      <c r="F13" s="298">
        <v>266205.39</v>
      </c>
      <c r="G13" s="298">
        <v>24458.48</v>
      </c>
      <c r="H13" s="298">
        <v>3.75</v>
      </c>
      <c r="I13" s="298">
        <f t="shared" si="0"/>
        <v>320849.75</v>
      </c>
      <c r="J13" s="299">
        <v>-4024.99</v>
      </c>
      <c r="K13" s="299">
        <f t="shared" si="1"/>
        <v>324874.74</v>
      </c>
    </row>
    <row r="14" spans="1:11" ht="15.75" thickBot="1" x14ac:dyDescent="0.3">
      <c r="A14" s="307" t="s">
        <v>138</v>
      </c>
      <c r="B14" s="297" t="s">
        <v>233</v>
      </c>
      <c r="C14" s="298">
        <v>13369.24</v>
      </c>
      <c r="D14" s="298">
        <v>184.16</v>
      </c>
      <c r="E14" s="298">
        <v>106885.54</v>
      </c>
      <c r="F14" s="298">
        <v>283278.96999999997</v>
      </c>
      <c r="G14" s="298">
        <v>25512.67</v>
      </c>
      <c r="H14" s="298">
        <v>3.82</v>
      </c>
      <c r="I14" s="298">
        <f t="shared" si="0"/>
        <v>429234.39999999997</v>
      </c>
      <c r="J14" s="299">
        <v>-4024.99</v>
      </c>
      <c r="K14" s="299">
        <f t="shared" si="1"/>
        <v>433259.38999999996</v>
      </c>
    </row>
    <row r="15" spans="1:11" ht="15.75" thickBot="1" x14ac:dyDescent="0.3">
      <c r="A15" s="307" t="s">
        <v>138</v>
      </c>
      <c r="B15" s="297" t="s">
        <v>234</v>
      </c>
      <c r="C15" s="298">
        <v>13372.13</v>
      </c>
      <c r="D15" s="298">
        <v>160</v>
      </c>
      <c r="E15" s="298">
        <v>-69202.289999999994</v>
      </c>
      <c r="F15" s="298">
        <v>271730.36</v>
      </c>
      <c r="G15" s="298">
        <v>26350.5</v>
      </c>
      <c r="H15" s="298">
        <v>4.29</v>
      </c>
      <c r="I15" s="298">
        <f t="shared" si="0"/>
        <v>242414.99</v>
      </c>
      <c r="J15" s="299">
        <v>-4024.99</v>
      </c>
      <c r="K15" s="299">
        <f t="shared" si="1"/>
        <v>246439.97999999998</v>
      </c>
    </row>
    <row r="16" spans="1:11" ht="15.75" thickBot="1" x14ac:dyDescent="0.3">
      <c r="A16" s="307" t="s">
        <v>138</v>
      </c>
      <c r="B16" s="297" t="s">
        <v>235</v>
      </c>
      <c r="C16" s="298">
        <v>12638.56</v>
      </c>
      <c r="D16" s="298">
        <v>190</v>
      </c>
      <c r="E16" s="298">
        <v>16963.939999999999</v>
      </c>
      <c r="F16" s="298">
        <v>272553.84000000003</v>
      </c>
      <c r="G16" s="298">
        <v>27331.52</v>
      </c>
      <c r="H16" s="298">
        <v>5.32</v>
      </c>
      <c r="I16" s="298">
        <f t="shared" si="0"/>
        <v>329683.18000000005</v>
      </c>
      <c r="J16" s="299">
        <v>-4024.99</v>
      </c>
      <c r="K16" s="299">
        <f t="shared" si="1"/>
        <v>333708.17000000004</v>
      </c>
    </row>
    <row r="17" spans="1:11" ht="15.75" thickBot="1" x14ac:dyDescent="0.3">
      <c r="A17" s="307" t="s">
        <v>138</v>
      </c>
      <c r="B17" s="297" t="s">
        <v>236</v>
      </c>
      <c r="C17" s="298">
        <v>13664.44</v>
      </c>
      <c r="D17" s="298">
        <v>195.33</v>
      </c>
      <c r="E17" s="298">
        <v>27580.799999999999</v>
      </c>
      <c r="F17" s="298">
        <v>310320.7</v>
      </c>
      <c r="G17" s="298">
        <v>29071.82</v>
      </c>
      <c r="H17" s="298">
        <v>5.61</v>
      </c>
      <c r="I17" s="298">
        <f t="shared" si="0"/>
        <v>380838.7</v>
      </c>
      <c r="J17" s="299">
        <v>-4024.99</v>
      </c>
      <c r="K17" s="299">
        <f t="shared" si="1"/>
        <v>384863.69</v>
      </c>
    </row>
    <row r="18" spans="1:11" x14ac:dyDescent="0.25">
      <c r="A18" s="307" t="s">
        <v>138</v>
      </c>
      <c r="B18" s="297" t="s">
        <v>237</v>
      </c>
      <c r="C18" s="298">
        <v>14361.59</v>
      </c>
      <c r="D18" s="298">
        <v>200</v>
      </c>
      <c r="E18" s="298">
        <v>12340.95</v>
      </c>
      <c r="F18" s="298">
        <v>368526.55</v>
      </c>
      <c r="G18" s="298">
        <v>30160.66</v>
      </c>
      <c r="H18" s="298">
        <v>6.67</v>
      </c>
      <c r="I18" s="298">
        <f t="shared" si="0"/>
        <v>425596.41999999993</v>
      </c>
      <c r="J18" s="299">
        <v>-4253.18</v>
      </c>
      <c r="K18" s="299">
        <f t="shared" si="1"/>
        <v>429849.59999999992</v>
      </c>
    </row>
    <row r="19" spans="1:11" x14ac:dyDescent="0.25">
      <c r="B19" s="301"/>
      <c r="C19" s="301"/>
      <c r="D19" s="301"/>
      <c r="E19" s="301"/>
      <c r="F19" s="301"/>
      <c r="G19" s="301"/>
      <c r="H19" s="301"/>
      <c r="I19" s="301"/>
      <c r="J19" s="301"/>
      <c r="K19" s="301"/>
    </row>
  </sheetData>
  <mergeCells count="2">
    <mergeCell ref="C4:H4"/>
    <mergeCell ref="A7:A18"/>
  </mergeCells>
  <pageMargins left="0.7" right="0.7" top="0.75" bottom="0.7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4" sqref="A4"/>
    </sheetView>
  </sheetViews>
  <sheetFormatPr defaultRowHeight="15" x14ac:dyDescent="0.25"/>
  <cols>
    <col min="1" max="1" width="60.42578125" customWidth="1"/>
    <col min="2" max="2" width="15.85546875" customWidth="1"/>
  </cols>
  <sheetData>
    <row r="1" spans="1:2" x14ac:dyDescent="0.3">
      <c r="A1" t="s">
        <v>217</v>
      </c>
    </row>
    <row r="6" spans="1:2" x14ac:dyDescent="0.3">
      <c r="A6" s="43" t="s">
        <v>218</v>
      </c>
      <c r="B6" s="43" t="s">
        <v>134</v>
      </c>
    </row>
    <row r="7" spans="1:2" x14ac:dyDescent="0.3">
      <c r="A7" t="s">
        <v>112</v>
      </c>
      <c r="B7" s="15">
        <v>97087902.950000003</v>
      </c>
    </row>
    <row r="8" spans="1:2" x14ac:dyDescent="0.3">
      <c r="A8" t="s">
        <v>110</v>
      </c>
      <c r="B8" s="15">
        <v>82000442.209999993</v>
      </c>
    </row>
    <row r="9" spans="1:2" x14ac:dyDescent="0.3">
      <c r="A9" t="s">
        <v>113</v>
      </c>
      <c r="B9" s="15">
        <v>17158857.68</v>
      </c>
    </row>
    <row r="10" spans="1:2" x14ac:dyDescent="0.3">
      <c r="A10" t="s">
        <v>114</v>
      </c>
      <c r="B10" s="15">
        <v>-77453659.510000005</v>
      </c>
    </row>
    <row r="11" spans="1:2" x14ac:dyDescent="0.3">
      <c r="A11" t="s">
        <v>108</v>
      </c>
      <c r="B11" s="15">
        <v>684145.61</v>
      </c>
    </row>
    <row r="12" spans="1:2" x14ac:dyDescent="0.3">
      <c r="A12" t="s">
        <v>109</v>
      </c>
      <c r="B12" s="15">
        <v>-544146.44999999995</v>
      </c>
    </row>
    <row r="13" spans="1:2" x14ac:dyDescent="0.3">
      <c r="A13" t="s">
        <v>111</v>
      </c>
      <c r="B13" s="15">
        <v>-83311.960000000006</v>
      </c>
    </row>
    <row r="14" spans="1:2" x14ac:dyDescent="0.3">
      <c r="A14" s="43" t="s">
        <v>94</v>
      </c>
      <c r="B14" s="214">
        <v>118850230.53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zoomScaleNormal="100" workbookViewId="0">
      <selection activeCell="Q50" sqref="Q50"/>
    </sheetView>
  </sheetViews>
  <sheetFormatPr defaultRowHeight="15" x14ac:dyDescent="0.25"/>
  <cols>
    <col min="1" max="1" width="49.85546875" style="14" customWidth="1"/>
    <col min="2" max="2" width="13.28515625" style="14" customWidth="1"/>
    <col min="3" max="3" width="11.42578125" style="14" bestFit="1" customWidth="1"/>
    <col min="4" max="4" width="8.85546875" style="14"/>
  </cols>
  <sheetData>
    <row r="1" spans="1:2" ht="14.45" x14ac:dyDescent="0.3">
      <c r="A1" s="291" t="s">
        <v>242</v>
      </c>
    </row>
    <row r="2" spans="1:2" ht="14.45" x14ac:dyDescent="0.3">
      <c r="A2" s="291" t="s">
        <v>243</v>
      </c>
    </row>
    <row r="4" spans="1:2" ht="14.45" x14ac:dyDescent="0.3">
      <c r="A4" s="291" t="s">
        <v>244</v>
      </c>
      <c r="B4" s="291" t="s">
        <v>245</v>
      </c>
    </row>
    <row r="5" spans="1:2" ht="14.45" x14ac:dyDescent="0.3">
      <c r="A5" s="14" t="s">
        <v>238</v>
      </c>
    </row>
    <row r="6" spans="1:2" ht="14.45" x14ac:dyDescent="0.3">
      <c r="A6" s="14" t="s">
        <v>246</v>
      </c>
      <c r="B6" s="292">
        <v>63359.95</v>
      </c>
    </row>
    <row r="7" spans="1:2" ht="14.45" x14ac:dyDescent="0.3">
      <c r="A7" s="14" t="s">
        <v>247</v>
      </c>
      <c r="B7" s="292">
        <v>1579.2</v>
      </c>
    </row>
    <row r="8" spans="1:2" ht="14.45" x14ac:dyDescent="0.3">
      <c r="A8" s="14" t="s">
        <v>248</v>
      </c>
      <c r="B8" s="292">
        <v>78117.2</v>
      </c>
    </row>
    <row r="9" spans="1:2" ht="14.45" x14ac:dyDescent="0.3">
      <c r="A9" s="14" t="s">
        <v>249</v>
      </c>
      <c r="B9" s="292">
        <v>5737.83</v>
      </c>
    </row>
    <row r="10" spans="1:2" ht="14.45" x14ac:dyDescent="0.3">
      <c r="A10" s="14" t="s">
        <v>250</v>
      </c>
      <c r="B10" s="292">
        <v>2151.5</v>
      </c>
    </row>
    <row r="11" spans="1:2" ht="14.45" x14ac:dyDescent="0.3">
      <c r="A11" s="14" t="s">
        <v>251</v>
      </c>
      <c r="B11" s="292">
        <v>1371.99</v>
      </c>
    </row>
    <row r="12" spans="1:2" ht="14.45" x14ac:dyDescent="0.3">
      <c r="A12" s="14" t="s">
        <v>252</v>
      </c>
      <c r="B12" s="245">
        <v>152317.67000000001</v>
      </c>
    </row>
    <row r="13" spans="1:2" ht="14.45" x14ac:dyDescent="0.3">
      <c r="A13" s="14" t="s">
        <v>253</v>
      </c>
      <c r="B13" s="292">
        <v>351.09</v>
      </c>
    </row>
    <row r="14" spans="1:2" ht="14.45" x14ac:dyDescent="0.3">
      <c r="A14" s="14" t="s">
        <v>254</v>
      </c>
      <c r="B14" s="245">
        <v>351.09</v>
      </c>
    </row>
    <row r="15" spans="1:2" ht="14.45" x14ac:dyDescent="0.3">
      <c r="A15" s="14" t="s">
        <v>255</v>
      </c>
      <c r="B15" s="245">
        <v>152668.76</v>
      </c>
    </row>
    <row r="16" spans="1:2" ht="14.45" x14ac:dyDescent="0.3">
      <c r="A16" s="14" t="s">
        <v>256</v>
      </c>
      <c r="B16" s="292">
        <v>986.4</v>
      </c>
    </row>
    <row r="17" spans="1:2" ht="14.45" x14ac:dyDescent="0.3">
      <c r="A17" s="14" t="s">
        <v>257</v>
      </c>
      <c r="B17" s="292">
        <v>402.22</v>
      </c>
    </row>
    <row r="18" spans="1:2" ht="14.45" x14ac:dyDescent="0.3">
      <c r="A18" s="14" t="s">
        <v>258</v>
      </c>
      <c r="B18" s="292">
        <v>599.82000000000005</v>
      </c>
    </row>
    <row r="19" spans="1:2" ht="14.45" x14ac:dyDescent="0.3">
      <c r="A19" s="14" t="s">
        <v>259</v>
      </c>
      <c r="B19" s="292">
        <v>2409.5100000000002</v>
      </c>
    </row>
    <row r="20" spans="1:2" ht="14.45" x14ac:dyDescent="0.3">
      <c r="A20" s="14" t="s">
        <v>260</v>
      </c>
      <c r="B20" s="292">
        <v>2005.29</v>
      </c>
    </row>
    <row r="21" spans="1:2" ht="14.45" x14ac:dyDescent="0.3">
      <c r="A21" s="14" t="s">
        <v>261</v>
      </c>
      <c r="B21" s="292">
        <v>238.21</v>
      </c>
    </row>
    <row r="22" spans="1:2" ht="14.45" x14ac:dyDescent="0.3">
      <c r="A22" s="14" t="s">
        <v>262</v>
      </c>
      <c r="B22" s="292">
        <v>800</v>
      </c>
    </row>
    <row r="23" spans="1:2" ht="14.45" x14ac:dyDescent="0.3">
      <c r="A23" s="14" t="s">
        <v>263</v>
      </c>
      <c r="B23" s="292">
        <v>779.62</v>
      </c>
    </row>
    <row r="24" spans="1:2" ht="14.45" x14ac:dyDescent="0.3">
      <c r="A24" s="14" t="s">
        <v>264</v>
      </c>
      <c r="B24" s="245">
        <v>8221.07</v>
      </c>
    </row>
    <row r="25" spans="1:2" ht="14.45" x14ac:dyDescent="0.3">
      <c r="A25" s="14" t="s">
        <v>265</v>
      </c>
      <c r="B25" s="292">
        <v>2079.38</v>
      </c>
    </row>
    <row r="26" spans="1:2" ht="14.45" x14ac:dyDescent="0.3">
      <c r="A26" s="14" t="s">
        <v>266</v>
      </c>
      <c r="B26" s="292">
        <v>1013.77</v>
      </c>
    </row>
    <row r="27" spans="1:2" ht="14.45" x14ac:dyDescent="0.3">
      <c r="A27" s="14" t="s">
        <v>267</v>
      </c>
      <c r="B27" s="245">
        <v>3093.15</v>
      </c>
    </row>
    <row r="28" spans="1:2" ht="14.45" x14ac:dyDescent="0.3">
      <c r="A28" s="14" t="s">
        <v>239</v>
      </c>
      <c r="B28" s="292">
        <v>-568164.42000000004</v>
      </c>
    </row>
    <row r="29" spans="1:2" ht="14.45" x14ac:dyDescent="0.3">
      <c r="A29" s="14" t="s">
        <v>268</v>
      </c>
      <c r="B29" s="292">
        <v>-174314.37</v>
      </c>
    </row>
    <row r="30" spans="1:2" ht="14.45" x14ac:dyDescent="0.3">
      <c r="A30" s="14" t="s">
        <v>240</v>
      </c>
      <c r="B30" s="245">
        <v>-742478.79</v>
      </c>
    </row>
    <row r="31" spans="1:2" ht="14.45" x14ac:dyDescent="0.3">
      <c r="A31" s="14" t="s">
        <v>269</v>
      </c>
      <c r="B31" s="292">
        <v>372080.45</v>
      </c>
    </row>
    <row r="32" spans="1:2" x14ac:dyDescent="0.25">
      <c r="A32" s="14" t="s">
        <v>270</v>
      </c>
      <c r="B32" s="292">
        <v>342494.14</v>
      </c>
    </row>
    <row r="33" spans="1:3" x14ac:dyDescent="0.25">
      <c r="A33" s="14" t="s">
        <v>271</v>
      </c>
      <c r="B33" s="245">
        <v>714574.59</v>
      </c>
    </row>
    <row r="34" spans="1:3" x14ac:dyDescent="0.25">
      <c r="A34" s="14" t="s">
        <v>272</v>
      </c>
      <c r="B34" s="292">
        <v>35712.19</v>
      </c>
    </row>
    <row r="35" spans="1:3" x14ac:dyDescent="0.25">
      <c r="A35" s="14" t="s">
        <v>273</v>
      </c>
      <c r="B35" s="292">
        <v>1561.72</v>
      </c>
    </row>
    <row r="36" spans="1:3" x14ac:dyDescent="0.25">
      <c r="A36" s="14" t="s">
        <v>274</v>
      </c>
      <c r="B36" s="245">
        <v>37273.910000000003</v>
      </c>
    </row>
    <row r="37" spans="1:3" x14ac:dyDescent="0.25">
      <c r="A37" s="14" t="s">
        <v>275</v>
      </c>
      <c r="B37" s="292">
        <v>720945.91</v>
      </c>
    </row>
    <row r="38" spans="1:3" x14ac:dyDescent="0.25">
      <c r="A38" s="14" t="s">
        <v>276</v>
      </c>
      <c r="B38" s="292">
        <v>2445.16</v>
      </c>
    </row>
    <row r="39" spans="1:3" x14ac:dyDescent="0.25">
      <c r="A39" s="14" t="s">
        <v>277</v>
      </c>
      <c r="B39" s="245">
        <v>723391.07</v>
      </c>
    </row>
    <row r="40" spans="1:3" x14ac:dyDescent="0.25">
      <c r="A40" s="14" t="s">
        <v>241</v>
      </c>
      <c r="B40" s="245">
        <v>896743.76</v>
      </c>
      <c r="C40" s="245">
        <f>B24+B27+B30+B33+B36+B39+B15</f>
        <v>896743.75999999989</v>
      </c>
    </row>
    <row r="41" spans="1:3" x14ac:dyDescent="0.25">
      <c r="A41" s="14" t="s">
        <v>278</v>
      </c>
      <c r="B41" s="292">
        <v>20514.95</v>
      </c>
    </row>
    <row r="42" spans="1:3" x14ac:dyDescent="0.25">
      <c r="A42" s="14" t="s">
        <v>279</v>
      </c>
      <c r="B42" s="292">
        <v>6052.56</v>
      </c>
    </row>
    <row r="43" spans="1:3" x14ac:dyDescent="0.25">
      <c r="A43" s="14" t="s">
        <v>280</v>
      </c>
      <c r="B43" s="292">
        <v>9884.15</v>
      </c>
    </row>
    <row r="44" spans="1:3" x14ac:dyDescent="0.25">
      <c r="A44" s="14" t="s">
        <v>281</v>
      </c>
      <c r="B44" s="292">
        <v>6969.59</v>
      </c>
    </row>
    <row r="45" spans="1:3" x14ac:dyDescent="0.25">
      <c r="A45" s="14" t="s">
        <v>282</v>
      </c>
      <c r="B45" s="292">
        <v>7384.6</v>
      </c>
    </row>
    <row r="46" spans="1:3" x14ac:dyDescent="0.25">
      <c r="A46" s="14" t="s">
        <v>283</v>
      </c>
      <c r="B46" s="292">
        <v>29354.23</v>
      </c>
    </row>
    <row r="47" spans="1:3" x14ac:dyDescent="0.25">
      <c r="A47" s="14" t="s">
        <v>284</v>
      </c>
      <c r="B47" s="292">
        <v>12441.1</v>
      </c>
    </row>
    <row r="48" spans="1:3" x14ac:dyDescent="0.25">
      <c r="A48" s="14" t="s">
        <v>285</v>
      </c>
      <c r="B48" s="292">
        <v>9696.74</v>
      </c>
    </row>
    <row r="49" spans="1:2" x14ac:dyDescent="0.25">
      <c r="A49" s="14" t="s">
        <v>286</v>
      </c>
      <c r="B49" s="245">
        <v>102297.92</v>
      </c>
    </row>
    <row r="50" spans="1:2" x14ac:dyDescent="0.25">
      <c r="A50" s="14" t="s">
        <v>287</v>
      </c>
      <c r="B50" s="292">
        <v>2102.4699999999998</v>
      </c>
    </row>
    <row r="51" spans="1:2" x14ac:dyDescent="0.25">
      <c r="A51" s="14" t="s">
        <v>288</v>
      </c>
      <c r="B51" s="245">
        <v>2102.4699999999998</v>
      </c>
    </row>
    <row r="52" spans="1:2" x14ac:dyDescent="0.25">
      <c r="A52" s="14" t="s">
        <v>289</v>
      </c>
      <c r="B52" s="245">
        <v>104400.39</v>
      </c>
    </row>
    <row r="53" spans="1:2" x14ac:dyDescent="0.25">
      <c r="A53" s="291" t="s">
        <v>224</v>
      </c>
      <c r="B53" s="245">
        <f>B40+B52</f>
        <v>1001144.15</v>
      </c>
    </row>
    <row r="54" spans="1:2" x14ac:dyDescent="0.25">
      <c r="A54" s="14" t="s">
        <v>291</v>
      </c>
      <c r="B54" s="292">
        <f>-B45</f>
        <v>-7384.6</v>
      </c>
    </row>
    <row r="55" spans="1:2" x14ac:dyDescent="0.25">
      <c r="A55" s="14" t="s">
        <v>292</v>
      </c>
      <c r="B55" s="293">
        <f>-B46</f>
        <v>-29354.23</v>
      </c>
    </row>
    <row r="56" spans="1:2" x14ac:dyDescent="0.25">
      <c r="B56" s="245">
        <f>SUM(B53:B55)</f>
        <v>964405.32000000007</v>
      </c>
    </row>
  </sheetData>
  <pageMargins left="0.7" right="0.7" top="0.75" bottom="0.75" header="0.3" footer="0.3"/>
  <pageSetup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F37" sqref="F37"/>
    </sheetView>
  </sheetViews>
  <sheetFormatPr defaultRowHeight="15" x14ac:dyDescent="0.25"/>
  <cols>
    <col min="1" max="1" width="38.7109375" customWidth="1"/>
    <col min="2" max="2" width="13.140625" bestFit="1" customWidth="1"/>
  </cols>
  <sheetData>
    <row r="1" spans="1:2" x14ac:dyDescent="0.3">
      <c r="A1" t="s">
        <v>217</v>
      </c>
    </row>
    <row r="5" spans="1:2" x14ac:dyDescent="0.3">
      <c r="A5" s="43" t="s">
        <v>218</v>
      </c>
      <c r="B5" s="43" t="s">
        <v>134</v>
      </c>
    </row>
    <row r="6" spans="1:2" x14ac:dyDescent="0.3">
      <c r="A6" t="s">
        <v>115</v>
      </c>
      <c r="B6" s="15">
        <v>1459363.53</v>
      </c>
    </row>
    <row r="7" spans="1:2" x14ac:dyDescent="0.3">
      <c r="A7" s="43" t="s">
        <v>94</v>
      </c>
      <c r="B7" s="214">
        <v>1459363.53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A9C1017-34BE-470E-988B-CE16D9266F74}"/>
</file>

<file path=customXml/itemProps2.xml><?xml version="1.0" encoding="utf-8"?>
<ds:datastoreItem xmlns:ds="http://schemas.openxmlformats.org/officeDocument/2006/customXml" ds:itemID="{EC731FC3-5BD3-497A-BFA5-45CC989332F0}"/>
</file>

<file path=customXml/itemProps3.xml><?xml version="1.0" encoding="utf-8"?>
<ds:datastoreItem xmlns:ds="http://schemas.openxmlformats.org/officeDocument/2006/customXml" ds:itemID="{EC737078-A9BD-4C27-B19B-538497E50538}"/>
</file>

<file path=customXml/itemProps4.xml><?xml version="1.0" encoding="utf-8"?>
<ds:datastoreItem xmlns:ds="http://schemas.openxmlformats.org/officeDocument/2006/customXml" ds:itemID="{FBC515A4-AB71-43D2-80F9-71517969CD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Sheet E</vt:lpstr>
      <vt:lpstr>SC120L Cons 12ME 12-2018</vt:lpstr>
      <vt:lpstr>SOE 12ME 12-2018</vt:lpstr>
      <vt:lpstr>ZO12 SCh142 12ME 12-2018</vt:lpstr>
      <vt:lpstr>SCH 140 Prop Tax 12ME 12-2018</vt:lpstr>
      <vt:lpstr>SOGE Green Pwr 12ME 12-2018</vt:lpstr>
      <vt:lpstr>ZO12 Exp Orders 12ME 12-2018</vt:lpstr>
      <vt:lpstr>C.99999.03.37.01 Green Pwr 2018</vt:lpstr>
      <vt:lpstr>ZO12 Ord 55700200 2018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MarvelousMarina</cp:lastModifiedBy>
  <cp:lastPrinted>2019-05-31T18:23:06Z</cp:lastPrinted>
  <dcterms:created xsi:type="dcterms:W3CDTF">2015-01-07T17:59:05Z</dcterms:created>
  <dcterms:modified xsi:type="dcterms:W3CDTF">2019-06-21T18:11:13Z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