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3.13 PF Colstrip Reg Asset Amortization\"/>
    </mc:Choice>
  </mc:AlternateContent>
  <bookViews>
    <workbookView xWindow="0" yWindow="0" windowWidth="23040" windowHeight="9408"/>
  </bookViews>
  <sheets>
    <sheet name="Sheet1" sheetId="1" r:id="rId1"/>
    <sheet name="Sheet2" sheetId="2" r:id="rId2"/>
  </sheets>
  <definedNames>
    <definedName name="_xlnm.Print_Area" localSheetId="0">Sheet1!$E$3:$J$32</definedName>
    <definedName name="_xlnm.Print_Area" localSheetId="1">Sheet2!$D$1:$L$20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6" i="1"/>
  <c r="J14" i="1"/>
  <c r="J12" i="1"/>
  <c r="I10" i="1"/>
  <c r="I16" i="1" s="1"/>
  <c r="I20" i="1" s="1"/>
  <c r="H10" i="1"/>
  <c r="J8" i="1"/>
  <c r="J10" i="1" s="1"/>
  <c r="J16" i="1" s="1"/>
  <c r="J20" i="1" s="1"/>
  <c r="J6" i="1"/>
  <c r="I6" i="1"/>
  <c r="K14" i="2"/>
  <c r="K16" i="2" s="1"/>
  <c r="K15" i="2"/>
  <c r="J15" i="2"/>
  <c r="J14" i="2"/>
  <c r="J16" i="2" s="1"/>
  <c r="K10" i="2"/>
  <c r="K11" i="2"/>
  <c r="J11" i="2"/>
  <c r="J10" i="2"/>
  <c r="J19" i="2"/>
  <c r="K19" i="2"/>
  <c r="K12" i="2"/>
  <c r="J12" i="2"/>
  <c r="L11" i="2"/>
  <c r="L10" i="2"/>
  <c r="F20" i="2"/>
  <c r="G20" i="2"/>
  <c r="E20" i="2"/>
  <c r="G19" i="2"/>
  <c r="G18" i="2"/>
  <c r="F18" i="2"/>
  <c r="F19" i="2"/>
  <c r="E19" i="2"/>
  <c r="E18" i="2"/>
  <c r="F15" i="2"/>
  <c r="F14" i="2"/>
  <c r="E15" i="2"/>
  <c r="E14" i="2"/>
  <c r="F16" i="2"/>
  <c r="E16" i="2"/>
  <c r="G15" i="2"/>
  <c r="G14" i="2"/>
  <c r="F12" i="2"/>
  <c r="G12" i="2"/>
  <c r="E12" i="2"/>
  <c r="G11" i="2"/>
  <c r="G10" i="2"/>
  <c r="L12" i="2" l="1"/>
  <c r="L19" i="2"/>
  <c r="L15" i="2"/>
  <c r="J18" i="2"/>
  <c r="L14" i="2"/>
  <c r="K18" i="2"/>
  <c r="K20" i="2" s="1"/>
  <c r="G16" i="2"/>
  <c r="L16" i="2" l="1"/>
  <c r="J20" i="2"/>
  <c r="L18" i="2"/>
  <c r="L20" i="2" s="1"/>
  <c r="G14" i="1" l="1"/>
  <c r="G32" i="1"/>
  <c r="G10" i="1" l="1"/>
  <c r="G16" i="1"/>
  <c r="H7" i="1"/>
  <c r="H8" i="1"/>
  <c r="H9" i="1"/>
  <c r="H11" i="1"/>
  <c r="H13" i="1"/>
  <c r="H14" i="1"/>
  <c r="H6" i="1"/>
  <c r="F12" i="1"/>
  <c r="F16" i="1" s="1"/>
  <c r="F20" i="1" s="1"/>
  <c r="F10" i="1"/>
  <c r="H12" i="1" l="1"/>
  <c r="H20" i="1" s="1"/>
</calcChain>
</file>

<file path=xl/sharedStrings.xml><?xml version="1.0" encoding="utf-8"?>
<sst xmlns="http://schemas.openxmlformats.org/spreadsheetml/2006/main" count="50" uniqueCount="31">
  <si>
    <t>Estimated Asset Retirement Obligation</t>
  </si>
  <si>
    <t>Undepreciated Balance</t>
  </si>
  <si>
    <t>Activity April 1, 2019 - March 30, 2020</t>
  </si>
  <si>
    <t>Balance at 3/31/2019</t>
  </si>
  <si>
    <t>Balance at 3/31/2020</t>
  </si>
  <si>
    <t xml:space="preserve">   Colstrip Regulatory Asset</t>
  </si>
  <si>
    <t>Years remaining to amortize</t>
  </si>
  <si>
    <t xml:space="preserve">   Annual Amortization</t>
  </si>
  <si>
    <t>Notes</t>
  </si>
  <si>
    <t>Future Depreciation ($4,533,492/Year)</t>
  </si>
  <si>
    <t>Temporary Tax Credit due to Tax Reform - Activity Detail:</t>
  </si>
  <si>
    <t>True-up balance to 2018 Federal Tax Return</t>
  </si>
  <si>
    <t>Interest Accrued June 2018-February 2019</t>
  </si>
  <si>
    <t>Estimated interest Accrued March 2019-March 2020</t>
  </si>
  <si>
    <t>Temporary Tax Credits (Note 2)</t>
  </si>
  <si>
    <t>(2) Tax credit amount was finalized in late 2018 with Federal Tax Return preparation.</t>
  </si>
  <si>
    <t>(1) Annual WA Colstrip depreciation of $4,533,492 recorded as expense and recovered from customers.</t>
  </si>
  <si>
    <t>B</t>
  </si>
  <si>
    <t>2018 Additions</t>
  </si>
  <si>
    <t>2019 Additions</t>
  </si>
  <si>
    <t>Generation</t>
  </si>
  <si>
    <t>Transmission</t>
  </si>
  <si>
    <t>Total</t>
  </si>
  <si>
    <t xml:space="preserve">   Cost</t>
  </si>
  <si>
    <t xml:space="preserve">   A/D</t>
  </si>
  <si>
    <t xml:space="preserve">   Net Book Value</t>
  </si>
  <si>
    <t>System at 3/30/2020</t>
  </si>
  <si>
    <t>WA Share at 3/30/2020</t>
  </si>
  <si>
    <t>Plant-in-Service at December 31, 2017</t>
  </si>
  <si>
    <t>NBV  Note (1)</t>
  </si>
  <si>
    <t>2018 &amp; 2019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</si>
</sst>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1" applyNumberFormat="1" applyFont="1"/>
    <xf numFmtId="0" fontId="2" fillId="0" borderId="0" xfId="0" applyFont="1" applyAlignment="1">
      <alignment horizontal="center" wrapText="1"/>
    </xf>
    <xf numFmtId="164" fontId="0" fillId="0" borderId="1" xfId="1" applyNumberFormat="1" applyFont="1" applyBorder="1"/>
    <xf numFmtId="165" fontId="0" fillId="0" borderId="0" xfId="2" applyNumberFormat="1" applyFont="1"/>
    <xf numFmtId="165" fontId="0" fillId="0" borderId="2" xfId="2" applyNumberFormat="1" applyFont="1" applyBorder="1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0" fillId="0" borderId="8" xfId="1" applyNumberFormat="1" applyFont="1" applyBorder="1"/>
    <xf numFmtId="164" fontId="0" fillId="0" borderId="8" xfId="0" applyNumberFormat="1" applyBorder="1"/>
    <xf numFmtId="164" fontId="0" fillId="0" borderId="3" xfId="0" applyNumberFormat="1" applyBorder="1"/>
    <xf numFmtId="10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5" fontId="0" fillId="0" borderId="3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J32"/>
  <sheetViews>
    <sheetView tabSelected="1" zoomScaleNormal="100" workbookViewId="0">
      <selection activeCell="G32" sqref="G32"/>
    </sheetView>
  </sheetViews>
  <sheetFormatPr defaultRowHeight="14.4" x14ac:dyDescent="0.3"/>
  <cols>
    <col min="5" max="5" width="32.44140625" customWidth="1"/>
    <col min="6" max="6" width="14.6640625" bestFit="1" customWidth="1"/>
    <col min="7" max="7" width="15.44140625" customWidth="1"/>
    <col min="8" max="8" width="14.109375" customWidth="1"/>
    <col min="9" max="9" width="15.109375" customWidth="1"/>
    <col min="10" max="10" width="14.109375" customWidth="1"/>
  </cols>
  <sheetData>
    <row r="3" spans="5:10" ht="15" thickBot="1" x14ac:dyDescent="0.35"/>
    <row r="4" spans="5:10" s="20" customFormat="1" ht="29.4" thickBot="1" x14ac:dyDescent="0.35">
      <c r="F4" s="21" t="s">
        <v>28</v>
      </c>
      <c r="G4" s="22"/>
      <c r="H4" s="23"/>
      <c r="I4" s="24" t="s">
        <v>30</v>
      </c>
      <c r="J4" s="24" t="s">
        <v>22</v>
      </c>
    </row>
    <row r="5" spans="5:10" s="1" customFormat="1" ht="73.8" customHeight="1" x14ac:dyDescent="0.3">
      <c r="F5" s="3" t="s">
        <v>3</v>
      </c>
      <c r="G5" s="3" t="s">
        <v>2</v>
      </c>
      <c r="H5" s="3" t="s">
        <v>4</v>
      </c>
      <c r="I5" s="3" t="s">
        <v>4</v>
      </c>
      <c r="J5" s="3" t="s">
        <v>4</v>
      </c>
    </row>
    <row r="6" spans="5:10" x14ac:dyDescent="0.3">
      <c r="E6" t="s">
        <v>29</v>
      </c>
      <c r="F6" s="5">
        <v>65711049</v>
      </c>
      <c r="G6" s="5">
        <v>-4533492</v>
      </c>
      <c r="H6" s="5">
        <f>SUM(F6:G6)</f>
        <v>61177557</v>
      </c>
      <c r="I6" s="5">
        <f>Sheet2!L20</f>
        <v>5472792.5096000005</v>
      </c>
      <c r="J6" s="19">
        <f>SUM(H6:I6)</f>
        <v>66650349.509599999</v>
      </c>
    </row>
    <row r="7" spans="5:10" x14ac:dyDescent="0.3">
      <c r="F7" s="2"/>
      <c r="G7" s="2"/>
      <c r="H7" s="2">
        <f t="shared" ref="H7:H14" si="0">SUM(F7:G7)</f>
        <v>0</v>
      </c>
    </row>
    <row r="8" spans="5:10" x14ac:dyDescent="0.3">
      <c r="E8" t="s">
        <v>0</v>
      </c>
      <c r="F8" s="4">
        <v>38349828</v>
      </c>
      <c r="G8" s="4">
        <v>0</v>
      </c>
      <c r="H8" s="4">
        <f t="shared" si="0"/>
        <v>38349828</v>
      </c>
      <c r="I8" s="4">
        <v>0</v>
      </c>
      <c r="J8" s="4">
        <f>SUM(H8:I8)</f>
        <v>38349828</v>
      </c>
    </row>
    <row r="9" spans="5:10" x14ac:dyDescent="0.3">
      <c r="F9" s="2"/>
      <c r="G9" s="2"/>
      <c r="H9" s="2">
        <f t="shared" si="0"/>
        <v>0</v>
      </c>
      <c r="I9" s="2"/>
      <c r="J9" s="2"/>
    </row>
    <row r="10" spans="5:10" x14ac:dyDescent="0.3">
      <c r="E10" t="s">
        <v>1</v>
      </c>
      <c r="F10" s="2">
        <f>SUM(F6:F8)</f>
        <v>104060877</v>
      </c>
      <c r="G10" s="2">
        <f>SUM(G6:G8)</f>
        <v>-4533492</v>
      </c>
      <c r="H10" s="2">
        <f>SUM(H6:H9)</f>
        <v>99527385</v>
      </c>
      <c r="I10" s="2">
        <f t="shared" ref="I10:J10" si="1">SUM(I6:I9)</f>
        <v>5472792.5096000005</v>
      </c>
      <c r="J10" s="2">
        <f t="shared" si="1"/>
        <v>105000177.5096</v>
      </c>
    </row>
    <row r="11" spans="5:10" x14ac:dyDescent="0.3">
      <c r="F11" s="2"/>
      <c r="G11" s="2"/>
      <c r="H11" s="2">
        <f t="shared" si="0"/>
        <v>0</v>
      </c>
      <c r="I11" s="2"/>
      <c r="J11" s="2"/>
    </row>
    <row r="12" spans="5:10" x14ac:dyDescent="0.3">
      <c r="E12" t="s">
        <v>9</v>
      </c>
      <c r="F12" s="2">
        <f>-4533492*8.75</f>
        <v>-39668055</v>
      </c>
      <c r="G12" s="2">
        <v>4533492</v>
      </c>
      <c r="H12" s="2">
        <f t="shared" si="0"/>
        <v>-35134563</v>
      </c>
      <c r="I12" s="2">
        <v>0</v>
      </c>
      <c r="J12" s="2">
        <f>SUM(H12:I12)</f>
        <v>-35134563</v>
      </c>
    </row>
    <row r="13" spans="5:10" x14ac:dyDescent="0.3">
      <c r="F13" s="2"/>
      <c r="G13" s="2"/>
      <c r="H13" s="2">
        <f t="shared" si="0"/>
        <v>0</v>
      </c>
      <c r="I13" s="2"/>
      <c r="J13" s="2"/>
    </row>
    <row r="14" spans="5:10" x14ac:dyDescent="0.3">
      <c r="E14" t="s">
        <v>14</v>
      </c>
      <c r="F14" s="4">
        <v>-10851000</v>
      </c>
      <c r="G14" s="4">
        <f>G32</f>
        <v>-858014</v>
      </c>
      <c r="H14" s="4">
        <f t="shared" si="0"/>
        <v>-11709014</v>
      </c>
      <c r="I14" s="4">
        <v>0</v>
      </c>
      <c r="J14" s="4">
        <f>SUM(H14:I14)</f>
        <v>-11709014</v>
      </c>
    </row>
    <row r="15" spans="5:10" x14ac:dyDescent="0.3">
      <c r="F15" s="2"/>
      <c r="G15" s="2"/>
      <c r="H15" s="2"/>
    </row>
    <row r="16" spans="5:10" ht="15" thickBot="1" x14ac:dyDescent="0.35">
      <c r="E16" t="s">
        <v>5</v>
      </c>
      <c r="F16" s="6">
        <f>SUM(F10:F14)</f>
        <v>53541822</v>
      </c>
      <c r="G16" s="6">
        <f t="shared" ref="G16:H16" si="2">SUM(G10:G14)</f>
        <v>-858014</v>
      </c>
      <c r="H16" s="6">
        <f>SUM(H10:H14)</f>
        <v>52683808</v>
      </c>
      <c r="I16" s="6">
        <f t="shared" ref="I16:J16" si="3">SUM(I10:I14)</f>
        <v>5472792.5096000005</v>
      </c>
      <c r="J16" s="6">
        <f t="shared" si="3"/>
        <v>58156600.509599999</v>
      </c>
    </row>
    <row r="18" spans="5:10" x14ac:dyDescent="0.3">
      <c r="E18" t="s">
        <v>6</v>
      </c>
      <c r="F18">
        <v>34.75</v>
      </c>
      <c r="H18">
        <v>33.75</v>
      </c>
      <c r="I18">
        <f>H18</f>
        <v>33.75</v>
      </c>
      <c r="J18">
        <f>I18</f>
        <v>33.75</v>
      </c>
    </row>
    <row r="20" spans="5:10" x14ac:dyDescent="0.3">
      <c r="E20" t="s">
        <v>7</v>
      </c>
      <c r="F20" s="5">
        <f>F16/F18</f>
        <v>1540771.8561151079</v>
      </c>
      <c r="G20" s="5"/>
      <c r="H20" s="5">
        <f>H16/H18</f>
        <v>1561001.7185185186</v>
      </c>
      <c r="I20" s="5">
        <f t="shared" ref="I20:J20" si="4">I16/I18</f>
        <v>162156.81509925929</v>
      </c>
      <c r="J20" s="5">
        <f t="shared" si="4"/>
        <v>1723158.5336177777</v>
      </c>
    </row>
    <row r="21" spans="5:10" x14ac:dyDescent="0.3">
      <c r="H21" s="9" t="s">
        <v>17</v>
      </c>
    </row>
    <row r="23" spans="5:10" x14ac:dyDescent="0.3">
      <c r="E23" s="7" t="s">
        <v>8</v>
      </c>
    </row>
    <row r="24" spans="5:10" x14ac:dyDescent="0.3">
      <c r="E24" s="8" t="s">
        <v>16</v>
      </c>
    </row>
    <row r="25" spans="5:10" x14ac:dyDescent="0.3">
      <c r="E25" s="7"/>
    </row>
    <row r="26" spans="5:10" x14ac:dyDescent="0.3">
      <c r="E26" t="s">
        <v>15</v>
      </c>
    </row>
    <row r="27" spans="5:10" ht="3.6" customHeight="1" x14ac:dyDescent="0.3"/>
    <row r="28" spans="5:10" x14ac:dyDescent="0.3">
      <c r="E28" t="s">
        <v>10</v>
      </c>
    </row>
    <row r="29" spans="5:10" x14ac:dyDescent="0.3">
      <c r="E29" t="s">
        <v>11</v>
      </c>
      <c r="G29" s="5">
        <v>-52000</v>
      </c>
    </row>
    <row r="30" spans="5:10" x14ac:dyDescent="0.3">
      <c r="E30" t="s">
        <v>12</v>
      </c>
      <c r="G30" s="2">
        <v>-306287</v>
      </c>
    </row>
    <row r="31" spans="5:10" x14ac:dyDescent="0.3">
      <c r="E31" t="s">
        <v>13</v>
      </c>
      <c r="G31" s="2">
        <v>-499727</v>
      </c>
    </row>
    <row r="32" spans="5:10" ht="15" thickBot="1" x14ac:dyDescent="0.35">
      <c r="G32" s="25">
        <f>SUM(G29:G31)</f>
        <v>-858014</v>
      </c>
    </row>
  </sheetData>
  <mergeCells count="1">
    <mergeCell ref="F4:H4"/>
  </mergeCells>
  <pageMargins left="0.7" right="0.7" top="0.75" bottom="0.75" header="0.3" footer="0.3"/>
  <pageSetup scale="99" orientation="landscape" r:id="rId1"/>
  <headerFooter>
    <oddFooter>&amp;LAvista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20"/>
  <sheetViews>
    <sheetView topLeftCell="A3" zoomScaleNormal="100" workbookViewId="0">
      <selection activeCell="B34" sqref="B34"/>
    </sheetView>
  </sheetViews>
  <sheetFormatPr defaultRowHeight="14.4" x14ac:dyDescent="0.3"/>
  <cols>
    <col min="4" max="4" width="15.109375" bestFit="1" customWidth="1"/>
    <col min="5" max="5" width="10.33203125" bestFit="1" customWidth="1"/>
    <col min="6" max="6" width="11.88671875" bestFit="1" customWidth="1"/>
    <col min="7" max="7" width="10" bestFit="1" customWidth="1"/>
    <col min="8" max="8" width="0.88671875" customWidth="1"/>
    <col min="9" max="9" width="15.109375" bestFit="1" customWidth="1"/>
    <col min="10" max="10" width="10.33203125" bestFit="1" customWidth="1"/>
    <col min="11" max="11" width="11.88671875" bestFit="1" customWidth="1"/>
    <col min="12" max="12" width="10" bestFit="1" customWidth="1"/>
  </cols>
  <sheetData>
    <row r="3" spans="4:12" x14ac:dyDescent="0.3">
      <c r="J3" s="18">
        <v>0.65390000000000004</v>
      </c>
    </row>
    <row r="7" spans="4:12" ht="15" thickBot="1" x14ac:dyDescent="0.35"/>
    <row r="8" spans="4:12" ht="15" thickBot="1" x14ac:dyDescent="0.35">
      <c r="E8" s="12" t="s">
        <v>26</v>
      </c>
      <c r="F8" s="13"/>
      <c r="G8" s="14"/>
      <c r="J8" s="12" t="s">
        <v>27</v>
      </c>
      <c r="K8" s="13"/>
      <c r="L8" s="14"/>
    </row>
    <row r="9" spans="4:12" x14ac:dyDescent="0.3">
      <c r="E9" s="11" t="s">
        <v>20</v>
      </c>
      <c r="F9" s="11" t="s">
        <v>21</v>
      </c>
      <c r="G9" s="11" t="s">
        <v>22</v>
      </c>
      <c r="J9" s="11" t="s">
        <v>20</v>
      </c>
      <c r="K9" s="11" t="s">
        <v>21</v>
      </c>
      <c r="L9" s="11" t="s">
        <v>22</v>
      </c>
    </row>
    <row r="10" spans="4:12" x14ac:dyDescent="0.3">
      <c r="D10" t="s">
        <v>18</v>
      </c>
      <c r="E10" s="2">
        <v>4528292</v>
      </c>
      <c r="F10" s="2">
        <v>100464</v>
      </c>
      <c r="G10" s="2">
        <f>SUM(E10:F10)</f>
        <v>4628756</v>
      </c>
      <c r="I10" t="s">
        <v>18</v>
      </c>
      <c r="J10" s="2">
        <f>E10*$J$3</f>
        <v>2961050.1388000003</v>
      </c>
      <c r="K10" s="2">
        <f>F10*$J$3</f>
        <v>65693.409599999999</v>
      </c>
      <c r="L10" s="2">
        <f>SUM(J10:K10)</f>
        <v>3026743.5484000002</v>
      </c>
    </row>
    <row r="11" spans="4:12" x14ac:dyDescent="0.3">
      <c r="D11" t="s">
        <v>19</v>
      </c>
      <c r="E11" s="2">
        <v>3500000</v>
      </c>
      <c r="F11" s="2">
        <v>455000</v>
      </c>
      <c r="G11" s="2">
        <f>SUM(E11:F11)</f>
        <v>3955000</v>
      </c>
      <c r="I11" t="s">
        <v>19</v>
      </c>
      <c r="J11" s="2">
        <f>E11*$J$3</f>
        <v>2288650</v>
      </c>
      <c r="K11" s="2">
        <f>F11*$J$3</f>
        <v>297524.5</v>
      </c>
      <c r="L11" s="2">
        <f>SUM(J11:K11)</f>
        <v>2586174.5</v>
      </c>
    </row>
    <row r="12" spans="4:12" x14ac:dyDescent="0.3">
      <c r="D12" t="s">
        <v>23</v>
      </c>
      <c r="E12" s="15">
        <f>SUM(E10:E11)</f>
        <v>8028292</v>
      </c>
      <c r="F12" s="15">
        <f t="shared" ref="F12:G12" si="0">SUM(F10:F11)</f>
        <v>555464</v>
      </c>
      <c r="G12" s="15">
        <f t="shared" si="0"/>
        <v>8583756</v>
      </c>
      <c r="I12" t="s">
        <v>23</v>
      </c>
      <c r="J12" s="15">
        <f>SUM(J10:J11)</f>
        <v>5249700.1388000008</v>
      </c>
      <c r="K12" s="15">
        <f t="shared" ref="K12" si="1">SUM(K10:K11)</f>
        <v>363217.90960000001</v>
      </c>
      <c r="L12" s="15">
        <f t="shared" ref="L12" si="2">SUM(L10:L11)</f>
        <v>5612918.0483999997</v>
      </c>
    </row>
    <row r="14" spans="4:12" x14ac:dyDescent="0.3">
      <c r="D14" t="s">
        <v>18</v>
      </c>
      <c r="E14" s="2">
        <f>-(54786+54786+(54786/12*3))</f>
        <v>-123268.5</v>
      </c>
      <c r="F14" s="2">
        <f>-(1296+1296+(1296/12*3))</f>
        <v>-2916</v>
      </c>
      <c r="G14" s="2">
        <f>SUM(E14:F14)</f>
        <v>-126184.5</v>
      </c>
      <c r="I14" t="s">
        <v>18</v>
      </c>
      <c r="J14" s="2">
        <f>E14*$J$3</f>
        <v>-80605.272150000004</v>
      </c>
      <c r="K14" s="2">
        <f>F14*$J$3</f>
        <v>-1906.7724000000001</v>
      </c>
      <c r="L14" s="2">
        <f>SUM(J14:K14)</f>
        <v>-82512.044550000006</v>
      </c>
    </row>
    <row r="15" spans="4:12" x14ac:dyDescent="0.3">
      <c r="D15" t="s">
        <v>19</v>
      </c>
      <c r="E15" s="2">
        <f>-(60636+(60636/12*3))</f>
        <v>-75795</v>
      </c>
      <c r="F15" s="2">
        <f>-(9850+(9850/12*3))</f>
        <v>-12312.5</v>
      </c>
      <c r="G15" s="2">
        <f>SUM(E15:F15)</f>
        <v>-88107.5</v>
      </c>
      <c r="I15" t="s">
        <v>19</v>
      </c>
      <c r="J15" s="2">
        <f>E15*$J$3</f>
        <v>-49562.3505</v>
      </c>
      <c r="K15" s="2">
        <f>F15*$J$3</f>
        <v>-8051.1437500000002</v>
      </c>
      <c r="L15" s="2">
        <f>SUM(J15:K15)</f>
        <v>-57613.494250000003</v>
      </c>
    </row>
    <row r="16" spans="4:12" x14ac:dyDescent="0.3">
      <c r="D16" t="s">
        <v>24</v>
      </c>
      <c r="E16" s="16">
        <f>SUM(E14:E15)</f>
        <v>-199063.5</v>
      </c>
      <c r="F16" s="16">
        <f t="shared" ref="F16:G16" si="3">SUM(F14:F15)</f>
        <v>-15228.5</v>
      </c>
      <c r="G16" s="16">
        <f t="shared" si="3"/>
        <v>-214292</v>
      </c>
      <c r="I16" t="s">
        <v>24</v>
      </c>
      <c r="J16" s="16">
        <f>SUM(J14:J15)</f>
        <v>-130167.62265</v>
      </c>
      <c r="K16" s="16">
        <f t="shared" ref="K16" si="4">SUM(K14:K15)</f>
        <v>-9957.9161500000009</v>
      </c>
      <c r="L16" s="16">
        <f t="shared" ref="L16" si="5">SUM(L14:L15)</f>
        <v>-140125.53880000001</v>
      </c>
    </row>
    <row r="18" spans="4:12" x14ac:dyDescent="0.3">
      <c r="D18" t="s">
        <v>18</v>
      </c>
      <c r="E18" s="10">
        <f>SUM(E10,E14)</f>
        <v>4405023.5</v>
      </c>
      <c r="F18" s="10">
        <f t="shared" ref="F18:G18" si="6">SUM(F10,F14)</f>
        <v>97548</v>
      </c>
      <c r="G18" s="2">
        <f>SUM(E18:F18)</f>
        <v>4502571.5</v>
      </c>
      <c r="I18" t="s">
        <v>18</v>
      </c>
      <c r="J18" s="10">
        <f>SUM(J10,J14)</f>
        <v>2880444.8666500002</v>
      </c>
      <c r="K18" s="10">
        <f t="shared" ref="K18:L18" si="7">SUM(K10,K14)</f>
        <v>63786.637199999997</v>
      </c>
      <c r="L18" s="2">
        <f>SUM(J18:K18)</f>
        <v>2944231.50385</v>
      </c>
    </row>
    <row r="19" spans="4:12" x14ac:dyDescent="0.3">
      <c r="D19" t="s">
        <v>19</v>
      </c>
      <c r="E19" s="10">
        <f>SUM(E11,E15)</f>
        <v>3424205</v>
      </c>
      <c r="F19" s="10">
        <f t="shared" ref="F19:G19" si="8">SUM(F11,F15)</f>
        <v>442687.5</v>
      </c>
      <c r="G19" s="2">
        <f>SUM(E19:F19)</f>
        <v>3866892.5</v>
      </c>
      <c r="I19" t="s">
        <v>19</v>
      </c>
      <c r="J19" s="10">
        <f>SUM(J11,J15)</f>
        <v>2239087.6494999998</v>
      </c>
      <c r="K19" s="10">
        <f t="shared" ref="K19:L19" si="9">SUM(K11,K15)</f>
        <v>289473.35625000001</v>
      </c>
      <c r="L19" s="2">
        <f>SUM(J19:K19)</f>
        <v>2528561.00575</v>
      </c>
    </row>
    <row r="20" spans="4:12" ht="15" thickBot="1" x14ac:dyDescent="0.35">
      <c r="D20" t="s">
        <v>25</v>
      </c>
      <c r="E20" s="17">
        <f>SUM(E18:E19)</f>
        <v>7829228.5</v>
      </c>
      <c r="F20" s="17">
        <f t="shared" ref="F20:G20" si="10">SUM(F18:F19)</f>
        <v>540235.5</v>
      </c>
      <c r="G20" s="17">
        <f t="shared" si="10"/>
        <v>8369464</v>
      </c>
      <c r="I20" t="s">
        <v>25</v>
      </c>
      <c r="J20" s="17">
        <f>SUM(J18:J19)</f>
        <v>5119532.5161499996</v>
      </c>
      <c r="K20" s="17">
        <f t="shared" ref="K20" si="11">SUM(K18:K19)</f>
        <v>353259.99345000001</v>
      </c>
      <c r="L20" s="17">
        <f t="shared" ref="L20" si="12">SUM(L18:L19)</f>
        <v>5472792.5096000005</v>
      </c>
    </row>
  </sheetData>
  <mergeCells count="2">
    <mergeCell ref="E8:G8"/>
    <mergeCell ref="J8:L8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A67E1BA-F3A3-4E5C-A8C6-544E1643215A}"/>
</file>

<file path=customXml/itemProps2.xml><?xml version="1.0" encoding="utf-8"?>
<ds:datastoreItem xmlns:ds="http://schemas.openxmlformats.org/officeDocument/2006/customXml" ds:itemID="{6901CBCD-59A0-427C-A462-4C60B3E31834}"/>
</file>

<file path=customXml/itemProps3.xml><?xml version="1.0" encoding="utf-8"?>
<ds:datastoreItem xmlns:ds="http://schemas.openxmlformats.org/officeDocument/2006/customXml" ds:itemID="{1BE8F6ED-D595-41C9-B0D6-F0B7F0EDCEEF}"/>
</file>

<file path=customXml/itemProps4.xml><?xml version="1.0" encoding="utf-8"?>
<ds:datastoreItem xmlns:ds="http://schemas.openxmlformats.org/officeDocument/2006/customXml" ds:itemID="{A296E8B4-41E4-447D-A21A-0D6C6F1542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2019-04-03T14:24:44Z</cp:lastPrinted>
  <dcterms:created xsi:type="dcterms:W3CDTF">2019-04-02T20:59:45Z</dcterms:created>
  <dcterms:modified xsi:type="dcterms:W3CDTF">2019-04-03T17:53:03Z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