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9345" activeTab="0"/>
  </bookViews>
  <sheets>
    <sheet name="6th Plan - &quot;Target Allocation&quot;" sheetId="1" r:id="rId1"/>
    <sheet name="Top 15" sheetId="2" r:id="rId2"/>
    <sheet name="Public System" sheetId="3" r:id="rId3"/>
  </sheets>
  <externalReferences>
    <externalReference r:id="rId6"/>
  </externalReferences>
  <definedNames>
    <definedName name="_xlnm._FilterDatabase" localSheetId="0" hidden="1">'6th Plan - "Target Allocation"'!$A$3:$AB$160</definedName>
    <definedName name="_xlnm._FilterDatabase" localSheetId="2" hidden="1">'Public System'!$B$3:$AE$129</definedName>
    <definedName name="_xlnm._FilterDatabase" localSheetId="1" hidden="1">'Top 15'!$A$3:$AB$153</definedName>
  </definedNames>
  <calcPr fullCalcOnLoad="1"/>
</workbook>
</file>

<file path=xl/sharedStrings.xml><?xml version="1.0" encoding="utf-8"?>
<sst xmlns="http://schemas.openxmlformats.org/spreadsheetml/2006/main" count="1160" uniqueCount="233">
  <si>
    <t>6th Plan Conservation Annual Targets (aMW)</t>
  </si>
  <si>
    <t>UTILITY NAME</t>
  </si>
  <si>
    <t>State</t>
  </si>
  <si>
    <t>Residential Retail Sales (MWh)</t>
  </si>
  <si>
    <t>Commercial Retail Sales (MWh)</t>
  </si>
  <si>
    <t>Industrial Retail Sales (MWh)</t>
  </si>
  <si>
    <t>Total Retail Sales (MWh)</t>
  </si>
  <si>
    <t>Share of PNW Retail Sales</t>
  </si>
  <si>
    <t>Puget Sound Energy Inc</t>
  </si>
  <si>
    <t>WA</t>
  </si>
  <si>
    <t>Portland General Electric Company</t>
  </si>
  <si>
    <t>OR</t>
  </si>
  <si>
    <t>PacifiCorp</t>
  </si>
  <si>
    <t>Idaho Power Co</t>
  </si>
  <si>
    <t>ID</t>
  </si>
  <si>
    <t>City of Seattle</t>
  </si>
  <si>
    <t>PUD No 1 of Snohomish County</t>
  </si>
  <si>
    <t>Avista Corp</t>
  </si>
  <si>
    <t>City of Tacoma</t>
  </si>
  <si>
    <t>PUD No 1 of Cowlitz County</t>
  </si>
  <si>
    <t>PUD No 1 of Clark County</t>
  </si>
  <si>
    <t>PUD No 2 of Grant County</t>
  </si>
  <si>
    <t>City of Eugene</t>
  </si>
  <si>
    <t>PUD No 1 of Benton County</t>
  </si>
  <si>
    <t>NorthWestern Energy LLC</t>
  </si>
  <si>
    <t>MT</t>
  </si>
  <si>
    <t>PUD No 1 of Chelan County</t>
  </si>
  <si>
    <t>Flathead Electric Coop Inc</t>
  </si>
  <si>
    <t>Central Lincoln People's Ut Dt</t>
  </si>
  <si>
    <t>Clatskanie Peoples Util Dist</t>
  </si>
  <si>
    <t>PUD No 1 of Grays Harbor Cnty</t>
  </si>
  <si>
    <t>PUD No 1 of Pend Oreille Cnty</t>
  </si>
  <si>
    <t>PUD No 1 of Lewis County</t>
  </si>
  <si>
    <t>PUD No 1 of Franklin County</t>
  </si>
  <si>
    <t>City of McMinnville</t>
  </si>
  <si>
    <t>Umatilla Electric Coop Assn</t>
  </si>
  <si>
    <t>City of Springfield</t>
  </si>
  <si>
    <t>City of Richland</t>
  </si>
  <si>
    <t>PUD No 1 of Clallam County</t>
  </si>
  <si>
    <t>Inland Power &amp; Light Company</t>
  </si>
  <si>
    <t>Wells Rural Electric Co</t>
  </si>
  <si>
    <t>NV</t>
  </si>
  <si>
    <t>City of Port Angeles</t>
  </si>
  <si>
    <t>City of Idaho Falls</t>
  </si>
  <si>
    <t>Oregon Trail El Cons Coop, Inc</t>
  </si>
  <si>
    <t>PUD No 3 of Mason County</t>
  </si>
  <si>
    <t>Central Electric Coop Inc</t>
  </si>
  <si>
    <t>PUD No 1 of Okanogan County</t>
  </si>
  <si>
    <t>Lower Valley Energy Inc</t>
  </si>
  <si>
    <t>WY</t>
  </si>
  <si>
    <t>PUD No 1 of Douglas County</t>
  </si>
  <si>
    <t>Peninsula Light Company</t>
  </si>
  <si>
    <t>Northern Wasco County PUD</t>
  </si>
  <si>
    <t>Benton Rural Electric Assn</t>
  </si>
  <si>
    <t>Columbia River Peoples Ut Dist</t>
  </si>
  <si>
    <t>Big Bend Electric Coop, Inc</t>
  </si>
  <si>
    <t>Emerald People's Utility Dist</t>
  </si>
  <si>
    <t>Tillamook Peoples Utility Dist</t>
  </si>
  <si>
    <t>Kootenai Electric Coop Inc</t>
  </si>
  <si>
    <t>Consumers Power, Inc</t>
  </si>
  <si>
    <t>Midstate Electric Coop, Inc</t>
  </si>
  <si>
    <t>Coos-Curry Electric Coop, Inc</t>
  </si>
  <si>
    <t>Mission Valley Power</t>
  </si>
  <si>
    <t>City of Salem</t>
  </si>
  <si>
    <t>PUD No 1 of Klickitat County</t>
  </si>
  <si>
    <t>PUD No 2 of Pacific County</t>
  </si>
  <si>
    <t>Lakeview Light &amp; Power</t>
  </si>
  <si>
    <t>Columbia Rural Elec Assn, Inc</t>
  </si>
  <si>
    <t>Elmhurst Mutual Power &amp; Light Co</t>
  </si>
  <si>
    <t>Salmon River Electric Coop Inc</t>
  </si>
  <si>
    <t>City of Centralia</t>
  </si>
  <si>
    <t>City of Forest Grove</t>
  </si>
  <si>
    <t>Lane Electric Coop Inc</t>
  </si>
  <si>
    <t>Northern Lights, Inc</t>
  </si>
  <si>
    <t>Vera Irrigation District #15</t>
  </si>
  <si>
    <t>Fall River Rural Elec Coop Inc</t>
  </si>
  <si>
    <t>Modern Electric Water Company</t>
  </si>
  <si>
    <t>Missoula Electric Coop, Inc</t>
  </si>
  <si>
    <t>City of Ellensburg</t>
  </si>
  <si>
    <t>Orcas Power &amp; Light Coop</t>
  </si>
  <si>
    <t>PUD No 1 of Whatcom County</t>
  </si>
  <si>
    <t>United Electric Co-op, Inc</t>
  </si>
  <si>
    <t>City of Ashland</t>
  </si>
  <si>
    <t>Raft River Rural Elec Coop Inc</t>
  </si>
  <si>
    <t>Clearwater Power Company</t>
  </si>
  <si>
    <t>Canby Utility Board</t>
  </si>
  <si>
    <t>Glacier Electric Coop, Inc</t>
  </si>
  <si>
    <t>Douglas Electric Coop, Inc</t>
  </si>
  <si>
    <t>Blachly-Lane Cnty Coop El Assn</t>
  </si>
  <si>
    <t>Vigilante Electric Coop, Inc</t>
  </si>
  <si>
    <t>Ravalli County Elec Coop, Inc</t>
  </si>
  <si>
    <t>City of Cheney</t>
  </si>
  <si>
    <t>PUD No 1 of Skamania County</t>
  </si>
  <si>
    <t>Parkland Light &amp; Water Company</t>
  </si>
  <si>
    <t>Harney Electric Coop, Inc</t>
  </si>
  <si>
    <t>Lincoln Electric Coop, Inc</t>
  </si>
  <si>
    <t>City of Milton-Freewater</t>
  </si>
  <si>
    <t>City of Hermiston</t>
  </si>
  <si>
    <t>Hood River Electric Coop</t>
  </si>
  <si>
    <t>City of Burley</t>
  </si>
  <si>
    <t>Surprise Valley Electrification Corp.</t>
  </si>
  <si>
    <t>CA</t>
  </si>
  <si>
    <t>Wasco Electric Coop, Inc</t>
  </si>
  <si>
    <t>Columbia Basin Elec Cooperative, Inc</t>
  </si>
  <si>
    <t>Ohop Mutual Light Company, Inc</t>
  </si>
  <si>
    <t>Lost River Electric Coop Inc</t>
  </si>
  <si>
    <t>PUD No 1 of Kittitas County</t>
  </si>
  <si>
    <t>West Oregon Electric Coop Inc</t>
  </si>
  <si>
    <t>City of Blaine</t>
  </si>
  <si>
    <t>PUD No 1 of Mason County</t>
  </si>
  <si>
    <t>City of Rupert</t>
  </si>
  <si>
    <t>City of Monmouth</t>
  </si>
  <si>
    <t>Tanner Electric Coop</t>
  </si>
  <si>
    <t>City of Bonners Ferry</t>
  </si>
  <si>
    <t>PUD No 1 of Ferry County</t>
  </si>
  <si>
    <t>City of Bandon</t>
  </si>
  <si>
    <t>City of Milton</t>
  </si>
  <si>
    <t>City of Cashmere</t>
  </si>
  <si>
    <t>Okanogan County Elec Coop, Inc</t>
  </si>
  <si>
    <t>PUD No 1 Wahkiakum County</t>
  </si>
  <si>
    <t>South Side Electric, Inc</t>
  </si>
  <si>
    <t>Idaho Cnty L&amp;P Coop Assn, Inc</t>
  </si>
  <si>
    <t>Nespelem Valley Elec Coop, Inc</t>
  </si>
  <si>
    <t>City of Weiser</t>
  </si>
  <si>
    <t>Town of Steilacoom</t>
  </si>
  <si>
    <t>City of Heyburn</t>
  </si>
  <si>
    <t>City of McCleary</t>
  </si>
  <si>
    <t>City of Plummer</t>
  </si>
  <si>
    <t>City of Sumas</t>
  </si>
  <si>
    <t>Town of Eatonville</t>
  </si>
  <si>
    <t>Columbia Power Coop Assn Inc</t>
  </si>
  <si>
    <t>City of Soda Springs</t>
  </si>
  <si>
    <t>City of Cascade Locks</t>
  </si>
  <si>
    <t>City of Chewelah</t>
  </si>
  <si>
    <t>City of Drain</t>
  </si>
  <si>
    <t>East End Mutual Elec Co Ltd</t>
  </si>
  <si>
    <t>City of Coulee Dam</t>
  </si>
  <si>
    <t>City of Troy</t>
  </si>
  <si>
    <t>Town of Ruston</t>
  </si>
  <si>
    <t>Farmers Electric Company, Ltd</t>
  </si>
  <si>
    <t>Alder Mutual Light Co, Inc</t>
  </si>
  <si>
    <t>City of Albion</t>
  </si>
  <si>
    <t>City of Declo</t>
  </si>
  <si>
    <t>City of Minidoka</t>
  </si>
  <si>
    <t>Idaho</t>
  </si>
  <si>
    <t>Montana</t>
  </si>
  <si>
    <t>Oregon</t>
  </si>
  <si>
    <t>Washingon</t>
  </si>
  <si>
    <t>Cumulative Total</t>
  </si>
  <si>
    <t>Energy Trust of Oregon</t>
  </si>
  <si>
    <t>Avista</t>
  </si>
  <si>
    <t>OR/WA/ID</t>
  </si>
  <si>
    <t>ID/OR</t>
  </si>
  <si>
    <t>Energy Trust</t>
  </si>
  <si>
    <t>Other Interesting Trivia</t>
  </si>
  <si>
    <t>All Montana Publics</t>
  </si>
  <si>
    <t>WMT</t>
  </si>
  <si>
    <t>All Idaho Publics</t>
  </si>
  <si>
    <t>2008 Prelim</t>
  </si>
  <si>
    <t>ID/WA</t>
  </si>
  <si>
    <t>2008 Preliminary</t>
  </si>
  <si>
    <t>2009 "Plans"</t>
  </si>
  <si>
    <t>Max CFL Savings</t>
  </si>
  <si>
    <t>Max Total Savings, Assuming No Lamps Are Replacements or Inventory</t>
  </si>
  <si>
    <t>NEEA's Claimed total market savings</t>
  </si>
  <si>
    <t>Share of Public System Retail Sales</t>
  </si>
  <si>
    <t>Share of PNW System Retail Sales</t>
  </si>
  <si>
    <t>CA/NV/WY</t>
  </si>
  <si>
    <t>Other States in Region</t>
  </si>
  <si>
    <t>ID/WA/OR</t>
  </si>
  <si>
    <t>WA/OR</t>
  </si>
  <si>
    <t>ID/MT/WY</t>
  </si>
  <si>
    <t>OR/NV</t>
  </si>
  <si>
    <t>WA/ID</t>
  </si>
  <si>
    <t>WY/ID</t>
  </si>
  <si>
    <t>MT/ID</t>
  </si>
  <si>
    <t>ID/NV</t>
  </si>
  <si>
    <t>CA/OR/NV</t>
  </si>
  <si>
    <t>CA/WY/NV</t>
  </si>
  <si>
    <t>PNW Total</t>
  </si>
  <si>
    <t>Sector Sales (aMW)</t>
  </si>
  <si>
    <t>Sector Sales (MWH)</t>
  </si>
  <si>
    <t>Cumulative Share of Public System</t>
  </si>
  <si>
    <t>Avg. Lamps/home</t>
  </si>
  <si>
    <t>Savings/Lamp Installed (kWh/yr @ busbar)</t>
  </si>
  <si>
    <t>Savings from Speciality CFLs (Downlights)</t>
  </si>
  <si>
    <t>State Level Public System Targets</t>
  </si>
  <si>
    <t>Total</t>
  </si>
  <si>
    <t>2010 to 2014</t>
  </si>
  <si>
    <t>Targets @ 1000 aMW Region</t>
  </si>
  <si>
    <t>Targets @ 1200 aMW Region</t>
  </si>
  <si>
    <t>lamps/aMW</t>
  </si>
  <si>
    <t>Savings per Average House</t>
  </si>
  <si>
    <t>showerheads/aMW</t>
  </si>
  <si>
    <t>Showerheads Savings per Showerhead</t>
  </si>
  <si>
    <t>Customers</t>
  </si>
  <si>
    <t>Households in 74 smallest utilities</t>
  </si>
  <si>
    <t>Avg showerheads per home</t>
  </si>
  <si>
    <t>Speciality lamps per home</t>
  </si>
  <si>
    <t>Total potential from speciality CFLs and showerheads</t>
  </si>
  <si>
    <t>Total speciality lamps in all homes</t>
  </si>
  <si>
    <t>Total showerheads</t>
  </si>
  <si>
    <t>Total potential savings from showerheads</t>
  </si>
  <si>
    <t>Total potential savings from speciality lighting</t>
  </si>
  <si>
    <t>kWh</t>
  </si>
  <si>
    <t>Average savings per showerhead</t>
  </si>
  <si>
    <t>kWh/yr</t>
  </si>
  <si>
    <t>Showerhead potential</t>
  </si>
  <si>
    <t>Average savings per speciality CFL</t>
  </si>
  <si>
    <t>aMW</t>
  </si>
  <si>
    <t>Potential/yr over 5 yrs</t>
  </si>
  <si>
    <t>WA-Publics @ 1200</t>
  </si>
  <si>
    <t>WA-Publics @ 1000</t>
  </si>
  <si>
    <t>OR-Publics @ 1200</t>
  </si>
  <si>
    <t>OR-Publics @ 1000</t>
  </si>
  <si>
    <t>ID-Publics @ 1200</t>
  </si>
  <si>
    <t>ID-Publics @ 1000</t>
  </si>
  <si>
    <t>MT-Publics @ 1200</t>
  </si>
  <si>
    <t>MT-Publics @ 1000</t>
  </si>
  <si>
    <t>CA/NV/WY-Publics @ 1200</t>
  </si>
  <si>
    <t>CA/NV/WY-Publics @ 1000</t>
  </si>
  <si>
    <t>Share of Total</t>
  </si>
  <si>
    <t>Smalles 10%</t>
  </si>
  <si>
    <t>Targets @ 1100 aMW Region</t>
  </si>
  <si>
    <t>Difference from 1200</t>
  </si>
  <si>
    <t>Share of PNW Sector Sales</t>
  </si>
  <si>
    <t>Total 5 yr Target @ 1200 Mwa</t>
  </si>
  <si>
    <t>Total 5 yr Target @ 1100 Mwa</t>
  </si>
  <si>
    <t>Total 5 yr Target @ 1000 Mwa</t>
  </si>
  <si>
    <t>Target</t>
  </si>
  <si>
    <t>Low</t>
  </si>
  <si>
    <t>Alt Low</t>
  </si>
  <si>
    <t>Differece/100 Mwa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</si>
</sst>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_);_(* \(#,##0.0\);_(* &quot;-&quot;?_);_(@_)"/>
    <numFmt numFmtId="168" formatCode="0.000"/>
    <numFmt numFmtId="169" formatCode="0.0"/>
    <numFmt numFmtId="170" formatCode="0.00000"/>
    <numFmt numFmtId="171" formatCode="0.0000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  <numFmt numFmtId="175" formatCode="_(* #,##0.000_);_(* \(#,##0.000\);_(* &quot;-&quot;??_);_(@_)"/>
    <numFmt numFmtId="176" formatCode="_(* #,##0.000_);_(* \(#,##0.000\);_(* &quot;-&quot;???_);_(@_)"/>
    <numFmt numFmtId="177" formatCode="0.000%"/>
    <numFmt numFmtId="178" formatCode="0.0000%"/>
    <numFmt numFmtId="179" formatCode="0.00000%"/>
    <numFmt numFmtId="180" formatCode="0.000000%"/>
    <numFmt numFmtId="181" formatCode="0.0000000%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0" fontId="0" fillId="0" borderId="0" xfId="23" applyNumberForma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3" fillId="0" borderId="1" xfId="22" applyFont="1" applyFill="1" applyBorder="1" applyAlignment="1">
      <alignment/>
      <protection/>
    </xf>
    <xf numFmtId="164" fontId="3" fillId="0" borderId="1" xfId="15" applyNumberFormat="1" applyFont="1" applyFill="1" applyBorder="1" applyAlignment="1">
      <alignment horizontal="right"/>
    </xf>
    <xf numFmtId="10" fontId="0" fillId="0" borderId="1" xfId="23" applyNumberFormat="1" applyBorder="1" applyAlignment="1">
      <alignment/>
    </xf>
    <xf numFmtId="165" fontId="0" fillId="0" borderId="1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3" borderId="1" xfId="22" applyFont="1" applyFill="1" applyBorder="1" applyAlignment="1">
      <alignment/>
      <protection/>
    </xf>
    <xf numFmtId="164" fontId="3" fillId="3" borderId="1" xfId="15" applyNumberFormat="1" applyFont="1" applyFill="1" applyBorder="1" applyAlignment="1">
      <alignment horizontal="right"/>
    </xf>
    <xf numFmtId="10" fontId="0" fillId="3" borderId="1" xfId="23" applyNumberFormat="1" applyFill="1" applyBorder="1" applyAlignment="1">
      <alignment/>
    </xf>
    <xf numFmtId="165" fontId="0" fillId="3" borderId="1" xfId="15" applyNumberFormat="1" applyFill="1" applyBorder="1" applyAlignment="1">
      <alignment/>
    </xf>
    <xf numFmtId="164" fontId="0" fillId="3" borderId="1" xfId="15" applyNumberFormat="1" applyFill="1" applyBorder="1" applyAlignment="1">
      <alignment/>
    </xf>
    <xf numFmtId="0" fontId="3" fillId="0" borderId="1" xfId="22" applyFont="1" applyFill="1" applyBorder="1" applyAlignment="1">
      <alignment horizontal="left"/>
      <protection/>
    </xf>
    <xf numFmtId="0" fontId="3" fillId="0" borderId="3" xfId="22" applyFont="1" applyFill="1" applyBorder="1" applyAlignment="1">
      <alignment/>
      <protection/>
    </xf>
    <xf numFmtId="164" fontId="3" fillId="0" borderId="0" xfId="15" applyNumberFormat="1" applyFont="1" applyFill="1" applyAlignment="1">
      <alignment horizontal="right"/>
    </xf>
    <xf numFmtId="0" fontId="3" fillId="0" borderId="1" xfId="21" applyFont="1" applyFill="1" applyBorder="1" applyAlignment="1">
      <alignment wrapText="1"/>
      <protection/>
    </xf>
    <xf numFmtId="164" fontId="0" fillId="0" borderId="1" xfId="15" applyNumberFormat="1" applyFill="1" applyBorder="1" applyAlignment="1">
      <alignment/>
    </xf>
    <xf numFmtId="0" fontId="3" fillId="0" borderId="2" xfId="22" applyFont="1" applyFill="1" applyBorder="1" applyAlignment="1">
      <alignment/>
      <protection/>
    </xf>
    <xf numFmtId="164" fontId="3" fillId="0" borderId="2" xfId="15" applyNumberFormat="1" applyFont="1" applyFill="1" applyBorder="1" applyAlignment="1">
      <alignment horizontal="right"/>
    </xf>
    <xf numFmtId="10" fontId="0" fillId="0" borderId="2" xfId="23" applyNumberFormat="1" applyBorder="1" applyAlignment="1">
      <alignment/>
    </xf>
    <xf numFmtId="165" fontId="0" fillId="0" borderId="2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3" fillId="4" borderId="4" xfId="22" applyFont="1" applyFill="1" applyBorder="1" applyAlignment="1">
      <alignment/>
      <protection/>
    </xf>
    <xf numFmtId="164" fontId="3" fillId="4" borderId="4" xfId="15" applyNumberFormat="1" applyFont="1" applyFill="1" applyBorder="1" applyAlignment="1">
      <alignment horizontal="right"/>
    </xf>
    <xf numFmtId="10" fontId="0" fillId="2" borderId="4" xfId="23" applyNumberFormat="1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0" fontId="3" fillId="0" borderId="6" xfId="22" applyFont="1" applyFill="1" applyBorder="1" applyAlignment="1">
      <alignment/>
      <protection/>
    </xf>
    <xf numFmtId="164" fontId="3" fillId="0" borderId="6" xfId="15" applyNumberFormat="1" applyFont="1" applyFill="1" applyBorder="1" applyAlignment="1">
      <alignment horizontal="right"/>
    </xf>
    <xf numFmtId="9" fontId="3" fillId="0" borderId="6" xfId="23" applyFont="1" applyFill="1" applyBorder="1" applyAlignment="1">
      <alignment horizontal="right"/>
    </xf>
    <xf numFmtId="0" fontId="3" fillId="0" borderId="1" xfId="22" applyFont="1" applyFill="1" applyBorder="1" applyAlignment="1">
      <alignment/>
      <protection/>
    </xf>
    <xf numFmtId="164" fontId="3" fillId="0" borderId="1" xfId="15" applyNumberFormat="1" applyFont="1" applyFill="1" applyBorder="1" applyAlignment="1">
      <alignment horizontal="right"/>
    </xf>
    <xf numFmtId="9" fontId="3" fillId="0" borderId="1" xfId="23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5" borderId="1" xfId="22" applyFont="1" applyFill="1" applyBorder="1" applyAlignment="1">
      <alignment horizontal="left" wrapText="1"/>
      <protection/>
    </xf>
    <xf numFmtId="164" fontId="3" fillId="5" borderId="1" xfId="15" applyNumberFormat="1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64" fontId="0" fillId="0" borderId="1" xfId="0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6" borderId="1" xfId="0" applyFill="1" applyBorder="1" applyAlignment="1">
      <alignment horizontal="center" wrapText="1"/>
    </xf>
    <xf numFmtId="0" fontId="3" fillId="0" borderId="0" xfId="22" applyFont="1" applyFill="1" applyBorder="1" applyAlignment="1">
      <alignment/>
      <protection/>
    </xf>
    <xf numFmtId="165" fontId="0" fillId="0" borderId="7" xfId="15" applyNumberFormat="1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ill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8" xfId="0" applyNumberForma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0" fontId="0" fillId="0" borderId="0" xfId="23" applyNumberFormat="1" applyBorder="1" applyAlignment="1">
      <alignment/>
    </xf>
    <xf numFmtId="165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6" fontId="3" fillId="0" borderId="1" xfId="23" applyNumberFormat="1" applyFont="1" applyFill="1" applyBorder="1" applyAlignment="1">
      <alignment horizontal="right"/>
    </xf>
    <xf numFmtId="0" fontId="3" fillId="0" borderId="0" xfId="22" applyFont="1" applyFill="1" applyBorder="1" applyAlignment="1">
      <alignment/>
      <protection/>
    </xf>
    <xf numFmtId="166" fontId="3" fillId="0" borderId="1" xfId="23" applyNumberFormat="1" applyFont="1" applyFill="1" applyBorder="1" applyAlignment="1">
      <alignment horizontal="right"/>
    </xf>
    <xf numFmtId="1" fontId="0" fillId="0" borderId="0" xfId="15" applyNumberFormat="1" applyBorder="1" applyAlignment="1">
      <alignment/>
    </xf>
    <xf numFmtId="43" fontId="0" fillId="0" borderId="1" xfId="15" applyNumberFormat="1" applyBorder="1" applyAlignment="1">
      <alignment/>
    </xf>
    <xf numFmtId="0" fontId="0" fillId="0" borderId="0" xfId="0" applyFill="1" applyAlignment="1">
      <alignment/>
    </xf>
    <xf numFmtId="9" fontId="3" fillId="0" borderId="8" xfId="23" applyFont="1" applyFill="1" applyBorder="1" applyAlignment="1">
      <alignment horizontal="right"/>
    </xf>
    <xf numFmtId="164" fontId="3" fillId="0" borderId="8" xfId="15" applyNumberFormat="1" applyFont="1" applyFill="1" applyBorder="1" applyAlignment="1">
      <alignment horizontal="right"/>
    </xf>
    <xf numFmtId="0" fontId="3" fillId="0" borderId="2" xfId="22" applyFont="1" applyFill="1" applyBorder="1" applyAlignment="1">
      <alignment/>
      <protection/>
    </xf>
    <xf numFmtId="164" fontId="0" fillId="0" borderId="2" xfId="0" applyNumberFormat="1" applyBorder="1" applyAlignment="1">
      <alignment/>
    </xf>
    <xf numFmtId="0" fontId="3" fillId="7" borderId="1" xfId="22" applyFont="1" applyFill="1" applyBorder="1" applyAlignment="1">
      <alignment/>
      <protection/>
    </xf>
    <xf numFmtId="0" fontId="0" fillId="3" borderId="1" xfId="0" applyFill="1" applyBorder="1" applyAlignment="1">
      <alignment/>
    </xf>
    <xf numFmtId="164" fontId="3" fillId="7" borderId="1" xfId="15" applyNumberFormat="1" applyFont="1" applyFill="1" applyBorder="1" applyAlignment="1">
      <alignment horizontal="right"/>
    </xf>
    <xf numFmtId="9" fontId="3" fillId="7" borderId="1" xfId="23" applyFont="1" applyFill="1" applyBorder="1" applyAlignment="1">
      <alignment horizontal="right"/>
    </xf>
    <xf numFmtId="166" fontId="0" fillId="0" borderId="1" xfId="23" applyNumberFormat="1" applyBorder="1" applyAlignment="1">
      <alignment/>
    </xf>
    <xf numFmtId="166" fontId="3" fillId="0" borderId="9" xfId="23" applyNumberFormat="1" applyFont="1" applyFill="1" applyBorder="1" applyAlignment="1">
      <alignment horizontal="right"/>
    </xf>
    <xf numFmtId="9" fontId="3" fillId="0" borderId="1" xfId="23" applyFont="1" applyFill="1" applyBorder="1" applyAlignment="1">
      <alignment horizontal="right"/>
    </xf>
    <xf numFmtId="175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43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" fontId="0" fillId="3" borderId="1" xfId="15" applyNumberFormat="1" applyFill="1" applyBorder="1" applyAlignment="1">
      <alignment/>
    </xf>
    <xf numFmtId="10" fontId="3" fillId="0" borderId="1" xfId="23" applyNumberFormat="1" applyFont="1" applyFill="1" applyBorder="1" applyAlignment="1">
      <alignment horizontal="right"/>
    </xf>
    <xf numFmtId="9" fontId="0" fillId="0" borderId="0" xfId="23" applyAlignment="1">
      <alignment/>
    </xf>
    <xf numFmtId="9" fontId="0" fillId="0" borderId="0" xfId="23" applyAlignment="1">
      <alignment/>
    </xf>
    <xf numFmtId="9" fontId="0" fillId="6" borderId="1" xfId="23" applyFill="1" applyBorder="1" applyAlignment="1">
      <alignment horizontal="left" wrapText="1"/>
    </xf>
    <xf numFmtId="9" fontId="3" fillId="3" borderId="1" xfId="23" applyFont="1" applyFill="1" applyBorder="1" applyAlignment="1">
      <alignment horizontal="right"/>
    </xf>
    <xf numFmtId="9" fontId="3" fillId="0" borderId="9" xfId="23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9" fontId="3" fillId="4" borderId="4" xfId="23" applyFont="1" applyFill="1" applyBorder="1" applyAlignment="1">
      <alignment horizontal="right"/>
    </xf>
    <xf numFmtId="9" fontId="0" fillId="3" borderId="1" xfId="23" applyFill="1" applyBorder="1" applyAlignment="1">
      <alignment/>
    </xf>
    <xf numFmtId="0" fontId="3" fillId="0" borderId="9" xfId="22" applyFont="1" applyFill="1" applyBorder="1" applyAlignment="1">
      <alignment/>
      <protection/>
    </xf>
    <xf numFmtId="0" fontId="3" fillId="0" borderId="9" xfId="22" applyFont="1" applyFill="1" applyBorder="1" applyAlignment="1">
      <alignment horizontal="left"/>
      <protection/>
    </xf>
    <xf numFmtId="0" fontId="3" fillId="0" borderId="10" xfId="22" applyFont="1" applyFill="1" applyBorder="1" applyAlignment="1">
      <alignment/>
      <protection/>
    </xf>
    <xf numFmtId="0" fontId="3" fillId="0" borderId="9" xfId="21" applyFont="1" applyFill="1" applyBorder="1" applyAlignment="1">
      <alignment wrapText="1"/>
      <protection/>
    </xf>
    <xf numFmtId="0" fontId="3" fillId="0" borderId="11" xfId="22" applyFont="1" applyFill="1" applyBorder="1" applyAlignment="1">
      <alignment/>
      <protection/>
    </xf>
    <xf numFmtId="164" fontId="0" fillId="0" borderId="1" xfId="15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" borderId="1" xfId="15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15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15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7" xfId="0" applyNumberFormat="1" applyBorder="1" applyAlignment="1">
      <alignment/>
    </xf>
    <xf numFmtId="1" fontId="0" fillId="3" borderId="8" xfId="15" applyNumberFormat="1" applyFill="1" applyBorder="1" applyAlignment="1">
      <alignment/>
    </xf>
    <xf numFmtId="43" fontId="3" fillId="0" borderId="0" xfId="23" applyNumberFormat="1" applyFont="1" applyFill="1" applyBorder="1" applyAlignment="1">
      <alignment horizontal="right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2005SalesRevbyUtili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\PLANNING%20DATA\SALES%20DATA\2007_AllSectorSalesbyUtility_NWSt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W Utilities Only"/>
      <sheetName val="All Utilities in State"/>
      <sheetName val="Residential"/>
      <sheetName val="Commercial"/>
      <sheetName val="Industrial"/>
      <sheetName val="Transpor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4.7109375" style="0" customWidth="1"/>
    <col min="2" max="2" width="12.57421875" style="0" customWidth="1"/>
    <col min="3" max="3" width="12.140625" style="0" customWidth="1"/>
    <col min="4" max="4" width="13.57421875" style="0" customWidth="1"/>
    <col min="5" max="5" width="12.421875" style="0" customWidth="1"/>
    <col min="6" max="6" width="13.28125" style="0" customWidth="1"/>
    <col min="7" max="7" width="11.8515625" style="0" customWidth="1"/>
    <col min="8" max="8" width="14.00390625" style="0" bestFit="1" customWidth="1"/>
    <col min="28" max="28" width="14.7109375" style="0" customWidth="1"/>
  </cols>
  <sheetData>
    <row r="1" spans="8:27" ht="12.75">
      <c r="H1" s="113" t="s">
        <v>0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3:28" ht="12.75">
      <c r="C2" s="1"/>
      <c r="D2" s="1"/>
      <c r="E2" s="1"/>
      <c r="F2" s="1"/>
      <c r="G2" s="1"/>
      <c r="H2" s="37">
        <v>2010</v>
      </c>
      <c r="I2" s="37">
        <v>2011</v>
      </c>
      <c r="J2" s="37">
        <v>2012</v>
      </c>
      <c r="K2" s="37">
        <v>2013</v>
      </c>
      <c r="L2" s="37">
        <v>2014</v>
      </c>
      <c r="M2" s="37">
        <v>2015</v>
      </c>
      <c r="N2" s="37">
        <v>2016</v>
      </c>
      <c r="O2" s="37">
        <v>2017</v>
      </c>
      <c r="P2" s="37">
        <v>2018</v>
      </c>
      <c r="Q2" s="37">
        <v>2019</v>
      </c>
      <c r="R2" s="37">
        <v>2020</v>
      </c>
      <c r="S2" s="37">
        <v>2021</v>
      </c>
      <c r="T2" s="37">
        <v>2022</v>
      </c>
      <c r="U2" s="37">
        <v>2023</v>
      </c>
      <c r="V2" s="37">
        <v>2024</v>
      </c>
      <c r="W2" s="37">
        <v>2025</v>
      </c>
      <c r="X2" s="37">
        <v>2026</v>
      </c>
      <c r="Y2" s="37">
        <v>2027</v>
      </c>
      <c r="Z2" s="37">
        <v>2028</v>
      </c>
      <c r="AA2" s="37">
        <v>2029</v>
      </c>
      <c r="AB2" s="2" t="s">
        <v>148</v>
      </c>
    </row>
    <row r="3" spans="1:28" ht="38.25">
      <c r="A3" s="38" t="s">
        <v>1</v>
      </c>
      <c r="B3" s="38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40" t="s">
        <v>7</v>
      </c>
      <c r="H3" s="3">
        <v>200</v>
      </c>
      <c r="I3" s="3">
        <v>220</v>
      </c>
      <c r="J3" s="3">
        <v>240</v>
      </c>
      <c r="K3" s="3">
        <v>260</v>
      </c>
      <c r="L3" s="3">
        <v>280</v>
      </c>
      <c r="M3" s="4">
        <v>290</v>
      </c>
      <c r="N3" s="4">
        <v>320</v>
      </c>
      <c r="O3" s="4">
        <v>340</v>
      </c>
      <c r="P3" s="4">
        <v>350</v>
      </c>
      <c r="Q3" s="4">
        <v>360</v>
      </c>
      <c r="R3" s="4">
        <v>365</v>
      </c>
      <c r="S3" s="4">
        <v>365</v>
      </c>
      <c r="T3" s="4">
        <v>365</v>
      </c>
      <c r="U3" s="4">
        <v>360</v>
      </c>
      <c r="V3" s="4">
        <v>310</v>
      </c>
      <c r="W3" s="4">
        <v>280</v>
      </c>
      <c r="X3" s="4">
        <v>250</v>
      </c>
      <c r="Y3" s="4">
        <v>240</v>
      </c>
      <c r="Z3" s="4">
        <v>230</v>
      </c>
      <c r="AA3" s="4">
        <v>220</v>
      </c>
      <c r="AB3" s="3">
        <v>5845</v>
      </c>
    </row>
    <row r="4" spans="1:28" ht="12.75">
      <c r="A4" s="5" t="s">
        <v>8</v>
      </c>
      <c r="B4" s="5" t="s">
        <v>9</v>
      </c>
      <c r="C4" s="6">
        <v>10909007</v>
      </c>
      <c r="D4" s="6">
        <v>9348288</v>
      </c>
      <c r="E4" s="6">
        <v>1369242</v>
      </c>
      <c r="F4" s="6">
        <v>21626537</v>
      </c>
      <c r="G4" s="7">
        <f>F4/F$160</f>
        <v>0.13515378876521542</v>
      </c>
      <c r="H4" s="8">
        <f>$G4*H$3</f>
        <v>27.030757753043083</v>
      </c>
      <c r="I4" s="8">
        <f aca="true" t="shared" si="0" ref="I4:AA17">$G4*I$3</f>
        <v>29.733833528347393</v>
      </c>
      <c r="J4" s="8">
        <f t="shared" si="0"/>
        <v>32.4369093036517</v>
      </c>
      <c r="K4" s="8">
        <f t="shared" si="0"/>
        <v>35.13998507895601</v>
      </c>
      <c r="L4" s="8">
        <f t="shared" si="0"/>
        <v>37.843060854260315</v>
      </c>
      <c r="M4" s="8">
        <f t="shared" si="0"/>
        <v>39.19459874191247</v>
      </c>
      <c r="N4" s="8">
        <f t="shared" si="0"/>
        <v>43.249212404868935</v>
      </c>
      <c r="O4" s="8">
        <f t="shared" si="0"/>
        <v>45.95228818017324</v>
      </c>
      <c r="P4" s="8">
        <f t="shared" si="0"/>
        <v>47.3038260678254</v>
      </c>
      <c r="Q4" s="8">
        <f t="shared" si="0"/>
        <v>48.65536395547755</v>
      </c>
      <c r="R4" s="8">
        <f t="shared" si="0"/>
        <v>49.331132899303626</v>
      </c>
      <c r="S4" s="8">
        <f t="shared" si="0"/>
        <v>49.331132899303626</v>
      </c>
      <c r="T4" s="8">
        <f t="shared" si="0"/>
        <v>49.331132899303626</v>
      </c>
      <c r="U4" s="8">
        <f t="shared" si="0"/>
        <v>48.65536395547755</v>
      </c>
      <c r="V4" s="8">
        <f t="shared" si="0"/>
        <v>41.89767451721678</v>
      </c>
      <c r="W4" s="8">
        <f t="shared" si="0"/>
        <v>37.843060854260315</v>
      </c>
      <c r="X4" s="8">
        <f t="shared" si="0"/>
        <v>33.78844719130385</v>
      </c>
      <c r="Y4" s="8">
        <f t="shared" si="0"/>
        <v>32.4369093036517</v>
      </c>
      <c r="Z4" s="8">
        <f t="shared" si="0"/>
        <v>31.085371415999546</v>
      </c>
      <c r="AA4" s="8">
        <f t="shared" si="0"/>
        <v>29.733833528347393</v>
      </c>
      <c r="AB4" s="9">
        <f>SUM(H4:AA4)</f>
        <v>789.973895332684</v>
      </c>
    </row>
    <row r="5" spans="1:28" ht="12.75">
      <c r="A5" s="10" t="s">
        <v>10</v>
      </c>
      <c r="B5" s="10" t="s">
        <v>11</v>
      </c>
      <c r="C5" s="11">
        <v>7688285</v>
      </c>
      <c r="D5" s="11">
        <v>7199896</v>
      </c>
      <c r="E5" s="11">
        <v>2568165</v>
      </c>
      <c r="F5" s="11">
        <v>17456346</v>
      </c>
      <c r="G5" s="12">
        <f aca="true" t="shared" si="1" ref="G5:G68">F5/F$160</f>
        <v>0.10909242195810234</v>
      </c>
      <c r="H5" s="13">
        <f>$G5*H$3</f>
        <v>21.81848439162047</v>
      </c>
      <c r="I5" s="13">
        <f t="shared" si="0"/>
        <v>24.000332830782515</v>
      </c>
      <c r="J5" s="13">
        <f t="shared" si="0"/>
        <v>26.18218126994456</v>
      </c>
      <c r="K5" s="13">
        <f t="shared" si="0"/>
        <v>28.36402970910661</v>
      </c>
      <c r="L5" s="13">
        <f t="shared" si="0"/>
        <v>30.545878148268656</v>
      </c>
      <c r="M5" s="13">
        <f t="shared" si="0"/>
        <v>31.63680236784968</v>
      </c>
      <c r="N5" s="13">
        <f t="shared" si="0"/>
        <v>34.90957502659275</v>
      </c>
      <c r="O5" s="13">
        <f t="shared" si="0"/>
        <v>37.091423465754794</v>
      </c>
      <c r="P5" s="13">
        <f t="shared" si="0"/>
        <v>38.18234768533582</v>
      </c>
      <c r="Q5" s="13">
        <f t="shared" si="0"/>
        <v>39.27327190491685</v>
      </c>
      <c r="R5" s="13">
        <f t="shared" si="0"/>
        <v>39.81873401470735</v>
      </c>
      <c r="S5" s="13">
        <f t="shared" si="0"/>
        <v>39.81873401470735</v>
      </c>
      <c r="T5" s="13">
        <f t="shared" si="0"/>
        <v>39.81873401470735</v>
      </c>
      <c r="U5" s="13">
        <f t="shared" si="0"/>
        <v>39.27327190491685</v>
      </c>
      <c r="V5" s="13">
        <f t="shared" si="0"/>
        <v>33.81865080701173</v>
      </c>
      <c r="W5" s="13">
        <f t="shared" si="0"/>
        <v>30.545878148268656</v>
      </c>
      <c r="X5" s="13">
        <f t="shared" si="0"/>
        <v>27.273105489525587</v>
      </c>
      <c r="Y5" s="13">
        <f t="shared" si="0"/>
        <v>26.18218126994456</v>
      </c>
      <c r="Z5" s="13">
        <f t="shared" si="0"/>
        <v>25.091257050363538</v>
      </c>
      <c r="AA5" s="13">
        <f t="shared" si="0"/>
        <v>24.000332830782515</v>
      </c>
      <c r="AB5" s="14">
        <f aca="true" t="shared" si="2" ref="AB5:AB68">SUM(H5:AA5)</f>
        <v>637.6452063451081</v>
      </c>
    </row>
    <row r="6" spans="1:28" ht="12.75">
      <c r="A6" s="10" t="s">
        <v>12</v>
      </c>
      <c r="B6" s="10" t="s">
        <v>11</v>
      </c>
      <c r="C6" s="11">
        <v>5643854</v>
      </c>
      <c r="D6" s="11">
        <v>4967332</v>
      </c>
      <c r="E6" s="11">
        <v>3453086</v>
      </c>
      <c r="F6" s="11">
        <v>14064272</v>
      </c>
      <c r="G6" s="12">
        <f t="shared" si="1"/>
        <v>0.08789385221612381</v>
      </c>
      <c r="H6" s="13">
        <f>$G6*H$3</f>
        <v>17.578770443224762</v>
      </c>
      <c r="I6" s="13">
        <f t="shared" si="0"/>
        <v>19.33664748754724</v>
      </c>
      <c r="J6" s="13">
        <f t="shared" si="0"/>
        <v>21.094524531869713</v>
      </c>
      <c r="K6" s="13">
        <f t="shared" si="0"/>
        <v>22.85240157619219</v>
      </c>
      <c r="L6" s="13">
        <f t="shared" si="0"/>
        <v>24.610278620514666</v>
      </c>
      <c r="M6" s="13">
        <f t="shared" si="0"/>
        <v>25.489217142675905</v>
      </c>
      <c r="N6" s="13">
        <f t="shared" si="0"/>
        <v>28.126032709159617</v>
      </c>
      <c r="O6" s="13">
        <f t="shared" si="0"/>
        <v>29.883909753482094</v>
      </c>
      <c r="P6" s="13">
        <f t="shared" si="0"/>
        <v>30.762848275643332</v>
      </c>
      <c r="Q6" s="13">
        <f t="shared" si="0"/>
        <v>31.64178679780457</v>
      </c>
      <c r="R6" s="13">
        <f t="shared" si="0"/>
        <v>32.08125605888519</v>
      </c>
      <c r="S6" s="13">
        <f t="shared" si="0"/>
        <v>32.08125605888519</v>
      </c>
      <c r="T6" s="13">
        <f t="shared" si="0"/>
        <v>32.08125605888519</v>
      </c>
      <c r="U6" s="13">
        <f t="shared" si="0"/>
        <v>31.64178679780457</v>
      </c>
      <c r="V6" s="13">
        <f t="shared" si="0"/>
        <v>27.247094186998382</v>
      </c>
      <c r="W6" s="13">
        <f t="shared" si="0"/>
        <v>24.610278620514666</v>
      </c>
      <c r="X6" s="13">
        <f t="shared" si="0"/>
        <v>21.97346305403095</v>
      </c>
      <c r="Y6" s="13">
        <f t="shared" si="0"/>
        <v>21.094524531869713</v>
      </c>
      <c r="Z6" s="13">
        <f t="shared" si="0"/>
        <v>20.215586009708474</v>
      </c>
      <c r="AA6" s="13">
        <f t="shared" si="0"/>
        <v>19.33664748754724</v>
      </c>
      <c r="AB6" s="14">
        <f t="shared" si="2"/>
        <v>513.7395662032437</v>
      </c>
    </row>
    <row r="7" spans="1:28" ht="12.75">
      <c r="A7" s="5" t="s">
        <v>13</v>
      </c>
      <c r="B7" s="5" t="s">
        <v>14</v>
      </c>
      <c r="C7" s="6">
        <v>5027204</v>
      </c>
      <c r="D7" s="6">
        <v>3787149</v>
      </c>
      <c r="E7" s="6">
        <v>5034014</v>
      </c>
      <c r="F7" s="6">
        <v>13848367</v>
      </c>
      <c r="G7" s="7">
        <f t="shared" si="1"/>
        <v>0.08654456643988724</v>
      </c>
      <c r="H7" s="8">
        <f>$G7*H$3</f>
        <v>17.308913287977447</v>
      </c>
      <c r="I7" s="8">
        <f t="shared" si="0"/>
        <v>19.039804616775193</v>
      </c>
      <c r="J7" s="8">
        <f t="shared" si="0"/>
        <v>20.77069594557294</v>
      </c>
      <c r="K7" s="8">
        <f t="shared" si="0"/>
        <v>22.50158727437068</v>
      </c>
      <c r="L7" s="8">
        <f t="shared" si="0"/>
        <v>24.232478603168428</v>
      </c>
      <c r="M7" s="8">
        <f t="shared" si="0"/>
        <v>25.0979242675673</v>
      </c>
      <c r="N7" s="8">
        <f t="shared" si="0"/>
        <v>27.694261260763916</v>
      </c>
      <c r="O7" s="8">
        <f t="shared" si="0"/>
        <v>29.425152589561662</v>
      </c>
      <c r="P7" s="8">
        <f t="shared" si="0"/>
        <v>30.290598253960535</v>
      </c>
      <c r="Q7" s="8">
        <f t="shared" si="0"/>
        <v>31.15604391835941</v>
      </c>
      <c r="R7" s="8">
        <f t="shared" si="0"/>
        <v>31.588766750558843</v>
      </c>
      <c r="S7" s="8">
        <f t="shared" si="0"/>
        <v>31.588766750558843</v>
      </c>
      <c r="T7" s="8">
        <f t="shared" si="0"/>
        <v>31.588766750558843</v>
      </c>
      <c r="U7" s="8">
        <f t="shared" si="0"/>
        <v>31.15604391835941</v>
      </c>
      <c r="V7" s="8">
        <f t="shared" si="0"/>
        <v>26.828815596365043</v>
      </c>
      <c r="W7" s="8">
        <f t="shared" si="0"/>
        <v>24.232478603168428</v>
      </c>
      <c r="X7" s="8">
        <f t="shared" si="0"/>
        <v>21.636141609971812</v>
      </c>
      <c r="Y7" s="8">
        <f t="shared" si="0"/>
        <v>20.77069594557294</v>
      </c>
      <c r="Z7" s="8">
        <f t="shared" si="0"/>
        <v>19.905250281174066</v>
      </c>
      <c r="AA7" s="8">
        <f t="shared" si="0"/>
        <v>19.039804616775193</v>
      </c>
      <c r="AB7" s="9">
        <f t="shared" si="2"/>
        <v>505.8529908411408</v>
      </c>
    </row>
    <row r="8" spans="1:28" ht="12.75">
      <c r="A8" s="5" t="s">
        <v>15</v>
      </c>
      <c r="B8" s="5" t="s">
        <v>9</v>
      </c>
      <c r="C8" s="6">
        <v>3102218</v>
      </c>
      <c r="D8" s="6">
        <v>5247690</v>
      </c>
      <c r="E8" s="6">
        <v>1249367</v>
      </c>
      <c r="F8" s="6">
        <v>9599275</v>
      </c>
      <c r="G8" s="7">
        <f t="shared" si="1"/>
        <v>0.059990112409083945</v>
      </c>
      <c r="H8" s="8">
        <f>$G8*H$3</f>
        <v>11.99802248181679</v>
      </c>
      <c r="I8" s="8">
        <f t="shared" si="0"/>
        <v>13.197824729998468</v>
      </c>
      <c r="J8" s="8">
        <f t="shared" si="0"/>
        <v>14.397626978180147</v>
      </c>
      <c r="K8" s="8">
        <f t="shared" si="0"/>
        <v>15.597429226361825</v>
      </c>
      <c r="L8" s="8">
        <f t="shared" si="0"/>
        <v>16.797231474543505</v>
      </c>
      <c r="M8" s="8">
        <f t="shared" si="0"/>
        <v>17.397132598634343</v>
      </c>
      <c r="N8" s="8">
        <f t="shared" si="0"/>
        <v>19.19683597090686</v>
      </c>
      <c r="O8" s="8">
        <f t="shared" si="0"/>
        <v>20.39663821908854</v>
      </c>
      <c r="P8" s="8">
        <f t="shared" si="0"/>
        <v>20.996539343179382</v>
      </c>
      <c r="Q8" s="8">
        <f t="shared" si="0"/>
        <v>21.59644046727022</v>
      </c>
      <c r="R8" s="8">
        <f t="shared" si="0"/>
        <v>21.89639102931564</v>
      </c>
      <c r="S8" s="8">
        <f t="shared" si="0"/>
        <v>21.89639102931564</v>
      </c>
      <c r="T8" s="8">
        <f t="shared" si="0"/>
        <v>21.89639102931564</v>
      </c>
      <c r="U8" s="8">
        <f t="shared" si="0"/>
        <v>21.59644046727022</v>
      </c>
      <c r="V8" s="8">
        <f t="shared" si="0"/>
        <v>18.596934846816023</v>
      </c>
      <c r="W8" s="8">
        <f t="shared" si="0"/>
        <v>16.797231474543505</v>
      </c>
      <c r="X8" s="8">
        <f t="shared" si="0"/>
        <v>14.997528102270987</v>
      </c>
      <c r="Y8" s="8">
        <f t="shared" si="0"/>
        <v>14.397626978180147</v>
      </c>
      <c r="Z8" s="8">
        <f t="shared" si="0"/>
        <v>13.797725854089308</v>
      </c>
      <c r="AA8" s="8">
        <f t="shared" si="0"/>
        <v>13.197824729998468</v>
      </c>
      <c r="AB8" s="9">
        <f t="shared" si="2"/>
        <v>350.6422070310956</v>
      </c>
    </row>
    <row r="9" spans="1:28" ht="12.75">
      <c r="A9" s="5" t="s">
        <v>16</v>
      </c>
      <c r="B9" s="5" t="s">
        <v>9</v>
      </c>
      <c r="C9" s="6">
        <v>3478710</v>
      </c>
      <c r="D9" s="6">
        <v>2399728</v>
      </c>
      <c r="E9" s="6">
        <v>896203</v>
      </c>
      <c r="F9" s="6">
        <v>6774641</v>
      </c>
      <c r="G9" s="7">
        <f t="shared" si="1"/>
        <v>0.042337726038809066</v>
      </c>
      <c r="H9" s="8">
        <f>$G9*H$3</f>
        <v>8.467545207761813</v>
      </c>
      <c r="I9" s="8">
        <f t="shared" si="0"/>
        <v>9.314299728537994</v>
      </c>
      <c r="J9" s="8">
        <f t="shared" si="0"/>
        <v>10.161054249314176</v>
      </c>
      <c r="K9" s="8">
        <f t="shared" si="0"/>
        <v>11.007808770090357</v>
      </c>
      <c r="L9" s="8">
        <f t="shared" si="0"/>
        <v>11.854563290866539</v>
      </c>
      <c r="M9" s="8">
        <f t="shared" si="0"/>
        <v>12.277940551254629</v>
      </c>
      <c r="N9" s="8">
        <f t="shared" si="0"/>
        <v>13.5480723324189</v>
      </c>
      <c r="O9" s="8">
        <f t="shared" si="0"/>
        <v>14.394826853195083</v>
      </c>
      <c r="P9" s="8">
        <f t="shared" si="0"/>
        <v>14.818204113583173</v>
      </c>
      <c r="Q9" s="8">
        <f t="shared" si="0"/>
        <v>15.241581373971265</v>
      </c>
      <c r="R9" s="8">
        <f t="shared" si="0"/>
        <v>15.45327000416531</v>
      </c>
      <c r="S9" s="8">
        <f t="shared" si="0"/>
        <v>15.45327000416531</v>
      </c>
      <c r="T9" s="8">
        <f t="shared" si="0"/>
        <v>15.45327000416531</v>
      </c>
      <c r="U9" s="8">
        <f t="shared" si="0"/>
        <v>15.241581373971265</v>
      </c>
      <c r="V9" s="8">
        <f t="shared" si="0"/>
        <v>13.12469507203081</v>
      </c>
      <c r="W9" s="8">
        <f t="shared" si="0"/>
        <v>11.854563290866539</v>
      </c>
      <c r="X9" s="8">
        <f t="shared" si="0"/>
        <v>10.584431509702267</v>
      </c>
      <c r="Y9" s="8">
        <f t="shared" si="0"/>
        <v>10.161054249314176</v>
      </c>
      <c r="Z9" s="8">
        <f t="shared" si="0"/>
        <v>9.737676988926085</v>
      </c>
      <c r="AA9" s="8">
        <f t="shared" si="0"/>
        <v>9.314299728537994</v>
      </c>
      <c r="AB9" s="9">
        <f t="shared" si="2"/>
        <v>247.46400869683904</v>
      </c>
    </row>
    <row r="10" spans="1:28" ht="12.75">
      <c r="A10" s="5" t="s">
        <v>17</v>
      </c>
      <c r="B10" s="5" t="s">
        <v>9</v>
      </c>
      <c r="C10" s="6">
        <v>2480153</v>
      </c>
      <c r="D10" s="6">
        <v>2163941</v>
      </c>
      <c r="E10" s="6">
        <v>835046</v>
      </c>
      <c r="F10" s="6">
        <v>5479140</v>
      </c>
      <c r="G10" s="7">
        <f t="shared" si="1"/>
        <v>0.03424156767100726</v>
      </c>
      <c r="H10" s="8">
        <f>$G10*H$3</f>
        <v>6.848313534201451</v>
      </c>
      <c r="I10" s="8">
        <f t="shared" si="0"/>
        <v>7.533144887621597</v>
      </c>
      <c r="J10" s="8">
        <f t="shared" si="0"/>
        <v>8.217976241041741</v>
      </c>
      <c r="K10" s="8">
        <f t="shared" si="0"/>
        <v>8.902807594461887</v>
      </c>
      <c r="L10" s="8">
        <f t="shared" si="0"/>
        <v>9.587638947882033</v>
      </c>
      <c r="M10" s="8">
        <f t="shared" si="0"/>
        <v>9.930054624592104</v>
      </c>
      <c r="N10" s="8">
        <f t="shared" si="0"/>
        <v>10.957301654722322</v>
      </c>
      <c r="O10" s="8">
        <f t="shared" si="0"/>
        <v>11.642133008142467</v>
      </c>
      <c r="P10" s="8">
        <f t="shared" si="0"/>
        <v>11.98454868485254</v>
      </c>
      <c r="Q10" s="8">
        <f t="shared" si="0"/>
        <v>12.326964361562613</v>
      </c>
      <c r="R10" s="8">
        <f t="shared" si="0"/>
        <v>12.498172199917649</v>
      </c>
      <c r="S10" s="8">
        <f t="shared" si="0"/>
        <v>12.498172199917649</v>
      </c>
      <c r="T10" s="8">
        <f t="shared" si="0"/>
        <v>12.498172199917649</v>
      </c>
      <c r="U10" s="8">
        <f t="shared" si="0"/>
        <v>12.326964361562613</v>
      </c>
      <c r="V10" s="8">
        <f t="shared" si="0"/>
        <v>10.61488597801225</v>
      </c>
      <c r="W10" s="8">
        <f t="shared" si="0"/>
        <v>9.587638947882033</v>
      </c>
      <c r="X10" s="8">
        <f t="shared" si="0"/>
        <v>8.560391917751815</v>
      </c>
      <c r="Y10" s="8">
        <f t="shared" si="0"/>
        <v>8.217976241041741</v>
      </c>
      <c r="Z10" s="8">
        <f t="shared" si="0"/>
        <v>7.8755605643316695</v>
      </c>
      <c r="AA10" s="8">
        <f t="shared" si="0"/>
        <v>7.533144887621597</v>
      </c>
      <c r="AB10" s="9">
        <f t="shared" si="2"/>
        <v>200.1419630370374</v>
      </c>
    </row>
    <row r="11" spans="1:28" ht="12.75">
      <c r="A11" s="5" t="s">
        <v>18</v>
      </c>
      <c r="B11" s="5" t="s">
        <v>9</v>
      </c>
      <c r="C11" s="6">
        <v>1885268</v>
      </c>
      <c r="D11" s="6">
        <v>760805</v>
      </c>
      <c r="E11" s="6">
        <v>2562171</v>
      </c>
      <c r="F11" s="6">
        <v>5208244</v>
      </c>
      <c r="G11" s="7">
        <f t="shared" si="1"/>
        <v>0.032548618829436285</v>
      </c>
      <c r="H11" s="8">
        <f>$G11*H$3</f>
        <v>6.509723765887257</v>
      </c>
      <c r="I11" s="8">
        <f t="shared" si="0"/>
        <v>7.160696142475983</v>
      </c>
      <c r="J11" s="8">
        <f t="shared" si="0"/>
        <v>7.811668519064709</v>
      </c>
      <c r="K11" s="8">
        <f t="shared" si="0"/>
        <v>8.462640895653434</v>
      </c>
      <c r="L11" s="8">
        <f t="shared" si="0"/>
        <v>9.11361327224216</v>
      </c>
      <c r="M11" s="8">
        <f t="shared" si="0"/>
        <v>9.439099460536523</v>
      </c>
      <c r="N11" s="8">
        <f t="shared" si="0"/>
        <v>10.41555802541961</v>
      </c>
      <c r="O11" s="8">
        <f t="shared" si="0"/>
        <v>11.066530402008336</v>
      </c>
      <c r="P11" s="8">
        <f t="shared" si="0"/>
        <v>11.392016590302699</v>
      </c>
      <c r="Q11" s="8">
        <f t="shared" si="0"/>
        <v>11.717502778597062</v>
      </c>
      <c r="R11" s="8">
        <f t="shared" si="0"/>
        <v>11.880245872744243</v>
      </c>
      <c r="S11" s="8">
        <f t="shared" si="0"/>
        <v>11.880245872744243</v>
      </c>
      <c r="T11" s="8">
        <f t="shared" si="0"/>
        <v>11.880245872744243</v>
      </c>
      <c r="U11" s="8">
        <f t="shared" si="0"/>
        <v>11.717502778597062</v>
      </c>
      <c r="V11" s="8">
        <f t="shared" si="0"/>
        <v>10.09007183712525</v>
      </c>
      <c r="W11" s="8">
        <f t="shared" si="0"/>
        <v>9.11361327224216</v>
      </c>
      <c r="X11" s="8">
        <f t="shared" si="0"/>
        <v>8.137154707359072</v>
      </c>
      <c r="Y11" s="8">
        <f t="shared" si="0"/>
        <v>7.811668519064709</v>
      </c>
      <c r="Z11" s="8">
        <f t="shared" si="0"/>
        <v>7.486182330770346</v>
      </c>
      <c r="AA11" s="8">
        <f t="shared" si="0"/>
        <v>7.160696142475983</v>
      </c>
      <c r="AB11" s="9">
        <f t="shared" si="2"/>
        <v>190.24667705805507</v>
      </c>
    </row>
    <row r="12" spans="1:28" ht="12.75">
      <c r="A12" s="5" t="s">
        <v>19</v>
      </c>
      <c r="B12" s="5" t="s">
        <v>9</v>
      </c>
      <c r="C12" s="6">
        <v>800480</v>
      </c>
      <c r="D12" s="6">
        <v>388968</v>
      </c>
      <c r="E12" s="6">
        <v>3706834</v>
      </c>
      <c r="F12" s="6">
        <v>4896282</v>
      </c>
      <c r="G12" s="7">
        <f t="shared" si="1"/>
        <v>0.030599030402460016</v>
      </c>
      <c r="H12" s="8">
        <f>$G12*H$3</f>
        <v>6.119806080492003</v>
      </c>
      <c r="I12" s="8">
        <f t="shared" si="0"/>
        <v>6.731786688541203</v>
      </c>
      <c r="J12" s="8">
        <f t="shared" si="0"/>
        <v>7.3437672965904035</v>
      </c>
      <c r="K12" s="8">
        <f t="shared" si="0"/>
        <v>7.955747904639604</v>
      </c>
      <c r="L12" s="8">
        <f t="shared" si="0"/>
        <v>8.567728512688804</v>
      </c>
      <c r="M12" s="8">
        <f t="shared" si="0"/>
        <v>8.873718816713405</v>
      </c>
      <c r="N12" s="8">
        <f t="shared" si="0"/>
        <v>9.791689728787205</v>
      </c>
      <c r="O12" s="8">
        <f t="shared" si="0"/>
        <v>10.403670336836406</v>
      </c>
      <c r="P12" s="8">
        <f t="shared" si="0"/>
        <v>10.709660640861006</v>
      </c>
      <c r="Q12" s="8">
        <f t="shared" si="0"/>
        <v>11.015650944885605</v>
      </c>
      <c r="R12" s="8">
        <f t="shared" si="0"/>
        <v>11.168646096897906</v>
      </c>
      <c r="S12" s="8">
        <f t="shared" si="0"/>
        <v>11.168646096897906</v>
      </c>
      <c r="T12" s="8">
        <f t="shared" si="0"/>
        <v>11.168646096897906</v>
      </c>
      <c r="U12" s="8">
        <f t="shared" si="0"/>
        <v>11.015650944885605</v>
      </c>
      <c r="V12" s="8">
        <f t="shared" si="0"/>
        <v>9.485699424762604</v>
      </c>
      <c r="W12" s="8">
        <f t="shared" si="0"/>
        <v>8.567728512688804</v>
      </c>
      <c r="X12" s="8">
        <f t="shared" si="0"/>
        <v>7.649757600615004</v>
      </c>
      <c r="Y12" s="8">
        <f t="shared" si="0"/>
        <v>7.3437672965904035</v>
      </c>
      <c r="Z12" s="8">
        <f t="shared" si="0"/>
        <v>7.037776992565804</v>
      </c>
      <c r="AA12" s="8">
        <f t="shared" si="0"/>
        <v>6.731786688541203</v>
      </c>
      <c r="AB12" s="9">
        <f t="shared" si="2"/>
        <v>178.85133270237878</v>
      </c>
    </row>
    <row r="13" spans="1:28" ht="12.75">
      <c r="A13" s="5" t="s">
        <v>20</v>
      </c>
      <c r="B13" s="5" t="s">
        <v>9</v>
      </c>
      <c r="C13" s="6">
        <v>2340667</v>
      </c>
      <c r="D13" s="6">
        <v>1389246</v>
      </c>
      <c r="E13" s="6">
        <v>812532</v>
      </c>
      <c r="F13" s="6">
        <v>4542445</v>
      </c>
      <c r="G13" s="7">
        <f t="shared" si="1"/>
        <v>0.02838774659149585</v>
      </c>
      <c r="H13" s="8">
        <f>$G13*H$3</f>
        <v>5.67754931829917</v>
      </c>
      <c r="I13" s="8">
        <f t="shared" si="0"/>
        <v>6.245304250129087</v>
      </c>
      <c r="J13" s="8">
        <f t="shared" si="0"/>
        <v>6.813059181959004</v>
      </c>
      <c r="K13" s="8">
        <f t="shared" si="0"/>
        <v>7.380814113788921</v>
      </c>
      <c r="L13" s="8">
        <f t="shared" si="0"/>
        <v>7.9485690456188385</v>
      </c>
      <c r="M13" s="8">
        <f t="shared" si="0"/>
        <v>8.232446511533796</v>
      </c>
      <c r="N13" s="8">
        <f t="shared" si="0"/>
        <v>9.084078909278672</v>
      </c>
      <c r="O13" s="8">
        <f t="shared" si="0"/>
        <v>9.651833841108589</v>
      </c>
      <c r="P13" s="8">
        <f t="shared" si="0"/>
        <v>9.935711307023547</v>
      </c>
      <c r="Q13" s="8">
        <f t="shared" si="0"/>
        <v>10.219588772938506</v>
      </c>
      <c r="R13" s="8">
        <f t="shared" si="0"/>
        <v>10.361527505895985</v>
      </c>
      <c r="S13" s="8">
        <f t="shared" si="0"/>
        <v>10.361527505895985</v>
      </c>
      <c r="T13" s="8">
        <f t="shared" si="0"/>
        <v>10.361527505895985</v>
      </c>
      <c r="U13" s="8">
        <f t="shared" si="0"/>
        <v>10.219588772938506</v>
      </c>
      <c r="V13" s="8">
        <f t="shared" si="0"/>
        <v>8.800201443363713</v>
      </c>
      <c r="W13" s="8">
        <f t="shared" si="0"/>
        <v>7.9485690456188385</v>
      </c>
      <c r="X13" s="8">
        <f t="shared" si="0"/>
        <v>7.096936647873963</v>
      </c>
      <c r="Y13" s="8">
        <f t="shared" si="0"/>
        <v>6.813059181959004</v>
      </c>
      <c r="Z13" s="8">
        <f t="shared" si="0"/>
        <v>6.529181716044046</v>
      </c>
      <c r="AA13" s="8">
        <f t="shared" si="0"/>
        <v>6.245304250129087</v>
      </c>
      <c r="AB13" s="9">
        <f t="shared" si="2"/>
        <v>165.92637882729326</v>
      </c>
    </row>
    <row r="14" spans="1:28" ht="12.75">
      <c r="A14" s="5" t="s">
        <v>12</v>
      </c>
      <c r="B14" s="5" t="s">
        <v>9</v>
      </c>
      <c r="C14" s="6">
        <v>1626726</v>
      </c>
      <c r="D14" s="6">
        <v>1428656</v>
      </c>
      <c r="E14" s="6">
        <v>1022989</v>
      </c>
      <c r="F14" s="6">
        <v>4078371</v>
      </c>
      <c r="G14" s="7">
        <f t="shared" si="1"/>
        <v>0.025487543042151423</v>
      </c>
      <c r="H14" s="8">
        <f>$G14*H$3</f>
        <v>5.097508608430284</v>
      </c>
      <c r="I14" s="8">
        <f t="shared" si="0"/>
        <v>5.607259469273313</v>
      </c>
      <c r="J14" s="8">
        <f t="shared" si="0"/>
        <v>6.117010330116342</v>
      </c>
      <c r="K14" s="8">
        <f t="shared" si="0"/>
        <v>6.62676119095937</v>
      </c>
      <c r="L14" s="8">
        <f t="shared" si="0"/>
        <v>7.136512051802399</v>
      </c>
      <c r="M14" s="8">
        <f t="shared" si="0"/>
        <v>7.391387482223912</v>
      </c>
      <c r="N14" s="8">
        <f t="shared" si="0"/>
        <v>8.156013773488455</v>
      </c>
      <c r="O14" s="8">
        <f t="shared" si="0"/>
        <v>8.665764634331484</v>
      </c>
      <c r="P14" s="8">
        <f t="shared" si="0"/>
        <v>8.920640064752998</v>
      </c>
      <c r="Q14" s="8">
        <f t="shared" si="0"/>
        <v>9.175515495174512</v>
      </c>
      <c r="R14" s="8">
        <f t="shared" si="0"/>
        <v>9.302953210385269</v>
      </c>
      <c r="S14" s="8">
        <f t="shared" si="0"/>
        <v>9.302953210385269</v>
      </c>
      <c r="T14" s="8">
        <f t="shared" si="0"/>
        <v>9.302953210385269</v>
      </c>
      <c r="U14" s="8">
        <f t="shared" si="0"/>
        <v>9.175515495174512</v>
      </c>
      <c r="V14" s="8">
        <f t="shared" si="0"/>
        <v>7.901138343066941</v>
      </c>
      <c r="W14" s="8">
        <f t="shared" si="0"/>
        <v>7.136512051802399</v>
      </c>
      <c r="X14" s="8">
        <f t="shared" si="0"/>
        <v>6.371885760537856</v>
      </c>
      <c r="Y14" s="8">
        <f t="shared" si="0"/>
        <v>6.117010330116342</v>
      </c>
      <c r="Z14" s="8">
        <f t="shared" si="0"/>
        <v>5.862134899694827</v>
      </c>
      <c r="AA14" s="8">
        <f t="shared" si="0"/>
        <v>5.607259469273313</v>
      </c>
      <c r="AB14" s="9">
        <f t="shared" si="2"/>
        <v>148.97468908137506</v>
      </c>
    </row>
    <row r="15" spans="1:28" ht="12.75">
      <c r="A15" s="5" t="s">
        <v>12</v>
      </c>
      <c r="B15" s="5" t="s">
        <v>14</v>
      </c>
      <c r="C15" s="6">
        <v>710521</v>
      </c>
      <c r="D15" s="6">
        <v>400328</v>
      </c>
      <c r="E15" s="6">
        <v>2364424</v>
      </c>
      <c r="F15" s="6">
        <v>3475273</v>
      </c>
      <c r="G15" s="7">
        <f t="shared" si="1"/>
        <v>0.021718517067409192</v>
      </c>
      <c r="H15" s="8">
        <f>$G15*H$3</f>
        <v>4.343703413481839</v>
      </c>
      <c r="I15" s="8">
        <f t="shared" si="0"/>
        <v>4.7780737548300225</v>
      </c>
      <c r="J15" s="8">
        <f t="shared" si="0"/>
        <v>5.212444096178206</v>
      </c>
      <c r="K15" s="8">
        <f t="shared" si="0"/>
        <v>5.64681443752639</v>
      </c>
      <c r="L15" s="8">
        <f t="shared" si="0"/>
        <v>6.081184778874574</v>
      </c>
      <c r="M15" s="8">
        <f t="shared" si="0"/>
        <v>6.298369949548666</v>
      </c>
      <c r="N15" s="8">
        <f t="shared" si="0"/>
        <v>6.949925461570942</v>
      </c>
      <c r="O15" s="8">
        <f t="shared" si="0"/>
        <v>7.384295802919126</v>
      </c>
      <c r="P15" s="8">
        <f t="shared" si="0"/>
        <v>7.601480973593217</v>
      </c>
      <c r="Q15" s="8">
        <f t="shared" si="0"/>
        <v>7.8186661442673095</v>
      </c>
      <c r="R15" s="8">
        <f t="shared" si="0"/>
        <v>7.927258729604355</v>
      </c>
      <c r="S15" s="8">
        <f t="shared" si="0"/>
        <v>7.927258729604355</v>
      </c>
      <c r="T15" s="8">
        <f t="shared" si="0"/>
        <v>7.927258729604355</v>
      </c>
      <c r="U15" s="8">
        <f t="shared" si="0"/>
        <v>7.8186661442673095</v>
      </c>
      <c r="V15" s="8">
        <f t="shared" si="0"/>
        <v>6.7327402908968494</v>
      </c>
      <c r="W15" s="8">
        <f t="shared" si="0"/>
        <v>6.081184778874574</v>
      </c>
      <c r="X15" s="8">
        <f t="shared" si="0"/>
        <v>5.429629266852298</v>
      </c>
      <c r="Y15" s="8">
        <f t="shared" si="0"/>
        <v>5.212444096178206</v>
      </c>
      <c r="Z15" s="8">
        <f t="shared" si="0"/>
        <v>4.995258925504114</v>
      </c>
      <c r="AA15" s="8">
        <f t="shared" si="0"/>
        <v>4.7780737548300225</v>
      </c>
      <c r="AB15" s="9">
        <f t="shared" si="2"/>
        <v>126.94473225900676</v>
      </c>
    </row>
    <row r="16" spans="1:28" ht="12.75">
      <c r="A16" s="5" t="s">
        <v>17</v>
      </c>
      <c r="B16" s="5" t="s">
        <v>14</v>
      </c>
      <c r="C16" s="6">
        <v>1189723</v>
      </c>
      <c r="D16" s="6">
        <v>1006232</v>
      </c>
      <c r="E16" s="6">
        <v>1249326</v>
      </c>
      <c r="F16" s="6">
        <v>3445281</v>
      </c>
      <c r="G16" s="7">
        <f t="shared" si="1"/>
        <v>0.021531083802774808</v>
      </c>
      <c r="H16" s="8">
        <f>$G16*H$3</f>
        <v>4.306216760554961</v>
      </c>
      <c r="I16" s="8">
        <f t="shared" si="0"/>
        <v>4.736838436610458</v>
      </c>
      <c r="J16" s="8">
        <f t="shared" si="0"/>
        <v>5.167460112665954</v>
      </c>
      <c r="K16" s="8">
        <f t="shared" si="0"/>
        <v>5.5980817887214505</v>
      </c>
      <c r="L16" s="8">
        <f t="shared" si="0"/>
        <v>6.028703464776946</v>
      </c>
      <c r="M16" s="8">
        <f t="shared" si="0"/>
        <v>6.244014302804694</v>
      </c>
      <c r="N16" s="8">
        <f t="shared" si="0"/>
        <v>6.889946816887939</v>
      </c>
      <c r="O16" s="8">
        <f t="shared" si="0"/>
        <v>7.320568492943434</v>
      </c>
      <c r="P16" s="8">
        <f t="shared" si="0"/>
        <v>7.5358793309711825</v>
      </c>
      <c r="Q16" s="8">
        <f t="shared" si="0"/>
        <v>7.751190168998931</v>
      </c>
      <c r="R16" s="8">
        <f t="shared" si="0"/>
        <v>7.858845588012805</v>
      </c>
      <c r="S16" s="8">
        <f t="shared" si="0"/>
        <v>7.858845588012805</v>
      </c>
      <c r="T16" s="8">
        <f t="shared" si="0"/>
        <v>7.858845588012805</v>
      </c>
      <c r="U16" s="8">
        <f t="shared" si="0"/>
        <v>7.751190168998931</v>
      </c>
      <c r="V16" s="8">
        <f t="shared" si="0"/>
        <v>6.6746359788601906</v>
      </c>
      <c r="W16" s="8">
        <f t="shared" si="0"/>
        <v>6.028703464776946</v>
      </c>
      <c r="X16" s="8">
        <f t="shared" si="0"/>
        <v>5.382770950693702</v>
      </c>
      <c r="Y16" s="8">
        <f t="shared" si="0"/>
        <v>5.167460112665954</v>
      </c>
      <c r="Z16" s="8">
        <f t="shared" si="0"/>
        <v>4.952149274638206</v>
      </c>
      <c r="AA16" s="8">
        <f t="shared" si="0"/>
        <v>4.736838436610458</v>
      </c>
      <c r="AB16" s="9">
        <f t="shared" si="2"/>
        <v>125.84918482721872</v>
      </c>
    </row>
    <row r="17" spans="1:28" ht="12.75">
      <c r="A17" s="5" t="s">
        <v>21</v>
      </c>
      <c r="B17" s="5" t="s">
        <v>9</v>
      </c>
      <c r="C17" s="6">
        <v>725168</v>
      </c>
      <c r="D17" s="6">
        <v>659154</v>
      </c>
      <c r="E17" s="6">
        <v>1872605</v>
      </c>
      <c r="F17" s="6">
        <v>3256927</v>
      </c>
      <c r="G17" s="7">
        <f t="shared" si="1"/>
        <v>0.02035397640323676</v>
      </c>
      <c r="H17" s="8">
        <f>$G17*H$3</f>
        <v>4.070795280647352</v>
      </c>
      <c r="I17" s="8">
        <f t="shared" si="0"/>
        <v>4.477874808712087</v>
      </c>
      <c r="J17" s="8">
        <f t="shared" si="0"/>
        <v>4.884954336776822</v>
      </c>
      <c r="K17" s="8">
        <f t="shared" si="0"/>
        <v>5.2920338648415575</v>
      </c>
      <c r="L17" s="8">
        <f t="shared" si="0"/>
        <v>5.699113392906293</v>
      </c>
      <c r="M17" s="8">
        <f t="shared" si="0"/>
        <v>5.90265315693866</v>
      </c>
      <c r="N17" s="8">
        <f t="shared" si="0"/>
        <v>6.513272449035763</v>
      </c>
      <c r="O17" s="8">
        <f t="shared" si="0"/>
        <v>6.920351977100498</v>
      </c>
      <c r="P17" s="8">
        <f t="shared" si="0"/>
        <v>7.123891741132866</v>
      </c>
      <c r="Q17" s="8">
        <f>$G17*Q$3</f>
        <v>7.327431505165233</v>
      </c>
      <c r="R17" s="8">
        <f>$G17*R$3</f>
        <v>7.4292013871814175</v>
      </c>
      <c r="S17" s="8">
        <f>$G17*S$3</f>
        <v>7.4292013871814175</v>
      </c>
      <c r="T17" s="8">
        <f>$G17*T$3</f>
        <v>7.4292013871814175</v>
      </c>
      <c r="U17" s="8">
        <f>$G17*U$3</f>
        <v>7.327431505165233</v>
      </c>
      <c r="V17" s="8">
        <f>$G17*V$3</f>
        <v>6.309732685003396</v>
      </c>
      <c r="W17" s="8">
        <f>$G17*W$3</f>
        <v>5.699113392906293</v>
      </c>
      <c r="X17" s="8">
        <f>$G17*X$3</f>
        <v>5.08849410080919</v>
      </c>
      <c r="Y17" s="8">
        <f>$G17*Y$3</f>
        <v>4.884954336776822</v>
      </c>
      <c r="Z17" s="8">
        <f>$G17*Z$3</f>
        <v>4.681414572744455</v>
      </c>
      <c r="AA17" s="8">
        <f>$G17*AA$3</f>
        <v>4.477874808712087</v>
      </c>
      <c r="AB17" s="9">
        <f t="shared" si="2"/>
        <v>118.96899207691888</v>
      </c>
    </row>
    <row r="18" spans="1:28" ht="12.75">
      <c r="A18" s="5" t="s">
        <v>22</v>
      </c>
      <c r="B18" s="5" t="s">
        <v>11</v>
      </c>
      <c r="C18" s="6">
        <v>1026245</v>
      </c>
      <c r="D18" s="6">
        <v>928826</v>
      </c>
      <c r="E18" s="6">
        <v>773613</v>
      </c>
      <c r="F18" s="6">
        <v>2728684</v>
      </c>
      <c r="G18" s="7">
        <f t="shared" si="1"/>
        <v>0.017052752409829786</v>
      </c>
      <c r="H18" s="8">
        <f>$G18*H$3</f>
        <v>3.410550481965957</v>
      </c>
      <c r="I18" s="8">
        <f>$G18*I$3</f>
        <v>3.7516055301625526</v>
      </c>
      <c r="J18" s="8">
        <f>$G18*J$3</f>
        <v>4.0926605783591485</v>
      </c>
      <c r="K18" s="8">
        <f>$G18*K$3</f>
        <v>4.4337156265557445</v>
      </c>
      <c r="L18" s="8">
        <f>$G18*L$3</f>
        <v>4.7747706747523395</v>
      </c>
      <c r="M18" s="8">
        <f>$G18*M$3</f>
        <v>4.9452981988506375</v>
      </c>
      <c r="N18" s="8">
        <f>$G18*N$3</f>
        <v>5.456880771145531</v>
      </c>
      <c r="O18" s="8">
        <f>$G18*O$3</f>
        <v>5.797935819342127</v>
      </c>
      <c r="P18" s="8">
        <f>$G18*P$3</f>
        <v>5.968463343440425</v>
      </c>
      <c r="Q18" s="8">
        <f>$G18*Q$3</f>
        <v>6.138990867538723</v>
      </c>
      <c r="R18" s="8">
        <f>$G18*R$3</f>
        <v>6.224254629587872</v>
      </c>
      <c r="S18" s="8">
        <f>$G18*S$3</f>
        <v>6.224254629587872</v>
      </c>
      <c r="T18" s="8">
        <f>$G18*T$3</f>
        <v>6.224254629587872</v>
      </c>
      <c r="U18" s="8">
        <f>$G18*U$3</f>
        <v>6.138990867538723</v>
      </c>
      <c r="V18" s="8">
        <f>$G18*V$3</f>
        <v>5.286353247047233</v>
      </c>
      <c r="W18" s="8">
        <f>$G18*W$3</f>
        <v>4.7747706747523395</v>
      </c>
      <c r="X18" s="8">
        <f>$G18*X$3</f>
        <v>4.2631881024574465</v>
      </c>
      <c r="Y18" s="8">
        <f>$G18*Y$3</f>
        <v>4.0926605783591485</v>
      </c>
      <c r="Z18" s="8">
        <f>$G18*Z$3</f>
        <v>3.9221330542608506</v>
      </c>
      <c r="AA18" s="8">
        <f>$G18*AA$3</f>
        <v>3.7516055301625526</v>
      </c>
      <c r="AB18" s="9">
        <f t="shared" si="2"/>
        <v>99.6733378354551</v>
      </c>
    </row>
    <row r="19" spans="1:28" ht="12.75">
      <c r="A19" s="5" t="s">
        <v>23</v>
      </c>
      <c r="B19" s="5" t="s">
        <v>9</v>
      </c>
      <c r="C19" s="6">
        <v>644392</v>
      </c>
      <c r="D19" s="6">
        <v>511577</v>
      </c>
      <c r="E19" s="6">
        <v>451296</v>
      </c>
      <c r="F19" s="6">
        <v>1607265</v>
      </c>
      <c r="G19" s="7">
        <f t="shared" si="1"/>
        <v>0.01004450940526095</v>
      </c>
      <c r="H19" s="8">
        <f>$G19*H$3</f>
        <v>2.00890188105219</v>
      </c>
      <c r="I19" s="8">
        <f>$G19*I$3</f>
        <v>2.209792069157409</v>
      </c>
      <c r="J19" s="8">
        <f>$G19*J$3</f>
        <v>2.410682257262628</v>
      </c>
      <c r="K19" s="8">
        <f>$G19*K$3</f>
        <v>2.611572445367847</v>
      </c>
      <c r="L19" s="8">
        <f>$G19*L$3</f>
        <v>2.812462633473066</v>
      </c>
      <c r="M19" s="8">
        <f>$G19*M$3</f>
        <v>2.9129077275256754</v>
      </c>
      <c r="N19" s="8">
        <f>$G19*N$3</f>
        <v>3.214243009683504</v>
      </c>
      <c r="O19" s="8">
        <f>$G19*O$3</f>
        <v>3.415133197788723</v>
      </c>
      <c r="P19" s="8">
        <f>$G19*P$3</f>
        <v>3.5155782918413325</v>
      </c>
      <c r="Q19" s="8">
        <f>$G19*Q$3</f>
        <v>3.616023385893942</v>
      </c>
      <c r="R19" s="8">
        <f>$G19*R$3</f>
        <v>3.666245932920247</v>
      </c>
      <c r="S19" s="8">
        <f>$G19*S$3</f>
        <v>3.666245932920247</v>
      </c>
      <c r="T19" s="8">
        <f>$G19*T$3</f>
        <v>3.666245932920247</v>
      </c>
      <c r="U19" s="8">
        <f>$G19*U$3</f>
        <v>3.616023385893942</v>
      </c>
      <c r="V19" s="8">
        <f>$G19*V$3</f>
        <v>3.1137979156308946</v>
      </c>
      <c r="W19" s="8">
        <f>$G19*W$3</f>
        <v>2.812462633473066</v>
      </c>
      <c r="X19" s="8">
        <f>$G19*X$3</f>
        <v>2.5111273513152375</v>
      </c>
      <c r="Y19" s="8">
        <f>$G19*Y$3</f>
        <v>2.410682257262628</v>
      </c>
      <c r="Z19" s="8">
        <f>$G19*Z$3</f>
        <v>2.3102371632100183</v>
      </c>
      <c r="AA19" s="8">
        <f>$G19*AA$3</f>
        <v>2.209792069157409</v>
      </c>
      <c r="AB19" s="9">
        <f t="shared" si="2"/>
        <v>58.71015747375026</v>
      </c>
    </row>
    <row r="20" spans="1:28" ht="12.75">
      <c r="A20" s="5" t="s">
        <v>24</v>
      </c>
      <c r="B20" s="5" t="s">
        <v>25</v>
      </c>
      <c r="C20" s="6">
        <v>567407.728</v>
      </c>
      <c r="D20" s="6">
        <v>2242510.594</v>
      </c>
      <c r="E20" s="6">
        <v>14817.608</v>
      </c>
      <c r="F20" s="6">
        <v>2824735.93</v>
      </c>
      <c r="G20" s="7">
        <f t="shared" si="1"/>
        <v>0.01765302337589852</v>
      </c>
      <c r="H20" s="8">
        <f>$G20*H$3</f>
        <v>3.530604675179704</v>
      </c>
      <c r="I20" s="8">
        <f>$G20*I$3</f>
        <v>3.8836651426976747</v>
      </c>
      <c r="J20" s="8">
        <f>$G20*J$3</f>
        <v>4.236725610215645</v>
      </c>
      <c r="K20" s="8">
        <f>$G20*K$3</f>
        <v>4.589786077733615</v>
      </c>
      <c r="L20" s="8">
        <f>$G20*L$3</f>
        <v>4.9428465452515855</v>
      </c>
      <c r="M20" s="8">
        <f>$G20*M$3</f>
        <v>5.119376779010571</v>
      </c>
      <c r="N20" s="8">
        <f>$G20*N$3</f>
        <v>5.648967480287527</v>
      </c>
      <c r="O20" s="8">
        <f>$G20*O$3</f>
        <v>6.002027947805497</v>
      </c>
      <c r="P20" s="8">
        <f>$G20*P$3</f>
        <v>6.178558181564482</v>
      </c>
      <c r="Q20" s="8">
        <f>$G20*Q$3</f>
        <v>6.3550884153234675</v>
      </c>
      <c r="R20" s="8">
        <f>$G20*R$3</f>
        <v>6.44335353220296</v>
      </c>
      <c r="S20" s="8">
        <f>$G20*S$3</f>
        <v>6.44335353220296</v>
      </c>
      <c r="T20" s="8">
        <f>$G20*T$3</f>
        <v>6.44335353220296</v>
      </c>
      <c r="U20" s="8">
        <f>$G20*U$3</f>
        <v>6.3550884153234675</v>
      </c>
      <c r="V20" s="8">
        <f>$G20*V$3</f>
        <v>5.472437246528542</v>
      </c>
      <c r="W20" s="8">
        <f>$G20*W$3</f>
        <v>4.9428465452515855</v>
      </c>
      <c r="X20" s="8">
        <f>$G20*X$3</f>
        <v>4.41325584397463</v>
      </c>
      <c r="Y20" s="8">
        <f>$G20*Y$3</f>
        <v>4.236725610215645</v>
      </c>
      <c r="Z20" s="8">
        <f>$G20*Z$3</f>
        <v>4.06019537645666</v>
      </c>
      <c r="AA20" s="8">
        <f>$G20*AA$3</f>
        <v>3.8836651426976747</v>
      </c>
      <c r="AB20" s="9">
        <f t="shared" si="2"/>
        <v>103.18192163212686</v>
      </c>
    </row>
    <row r="21" spans="1:28" ht="12.75">
      <c r="A21" s="5" t="s">
        <v>26</v>
      </c>
      <c r="B21" s="5" t="s">
        <v>9</v>
      </c>
      <c r="C21" s="6">
        <v>723008</v>
      </c>
      <c r="D21" s="6">
        <v>436681</v>
      </c>
      <c r="E21" s="6">
        <v>339058</v>
      </c>
      <c r="F21" s="6">
        <v>1498747</v>
      </c>
      <c r="G21" s="7">
        <f t="shared" si="1"/>
        <v>0.009366332457688455</v>
      </c>
      <c r="H21" s="8">
        <f>$G21*H$3</f>
        <v>1.8732664915376909</v>
      </c>
      <c r="I21" s="8">
        <f>$G21*I$3</f>
        <v>2.06059314069146</v>
      </c>
      <c r="J21" s="8">
        <f>$G21*J$3</f>
        <v>2.247919789845229</v>
      </c>
      <c r="K21" s="8">
        <f>$G21*K$3</f>
        <v>2.4352464389989983</v>
      </c>
      <c r="L21" s="8">
        <f>$G21*L$3</f>
        <v>2.6225730881527674</v>
      </c>
      <c r="M21" s="8">
        <f>$G21*M$3</f>
        <v>2.7162364127296517</v>
      </c>
      <c r="N21" s="8">
        <f>$G21*N$3</f>
        <v>2.9972263864603055</v>
      </c>
      <c r="O21" s="8">
        <f>$G21*O$3</f>
        <v>3.1845530356140745</v>
      </c>
      <c r="P21" s="8">
        <f>$G21*P$3</f>
        <v>3.2782163601909593</v>
      </c>
      <c r="Q21" s="8">
        <f>$G21*Q$3</f>
        <v>3.3718796847678436</v>
      </c>
      <c r="R21" s="8">
        <f>$G21*R$3</f>
        <v>3.418711347056286</v>
      </c>
      <c r="S21" s="8">
        <f>$G21*S$3</f>
        <v>3.418711347056286</v>
      </c>
      <c r="T21" s="8">
        <f>$G21*T$3</f>
        <v>3.418711347056286</v>
      </c>
      <c r="U21" s="8">
        <f>$G21*U$3</f>
        <v>3.3718796847678436</v>
      </c>
      <c r="V21" s="8">
        <f>$G21*V$3</f>
        <v>2.9035630618834207</v>
      </c>
      <c r="W21" s="8">
        <f>$G21*W$3</f>
        <v>2.6225730881527674</v>
      </c>
      <c r="X21" s="8">
        <f>$G21*X$3</f>
        <v>2.3415831144221135</v>
      </c>
      <c r="Y21" s="8">
        <f>$G21*Y$3</f>
        <v>2.247919789845229</v>
      </c>
      <c r="Z21" s="8">
        <f>$G21*Z$3</f>
        <v>2.1542564652683445</v>
      </c>
      <c r="AA21" s="8">
        <f>$G21*AA$3</f>
        <v>2.06059314069146</v>
      </c>
      <c r="AB21" s="9">
        <f t="shared" si="2"/>
        <v>54.746213215189016</v>
      </c>
    </row>
    <row r="22" spans="1:28" ht="12.75">
      <c r="A22" s="5" t="s">
        <v>27</v>
      </c>
      <c r="B22" s="5" t="s">
        <v>25</v>
      </c>
      <c r="C22" s="6">
        <v>637944</v>
      </c>
      <c r="D22" s="6">
        <v>440096</v>
      </c>
      <c r="E22" s="6">
        <v>292581</v>
      </c>
      <c r="F22" s="6">
        <v>1370621</v>
      </c>
      <c r="G22" s="7">
        <f t="shared" si="1"/>
        <v>0.008565616451268564</v>
      </c>
      <c r="H22" s="8">
        <f>$G22*H$3</f>
        <v>1.7131232902537128</v>
      </c>
      <c r="I22" s="8">
        <f>$G22*I$3</f>
        <v>1.884435619279084</v>
      </c>
      <c r="J22" s="8">
        <f>$G22*J$3</f>
        <v>2.055747948304455</v>
      </c>
      <c r="K22" s="8">
        <f>$G22*K$3</f>
        <v>2.2270602773298265</v>
      </c>
      <c r="L22" s="8">
        <f>$G22*L$3</f>
        <v>2.398372606355198</v>
      </c>
      <c r="M22" s="8">
        <f>$G22*M$3</f>
        <v>2.4840287708678837</v>
      </c>
      <c r="N22" s="8">
        <f>$G22*N$3</f>
        <v>2.7409972644059404</v>
      </c>
      <c r="O22" s="8">
        <f>$G22*O$3</f>
        <v>2.9123095934313117</v>
      </c>
      <c r="P22" s="8">
        <f>$G22*P$3</f>
        <v>2.9979657579439976</v>
      </c>
      <c r="Q22" s="8">
        <f>$G22*Q$3</f>
        <v>3.083621922456683</v>
      </c>
      <c r="R22" s="8">
        <f>$G22*R$3</f>
        <v>3.1264500047130257</v>
      </c>
      <c r="S22" s="8">
        <f>$G22*S$3</f>
        <v>3.1264500047130257</v>
      </c>
      <c r="T22" s="8">
        <f>$G22*T$3</f>
        <v>3.1264500047130257</v>
      </c>
      <c r="U22" s="8">
        <f>$G22*U$3</f>
        <v>3.083621922456683</v>
      </c>
      <c r="V22" s="8">
        <f>$G22*V$3</f>
        <v>2.655341099893255</v>
      </c>
      <c r="W22" s="8">
        <f>$G22*W$3</f>
        <v>2.398372606355198</v>
      </c>
      <c r="X22" s="8">
        <f>$G22*X$3</f>
        <v>2.141404112817141</v>
      </c>
      <c r="Y22" s="8">
        <f>$G22*Y$3</f>
        <v>2.055747948304455</v>
      </c>
      <c r="Z22" s="8">
        <f>$G22*Z$3</f>
        <v>1.9700917837917697</v>
      </c>
      <c r="AA22" s="8">
        <f>$G22*AA$3</f>
        <v>1.884435619279084</v>
      </c>
      <c r="AB22" s="9">
        <f t="shared" si="2"/>
        <v>50.06602815766476</v>
      </c>
    </row>
    <row r="23" spans="1:28" ht="12.75">
      <c r="A23" s="5" t="s">
        <v>28</v>
      </c>
      <c r="B23" s="5" t="s">
        <v>11</v>
      </c>
      <c r="C23" s="6">
        <v>436772</v>
      </c>
      <c r="D23" s="6">
        <v>205946</v>
      </c>
      <c r="E23" s="6">
        <v>564684</v>
      </c>
      <c r="F23" s="6">
        <v>1207402</v>
      </c>
      <c r="G23" s="7">
        <f t="shared" si="1"/>
        <v>0.0075455887765433095</v>
      </c>
      <c r="H23" s="8">
        <f>$G23*H$3</f>
        <v>1.5091177553086619</v>
      </c>
      <c r="I23" s="8">
        <f>$G23*I$3</f>
        <v>1.660029530839528</v>
      </c>
      <c r="J23" s="8">
        <f>$G23*J$3</f>
        <v>1.8109413063703943</v>
      </c>
      <c r="K23" s="8">
        <f>$G23*K$3</f>
        <v>1.9618530819012605</v>
      </c>
      <c r="L23" s="8">
        <f>$G23*L$3</f>
        <v>2.1127648574321265</v>
      </c>
      <c r="M23" s="8">
        <f>$G23*M$3</f>
        <v>2.18822074519756</v>
      </c>
      <c r="N23" s="8">
        <f>$G23*N$3</f>
        <v>2.414588408493859</v>
      </c>
      <c r="O23" s="8">
        <f>$G23*O$3</f>
        <v>2.5655001840247253</v>
      </c>
      <c r="P23" s="8">
        <f>$G23*P$3</f>
        <v>2.6409560717901583</v>
      </c>
      <c r="Q23" s="8">
        <f>$G23*Q$3</f>
        <v>2.7164119595555913</v>
      </c>
      <c r="R23" s="8">
        <f>$G23*R$3</f>
        <v>2.754139903438308</v>
      </c>
      <c r="S23" s="8">
        <f>$G23*S$3</f>
        <v>2.754139903438308</v>
      </c>
      <c r="T23" s="8">
        <f>$G23*T$3</f>
        <v>2.754139903438308</v>
      </c>
      <c r="U23" s="8">
        <f>$G23*U$3</f>
        <v>2.7164119595555913</v>
      </c>
      <c r="V23" s="8">
        <f>$G23*V$3</f>
        <v>2.339132520728426</v>
      </c>
      <c r="W23" s="8">
        <f>$G23*W$3</f>
        <v>2.1127648574321265</v>
      </c>
      <c r="X23" s="8">
        <f>$G23*X$3</f>
        <v>1.8863971941358273</v>
      </c>
      <c r="Y23" s="8">
        <f>$G23*Y$3</f>
        <v>1.8109413063703943</v>
      </c>
      <c r="Z23" s="8">
        <f>$G23*Z$3</f>
        <v>1.735485418604961</v>
      </c>
      <c r="AA23" s="8">
        <f>$G23*AA$3</f>
        <v>1.660029530839528</v>
      </c>
      <c r="AB23" s="9">
        <f t="shared" si="2"/>
        <v>44.10396639889564</v>
      </c>
    </row>
    <row r="24" spans="1:28" ht="12.75">
      <c r="A24" s="5" t="s">
        <v>29</v>
      </c>
      <c r="B24" s="5" t="s">
        <v>11</v>
      </c>
      <c r="C24" s="6">
        <v>72689</v>
      </c>
      <c r="D24" s="6">
        <v>27085</v>
      </c>
      <c r="E24" s="6">
        <v>893305</v>
      </c>
      <c r="F24" s="6">
        <v>993079</v>
      </c>
      <c r="G24" s="7">
        <f t="shared" si="1"/>
        <v>0.00620618961755973</v>
      </c>
      <c r="H24" s="8">
        <f>$G24*H$3</f>
        <v>1.241237923511946</v>
      </c>
      <c r="I24" s="8">
        <f>$G24*I$3</f>
        <v>1.3653617158631406</v>
      </c>
      <c r="J24" s="8">
        <f>$G24*J$3</f>
        <v>1.4894855082143352</v>
      </c>
      <c r="K24" s="8">
        <f>$G24*K$3</f>
        <v>1.6136093005655299</v>
      </c>
      <c r="L24" s="8">
        <f>$G24*L$3</f>
        <v>1.7377330929167243</v>
      </c>
      <c r="M24" s="8">
        <f>$G24*M$3</f>
        <v>1.7997949890923217</v>
      </c>
      <c r="N24" s="8">
        <f>$G24*N$3</f>
        <v>1.9859806776191136</v>
      </c>
      <c r="O24" s="8">
        <f>$G24*O$3</f>
        <v>2.110104469970308</v>
      </c>
      <c r="P24" s="8">
        <f>$G24*P$3</f>
        <v>2.1721663661459054</v>
      </c>
      <c r="Q24" s="8">
        <f>$G24*Q$3</f>
        <v>2.2342282623215026</v>
      </c>
      <c r="R24" s="8">
        <f>$G24*R$3</f>
        <v>2.2652592104093014</v>
      </c>
      <c r="S24" s="8">
        <f>$G24*S$3</f>
        <v>2.2652592104093014</v>
      </c>
      <c r="T24" s="8">
        <f>$G24*T$3</f>
        <v>2.2652592104093014</v>
      </c>
      <c r="U24" s="8">
        <f>$G24*U$3</f>
        <v>2.2342282623215026</v>
      </c>
      <c r="V24" s="8">
        <f>$G24*V$3</f>
        <v>1.9239187814435164</v>
      </c>
      <c r="W24" s="8">
        <f>$G24*W$3</f>
        <v>1.7377330929167243</v>
      </c>
      <c r="X24" s="8">
        <f>$G24*X$3</f>
        <v>1.5515474043899324</v>
      </c>
      <c r="Y24" s="8">
        <f>$G24*Y$3</f>
        <v>1.4894855082143352</v>
      </c>
      <c r="Z24" s="8">
        <f>$G24*Z$3</f>
        <v>1.4274236120387378</v>
      </c>
      <c r="AA24" s="8">
        <f>$G24*AA$3</f>
        <v>1.3653617158631406</v>
      </c>
      <c r="AB24" s="9">
        <f t="shared" si="2"/>
        <v>36.27517831463661</v>
      </c>
    </row>
    <row r="25" spans="1:28" ht="12.75">
      <c r="A25" s="5" t="s">
        <v>30</v>
      </c>
      <c r="B25" s="5" t="s">
        <v>9</v>
      </c>
      <c r="C25" s="6">
        <v>506208</v>
      </c>
      <c r="D25" s="6">
        <v>264450</v>
      </c>
      <c r="E25" s="6">
        <v>211944</v>
      </c>
      <c r="F25" s="6">
        <v>982602</v>
      </c>
      <c r="G25" s="7">
        <f t="shared" si="1"/>
        <v>0.006140714213666209</v>
      </c>
      <c r="H25" s="8">
        <f>$G25*H$3</f>
        <v>1.228142842733242</v>
      </c>
      <c r="I25" s="8">
        <f>$G25*I$3</f>
        <v>1.350957127006566</v>
      </c>
      <c r="J25" s="8">
        <f>$G25*J$3</f>
        <v>1.47377141127989</v>
      </c>
      <c r="K25" s="8">
        <f>$G25*K$3</f>
        <v>1.5965856955532143</v>
      </c>
      <c r="L25" s="8">
        <f>$G25*L$3</f>
        <v>1.7193999798265385</v>
      </c>
      <c r="M25" s="8">
        <f>$G25*M$3</f>
        <v>1.7808071219632007</v>
      </c>
      <c r="N25" s="8">
        <f>$G25*N$3</f>
        <v>1.9650285483731869</v>
      </c>
      <c r="O25" s="8">
        <f>$G25*O$3</f>
        <v>2.087842832646511</v>
      </c>
      <c r="P25" s="8">
        <f>$G25*P$3</f>
        <v>2.149249974783173</v>
      </c>
      <c r="Q25" s="8">
        <f>$G25*Q$3</f>
        <v>2.2106571169198355</v>
      </c>
      <c r="R25" s="8">
        <f>$G25*R$3</f>
        <v>2.2413606879881662</v>
      </c>
      <c r="S25" s="8">
        <f>$G25*S$3</f>
        <v>2.2413606879881662</v>
      </c>
      <c r="T25" s="8">
        <f>$G25*T$3</f>
        <v>2.2413606879881662</v>
      </c>
      <c r="U25" s="8">
        <f>$G25*U$3</f>
        <v>2.2106571169198355</v>
      </c>
      <c r="V25" s="8">
        <f>$G25*V$3</f>
        <v>1.9036214062365249</v>
      </c>
      <c r="W25" s="8">
        <f>$G25*W$3</f>
        <v>1.7193999798265385</v>
      </c>
      <c r="X25" s="8">
        <f>$G25*X$3</f>
        <v>1.5351785534165523</v>
      </c>
      <c r="Y25" s="8">
        <f>$G25*Y$3</f>
        <v>1.47377141127989</v>
      </c>
      <c r="Z25" s="8">
        <f>$G25*Z$3</f>
        <v>1.412364269143228</v>
      </c>
      <c r="AA25" s="8">
        <f>$G25*AA$3</f>
        <v>1.350957127006566</v>
      </c>
      <c r="AB25" s="9">
        <f t="shared" si="2"/>
        <v>35.89247457887899</v>
      </c>
    </row>
    <row r="26" spans="1:28" ht="12.75">
      <c r="A26" s="5" t="s">
        <v>31</v>
      </c>
      <c r="B26" s="5" t="s">
        <v>9</v>
      </c>
      <c r="C26" s="6">
        <v>139768</v>
      </c>
      <c r="D26" s="6">
        <v>49143</v>
      </c>
      <c r="E26" s="6">
        <v>750216</v>
      </c>
      <c r="F26" s="6">
        <v>939127</v>
      </c>
      <c r="G26" s="7">
        <f t="shared" si="1"/>
        <v>0.0058690197224692256</v>
      </c>
      <c r="H26" s="8">
        <f>$G26*H$3</f>
        <v>1.173803944493845</v>
      </c>
      <c r="I26" s="8">
        <f>$G26*I$3</f>
        <v>1.2911843389432296</v>
      </c>
      <c r="J26" s="8">
        <f>$G26*J$3</f>
        <v>1.4085647333926141</v>
      </c>
      <c r="K26" s="8">
        <f>$G26*K$3</f>
        <v>1.5259451278419986</v>
      </c>
      <c r="L26" s="8">
        <f>$G26*L$3</f>
        <v>1.6433255222913832</v>
      </c>
      <c r="M26" s="8">
        <f>$G26*M$3</f>
        <v>1.7020157195160754</v>
      </c>
      <c r="N26" s="8">
        <f>$G26*N$3</f>
        <v>1.8780863111901522</v>
      </c>
      <c r="O26" s="8">
        <f>$G26*O$3</f>
        <v>1.9954667056395368</v>
      </c>
      <c r="P26" s="8">
        <f>$G26*P$3</f>
        <v>2.054156902864229</v>
      </c>
      <c r="Q26" s="8">
        <f>$G26*Q$3</f>
        <v>2.112847100088921</v>
      </c>
      <c r="R26" s="8">
        <f>$G26*R$3</f>
        <v>2.1421921987012675</v>
      </c>
      <c r="S26" s="8">
        <f>$G26*S$3</f>
        <v>2.1421921987012675</v>
      </c>
      <c r="T26" s="8">
        <f>$G26*T$3</f>
        <v>2.1421921987012675</v>
      </c>
      <c r="U26" s="8">
        <f>$G26*U$3</f>
        <v>2.112847100088921</v>
      </c>
      <c r="V26" s="8">
        <f>$G26*V$3</f>
        <v>1.81939611396546</v>
      </c>
      <c r="W26" s="8">
        <f>$G26*W$3</f>
        <v>1.6433255222913832</v>
      </c>
      <c r="X26" s="8">
        <f>$G26*X$3</f>
        <v>1.4672549306173064</v>
      </c>
      <c r="Y26" s="8">
        <f>$G26*Y$3</f>
        <v>1.4085647333926141</v>
      </c>
      <c r="Z26" s="8">
        <f>$G26*Z$3</f>
        <v>1.3498745361679219</v>
      </c>
      <c r="AA26" s="8">
        <f>$G26*AA$3</f>
        <v>1.2911843389432296</v>
      </c>
      <c r="AB26" s="9">
        <f t="shared" si="2"/>
        <v>34.30442027783262</v>
      </c>
    </row>
    <row r="27" spans="1:28" ht="12.75">
      <c r="A27" s="15" t="s">
        <v>32</v>
      </c>
      <c r="B27" s="5" t="s">
        <v>9</v>
      </c>
      <c r="C27" s="6">
        <v>442621</v>
      </c>
      <c r="D27" s="6">
        <v>218834</v>
      </c>
      <c r="E27" s="6">
        <v>267751</v>
      </c>
      <c r="F27" s="6">
        <v>929206</v>
      </c>
      <c r="G27" s="7">
        <f t="shared" si="1"/>
        <v>0.005807019008330864</v>
      </c>
      <c r="H27" s="8">
        <f>$G27*H$3</f>
        <v>1.1614038016661727</v>
      </c>
      <c r="I27" s="8">
        <f>$G27*I$3</f>
        <v>1.27754418183279</v>
      </c>
      <c r="J27" s="8">
        <f>$G27*J$3</f>
        <v>1.3936845619994074</v>
      </c>
      <c r="K27" s="8">
        <f>$G27*K$3</f>
        <v>1.5098249421660246</v>
      </c>
      <c r="L27" s="8">
        <f>$G27*L$3</f>
        <v>1.6259653223326418</v>
      </c>
      <c r="M27" s="8">
        <f>$G27*M$3</f>
        <v>1.6840355124159505</v>
      </c>
      <c r="N27" s="8">
        <f>$G27*N$3</f>
        <v>1.8582460826658764</v>
      </c>
      <c r="O27" s="8">
        <f>$G27*O$3</f>
        <v>1.9743864628324936</v>
      </c>
      <c r="P27" s="8">
        <f>$G27*P$3</f>
        <v>2.032456652915802</v>
      </c>
      <c r="Q27" s="8">
        <f>$G27*Q$3</f>
        <v>2.090526842999111</v>
      </c>
      <c r="R27" s="8">
        <f>$G27*R$3</f>
        <v>2.119561938040765</v>
      </c>
      <c r="S27" s="8">
        <f>$G27*S$3</f>
        <v>2.119561938040765</v>
      </c>
      <c r="T27" s="8">
        <f>$G27*T$3</f>
        <v>2.119561938040765</v>
      </c>
      <c r="U27" s="8">
        <f>$G27*U$3</f>
        <v>2.090526842999111</v>
      </c>
      <c r="V27" s="8">
        <f>$G27*V$3</f>
        <v>1.8001758925825677</v>
      </c>
      <c r="W27" s="8">
        <f>$G27*W$3</f>
        <v>1.6259653223326418</v>
      </c>
      <c r="X27" s="8">
        <f>$G27*X$3</f>
        <v>1.4517547520827159</v>
      </c>
      <c r="Y27" s="8">
        <f>$G27*Y$3</f>
        <v>1.3936845619994074</v>
      </c>
      <c r="Z27" s="8">
        <f>$G27*Z$3</f>
        <v>1.3356143719160987</v>
      </c>
      <c r="AA27" s="8">
        <f>$G27*AA$3</f>
        <v>1.27754418183279</v>
      </c>
      <c r="AB27" s="9">
        <f t="shared" si="2"/>
        <v>33.9420261036939</v>
      </c>
    </row>
    <row r="28" spans="1:28" ht="12.75">
      <c r="A28" s="5" t="s">
        <v>33</v>
      </c>
      <c r="B28" s="5" t="s">
        <v>9</v>
      </c>
      <c r="C28" s="6">
        <v>297235</v>
      </c>
      <c r="D28" s="6">
        <v>310722</v>
      </c>
      <c r="E28" s="6">
        <v>278348</v>
      </c>
      <c r="F28" s="6">
        <v>886305</v>
      </c>
      <c r="G28" s="7">
        <f t="shared" si="1"/>
        <v>0.005538911696845141</v>
      </c>
      <c r="H28" s="8">
        <f>$G28*H$3</f>
        <v>1.1077823393690283</v>
      </c>
      <c r="I28" s="8">
        <f>$G28*I$3</f>
        <v>1.218560573305931</v>
      </c>
      <c r="J28" s="8">
        <f>$G28*J$3</f>
        <v>1.3293388072428338</v>
      </c>
      <c r="K28" s="8">
        <f>$G28*K$3</f>
        <v>1.4401170411797366</v>
      </c>
      <c r="L28" s="8">
        <f>$G28*L$3</f>
        <v>1.5508952751166396</v>
      </c>
      <c r="M28" s="8">
        <f>$G28*M$3</f>
        <v>1.6062843920850909</v>
      </c>
      <c r="N28" s="8">
        <f>$G28*N$3</f>
        <v>1.7724517429904452</v>
      </c>
      <c r="O28" s="8">
        <f>$G28*O$3</f>
        <v>1.883229976927348</v>
      </c>
      <c r="P28" s="8">
        <f>$G28*P$3</f>
        <v>1.9386190938957995</v>
      </c>
      <c r="Q28" s="8">
        <f>$G28*Q$3</f>
        <v>1.9940082108642507</v>
      </c>
      <c r="R28" s="8">
        <f>$G28*R$3</f>
        <v>2.0217027693484764</v>
      </c>
      <c r="S28" s="8">
        <f>$G28*S$3</f>
        <v>2.0217027693484764</v>
      </c>
      <c r="T28" s="8">
        <f>$G28*T$3</f>
        <v>2.0217027693484764</v>
      </c>
      <c r="U28" s="8">
        <f>$G28*U$3</f>
        <v>1.9940082108642507</v>
      </c>
      <c r="V28" s="8">
        <f>$G28*V$3</f>
        <v>1.7170626260219937</v>
      </c>
      <c r="W28" s="8">
        <f>$G28*W$3</f>
        <v>1.5508952751166396</v>
      </c>
      <c r="X28" s="8">
        <f>$G28*X$3</f>
        <v>1.3847279242112853</v>
      </c>
      <c r="Y28" s="8">
        <f>$G28*Y$3</f>
        <v>1.3293388072428338</v>
      </c>
      <c r="Z28" s="8">
        <f>$G28*Z$3</f>
        <v>1.2739496902743825</v>
      </c>
      <c r="AA28" s="8">
        <f>$G28*AA$3</f>
        <v>1.218560573305931</v>
      </c>
      <c r="AB28" s="9">
        <f t="shared" si="2"/>
        <v>32.37493886805985</v>
      </c>
    </row>
    <row r="29" spans="1:28" ht="12.75">
      <c r="A29" s="5" t="s">
        <v>34</v>
      </c>
      <c r="B29" s="5" t="s">
        <v>11</v>
      </c>
      <c r="C29" s="6">
        <v>208004</v>
      </c>
      <c r="D29" s="6">
        <v>182786</v>
      </c>
      <c r="E29" s="6">
        <v>492693</v>
      </c>
      <c r="F29" s="6">
        <v>883483</v>
      </c>
      <c r="G29" s="7">
        <f t="shared" si="1"/>
        <v>0.00552127577150511</v>
      </c>
      <c r="H29" s="8">
        <f>$G29*H$3</f>
        <v>1.104255154301022</v>
      </c>
      <c r="I29" s="8">
        <f>$G29*I$3</f>
        <v>1.214680669731124</v>
      </c>
      <c r="J29" s="8">
        <f>$G29*J$3</f>
        <v>1.3251061851612262</v>
      </c>
      <c r="K29" s="8">
        <f>$G29*K$3</f>
        <v>1.4355317005913286</v>
      </c>
      <c r="L29" s="8">
        <f>$G29*L$3</f>
        <v>1.5459572160214308</v>
      </c>
      <c r="M29" s="8">
        <f>$G29*M$3</f>
        <v>1.6011699737364817</v>
      </c>
      <c r="N29" s="8">
        <f>$G29*N$3</f>
        <v>1.766808246881635</v>
      </c>
      <c r="O29" s="8">
        <f>$G29*O$3</f>
        <v>1.8772337623117372</v>
      </c>
      <c r="P29" s="8">
        <f>$G29*P$3</f>
        <v>1.9324465200267884</v>
      </c>
      <c r="Q29" s="8">
        <f>$G29*Q$3</f>
        <v>1.9876592777418396</v>
      </c>
      <c r="R29" s="8">
        <f>$G29*R$3</f>
        <v>2.015265656599365</v>
      </c>
      <c r="S29" s="8">
        <f>$G29*S$3</f>
        <v>2.015265656599365</v>
      </c>
      <c r="T29" s="8">
        <f>$G29*T$3</f>
        <v>2.015265656599365</v>
      </c>
      <c r="U29" s="8">
        <f>$G29*U$3</f>
        <v>1.9876592777418396</v>
      </c>
      <c r="V29" s="8">
        <f>$G29*V$3</f>
        <v>1.711595489166584</v>
      </c>
      <c r="W29" s="8">
        <f>$G29*W$3</f>
        <v>1.5459572160214308</v>
      </c>
      <c r="X29" s="8">
        <f>$G29*X$3</f>
        <v>1.3803189428762774</v>
      </c>
      <c r="Y29" s="8">
        <f>$G29*Y$3</f>
        <v>1.3251061851612262</v>
      </c>
      <c r="Z29" s="8">
        <f>$G29*Z$3</f>
        <v>1.2698934274461753</v>
      </c>
      <c r="AA29" s="8">
        <f>$G29*AA$3</f>
        <v>1.214680669731124</v>
      </c>
      <c r="AB29" s="9">
        <f t="shared" si="2"/>
        <v>32.27185688444737</v>
      </c>
    </row>
    <row r="30" spans="1:28" ht="12.75">
      <c r="A30" s="5" t="s">
        <v>35</v>
      </c>
      <c r="B30" s="5" t="s">
        <v>11</v>
      </c>
      <c r="C30" s="6">
        <v>160679</v>
      </c>
      <c r="D30" s="6">
        <v>151074</v>
      </c>
      <c r="E30" s="6">
        <v>563102</v>
      </c>
      <c r="F30" s="6">
        <v>874855</v>
      </c>
      <c r="G30" s="7">
        <f t="shared" si="1"/>
        <v>0.005467355585880094</v>
      </c>
      <c r="H30" s="8">
        <f>$G30*H$3</f>
        <v>1.0934711171760187</v>
      </c>
      <c r="I30" s="8">
        <f>$G30*I$3</f>
        <v>1.2028182288936207</v>
      </c>
      <c r="J30" s="8">
        <f>$G30*J$3</f>
        <v>1.3121653406112226</v>
      </c>
      <c r="K30" s="8">
        <f>$G30*K$3</f>
        <v>1.4215124523288243</v>
      </c>
      <c r="L30" s="8">
        <f>$G30*L$3</f>
        <v>1.5308595640464262</v>
      </c>
      <c r="M30" s="8">
        <f>$G30*M$3</f>
        <v>1.5855331199052272</v>
      </c>
      <c r="N30" s="8">
        <f>$G30*N$3</f>
        <v>1.74955378748163</v>
      </c>
      <c r="O30" s="8">
        <f>$G30*O$3</f>
        <v>1.858900899199232</v>
      </c>
      <c r="P30" s="8">
        <f>$G30*P$3</f>
        <v>1.9135744550580327</v>
      </c>
      <c r="Q30" s="8">
        <f>$G30*Q$3</f>
        <v>1.9682480109168337</v>
      </c>
      <c r="R30" s="8">
        <f>$G30*R$3</f>
        <v>1.9955847888462341</v>
      </c>
      <c r="S30" s="8">
        <f>$G30*S$3</f>
        <v>1.9955847888462341</v>
      </c>
      <c r="T30" s="8">
        <f>$G30*T$3</f>
        <v>1.9955847888462341</v>
      </c>
      <c r="U30" s="8">
        <f>$G30*U$3</f>
        <v>1.9682480109168337</v>
      </c>
      <c r="V30" s="8">
        <f>$G30*V$3</f>
        <v>1.694880231622829</v>
      </c>
      <c r="W30" s="8">
        <f>$G30*W$3</f>
        <v>1.5308595640464262</v>
      </c>
      <c r="X30" s="8">
        <f>$G30*X$3</f>
        <v>1.3668388964700233</v>
      </c>
      <c r="Y30" s="8">
        <f>$G30*Y$3</f>
        <v>1.3121653406112226</v>
      </c>
      <c r="Z30" s="8">
        <f>$G30*Z$3</f>
        <v>1.2574917847524216</v>
      </c>
      <c r="AA30" s="8">
        <f>$G30*AA$3</f>
        <v>1.2028182288936207</v>
      </c>
      <c r="AB30" s="9">
        <f t="shared" si="2"/>
        <v>31.95669339946915</v>
      </c>
    </row>
    <row r="31" spans="1:28" ht="12.75">
      <c r="A31" s="16" t="s">
        <v>36</v>
      </c>
      <c r="B31" s="5" t="s">
        <v>11</v>
      </c>
      <c r="C31" s="6">
        <v>396629</v>
      </c>
      <c r="D31" s="6">
        <v>250027</v>
      </c>
      <c r="E31" s="6">
        <v>158612</v>
      </c>
      <c r="F31" s="6">
        <v>805268</v>
      </c>
      <c r="G31" s="7">
        <f t="shared" si="1"/>
        <v>0.005032475665030766</v>
      </c>
      <c r="H31" s="8">
        <f>$G31*H$3</f>
        <v>1.0064951330061533</v>
      </c>
      <c r="I31" s="8">
        <f>$G31*I$3</f>
        <v>1.1071446463067687</v>
      </c>
      <c r="J31" s="8">
        <f>$G31*J$3</f>
        <v>1.207794159607384</v>
      </c>
      <c r="K31" s="8">
        <f>$G31*K$3</f>
        <v>1.3084436729079993</v>
      </c>
      <c r="L31" s="8">
        <f>$G31*L$3</f>
        <v>1.4090931862086147</v>
      </c>
      <c r="M31" s="8">
        <f>$G31*M$3</f>
        <v>1.4594179428589222</v>
      </c>
      <c r="N31" s="8">
        <f>$G31*N$3</f>
        <v>1.6103922128098453</v>
      </c>
      <c r="O31" s="8">
        <f>$G31*O$3</f>
        <v>1.7110417261104605</v>
      </c>
      <c r="P31" s="8">
        <f>$G31*P$3</f>
        <v>1.7613664827607682</v>
      </c>
      <c r="Q31" s="8">
        <f>$G31*Q$3</f>
        <v>1.8116912394110758</v>
      </c>
      <c r="R31" s="8">
        <f>$G31*R$3</f>
        <v>1.8368536177362298</v>
      </c>
      <c r="S31" s="8">
        <f>$G31*S$3</f>
        <v>1.8368536177362298</v>
      </c>
      <c r="T31" s="8">
        <f>$G31*T$3</f>
        <v>1.8368536177362298</v>
      </c>
      <c r="U31" s="8">
        <f>$G31*U$3</f>
        <v>1.8116912394110758</v>
      </c>
      <c r="V31" s="8">
        <f>$G31*V$3</f>
        <v>1.5600674561595376</v>
      </c>
      <c r="W31" s="8">
        <f>$G31*W$3</f>
        <v>1.4090931862086147</v>
      </c>
      <c r="X31" s="8">
        <f>$G31*X$3</f>
        <v>1.2581189162576916</v>
      </c>
      <c r="Y31" s="8">
        <f>$G31*Y$3</f>
        <v>1.207794159607384</v>
      </c>
      <c r="Z31" s="8">
        <f>$G31*Z$3</f>
        <v>1.1574694029570762</v>
      </c>
      <c r="AA31" s="8">
        <f>$G31*AA$3</f>
        <v>1.1071446463067687</v>
      </c>
      <c r="AB31" s="9">
        <f t="shared" si="2"/>
        <v>29.414820262104833</v>
      </c>
    </row>
    <row r="32" spans="1:28" ht="12.75">
      <c r="A32" s="5" t="s">
        <v>37</v>
      </c>
      <c r="B32" s="5" t="s">
        <v>9</v>
      </c>
      <c r="C32" s="6">
        <v>316271</v>
      </c>
      <c r="D32" s="6">
        <v>330099</v>
      </c>
      <c r="E32" s="6">
        <v>155927</v>
      </c>
      <c r="F32" s="6">
        <v>802297</v>
      </c>
      <c r="G32" s="7">
        <f t="shared" si="1"/>
        <v>0.005013908572831888</v>
      </c>
      <c r="H32" s="8">
        <f>$G32*H$3</f>
        <v>1.0027817145663775</v>
      </c>
      <c r="I32" s="8">
        <f>$G32*I$3</f>
        <v>1.1030598860230154</v>
      </c>
      <c r="J32" s="8">
        <f>$G32*J$3</f>
        <v>1.203338057479653</v>
      </c>
      <c r="K32" s="8">
        <f>$G32*K$3</f>
        <v>1.303616228936291</v>
      </c>
      <c r="L32" s="8">
        <f>$G32*L$3</f>
        <v>1.4038944003929286</v>
      </c>
      <c r="M32" s="8">
        <f>$G32*M$3</f>
        <v>1.4540334861212474</v>
      </c>
      <c r="N32" s="8">
        <f>$G32*N$3</f>
        <v>1.604450743306204</v>
      </c>
      <c r="O32" s="8">
        <f>$G32*O$3</f>
        <v>1.704728914762842</v>
      </c>
      <c r="P32" s="8">
        <f>$G32*P$3</f>
        <v>1.7548680004911608</v>
      </c>
      <c r="Q32" s="8">
        <f>$G32*Q$3</f>
        <v>1.8050070862194796</v>
      </c>
      <c r="R32" s="8">
        <f>$G32*R$3</f>
        <v>1.830076629083639</v>
      </c>
      <c r="S32" s="8">
        <f>$G32*S$3</f>
        <v>1.830076629083639</v>
      </c>
      <c r="T32" s="8">
        <f>$G32*T$3</f>
        <v>1.830076629083639</v>
      </c>
      <c r="U32" s="8">
        <f>$G32*U$3</f>
        <v>1.8050070862194796</v>
      </c>
      <c r="V32" s="8">
        <f>$G32*V$3</f>
        <v>1.5543116575778853</v>
      </c>
      <c r="W32" s="8">
        <f>$G32*W$3</f>
        <v>1.4038944003929286</v>
      </c>
      <c r="X32" s="8">
        <f>$G32*X$3</f>
        <v>1.2534771432079719</v>
      </c>
      <c r="Y32" s="8">
        <f>$G32*Y$3</f>
        <v>1.203338057479653</v>
      </c>
      <c r="Z32" s="8">
        <f>$G32*Z$3</f>
        <v>1.1531989717513342</v>
      </c>
      <c r="AA32" s="8">
        <f>$G32*AA$3</f>
        <v>1.1030598860230154</v>
      </c>
      <c r="AB32" s="9">
        <f t="shared" si="2"/>
        <v>29.30629560820238</v>
      </c>
    </row>
    <row r="33" spans="1:28" ht="12.75">
      <c r="A33" s="5" t="s">
        <v>38</v>
      </c>
      <c r="B33" s="5" t="s">
        <v>9</v>
      </c>
      <c r="C33" s="6">
        <v>439218</v>
      </c>
      <c r="D33" s="6">
        <v>77792</v>
      </c>
      <c r="E33" s="6">
        <v>274921</v>
      </c>
      <c r="F33" s="6">
        <v>791931</v>
      </c>
      <c r="G33" s="7">
        <f t="shared" si="1"/>
        <v>0.004949126857000999</v>
      </c>
      <c r="H33" s="8">
        <f>$G33*H$3</f>
        <v>0.9898253714001998</v>
      </c>
      <c r="I33" s="8">
        <f>$G33*I$3</f>
        <v>1.0888079085402198</v>
      </c>
      <c r="J33" s="8">
        <f>$G33*J$3</f>
        <v>1.1877904456802397</v>
      </c>
      <c r="K33" s="8">
        <f>$G33*K$3</f>
        <v>1.2867729828202596</v>
      </c>
      <c r="L33" s="8">
        <f>$G33*L$3</f>
        <v>1.3857555199602796</v>
      </c>
      <c r="M33" s="8">
        <f>$G33*M$3</f>
        <v>1.4352467885302895</v>
      </c>
      <c r="N33" s="8">
        <f>$G33*N$3</f>
        <v>1.5837205942403196</v>
      </c>
      <c r="O33" s="8">
        <f>$G33*O$3</f>
        <v>1.6827031313803396</v>
      </c>
      <c r="P33" s="8">
        <f>$G33*P$3</f>
        <v>1.7321943999503495</v>
      </c>
      <c r="Q33" s="8">
        <f>$G33*Q$3</f>
        <v>1.7816856685203595</v>
      </c>
      <c r="R33" s="8">
        <f>$G33*R$3</f>
        <v>1.8064313028053645</v>
      </c>
      <c r="S33" s="8">
        <f>$G33*S$3</f>
        <v>1.8064313028053645</v>
      </c>
      <c r="T33" s="8">
        <f>$G33*T$3</f>
        <v>1.8064313028053645</v>
      </c>
      <c r="U33" s="8">
        <f>$G33*U$3</f>
        <v>1.7816856685203595</v>
      </c>
      <c r="V33" s="8">
        <f>$G33*V$3</f>
        <v>1.5342293256703097</v>
      </c>
      <c r="W33" s="8">
        <f>$G33*W$3</f>
        <v>1.3857555199602796</v>
      </c>
      <c r="X33" s="8">
        <f>$G33*X$3</f>
        <v>1.2372817142502497</v>
      </c>
      <c r="Y33" s="8">
        <f>$G33*Y$3</f>
        <v>1.1877904456802397</v>
      </c>
      <c r="Z33" s="8">
        <f>$G33*Z$3</f>
        <v>1.1382991771102298</v>
      </c>
      <c r="AA33" s="8">
        <f>$G33*AA$3</f>
        <v>1.0888079085402198</v>
      </c>
      <c r="AB33" s="9">
        <f t="shared" si="2"/>
        <v>28.92764647917084</v>
      </c>
    </row>
    <row r="34" spans="1:28" ht="12.75">
      <c r="A34" s="5" t="s">
        <v>39</v>
      </c>
      <c r="B34" s="5" t="s">
        <v>9</v>
      </c>
      <c r="C34" s="6">
        <v>580461</v>
      </c>
      <c r="D34" s="6">
        <v>94948</v>
      </c>
      <c r="E34" s="6">
        <v>104137</v>
      </c>
      <c r="F34" s="6">
        <v>779546</v>
      </c>
      <c r="G34" s="7">
        <f t="shared" si="1"/>
        <v>0.004871727517760638</v>
      </c>
      <c r="H34" s="8">
        <f>$G34*H$3</f>
        <v>0.9743455035521277</v>
      </c>
      <c r="I34" s="8">
        <f>$G34*I$3</f>
        <v>1.0717800539073405</v>
      </c>
      <c r="J34" s="8">
        <f>$G34*J$3</f>
        <v>1.1692146042625533</v>
      </c>
      <c r="K34" s="8">
        <f>$G34*K$3</f>
        <v>1.266649154617766</v>
      </c>
      <c r="L34" s="8">
        <f>$G34*L$3</f>
        <v>1.3640837049729788</v>
      </c>
      <c r="M34" s="8">
        <f>$G34*M$3</f>
        <v>1.4128009801505852</v>
      </c>
      <c r="N34" s="8">
        <f>$G34*N$3</f>
        <v>1.5589528056834043</v>
      </c>
      <c r="O34" s="8">
        <f>$G34*O$3</f>
        <v>1.656387356038617</v>
      </c>
      <c r="P34" s="8">
        <f>$G34*P$3</f>
        <v>1.7051046312162235</v>
      </c>
      <c r="Q34" s="8">
        <f>$G34*Q$3</f>
        <v>1.7538219063938298</v>
      </c>
      <c r="R34" s="8">
        <f>$G34*R$3</f>
        <v>1.778180543982633</v>
      </c>
      <c r="S34" s="8">
        <f>$G34*S$3</f>
        <v>1.778180543982633</v>
      </c>
      <c r="T34" s="8">
        <f>$G34*T$3</f>
        <v>1.778180543982633</v>
      </c>
      <c r="U34" s="8">
        <f>$G34*U$3</f>
        <v>1.7538219063938298</v>
      </c>
      <c r="V34" s="8">
        <f>$G34*V$3</f>
        <v>1.510235530505798</v>
      </c>
      <c r="W34" s="8">
        <f>$G34*W$3</f>
        <v>1.3640837049729788</v>
      </c>
      <c r="X34" s="8">
        <f>$G34*X$3</f>
        <v>1.2179318794401597</v>
      </c>
      <c r="Y34" s="8">
        <f>$G34*Y$3</f>
        <v>1.1692146042625533</v>
      </c>
      <c r="Z34" s="8">
        <f>$G34*Z$3</f>
        <v>1.120497329084947</v>
      </c>
      <c r="AA34" s="8">
        <f>$G34*AA$3</f>
        <v>1.0717800539073405</v>
      </c>
      <c r="AB34" s="9">
        <f t="shared" si="2"/>
        <v>28.475247341310933</v>
      </c>
    </row>
    <row r="35" spans="1:28" ht="12.75">
      <c r="A35" s="5" t="s">
        <v>40</v>
      </c>
      <c r="B35" s="5" t="s">
        <v>41</v>
      </c>
      <c r="C35" s="6">
        <v>51137</v>
      </c>
      <c r="D35" s="6">
        <v>52057</v>
      </c>
      <c r="E35" s="6">
        <v>660072</v>
      </c>
      <c r="F35" s="6">
        <v>763266</v>
      </c>
      <c r="G35" s="7">
        <f t="shared" si="1"/>
        <v>0.004769986601908151</v>
      </c>
      <c r="H35" s="8">
        <f>$G35*H$3</f>
        <v>0.9539973203816302</v>
      </c>
      <c r="I35" s="8">
        <f>$G35*I$3</f>
        <v>1.0493970524197933</v>
      </c>
      <c r="J35" s="8">
        <f>$G35*J$3</f>
        <v>1.1447967844579563</v>
      </c>
      <c r="K35" s="8">
        <f>$G35*K$3</f>
        <v>1.2401965164961193</v>
      </c>
      <c r="L35" s="8">
        <f>$G35*L$3</f>
        <v>1.3355962485342823</v>
      </c>
      <c r="M35" s="8">
        <f>$G35*M$3</f>
        <v>1.3832961145533638</v>
      </c>
      <c r="N35" s="8">
        <f>$G35*N$3</f>
        <v>1.5263957126106085</v>
      </c>
      <c r="O35" s="8">
        <f>$G35*O$3</f>
        <v>1.6217954446487715</v>
      </c>
      <c r="P35" s="8">
        <f>$G35*P$3</f>
        <v>1.669495310667853</v>
      </c>
      <c r="Q35" s="8">
        <f>$G35*Q$3</f>
        <v>1.7171951766869344</v>
      </c>
      <c r="R35" s="8">
        <f>$G35*R$3</f>
        <v>1.7410451096964752</v>
      </c>
      <c r="S35" s="8">
        <f>$G35*S$3</f>
        <v>1.7410451096964752</v>
      </c>
      <c r="T35" s="8">
        <f>$G35*T$3</f>
        <v>1.7410451096964752</v>
      </c>
      <c r="U35" s="8">
        <f>$G35*U$3</f>
        <v>1.7171951766869344</v>
      </c>
      <c r="V35" s="8">
        <f>$G35*V$3</f>
        <v>1.478695846591527</v>
      </c>
      <c r="W35" s="8">
        <f>$G35*W$3</f>
        <v>1.3355962485342823</v>
      </c>
      <c r="X35" s="8">
        <f>$G35*X$3</f>
        <v>1.1924966504770378</v>
      </c>
      <c r="Y35" s="8">
        <f>$G35*Y$3</f>
        <v>1.1447967844579563</v>
      </c>
      <c r="Z35" s="8">
        <f>$G35*Z$3</f>
        <v>1.0970969184388748</v>
      </c>
      <c r="AA35" s="8">
        <f>$G35*AA$3</f>
        <v>1.0493970524197933</v>
      </c>
      <c r="AB35" s="9">
        <f t="shared" si="2"/>
        <v>27.880571688153147</v>
      </c>
    </row>
    <row r="36" spans="1:28" ht="12.75">
      <c r="A36" s="5" t="s">
        <v>42</v>
      </c>
      <c r="B36" s="5" t="s">
        <v>9</v>
      </c>
      <c r="C36" s="6">
        <v>134372</v>
      </c>
      <c r="D36" s="6">
        <v>106907</v>
      </c>
      <c r="E36" s="6">
        <v>457190</v>
      </c>
      <c r="F36" s="6">
        <v>698469</v>
      </c>
      <c r="G36" s="7">
        <f t="shared" si="1"/>
        <v>0.004365041508266036</v>
      </c>
      <c r="H36" s="8">
        <f>$G36*H$3</f>
        <v>0.8730083016532072</v>
      </c>
      <c r="I36" s="8">
        <f>$G36*I$3</f>
        <v>0.960309131818528</v>
      </c>
      <c r="J36" s="8">
        <f>$G36*J$3</f>
        <v>1.0476099619838486</v>
      </c>
      <c r="K36" s="8">
        <f>$G36*K$3</f>
        <v>1.1349107921491695</v>
      </c>
      <c r="L36" s="8">
        <f>$G36*L$3</f>
        <v>1.22221162231449</v>
      </c>
      <c r="M36" s="8">
        <f>$G36*M$3</f>
        <v>1.2658620373971505</v>
      </c>
      <c r="N36" s="8">
        <f>$G36*N$3</f>
        <v>1.3968132826451316</v>
      </c>
      <c r="O36" s="8">
        <f>$G36*O$3</f>
        <v>1.4841141128104522</v>
      </c>
      <c r="P36" s="8">
        <f>$G36*P$3</f>
        <v>1.5277645278931127</v>
      </c>
      <c r="Q36" s="8">
        <f>$G36*Q$3</f>
        <v>1.5714149429757729</v>
      </c>
      <c r="R36" s="8">
        <f>$G36*R$3</f>
        <v>1.5932401505171032</v>
      </c>
      <c r="S36" s="8">
        <f>$G36*S$3</f>
        <v>1.5932401505171032</v>
      </c>
      <c r="T36" s="8">
        <f>$G36*T$3</f>
        <v>1.5932401505171032</v>
      </c>
      <c r="U36" s="8">
        <f>$G36*U$3</f>
        <v>1.5714149429757729</v>
      </c>
      <c r="V36" s="8">
        <f>$G36*V$3</f>
        <v>1.3531628675624712</v>
      </c>
      <c r="W36" s="8">
        <f>$G36*W$3</f>
        <v>1.22221162231449</v>
      </c>
      <c r="X36" s="8">
        <f>$G36*X$3</f>
        <v>1.091260377066509</v>
      </c>
      <c r="Y36" s="8">
        <f>$G36*Y$3</f>
        <v>1.0476099619838486</v>
      </c>
      <c r="Z36" s="8">
        <f>$G36*Z$3</f>
        <v>1.0039595469011884</v>
      </c>
      <c r="AA36" s="8">
        <f>$G36*AA$3</f>
        <v>0.960309131818528</v>
      </c>
      <c r="AB36" s="9">
        <f t="shared" si="2"/>
        <v>25.513667615814974</v>
      </c>
    </row>
    <row r="37" spans="1:28" ht="12.75">
      <c r="A37" s="5" t="s">
        <v>13</v>
      </c>
      <c r="B37" s="5" t="s">
        <v>11</v>
      </c>
      <c r="C37" s="6">
        <v>199962</v>
      </c>
      <c r="D37" s="6">
        <v>150172</v>
      </c>
      <c r="E37" s="6">
        <v>343324</v>
      </c>
      <c r="F37" s="6">
        <v>693458</v>
      </c>
      <c r="G37" s="7">
        <f t="shared" si="1"/>
        <v>0.004333725554375568</v>
      </c>
      <c r="H37" s="8">
        <f>$G37*H$3</f>
        <v>0.8667451108751136</v>
      </c>
      <c r="I37" s="8">
        <f>$G37*I$3</f>
        <v>0.953419621962625</v>
      </c>
      <c r="J37" s="8">
        <f>$G37*J$3</f>
        <v>1.0400941330501363</v>
      </c>
      <c r="K37" s="8">
        <f>$G37*K$3</f>
        <v>1.1267686441376477</v>
      </c>
      <c r="L37" s="8">
        <f>$G37*L$3</f>
        <v>1.213443155225159</v>
      </c>
      <c r="M37" s="8">
        <f>$G37*M$3</f>
        <v>1.2567804107689147</v>
      </c>
      <c r="N37" s="8">
        <f>$G37*N$3</f>
        <v>1.386792177400182</v>
      </c>
      <c r="O37" s="8">
        <f>$G37*O$3</f>
        <v>1.4734666884876932</v>
      </c>
      <c r="P37" s="8">
        <f>$G37*P$3</f>
        <v>1.516803944031449</v>
      </c>
      <c r="Q37" s="8">
        <f>$G37*Q$3</f>
        <v>1.5601411995752046</v>
      </c>
      <c r="R37" s="8">
        <f>$G37*R$3</f>
        <v>1.5818098273470824</v>
      </c>
      <c r="S37" s="8">
        <f>$G37*S$3</f>
        <v>1.5818098273470824</v>
      </c>
      <c r="T37" s="8">
        <f>$G37*T$3</f>
        <v>1.5818098273470824</v>
      </c>
      <c r="U37" s="8">
        <f>$G37*U$3</f>
        <v>1.5601411995752046</v>
      </c>
      <c r="V37" s="8">
        <f>$G37*V$3</f>
        <v>1.343454921856426</v>
      </c>
      <c r="W37" s="8">
        <f>$G37*W$3</f>
        <v>1.213443155225159</v>
      </c>
      <c r="X37" s="8">
        <f>$G37*X$3</f>
        <v>1.083431388593892</v>
      </c>
      <c r="Y37" s="8">
        <f>$G37*Y$3</f>
        <v>1.0400941330501363</v>
      </c>
      <c r="Z37" s="8">
        <f>$G37*Z$3</f>
        <v>0.9967568775063806</v>
      </c>
      <c r="AA37" s="8">
        <f>$G37*AA$3</f>
        <v>0.953419621962625</v>
      </c>
      <c r="AB37" s="9">
        <f t="shared" si="2"/>
        <v>25.3306258653252</v>
      </c>
    </row>
    <row r="38" spans="1:28" ht="12.75">
      <c r="A38" s="5" t="s">
        <v>43</v>
      </c>
      <c r="B38" s="5" t="s">
        <v>14</v>
      </c>
      <c r="C38" s="6">
        <v>286419</v>
      </c>
      <c r="D38" s="6">
        <v>308917</v>
      </c>
      <c r="E38" s="6">
        <v>97547</v>
      </c>
      <c r="F38" s="6">
        <v>692883</v>
      </c>
      <c r="G38" s="7">
        <f t="shared" si="1"/>
        <v>0.004330132125222302</v>
      </c>
      <c r="H38" s="8">
        <f>$G38*H$3</f>
        <v>0.8660264250444604</v>
      </c>
      <c r="I38" s="8">
        <f>$G38*I$3</f>
        <v>0.9526290675489064</v>
      </c>
      <c r="J38" s="8">
        <f>$G38*J$3</f>
        <v>1.0392317100533524</v>
      </c>
      <c r="K38" s="8">
        <f>$G38*K$3</f>
        <v>1.1258343525577985</v>
      </c>
      <c r="L38" s="8">
        <f>$G38*L$3</f>
        <v>1.2124369950622444</v>
      </c>
      <c r="M38" s="8">
        <f>$G38*M$3</f>
        <v>1.2557383163144675</v>
      </c>
      <c r="N38" s="8">
        <f>$G38*N$3</f>
        <v>1.3856422800711365</v>
      </c>
      <c r="O38" s="8">
        <f>$G38*O$3</f>
        <v>1.4722449225755825</v>
      </c>
      <c r="P38" s="8">
        <f>$G38*P$3</f>
        <v>1.5155462438278056</v>
      </c>
      <c r="Q38" s="8">
        <f>$G38*Q$3</f>
        <v>1.5588475650800286</v>
      </c>
      <c r="R38" s="8">
        <f>$G38*R$3</f>
        <v>1.5804982257061402</v>
      </c>
      <c r="S38" s="8">
        <f>$G38*S$3</f>
        <v>1.5804982257061402</v>
      </c>
      <c r="T38" s="8">
        <f>$G38*T$3</f>
        <v>1.5804982257061402</v>
      </c>
      <c r="U38" s="8">
        <f>$G38*U$3</f>
        <v>1.5588475650800286</v>
      </c>
      <c r="V38" s="8">
        <f>$G38*V$3</f>
        <v>1.3423409588189135</v>
      </c>
      <c r="W38" s="8">
        <f>$G38*W$3</f>
        <v>1.2124369950622444</v>
      </c>
      <c r="X38" s="8">
        <f>$G38*X$3</f>
        <v>1.0825330313055754</v>
      </c>
      <c r="Y38" s="8">
        <f>$G38*Y$3</f>
        <v>1.0392317100533524</v>
      </c>
      <c r="Z38" s="8">
        <f>$G38*Z$3</f>
        <v>0.9959303888011294</v>
      </c>
      <c r="AA38" s="8">
        <f>$G38*AA$3</f>
        <v>0.9526290675489064</v>
      </c>
      <c r="AB38" s="9">
        <f t="shared" si="2"/>
        <v>25.309622271924354</v>
      </c>
    </row>
    <row r="39" spans="1:28" ht="12.75">
      <c r="A39" s="5" t="s">
        <v>44</v>
      </c>
      <c r="B39" s="5" t="s">
        <v>11</v>
      </c>
      <c r="C39" s="6">
        <v>267227</v>
      </c>
      <c r="D39" s="6">
        <v>254756</v>
      </c>
      <c r="E39" s="6">
        <v>161765</v>
      </c>
      <c r="F39" s="6">
        <v>683748</v>
      </c>
      <c r="G39" s="7">
        <f t="shared" si="1"/>
        <v>0.004273043472500406</v>
      </c>
      <c r="H39" s="8">
        <f>$G39*H$3</f>
        <v>0.8546086945000811</v>
      </c>
      <c r="I39" s="8">
        <f>$G39*I$3</f>
        <v>0.9400695639500892</v>
      </c>
      <c r="J39" s="8">
        <f>$G39*J$3</f>
        <v>1.0255304334000974</v>
      </c>
      <c r="K39" s="8">
        <f>$G39*K$3</f>
        <v>1.1109913028501055</v>
      </c>
      <c r="L39" s="8">
        <f>$G39*L$3</f>
        <v>1.1964521723001136</v>
      </c>
      <c r="M39" s="8">
        <f>$G39*M$3</f>
        <v>1.2391826070251177</v>
      </c>
      <c r="N39" s="8">
        <f>$G39*N$3</f>
        <v>1.3673739112001297</v>
      </c>
      <c r="O39" s="8">
        <f>$G39*O$3</f>
        <v>1.452834780650138</v>
      </c>
      <c r="P39" s="8">
        <f>$G39*P$3</f>
        <v>1.495565215375142</v>
      </c>
      <c r="Q39" s="8">
        <f>$G39*Q$3</f>
        <v>1.5382956501001461</v>
      </c>
      <c r="R39" s="8">
        <f>$G39*R$3</f>
        <v>1.5596608674626482</v>
      </c>
      <c r="S39" s="8">
        <f>$G39*S$3</f>
        <v>1.5596608674626482</v>
      </c>
      <c r="T39" s="8">
        <f>$G39*T$3</f>
        <v>1.5596608674626482</v>
      </c>
      <c r="U39" s="8">
        <f>$G39*U$3</f>
        <v>1.5382956501001461</v>
      </c>
      <c r="V39" s="8">
        <f>$G39*V$3</f>
        <v>1.3246434764751258</v>
      </c>
      <c r="W39" s="8">
        <f>$G39*W$3</f>
        <v>1.1964521723001136</v>
      </c>
      <c r="X39" s="8">
        <f>$G39*X$3</f>
        <v>1.0682608681251013</v>
      </c>
      <c r="Y39" s="8">
        <f>$G39*Y$3</f>
        <v>1.0255304334000974</v>
      </c>
      <c r="Z39" s="8">
        <f>$G39*Z$3</f>
        <v>0.9827999986750934</v>
      </c>
      <c r="AA39" s="8">
        <f>$G39*AA$3</f>
        <v>0.9400695639500892</v>
      </c>
      <c r="AB39" s="9">
        <f t="shared" si="2"/>
        <v>24.97593909676487</v>
      </c>
    </row>
    <row r="40" spans="1:28" ht="12.75">
      <c r="A40" s="5" t="s">
        <v>45</v>
      </c>
      <c r="B40" s="5" t="s">
        <v>9</v>
      </c>
      <c r="C40" s="6">
        <v>420059</v>
      </c>
      <c r="D40" s="6">
        <v>184562</v>
      </c>
      <c r="E40" s="6">
        <v>64066</v>
      </c>
      <c r="F40" s="6">
        <v>668687</v>
      </c>
      <c r="G40" s="7">
        <f t="shared" si="1"/>
        <v>0.004178920626452843</v>
      </c>
      <c r="H40" s="8">
        <f>$G40*H$3</f>
        <v>0.8357841252905686</v>
      </c>
      <c r="I40" s="8">
        <f>$G40*I$3</f>
        <v>0.9193625378196254</v>
      </c>
      <c r="J40" s="8">
        <f>$G40*J$3</f>
        <v>1.0029409503486824</v>
      </c>
      <c r="K40" s="8">
        <f>$G40*K$3</f>
        <v>1.0865193628777392</v>
      </c>
      <c r="L40" s="8">
        <f>$G40*L$3</f>
        <v>1.170097775406796</v>
      </c>
      <c r="M40" s="8">
        <f>$G40*M$3</f>
        <v>1.2118869816713245</v>
      </c>
      <c r="N40" s="8">
        <f>$G40*N$3</f>
        <v>1.3372546004649097</v>
      </c>
      <c r="O40" s="8">
        <f>$G40*O$3</f>
        <v>1.4208330129939666</v>
      </c>
      <c r="P40" s="8">
        <f>$G40*P$3</f>
        <v>1.462622219258495</v>
      </c>
      <c r="Q40" s="8">
        <f>$G40*Q$3</f>
        <v>1.5044114255230234</v>
      </c>
      <c r="R40" s="8">
        <f>$G40*R$3</f>
        <v>1.5253060286552875</v>
      </c>
      <c r="S40" s="8">
        <f>$G40*S$3</f>
        <v>1.5253060286552875</v>
      </c>
      <c r="T40" s="8">
        <f>$G40*T$3</f>
        <v>1.5253060286552875</v>
      </c>
      <c r="U40" s="8">
        <f>$G40*U$3</f>
        <v>1.5044114255230234</v>
      </c>
      <c r="V40" s="8">
        <f>$G40*V$3</f>
        <v>1.2954653942003813</v>
      </c>
      <c r="W40" s="8">
        <f>$G40*W$3</f>
        <v>1.170097775406796</v>
      </c>
      <c r="X40" s="8">
        <f>$G40*X$3</f>
        <v>1.0447301566132108</v>
      </c>
      <c r="Y40" s="8">
        <f>$G40*Y$3</f>
        <v>1.0029409503486824</v>
      </c>
      <c r="Z40" s="8">
        <f>$G40*Z$3</f>
        <v>0.9611517440841538</v>
      </c>
      <c r="AA40" s="8">
        <f>$G40*AA$3</f>
        <v>0.9193625378196254</v>
      </c>
      <c r="AB40" s="9">
        <f t="shared" si="2"/>
        <v>24.42579106161687</v>
      </c>
    </row>
    <row r="41" spans="1:28" ht="12.75">
      <c r="A41" s="5" t="s">
        <v>46</v>
      </c>
      <c r="B41" s="5" t="s">
        <v>11</v>
      </c>
      <c r="C41" s="6">
        <v>443665</v>
      </c>
      <c r="D41" s="6">
        <v>102851</v>
      </c>
      <c r="E41" s="6">
        <v>105204</v>
      </c>
      <c r="F41" s="6">
        <v>651720</v>
      </c>
      <c r="G41" s="7">
        <f t="shared" si="1"/>
        <v>0.004072886343942453</v>
      </c>
      <c r="H41" s="8">
        <f>$G41*H$3</f>
        <v>0.8145772687884906</v>
      </c>
      <c r="I41" s="8">
        <f>$G41*I$3</f>
        <v>0.8960349956673397</v>
      </c>
      <c r="J41" s="8">
        <f>$G41*J$3</f>
        <v>0.9774927225461887</v>
      </c>
      <c r="K41" s="8">
        <f>$G41*K$3</f>
        <v>1.0589504494250377</v>
      </c>
      <c r="L41" s="8">
        <f>$G41*L$3</f>
        <v>1.140408176303887</v>
      </c>
      <c r="M41" s="8">
        <f>$G41*M$3</f>
        <v>1.1811370397433114</v>
      </c>
      <c r="N41" s="8">
        <f>$G41*N$3</f>
        <v>1.303323630061585</v>
      </c>
      <c r="O41" s="8">
        <f>$G41*O$3</f>
        <v>1.3847813569404341</v>
      </c>
      <c r="P41" s="8">
        <f>$G41*P$3</f>
        <v>1.4255102203798586</v>
      </c>
      <c r="Q41" s="8">
        <f>$G41*Q$3</f>
        <v>1.4662390838192831</v>
      </c>
      <c r="R41" s="8">
        <f>$G41*R$3</f>
        <v>1.4866035155389954</v>
      </c>
      <c r="S41" s="8">
        <f>$G41*S$3</f>
        <v>1.4866035155389954</v>
      </c>
      <c r="T41" s="8">
        <f>$G41*T$3</f>
        <v>1.4866035155389954</v>
      </c>
      <c r="U41" s="8">
        <f>$G41*U$3</f>
        <v>1.4662390838192831</v>
      </c>
      <c r="V41" s="8">
        <f>$G41*V$3</f>
        <v>1.2625947666221604</v>
      </c>
      <c r="W41" s="8">
        <f>$G41*W$3</f>
        <v>1.140408176303887</v>
      </c>
      <c r="X41" s="8">
        <f>$G41*X$3</f>
        <v>1.0182215859856132</v>
      </c>
      <c r="Y41" s="8">
        <f>$G41*Y$3</f>
        <v>0.9774927225461887</v>
      </c>
      <c r="Z41" s="8">
        <f>$G41*Z$3</f>
        <v>0.9367638591067642</v>
      </c>
      <c r="AA41" s="8">
        <f>$G41*AA$3</f>
        <v>0.8960349956673397</v>
      </c>
      <c r="AB41" s="9">
        <f t="shared" si="2"/>
        <v>23.80602068034364</v>
      </c>
    </row>
    <row r="42" spans="1:28" ht="12.75">
      <c r="A42" s="15" t="s">
        <v>47</v>
      </c>
      <c r="B42" s="5" t="s">
        <v>9</v>
      </c>
      <c r="C42" s="6">
        <v>290554</v>
      </c>
      <c r="D42" s="6">
        <v>272310</v>
      </c>
      <c r="E42" s="6">
        <v>58954</v>
      </c>
      <c r="F42" s="6">
        <v>621818</v>
      </c>
      <c r="G42" s="7">
        <f t="shared" si="1"/>
        <v>0.003886015529088578</v>
      </c>
      <c r="H42" s="8">
        <f>$G42*H$3</f>
        <v>0.7772031058177156</v>
      </c>
      <c r="I42" s="8">
        <f>$G42*I$3</f>
        <v>0.8549234163994872</v>
      </c>
      <c r="J42" s="8">
        <f>$G42*J$3</f>
        <v>0.9326437269812587</v>
      </c>
      <c r="K42" s="8">
        <f>$G42*K$3</f>
        <v>1.0103640375630303</v>
      </c>
      <c r="L42" s="8">
        <f>$G42*L$3</f>
        <v>1.088084348144802</v>
      </c>
      <c r="M42" s="8">
        <f>$G42*M$3</f>
        <v>1.1269445034356877</v>
      </c>
      <c r="N42" s="8">
        <f>$G42*N$3</f>
        <v>1.243524969308345</v>
      </c>
      <c r="O42" s="8">
        <f>$G42*O$3</f>
        <v>1.3212452798901166</v>
      </c>
      <c r="P42" s="8">
        <f>$G42*P$3</f>
        <v>1.3601054351810022</v>
      </c>
      <c r="Q42" s="8">
        <f>$G42*Q$3</f>
        <v>1.398965590471888</v>
      </c>
      <c r="R42" s="8">
        <f>$G42*R$3</f>
        <v>1.418395668117331</v>
      </c>
      <c r="S42" s="8">
        <f>$G42*S$3</f>
        <v>1.418395668117331</v>
      </c>
      <c r="T42" s="8">
        <f>$G42*T$3</f>
        <v>1.418395668117331</v>
      </c>
      <c r="U42" s="8">
        <f>$G42*U$3</f>
        <v>1.398965590471888</v>
      </c>
      <c r="V42" s="8">
        <f>$G42*V$3</f>
        <v>1.2046648140174592</v>
      </c>
      <c r="W42" s="8">
        <f>$G42*W$3</f>
        <v>1.088084348144802</v>
      </c>
      <c r="X42" s="8">
        <f>$G42*X$3</f>
        <v>0.9715038822721446</v>
      </c>
      <c r="Y42" s="8">
        <f>$G42*Y$3</f>
        <v>0.9326437269812587</v>
      </c>
      <c r="Z42" s="8">
        <f>$G42*Z$3</f>
        <v>0.8937835716903729</v>
      </c>
      <c r="AA42" s="8">
        <f>$G42*AA$3</f>
        <v>0.8549234163994872</v>
      </c>
      <c r="AB42" s="9">
        <f t="shared" si="2"/>
        <v>22.71376076752274</v>
      </c>
    </row>
    <row r="43" spans="1:28" ht="12.75">
      <c r="A43" s="5" t="s">
        <v>48</v>
      </c>
      <c r="B43" s="5" t="s">
        <v>49</v>
      </c>
      <c r="C43" s="6">
        <v>352678</v>
      </c>
      <c r="D43" s="6">
        <v>222024</v>
      </c>
      <c r="E43" s="6">
        <v>33631</v>
      </c>
      <c r="F43" s="6">
        <v>608333</v>
      </c>
      <c r="G43" s="7">
        <f t="shared" si="1"/>
        <v>0.0038017418036419694</v>
      </c>
      <c r="H43" s="8">
        <f>$G43*H$3</f>
        <v>0.7603483607283938</v>
      </c>
      <c r="I43" s="8">
        <f>$G43*I$3</f>
        <v>0.8363831968012333</v>
      </c>
      <c r="J43" s="8">
        <f>$G43*J$3</f>
        <v>0.9124180328740726</v>
      </c>
      <c r="K43" s="8">
        <f>$G43*K$3</f>
        <v>0.988452868946912</v>
      </c>
      <c r="L43" s="8">
        <f>$G43*L$3</f>
        <v>1.0644877050197514</v>
      </c>
      <c r="M43" s="8">
        <f>$G43*M$3</f>
        <v>1.102505123056171</v>
      </c>
      <c r="N43" s="8">
        <f>$G43*N$3</f>
        <v>1.21655737716543</v>
      </c>
      <c r="O43" s="8">
        <f>$G43*O$3</f>
        <v>1.2925922132382697</v>
      </c>
      <c r="P43" s="8">
        <f>$G43*P$3</f>
        <v>1.3306096312746893</v>
      </c>
      <c r="Q43" s="8">
        <f>$G43*Q$3</f>
        <v>1.368627049311109</v>
      </c>
      <c r="R43" s="8">
        <f>$G43*R$3</f>
        <v>1.3876357583293188</v>
      </c>
      <c r="S43" s="8">
        <f>$G43*S$3</f>
        <v>1.3876357583293188</v>
      </c>
      <c r="T43" s="8">
        <f>$G43*T$3</f>
        <v>1.3876357583293188</v>
      </c>
      <c r="U43" s="8">
        <f>$G43*U$3</f>
        <v>1.368627049311109</v>
      </c>
      <c r="V43" s="8">
        <f>$G43*V$3</f>
        <v>1.1785399591290104</v>
      </c>
      <c r="W43" s="8">
        <f>$G43*W$3</f>
        <v>1.0644877050197514</v>
      </c>
      <c r="X43" s="8">
        <f>$G43*X$3</f>
        <v>0.9504354509104923</v>
      </c>
      <c r="Y43" s="8">
        <f>$G43*Y$3</f>
        <v>0.9124180328740726</v>
      </c>
      <c r="Z43" s="8">
        <f>$G43*Z$3</f>
        <v>0.874400614837653</v>
      </c>
      <c r="AA43" s="8">
        <f>$G43*AA$3</f>
        <v>0.8363831968012333</v>
      </c>
      <c r="AB43" s="9">
        <f t="shared" si="2"/>
        <v>22.221180842287314</v>
      </c>
    </row>
    <row r="44" spans="1:28" ht="12.75">
      <c r="A44" s="5" t="s">
        <v>50</v>
      </c>
      <c r="B44" s="5" t="s">
        <v>9</v>
      </c>
      <c r="C44" s="6">
        <v>375803</v>
      </c>
      <c r="D44" s="6">
        <v>181335</v>
      </c>
      <c r="E44" s="6">
        <v>38730</v>
      </c>
      <c r="F44" s="6">
        <v>595868</v>
      </c>
      <c r="G44" s="7">
        <f t="shared" si="1"/>
        <v>0.003723842509041155</v>
      </c>
      <c r="H44" s="8">
        <f>$G44*H$3</f>
        <v>0.744768501808231</v>
      </c>
      <c r="I44" s="8">
        <f>$G44*I$3</f>
        <v>0.8192453519890541</v>
      </c>
      <c r="J44" s="8">
        <f>$G44*J$3</f>
        <v>0.8937222021698772</v>
      </c>
      <c r="K44" s="8">
        <f>$G44*K$3</f>
        <v>0.9681990523507003</v>
      </c>
      <c r="L44" s="8">
        <f>$G44*L$3</f>
        <v>1.0426759025315233</v>
      </c>
      <c r="M44" s="8">
        <f>$G44*M$3</f>
        <v>1.079914327621935</v>
      </c>
      <c r="N44" s="8">
        <f>$G44*N$3</f>
        <v>1.1916296028931697</v>
      </c>
      <c r="O44" s="8">
        <f>$G44*O$3</f>
        <v>1.2661064530739927</v>
      </c>
      <c r="P44" s="8">
        <f>$G44*P$3</f>
        <v>1.3033448781644041</v>
      </c>
      <c r="Q44" s="8">
        <f>$G44*Q$3</f>
        <v>1.3405833032548158</v>
      </c>
      <c r="R44" s="8">
        <f>$G44*R$3</f>
        <v>1.3592025158000216</v>
      </c>
      <c r="S44" s="8">
        <f>$G44*S$3</f>
        <v>1.3592025158000216</v>
      </c>
      <c r="T44" s="8">
        <f>$G44*T$3</f>
        <v>1.3592025158000216</v>
      </c>
      <c r="U44" s="8">
        <f>$G44*U$3</f>
        <v>1.3405833032548158</v>
      </c>
      <c r="V44" s="8">
        <f>$G44*V$3</f>
        <v>1.154391177802758</v>
      </c>
      <c r="W44" s="8">
        <f>$G44*W$3</f>
        <v>1.0426759025315233</v>
      </c>
      <c r="X44" s="8">
        <f>$G44*X$3</f>
        <v>0.9309606272602887</v>
      </c>
      <c r="Y44" s="8">
        <f>$G44*Y$3</f>
        <v>0.8937222021698772</v>
      </c>
      <c r="Z44" s="8">
        <f>$G44*Z$3</f>
        <v>0.8564837770794657</v>
      </c>
      <c r="AA44" s="8">
        <f>$G44*AA$3</f>
        <v>0.8192453519890541</v>
      </c>
      <c r="AB44" s="9">
        <f t="shared" si="2"/>
        <v>21.765859465345546</v>
      </c>
    </row>
    <row r="45" spans="1:28" ht="12.75">
      <c r="A45" s="5" t="s">
        <v>51</v>
      </c>
      <c r="B45" s="5" t="s">
        <v>9</v>
      </c>
      <c r="C45" s="6">
        <v>413311</v>
      </c>
      <c r="D45" s="6">
        <v>129860</v>
      </c>
      <c r="E45" s="6">
        <v>7379</v>
      </c>
      <c r="F45" s="6">
        <v>550550</v>
      </c>
      <c r="G45" s="7">
        <f t="shared" si="1"/>
        <v>0.0034406302962277013</v>
      </c>
      <c r="H45" s="8">
        <f>$G45*H$3</f>
        <v>0.6881260592455403</v>
      </c>
      <c r="I45" s="8">
        <f>$G45*I$3</f>
        <v>0.7569386651700943</v>
      </c>
      <c r="J45" s="8">
        <f>$G45*J$3</f>
        <v>0.8257512710946483</v>
      </c>
      <c r="K45" s="8">
        <f>$G45*K$3</f>
        <v>0.8945638770192024</v>
      </c>
      <c r="L45" s="8">
        <f>$G45*L$3</f>
        <v>0.9633764829437563</v>
      </c>
      <c r="M45" s="8">
        <f>$G45*M$3</f>
        <v>0.9977827859060334</v>
      </c>
      <c r="N45" s="8">
        <f>$G45*N$3</f>
        <v>1.1010016947928645</v>
      </c>
      <c r="O45" s="8">
        <f>$G45*O$3</f>
        <v>1.1698143007174184</v>
      </c>
      <c r="P45" s="8">
        <f>$G45*P$3</f>
        <v>1.2042206036796954</v>
      </c>
      <c r="Q45" s="8">
        <f>$G45*Q$3</f>
        <v>1.2386269066419724</v>
      </c>
      <c r="R45" s="8">
        <f>$G45*R$3</f>
        <v>1.255830058123111</v>
      </c>
      <c r="S45" s="8">
        <f>$G45*S$3</f>
        <v>1.255830058123111</v>
      </c>
      <c r="T45" s="8">
        <f>$G45*T$3</f>
        <v>1.255830058123111</v>
      </c>
      <c r="U45" s="8">
        <f>$G45*U$3</f>
        <v>1.2386269066419724</v>
      </c>
      <c r="V45" s="8">
        <f>$G45*V$3</f>
        <v>1.0665953918305875</v>
      </c>
      <c r="W45" s="8">
        <f>$G45*W$3</f>
        <v>0.9633764829437563</v>
      </c>
      <c r="X45" s="8">
        <f>$G45*X$3</f>
        <v>0.8601575740569253</v>
      </c>
      <c r="Y45" s="8">
        <f>$G45*Y$3</f>
        <v>0.8257512710946483</v>
      </c>
      <c r="Z45" s="8">
        <f>$G45*Z$3</f>
        <v>0.7913449681323713</v>
      </c>
      <c r="AA45" s="8">
        <f>$G45*AA$3</f>
        <v>0.7569386651700943</v>
      </c>
      <c r="AB45" s="9">
        <f t="shared" si="2"/>
        <v>20.11048408145091</v>
      </c>
    </row>
    <row r="46" spans="1:28" ht="12.75">
      <c r="A46" s="5" t="s">
        <v>52</v>
      </c>
      <c r="B46" s="5" t="s">
        <v>11</v>
      </c>
      <c r="C46" s="6">
        <v>137505</v>
      </c>
      <c r="D46" s="6">
        <v>19593</v>
      </c>
      <c r="E46" s="6">
        <v>375366</v>
      </c>
      <c r="F46" s="6">
        <v>532464</v>
      </c>
      <c r="G46" s="7">
        <f t="shared" si="1"/>
        <v>0.0033276028881129537</v>
      </c>
      <c r="H46" s="8">
        <f>$G46*H$3</f>
        <v>0.6655205776225908</v>
      </c>
      <c r="I46" s="8">
        <f>$G46*I$3</f>
        <v>0.7320726353848498</v>
      </c>
      <c r="J46" s="8">
        <f>$G46*J$3</f>
        <v>0.7986246931471088</v>
      </c>
      <c r="K46" s="8">
        <f>$G46*K$3</f>
        <v>0.865176750909368</v>
      </c>
      <c r="L46" s="8">
        <f>$G46*L$3</f>
        <v>0.931728808671627</v>
      </c>
      <c r="M46" s="8">
        <f>$G46*M$3</f>
        <v>0.9650048375527566</v>
      </c>
      <c r="N46" s="8">
        <f>$G46*N$3</f>
        <v>1.0648329241961452</v>
      </c>
      <c r="O46" s="8">
        <f>$G46*O$3</f>
        <v>1.1313849819584043</v>
      </c>
      <c r="P46" s="8">
        <f>$G46*P$3</f>
        <v>1.1646610108395339</v>
      </c>
      <c r="Q46" s="8">
        <f>$G46*Q$3</f>
        <v>1.1979370397206632</v>
      </c>
      <c r="R46" s="8">
        <f>$G46*R$3</f>
        <v>1.2145750541612281</v>
      </c>
      <c r="S46" s="8">
        <f>$G46*S$3</f>
        <v>1.2145750541612281</v>
      </c>
      <c r="T46" s="8">
        <f>$G46*T$3</f>
        <v>1.2145750541612281</v>
      </c>
      <c r="U46" s="8">
        <f>$G46*U$3</f>
        <v>1.1979370397206632</v>
      </c>
      <c r="V46" s="8">
        <f>$G46*V$3</f>
        <v>1.0315568953150156</v>
      </c>
      <c r="W46" s="8">
        <f>$G46*W$3</f>
        <v>0.931728808671627</v>
      </c>
      <c r="X46" s="8">
        <f>$G46*X$3</f>
        <v>0.8319007220282384</v>
      </c>
      <c r="Y46" s="8">
        <f>$G46*Y$3</f>
        <v>0.7986246931471088</v>
      </c>
      <c r="Z46" s="8">
        <f>$G46*Z$3</f>
        <v>0.7653486642659794</v>
      </c>
      <c r="AA46" s="8">
        <f>$G46*AA$3</f>
        <v>0.7320726353848498</v>
      </c>
      <c r="AB46" s="9">
        <f t="shared" si="2"/>
        <v>19.449838881020213</v>
      </c>
    </row>
    <row r="47" spans="1:28" ht="12.75">
      <c r="A47" s="5" t="s">
        <v>53</v>
      </c>
      <c r="B47" s="5" t="s">
        <v>9</v>
      </c>
      <c r="C47" s="6">
        <v>210770</v>
      </c>
      <c r="D47" s="6">
        <v>100690</v>
      </c>
      <c r="E47" s="6">
        <v>204062</v>
      </c>
      <c r="F47" s="6">
        <v>515522</v>
      </c>
      <c r="G47" s="7">
        <f t="shared" si="1"/>
        <v>0.0032217248416527055</v>
      </c>
      <c r="H47" s="8">
        <f>$G47*H$3</f>
        <v>0.6443449683305411</v>
      </c>
      <c r="I47" s="8">
        <f>$G47*I$3</f>
        <v>0.7087794651635952</v>
      </c>
      <c r="J47" s="8">
        <f>$G47*J$3</f>
        <v>0.7732139619966493</v>
      </c>
      <c r="K47" s="8">
        <f>$G47*K$3</f>
        <v>0.8376484588297034</v>
      </c>
      <c r="L47" s="8">
        <f>$G47*L$3</f>
        <v>0.9020829556627575</v>
      </c>
      <c r="M47" s="8">
        <f>$G47*M$3</f>
        <v>0.9343002040792846</v>
      </c>
      <c r="N47" s="8">
        <f>$G47*N$3</f>
        <v>1.0309519493288657</v>
      </c>
      <c r="O47" s="8">
        <f>$G47*O$3</f>
        <v>1.0953864461619198</v>
      </c>
      <c r="P47" s="8">
        <f>$G47*P$3</f>
        <v>1.127603694578447</v>
      </c>
      <c r="Q47" s="8">
        <f>$G47*Q$3</f>
        <v>1.159820942994974</v>
      </c>
      <c r="R47" s="8">
        <f>$G47*R$3</f>
        <v>1.1759295672032375</v>
      </c>
      <c r="S47" s="8">
        <f>$G47*S$3</f>
        <v>1.1759295672032375</v>
      </c>
      <c r="T47" s="8">
        <f>$G47*T$3</f>
        <v>1.1759295672032375</v>
      </c>
      <c r="U47" s="8">
        <f>$G47*U$3</f>
        <v>1.159820942994974</v>
      </c>
      <c r="V47" s="8">
        <f>$G47*V$3</f>
        <v>0.9987347009123387</v>
      </c>
      <c r="W47" s="8">
        <f>$G47*W$3</f>
        <v>0.9020829556627575</v>
      </c>
      <c r="X47" s="8">
        <f>$G47*X$3</f>
        <v>0.8054312104131763</v>
      </c>
      <c r="Y47" s="8">
        <f>$G47*Y$3</f>
        <v>0.7732139619966493</v>
      </c>
      <c r="Z47" s="8">
        <f>$G47*Z$3</f>
        <v>0.7409967135801222</v>
      </c>
      <c r="AA47" s="8">
        <f>$G47*AA$3</f>
        <v>0.7087794651635952</v>
      </c>
      <c r="AB47" s="9">
        <f t="shared" si="2"/>
        <v>18.830981699460065</v>
      </c>
    </row>
    <row r="48" spans="1:28" ht="12.75">
      <c r="A48" s="5" t="s">
        <v>54</v>
      </c>
      <c r="B48" s="5" t="s">
        <v>11</v>
      </c>
      <c r="C48" s="6">
        <v>205536</v>
      </c>
      <c r="D48" s="6">
        <v>91352</v>
      </c>
      <c r="E48" s="6">
        <v>204558</v>
      </c>
      <c r="F48" s="6">
        <v>501446</v>
      </c>
      <c r="G48" s="7">
        <f t="shared" si="1"/>
        <v>0.003133757695980739</v>
      </c>
      <c r="H48" s="8">
        <f>$G48*H$3</f>
        <v>0.6267515391961478</v>
      </c>
      <c r="I48" s="8">
        <f>$G48*I$3</f>
        <v>0.6894266931157625</v>
      </c>
      <c r="J48" s="8">
        <f>$G48*J$3</f>
        <v>0.7521018470353773</v>
      </c>
      <c r="K48" s="8">
        <f>$G48*K$3</f>
        <v>0.8147770009549921</v>
      </c>
      <c r="L48" s="8">
        <f>$G48*L$3</f>
        <v>0.8774521548746068</v>
      </c>
      <c r="M48" s="8">
        <f>$G48*M$3</f>
        <v>0.9087897318344142</v>
      </c>
      <c r="N48" s="8">
        <f>$G48*N$3</f>
        <v>1.0028024627138363</v>
      </c>
      <c r="O48" s="8">
        <f>$G48*O$3</f>
        <v>1.0654776166334512</v>
      </c>
      <c r="P48" s="8">
        <f>$G48*P$3</f>
        <v>1.0968151935932586</v>
      </c>
      <c r="Q48" s="8">
        <f>$G48*Q$3</f>
        <v>1.128152770553066</v>
      </c>
      <c r="R48" s="8">
        <f>$G48*R$3</f>
        <v>1.1438215590329697</v>
      </c>
      <c r="S48" s="8">
        <f>$G48*S$3</f>
        <v>1.1438215590329697</v>
      </c>
      <c r="T48" s="8">
        <f>$G48*T$3</f>
        <v>1.1438215590329697</v>
      </c>
      <c r="U48" s="8">
        <f>$G48*U$3</f>
        <v>1.128152770553066</v>
      </c>
      <c r="V48" s="8">
        <f>$G48*V$3</f>
        <v>0.971464885754029</v>
      </c>
      <c r="W48" s="8">
        <f>$G48*W$3</f>
        <v>0.8774521548746068</v>
      </c>
      <c r="X48" s="8">
        <f>$G48*X$3</f>
        <v>0.7834394239951847</v>
      </c>
      <c r="Y48" s="8">
        <f>$G48*Y$3</f>
        <v>0.7521018470353773</v>
      </c>
      <c r="Z48" s="8">
        <f>$G48*Z$3</f>
        <v>0.7207642700755699</v>
      </c>
      <c r="AA48" s="8">
        <f>$G48*AA$3</f>
        <v>0.6894266931157625</v>
      </c>
      <c r="AB48" s="9">
        <f t="shared" si="2"/>
        <v>18.31681373300742</v>
      </c>
    </row>
    <row r="49" spans="1:28" ht="12.75">
      <c r="A49" s="5" t="s">
        <v>55</v>
      </c>
      <c r="B49" s="5" t="s">
        <v>9</v>
      </c>
      <c r="C49" s="6">
        <v>95346</v>
      </c>
      <c r="D49" s="6">
        <v>389323</v>
      </c>
      <c r="E49" s="6">
        <v>0</v>
      </c>
      <c r="F49" s="6">
        <v>484669</v>
      </c>
      <c r="G49" s="7">
        <f t="shared" si="1"/>
        <v>0.003028910807451428</v>
      </c>
      <c r="H49" s="8">
        <f>$G49*H$3</f>
        <v>0.6057821614902856</v>
      </c>
      <c r="I49" s="8">
        <f>$G49*I$3</f>
        <v>0.6663603776393141</v>
      </c>
      <c r="J49" s="8">
        <f>$G49*J$3</f>
        <v>0.7269385937883427</v>
      </c>
      <c r="K49" s="8">
        <f>$G49*K$3</f>
        <v>0.7875168099373713</v>
      </c>
      <c r="L49" s="8">
        <f>$G49*L$3</f>
        <v>0.8480950260863998</v>
      </c>
      <c r="M49" s="8">
        <f>$G49*M$3</f>
        <v>0.8783841341609141</v>
      </c>
      <c r="N49" s="8">
        <f>$G49*N$3</f>
        <v>0.9692514583844569</v>
      </c>
      <c r="O49" s="8">
        <f>$G49*O$3</f>
        <v>1.0298296745334854</v>
      </c>
      <c r="P49" s="8">
        <f>$G49*P$3</f>
        <v>1.0601187826079999</v>
      </c>
      <c r="Q49" s="8">
        <f>$G49*Q$3</f>
        <v>1.090407890682514</v>
      </c>
      <c r="R49" s="8">
        <f>$G49*R$3</f>
        <v>1.105552444719771</v>
      </c>
      <c r="S49" s="8">
        <f>$G49*S$3</f>
        <v>1.105552444719771</v>
      </c>
      <c r="T49" s="8">
        <f>$G49*T$3</f>
        <v>1.105552444719771</v>
      </c>
      <c r="U49" s="8">
        <f>$G49*U$3</f>
        <v>1.090407890682514</v>
      </c>
      <c r="V49" s="8">
        <f>$G49*V$3</f>
        <v>0.9389623503099427</v>
      </c>
      <c r="W49" s="8">
        <f>$G49*W$3</f>
        <v>0.8480950260863998</v>
      </c>
      <c r="X49" s="8">
        <f>$G49*X$3</f>
        <v>0.7572277018628569</v>
      </c>
      <c r="Y49" s="8">
        <f>$G49*Y$3</f>
        <v>0.7269385937883427</v>
      </c>
      <c r="Z49" s="8">
        <f>$G49*Z$3</f>
        <v>0.6966494857138285</v>
      </c>
      <c r="AA49" s="8">
        <f>$G49*AA$3</f>
        <v>0.6663603776393141</v>
      </c>
      <c r="AB49" s="9">
        <f t="shared" si="2"/>
        <v>17.703983669553594</v>
      </c>
    </row>
    <row r="50" spans="1:28" ht="12.75">
      <c r="A50" s="5" t="s">
        <v>56</v>
      </c>
      <c r="B50" s="5" t="s">
        <v>11</v>
      </c>
      <c r="C50" s="6">
        <v>269397</v>
      </c>
      <c r="D50" s="6">
        <v>93685</v>
      </c>
      <c r="E50" s="6">
        <v>87771</v>
      </c>
      <c r="F50" s="6">
        <v>450853</v>
      </c>
      <c r="G50" s="7">
        <f t="shared" si="1"/>
        <v>0.0028175796765873176</v>
      </c>
      <c r="H50" s="8">
        <f>$G50*H$3</f>
        <v>0.5635159353174635</v>
      </c>
      <c r="I50" s="8">
        <f>$G50*I$3</f>
        <v>0.6198675288492099</v>
      </c>
      <c r="J50" s="8">
        <f>$G50*J$3</f>
        <v>0.6762191223809563</v>
      </c>
      <c r="K50" s="8">
        <f>$G50*K$3</f>
        <v>0.7325707159127026</v>
      </c>
      <c r="L50" s="8">
        <f>$G50*L$3</f>
        <v>0.788922309444449</v>
      </c>
      <c r="M50" s="8">
        <f>$G50*M$3</f>
        <v>0.8170981062103221</v>
      </c>
      <c r="N50" s="8">
        <f>$G50*N$3</f>
        <v>0.9016254965079417</v>
      </c>
      <c r="O50" s="8">
        <f>$G50*O$3</f>
        <v>0.957977090039688</v>
      </c>
      <c r="P50" s="8">
        <f>$G50*P$3</f>
        <v>0.9861528868055611</v>
      </c>
      <c r="Q50" s="8">
        <f>$G50*Q$3</f>
        <v>1.0143286835714342</v>
      </c>
      <c r="R50" s="8">
        <f>$G50*R$3</f>
        <v>1.028416581954371</v>
      </c>
      <c r="S50" s="8">
        <f>$G50*S$3</f>
        <v>1.028416581954371</v>
      </c>
      <c r="T50" s="8">
        <f>$G50*T$3</f>
        <v>1.028416581954371</v>
      </c>
      <c r="U50" s="8">
        <f>$G50*U$3</f>
        <v>1.0143286835714342</v>
      </c>
      <c r="V50" s="8">
        <f>$G50*V$3</f>
        <v>0.8734496997420684</v>
      </c>
      <c r="W50" s="8">
        <f>$G50*W$3</f>
        <v>0.788922309444449</v>
      </c>
      <c r="X50" s="8">
        <f>$G50*X$3</f>
        <v>0.7043949191468294</v>
      </c>
      <c r="Y50" s="8">
        <f>$G50*Y$3</f>
        <v>0.6762191223809563</v>
      </c>
      <c r="Z50" s="8">
        <f>$G50*Z$3</f>
        <v>0.648043325615083</v>
      </c>
      <c r="AA50" s="8">
        <f>$G50*AA$3</f>
        <v>0.6198675288492099</v>
      </c>
      <c r="AB50" s="9">
        <f t="shared" si="2"/>
        <v>16.46875320965287</v>
      </c>
    </row>
    <row r="51" spans="1:28" ht="12.75">
      <c r="A51" s="5" t="s">
        <v>57</v>
      </c>
      <c r="B51" s="5" t="s">
        <v>11</v>
      </c>
      <c r="C51" s="6">
        <v>225987</v>
      </c>
      <c r="D51" s="6">
        <v>126266</v>
      </c>
      <c r="E51" s="6">
        <v>76063</v>
      </c>
      <c r="F51" s="6">
        <v>428316</v>
      </c>
      <c r="G51" s="7">
        <f t="shared" si="1"/>
        <v>0.0026767360021052837</v>
      </c>
      <c r="H51" s="8">
        <f>$G51*H$3</f>
        <v>0.5353472004210568</v>
      </c>
      <c r="I51" s="8">
        <f>$G51*I$3</f>
        <v>0.5888819204631625</v>
      </c>
      <c r="J51" s="8">
        <f>$G51*J$3</f>
        <v>0.642416640505268</v>
      </c>
      <c r="K51" s="8">
        <f>$G51*K$3</f>
        <v>0.6959513605473737</v>
      </c>
      <c r="L51" s="8">
        <f>$G51*L$3</f>
        <v>0.7494860805894794</v>
      </c>
      <c r="M51" s="8">
        <f>$G51*M$3</f>
        <v>0.7762534406105323</v>
      </c>
      <c r="N51" s="8">
        <f>$G51*N$3</f>
        <v>0.8565555206736908</v>
      </c>
      <c r="O51" s="8">
        <f>$G51*O$3</f>
        <v>0.9100902407157965</v>
      </c>
      <c r="P51" s="8">
        <f>$G51*P$3</f>
        <v>0.9368576007368493</v>
      </c>
      <c r="Q51" s="8">
        <f>$G51*Q$3</f>
        <v>0.9636249607579022</v>
      </c>
      <c r="R51" s="8">
        <f>$G51*R$3</f>
        <v>0.9770086407684285</v>
      </c>
      <c r="S51" s="8">
        <f>$G51*S$3</f>
        <v>0.9770086407684285</v>
      </c>
      <c r="T51" s="8">
        <f>$G51*T$3</f>
        <v>0.9770086407684285</v>
      </c>
      <c r="U51" s="8">
        <f>$G51*U$3</f>
        <v>0.9636249607579022</v>
      </c>
      <c r="V51" s="8">
        <f>$G51*V$3</f>
        <v>0.8297881606526379</v>
      </c>
      <c r="W51" s="8">
        <f>$G51*W$3</f>
        <v>0.7494860805894794</v>
      </c>
      <c r="X51" s="8">
        <f>$G51*X$3</f>
        <v>0.6691840005263209</v>
      </c>
      <c r="Y51" s="8">
        <f>$G51*Y$3</f>
        <v>0.642416640505268</v>
      </c>
      <c r="Z51" s="8">
        <f>$G51*Z$3</f>
        <v>0.6156492804842153</v>
      </c>
      <c r="AA51" s="8">
        <f>$G51*AA$3</f>
        <v>0.5888819204631625</v>
      </c>
      <c r="AB51" s="9">
        <f t="shared" si="2"/>
        <v>15.645521932305382</v>
      </c>
    </row>
    <row r="52" spans="1:28" ht="12.75">
      <c r="A52" s="5" t="s">
        <v>58</v>
      </c>
      <c r="B52" s="5" t="s">
        <v>14</v>
      </c>
      <c r="C52" s="6">
        <v>274601</v>
      </c>
      <c r="D52" s="6">
        <v>102892</v>
      </c>
      <c r="E52" s="6">
        <v>26056</v>
      </c>
      <c r="F52" s="6">
        <v>403549</v>
      </c>
      <c r="G52" s="7">
        <f t="shared" si="1"/>
        <v>0.0025219560719505815</v>
      </c>
      <c r="H52" s="8">
        <f>$G52*H$3</f>
        <v>0.5043912143901162</v>
      </c>
      <c r="I52" s="8">
        <f>$G52*I$3</f>
        <v>0.5548303358291279</v>
      </c>
      <c r="J52" s="8">
        <f>$G52*J$3</f>
        <v>0.6052694572681395</v>
      </c>
      <c r="K52" s="8">
        <f>$G52*K$3</f>
        <v>0.6557085787071512</v>
      </c>
      <c r="L52" s="8">
        <f>$G52*L$3</f>
        <v>0.7061477001461628</v>
      </c>
      <c r="M52" s="8">
        <f>$G52*M$3</f>
        <v>0.7313672608656686</v>
      </c>
      <c r="N52" s="8">
        <f>$G52*N$3</f>
        <v>0.8070259430241861</v>
      </c>
      <c r="O52" s="8">
        <f>$G52*O$3</f>
        <v>0.8574650644631977</v>
      </c>
      <c r="P52" s="8">
        <f>$G52*P$3</f>
        <v>0.8826846251827035</v>
      </c>
      <c r="Q52" s="8">
        <f>$G52*Q$3</f>
        <v>0.9079041859022093</v>
      </c>
      <c r="R52" s="8">
        <f>$G52*R$3</f>
        <v>0.9205139662619622</v>
      </c>
      <c r="S52" s="8">
        <f>$G52*S$3</f>
        <v>0.9205139662619622</v>
      </c>
      <c r="T52" s="8">
        <f>$G52*T$3</f>
        <v>0.9205139662619622</v>
      </c>
      <c r="U52" s="8">
        <f>$G52*U$3</f>
        <v>0.9079041859022093</v>
      </c>
      <c r="V52" s="8">
        <f>$G52*V$3</f>
        <v>0.7818063823046802</v>
      </c>
      <c r="W52" s="8">
        <f>$G52*W$3</f>
        <v>0.7061477001461628</v>
      </c>
      <c r="X52" s="8">
        <f>$G52*X$3</f>
        <v>0.6304890179876453</v>
      </c>
      <c r="Y52" s="8">
        <f>$G52*Y$3</f>
        <v>0.6052694572681395</v>
      </c>
      <c r="Z52" s="8">
        <f>$G52*Z$3</f>
        <v>0.5800498965486337</v>
      </c>
      <c r="AA52" s="8">
        <f>$G52*AA$3</f>
        <v>0.5548303358291279</v>
      </c>
      <c r="AB52" s="9">
        <f t="shared" si="2"/>
        <v>14.740833240551149</v>
      </c>
    </row>
    <row r="53" spans="1:28" ht="12.75">
      <c r="A53" s="5" t="s">
        <v>59</v>
      </c>
      <c r="B53" s="5" t="s">
        <v>11</v>
      </c>
      <c r="C53" s="6">
        <v>266066</v>
      </c>
      <c r="D53" s="6">
        <v>53290</v>
      </c>
      <c r="E53" s="6">
        <v>68892</v>
      </c>
      <c r="F53" s="6">
        <v>388248</v>
      </c>
      <c r="G53" s="7">
        <f t="shared" si="1"/>
        <v>0.0024263333598216557</v>
      </c>
      <c r="H53" s="8">
        <f>$G53*H$3</f>
        <v>0.48526667196433115</v>
      </c>
      <c r="I53" s="8">
        <f>$G53*I$3</f>
        <v>0.5337933391607642</v>
      </c>
      <c r="J53" s="8">
        <f>$G53*J$3</f>
        <v>0.5823200063571974</v>
      </c>
      <c r="K53" s="8">
        <f>$G53*K$3</f>
        <v>0.6308466735536304</v>
      </c>
      <c r="L53" s="8">
        <f>$G53*L$3</f>
        <v>0.6793733407500636</v>
      </c>
      <c r="M53" s="8">
        <f>$G53*M$3</f>
        <v>0.7036366743482801</v>
      </c>
      <c r="N53" s="8">
        <f>$G53*N$3</f>
        <v>0.7764266751429298</v>
      </c>
      <c r="O53" s="8">
        <f>$G53*O$3</f>
        <v>0.8249533423393629</v>
      </c>
      <c r="P53" s="8">
        <f>$G53*P$3</f>
        <v>0.8492166759375794</v>
      </c>
      <c r="Q53" s="8">
        <f>$G53*Q$3</f>
        <v>0.8734800095357961</v>
      </c>
      <c r="R53" s="8">
        <f>$G53*R$3</f>
        <v>0.8856116763349043</v>
      </c>
      <c r="S53" s="8">
        <f>$G53*S$3</f>
        <v>0.8856116763349043</v>
      </c>
      <c r="T53" s="8">
        <f>$G53*T$3</f>
        <v>0.8856116763349043</v>
      </c>
      <c r="U53" s="8">
        <f>$G53*U$3</f>
        <v>0.8734800095357961</v>
      </c>
      <c r="V53" s="8">
        <f>$G53*V$3</f>
        <v>0.7521633415447133</v>
      </c>
      <c r="W53" s="8">
        <f>$G53*W$3</f>
        <v>0.6793733407500636</v>
      </c>
      <c r="X53" s="8">
        <f>$G53*X$3</f>
        <v>0.6065833399554139</v>
      </c>
      <c r="Y53" s="8">
        <f>$G53*Y$3</f>
        <v>0.5823200063571974</v>
      </c>
      <c r="Z53" s="8">
        <f>$G53*Z$3</f>
        <v>0.5580566727589809</v>
      </c>
      <c r="AA53" s="8">
        <f>$G53*AA$3</f>
        <v>0.5337933391607642</v>
      </c>
      <c r="AB53" s="9">
        <f t="shared" si="2"/>
        <v>14.181918488157578</v>
      </c>
    </row>
    <row r="54" spans="1:28" ht="12.75">
      <c r="A54" s="5" t="s">
        <v>60</v>
      </c>
      <c r="B54" s="5" t="s">
        <v>11</v>
      </c>
      <c r="C54" s="6">
        <v>235718</v>
      </c>
      <c r="D54" s="6">
        <v>110881</v>
      </c>
      <c r="E54" s="6">
        <v>30282</v>
      </c>
      <c r="F54" s="6">
        <v>376881</v>
      </c>
      <c r="G54" s="7">
        <f t="shared" si="1"/>
        <v>0.002355295952543079</v>
      </c>
      <c r="H54" s="8">
        <f>$G54*H$3</f>
        <v>0.4710591905086158</v>
      </c>
      <c r="I54" s="8">
        <f>$G54*I$3</f>
        <v>0.5181651095594774</v>
      </c>
      <c r="J54" s="8">
        <f>$G54*J$3</f>
        <v>0.565271028610339</v>
      </c>
      <c r="K54" s="8">
        <f>$G54*K$3</f>
        <v>0.6123769476612005</v>
      </c>
      <c r="L54" s="8">
        <f>$G54*L$3</f>
        <v>0.6594828667120621</v>
      </c>
      <c r="M54" s="8">
        <f>$G54*M$3</f>
        <v>0.6830358262374929</v>
      </c>
      <c r="N54" s="8">
        <f>$G54*N$3</f>
        <v>0.7536947048137853</v>
      </c>
      <c r="O54" s="8">
        <f>$G54*O$3</f>
        <v>0.8008006238646469</v>
      </c>
      <c r="P54" s="8">
        <f>$G54*P$3</f>
        <v>0.8243535833900777</v>
      </c>
      <c r="Q54" s="8">
        <f>$G54*Q$3</f>
        <v>0.8479065429155085</v>
      </c>
      <c r="R54" s="8">
        <f>$G54*R$3</f>
        <v>0.8596830226782238</v>
      </c>
      <c r="S54" s="8">
        <f>$G54*S$3</f>
        <v>0.8596830226782238</v>
      </c>
      <c r="T54" s="8">
        <f>$G54*T$3</f>
        <v>0.8596830226782238</v>
      </c>
      <c r="U54" s="8">
        <f>$G54*U$3</f>
        <v>0.8479065429155085</v>
      </c>
      <c r="V54" s="8">
        <f>$G54*V$3</f>
        <v>0.7301417452883545</v>
      </c>
      <c r="W54" s="8">
        <f>$G54*W$3</f>
        <v>0.6594828667120621</v>
      </c>
      <c r="X54" s="8">
        <f>$G54*X$3</f>
        <v>0.5888239881357697</v>
      </c>
      <c r="Y54" s="8">
        <f>$G54*Y$3</f>
        <v>0.565271028610339</v>
      </c>
      <c r="Z54" s="8">
        <f>$G54*Z$3</f>
        <v>0.5417180690849082</v>
      </c>
      <c r="AA54" s="8">
        <f>$G54*AA$3</f>
        <v>0.5181651095594774</v>
      </c>
      <c r="AB54" s="9">
        <f t="shared" si="2"/>
        <v>13.766704842614297</v>
      </c>
    </row>
    <row r="55" spans="1:28" ht="12.75">
      <c r="A55" s="5" t="s">
        <v>61</v>
      </c>
      <c r="B55" s="5" t="s">
        <v>11</v>
      </c>
      <c r="C55" s="6">
        <v>197991</v>
      </c>
      <c r="D55" s="6">
        <v>94923</v>
      </c>
      <c r="E55" s="6">
        <v>49715</v>
      </c>
      <c r="F55" s="6">
        <v>342629</v>
      </c>
      <c r="G55" s="7">
        <f t="shared" si="1"/>
        <v>0.002141240064964492</v>
      </c>
      <c r="H55" s="8">
        <f>$G55*H$3</f>
        <v>0.42824801299289844</v>
      </c>
      <c r="I55" s="8">
        <f>$G55*I$3</f>
        <v>0.4710728142921883</v>
      </c>
      <c r="J55" s="8">
        <f>$G55*J$3</f>
        <v>0.5138976155914781</v>
      </c>
      <c r="K55" s="8">
        <f>$G55*K$3</f>
        <v>0.556722416890768</v>
      </c>
      <c r="L55" s="8">
        <f>$G55*L$3</f>
        <v>0.5995472181900577</v>
      </c>
      <c r="M55" s="8">
        <f>$G55*M$3</f>
        <v>0.6209596188397027</v>
      </c>
      <c r="N55" s="8">
        <f>$G55*N$3</f>
        <v>0.6851968207886374</v>
      </c>
      <c r="O55" s="8">
        <f>$G55*O$3</f>
        <v>0.7280216220879273</v>
      </c>
      <c r="P55" s="8">
        <f>$G55*P$3</f>
        <v>0.7494340227375722</v>
      </c>
      <c r="Q55" s="8">
        <f>$G55*Q$3</f>
        <v>0.7708464233872172</v>
      </c>
      <c r="R55" s="8">
        <f>$G55*R$3</f>
        <v>0.7815526237120396</v>
      </c>
      <c r="S55" s="8">
        <f>$G55*S$3</f>
        <v>0.7815526237120396</v>
      </c>
      <c r="T55" s="8">
        <f>$G55*T$3</f>
        <v>0.7815526237120396</v>
      </c>
      <c r="U55" s="8">
        <f>$G55*U$3</f>
        <v>0.7708464233872172</v>
      </c>
      <c r="V55" s="8">
        <f>$G55*V$3</f>
        <v>0.6637844201389925</v>
      </c>
      <c r="W55" s="8">
        <f>$G55*W$3</f>
        <v>0.5995472181900577</v>
      </c>
      <c r="X55" s="8">
        <f>$G55*X$3</f>
        <v>0.5353100162411231</v>
      </c>
      <c r="Y55" s="8">
        <f>$G55*Y$3</f>
        <v>0.5138976155914781</v>
      </c>
      <c r="Z55" s="8">
        <f>$G55*Z$3</f>
        <v>0.49248521494183317</v>
      </c>
      <c r="AA55" s="8">
        <f>$G55*AA$3</f>
        <v>0.4710728142921883</v>
      </c>
      <c r="AB55" s="9">
        <f t="shared" si="2"/>
        <v>12.515548179717458</v>
      </c>
    </row>
    <row r="56" spans="1:28" ht="12.75">
      <c r="A56" s="5" t="s">
        <v>62</v>
      </c>
      <c r="B56" s="5" t="s">
        <v>25</v>
      </c>
      <c r="C56" s="6">
        <v>209096</v>
      </c>
      <c r="D56" s="6">
        <v>116747</v>
      </c>
      <c r="E56" s="6">
        <v>15485</v>
      </c>
      <c r="F56" s="6">
        <v>341328</v>
      </c>
      <c r="G56" s="7">
        <f t="shared" si="1"/>
        <v>0.0021331095409151007</v>
      </c>
      <c r="H56" s="8">
        <f>$G56*H$3</f>
        <v>0.42662190818302015</v>
      </c>
      <c r="I56" s="8">
        <f>$G56*I$3</f>
        <v>0.4692840990013222</v>
      </c>
      <c r="J56" s="8">
        <f>$G56*J$3</f>
        <v>0.5119462898196242</v>
      </c>
      <c r="K56" s="8">
        <f>$G56*K$3</f>
        <v>0.5546084806379262</v>
      </c>
      <c r="L56" s="8">
        <f>$G56*L$3</f>
        <v>0.5972706714562281</v>
      </c>
      <c r="M56" s="8">
        <f>$G56*M$3</f>
        <v>0.6186017668653792</v>
      </c>
      <c r="N56" s="8">
        <f>$G56*N$3</f>
        <v>0.6825950530928322</v>
      </c>
      <c r="O56" s="8">
        <f>$G56*O$3</f>
        <v>0.7252572439111342</v>
      </c>
      <c r="P56" s="8">
        <f>$G56*P$3</f>
        <v>0.7465883393202852</v>
      </c>
      <c r="Q56" s="8">
        <f>$G56*Q$3</f>
        <v>0.7679194347294362</v>
      </c>
      <c r="R56" s="8">
        <f>$G56*R$3</f>
        <v>0.7785849824340118</v>
      </c>
      <c r="S56" s="8">
        <f>$G56*S$3</f>
        <v>0.7785849824340118</v>
      </c>
      <c r="T56" s="8">
        <f>$G56*T$3</f>
        <v>0.7785849824340118</v>
      </c>
      <c r="U56" s="8">
        <f>$G56*U$3</f>
        <v>0.7679194347294362</v>
      </c>
      <c r="V56" s="8">
        <f>$G56*V$3</f>
        <v>0.6612639576836812</v>
      </c>
      <c r="W56" s="8">
        <f>$G56*W$3</f>
        <v>0.5972706714562281</v>
      </c>
      <c r="X56" s="8">
        <f>$G56*X$3</f>
        <v>0.5332773852287752</v>
      </c>
      <c r="Y56" s="8">
        <f>$G56*Y$3</f>
        <v>0.5119462898196242</v>
      </c>
      <c r="Z56" s="8">
        <f>$G56*Z$3</f>
        <v>0.49061519441047313</v>
      </c>
      <c r="AA56" s="8">
        <f>$G56*AA$3</f>
        <v>0.4692840990013222</v>
      </c>
      <c r="AB56" s="9">
        <f t="shared" si="2"/>
        <v>12.468025266648763</v>
      </c>
    </row>
    <row r="57" spans="1:28" ht="12.75">
      <c r="A57" s="5" t="s">
        <v>63</v>
      </c>
      <c r="B57" s="5" t="s">
        <v>11</v>
      </c>
      <c r="C57" s="6">
        <v>187344</v>
      </c>
      <c r="D57" s="6">
        <v>110119</v>
      </c>
      <c r="E57" s="6">
        <v>29313</v>
      </c>
      <c r="F57" s="6">
        <v>326776</v>
      </c>
      <c r="G57" s="7">
        <f t="shared" si="1"/>
        <v>0.0020421676608484303</v>
      </c>
      <c r="H57" s="8">
        <f>$G57*H$3</f>
        <v>0.4084335321696861</v>
      </c>
      <c r="I57" s="8">
        <f>$G57*I$3</f>
        <v>0.44927688538665467</v>
      </c>
      <c r="J57" s="8">
        <f>$G57*J$3</f>
        <v>0.4901202386036233</v>
      </c>
      <c r="K57" s="8">
        <f>$G57*K$3</f>
        <v>0.5309635918205919</v>
      </c>
      <c r="L57" s="8">
        <f>$G57*L$3</f>
        <v>0.5718069450375605</v>
      </c>
      <c r="M57" s="8">
        <f>$G57*M$3</f>
        <v>0.5922286216460448</v>
      </c>
      <c r="N57" s="8">
        <f>$G57*N$3</f>
        <v>0.6534936514714977</v>
      </c>
      <c r="O57" s="8">
        <f>$G57*O$3</f>
        <v>0.6943370046884663</v>
      </c>
      <c r="P57" s="8">
        <f>$G57*P$3</f>
        <v>0.7147586812969506</v>
      </c>
      <c r="Q57" s="8">
        <f>$G57*Q$3</f>
        <v>0.7351803579054349</v>
      </c>
      <c r="R57" s="8">
        <f>$G57*R$3</f>
        <v>0.7453911962096771</v>
      </c>
      <c r="S57" s="8">
        <f>$G57*S$3</f>
        <v>0.7453911962096771</v>
      </c>
      <c r="T57" s="8">
        <f>$G57*T$3</f>
        <v>0.7453911962096771</v>
      </c>
      <c r="U57" s="8">
        <f>$G57*U$3</f>
        <v>0.7351803579054349</v>
      </c>
      <c r="V57" s="8">
        <f>$G57*V$3</f>
        <v>0.6330719748630134</v>
      </c>
      <c r="W57" s="8">
        <f>$G57*W$3</f>
        <v>0.5718069450375605</v>
      </c>
      <c r="X57" s="8">
        <f>$G57*X$3</f>
        <v>0.5105419152121076</v>
      </c>
      <c r="Y57" s="8">
        <f>$G57*Y$3</f>
        <v>0.4901202386036233</v>
      </c>
      <c r="Z57" s="8">
        <f>$G57*Z$3</f>
        <v>0.469698561995139</v>
      </c>
      <c r="AA57" s="8">
        <f>$G57*AA$3</f>
        <v>0.44927688538665467</v>
      </c>
      <c r="AB57" s="9">
        <f t="shared" si="2"/>
        <v>11.936469977659074</v>
      </c>
    </row>
    <row r="58" spans="1:28" ht="12.75">
      <c r="A58" s="15" t="s">
        <v>64</v>
      </c>
      <c r="B58" s="5" t="s">
        <v>9</v>
      </c>
      <c r="C58" s="6">
        <v>133626</v>
      </c>
      <c r="D58" s="6">
        <v>111922</v>
      </c>
      <c r="E58" s="6">
        <v>54393</v>
      </c>
      <c r="F58" s="6">
        <v>299941</v>
      </c>
      <c r="G58" s="7">
        <f t="shared" si="1"/>
        <v>0.0018744638846259793</v>
      </c>
      <c r="H58" s="8">
        <f>$G58*H$3</f>
        <v>0.37489277692519585</v>
      </c>
      <c r="I58" s="8">
        <f>$G58*I$3</f>
        <v>0.41238205461771543</v>
      </c>
      <c r="J58" s="8">
        <f>$G58*J$3</f>
        <v>0.449871332310235</v>
      </c>
      <c r="K58" s="8">
        <f>$G58*K$3</f>
        <v>0.4873606100027546</v>
      </c>
      <c r="L58" s="8">
        <f>$G58*L$3</f>
        <v>0.5248498876952742</v>
      </c>
      <c r="M58" s="8">
        <f>$G58*M$3</f>
        <v>0.543594526541534</v>
      </c>
      <c r="N58" s="8">
        <f>$G58*N$3</f>
        <v>0.5998284430803134</v>
      </c>
      <c r="O58" s="8">
        <f>$G58*O$3</f>
        <v>0.637317720772833</v>
      </c>
      <c r="P58" s="8">
        <f>$G58*P$3</f>
        <v>0.6560623596190928</v>
      </c>
      <c r="Q58" s="8">
        <f>$G58*Q$3</f>
        <v>0.6748069984653525</v>
      </c>
      <c r="R58" s="8">
        <f>$G58*R$3</f>
        <v>0.6841793178884824</v>
      </c>
      <c r="S58" s="8">
        <f>$G58*S$3</f>
        <v>0.6841793178884824</v>
      </c>
      <c r="T58" s="8">
        <f>$G58*T$3</f>
        <v>0.6841793178884824</v>
      </c>
      <c r="U58" s="8">
        <f>$G58*U$3</f>
        <v>0.6748069984653525</v>
      </c>
      <c r="V58" s="8">
        <f>$G58*V$3</f>
        <v>0.5810838042340536</v>
      </c>
      <c r="W58" s="8">
        <f>$G58*W$3</f>
        <v>0.5248498876952742</v>
      </c>
      <c r="X58" s="8">
        <f>$G58*X$3</f>
        <v>0.46861597115649484</v>
      </c>
      <c r="Y58" s="8">
        <f>$G58*Y$3</f>
        <v>0.449871332310235</v>
      </c>
      <c r="Z58" s="8">
        <f>$G58*Z$3</f>
        <v>0.43112669346397525</v>
      </c>
      <c r="AA58" s="8">
        <f>$G58*AA$3</f>
        <v>0.41238205461771543</v>
      </c>
      <c r="AB58" s="9">
        <f t="shared" si="2"/>
        <v>10.956241405638847</v>
      </c>
    </row>
    <row r="59" spans="1:28" ht="12.75">
      <c r="A59" s="5" t="s">
        <v>65</v>
      </c>
      <c r="B59" s="5" t="s">
        <v>9</v>
      </c>
      <c r="C59" s="6">
        <v>180945</v>
      </c>
      <c r="D59" s="6">
        <v>87017</v>
      </c>
      <c r="E59" s="6">
        <v>27401</v>
      </c>
      <c r="F59" s="6">
        <v>295363</v>
      </c>
      <c r="G59" s="7">
        <f t="shared" si="1"/>
        <v>0.0018458539391239715</v>
      </c>
      <c r="H59" s="8">
        <f>$G59*H$3</f>
        <v>0.3691707878247943</v>
      </c>
      <c r="I59" s="8">
        <f>$G59*I$3</f>
        <v>0.4060878666072737</v>
      </c>
      <c r="J59" s="8">
        <f>$G59*J$3</f>
        <v>0.44300494538975316</v>
      </c>
      <c r="K59" s="8">
        <f>$G59*K$3</f>
        <v>0.47992202417223256</v>
      </c>
      <c r="L59" s="8">
        <f>$G59*L$3</f>
        <v>0.516839102954712</v>
      </c>
      <c r="M59" s="8">
        <f>$G59*M$3</f>
        <v>0.5352976423459517</v>
      </c>
      <c r="N59" s="8">
        <f>$G59*N$3</f>
        <v>0.5906732605196708</v>
      </c>
      <c r="O59" s="8">
        <f>$G59*O$3</f>
        <v>0.6275903393021502</v>
      </c>
      <c r="P59" s="8">
        <f>$G59*P$3</f>
        <v>0.64604887869339</v>
      </c>
      <c r="Q59" s="8">
        <f>$G59*Q$3</f>
        <v>0.6645074180846298</v>
      </c>
      <c r="R59" s="8">
        <f>$G59*R$3</f>
        <v>0.6737366877802495</v>
      </c>
      <c r="S59" s="8">
        <f>$G59*S$3</f>
        <v>0.6737366877802495</v>
      </c>
      <c r="T59" s="8">
        <f>$G59*T$3</f>
        <v>0.6737366877802495</v>
      </c>
      <c r="U59" s="8">
        <f>$G59*U$3</f>
        <v>0.6645074180846298</v>
      </c>
      <c r="V59" s="8">
        <f>$G59*V$3</f>
        <v>0.5722147211284312</v>
      </c>
      <c r="W59" s="8">
        <f>$G59*W$3</f>
        <v>0.516839102954712</v>
      </c>
      <c r="X59" s="8">
        <f>$G59*X$3</f>
        <v>0.46146348478099286</v>
      </c>
      <c r="Y59" s="8">
        <f>$G59*Y$3</f>
        <v>0.44300494538975316</v>
      </c>
      <c r="Z59" s="8">
        <f>$G59*Z$3</f>
        <v>0.42454640599851345</v>
      </c>
      <c r="AA59" s="8">
        <f>$G59*AA$3</f>
        <v>0.4060878666072737</v>
      </c>
      <c r="AB59" s="9">
        <f t="shared" si="2"/>
        <v>10.789016274179613</v>
      </c>
    </row>
    <row r="60" spans="1:28" ht="12.75">
      <c r="A60" s="5" t="s">
        <v>66</v>
      </c>
      <c r="B60" s="5" t="s">
        <v>9</v>
      </c>
      <c r="C60" s="6">
        <v>144054</v>
      </c>
      <c r="D60" s="6">
        <v>131198</v>
      </c>
      <c r="E60" s="6">
        <v>0</v>
      </c>
      <c r="F60" s="6">
        <v>275252</v>
      </c>
      <c r="G60" s="7">
        <f t="shared" si="1"/>
        <v>0.00172017141094772</v>
      </c>
      <c r="H60" s="8">
        <f>$G60*H$3</f>
        <v>0.344034282189544</v>
      </c>
      <c r="I60" s="8">
        <f>$G60*I$3</f>
        <v>0.3784377104084984</v>
      </c>
      <c r="J60" s="8">
        <f>$G60*J$3</f>
        <v>0.4128411386274528</v>
      </c>
      <c r="K60" s="8">
        <f>$G60*K$3</f>
        <v>0.44724456684640723</v>
      </c>
      <c r="L60" s="8">
        <f>$G60*L$3</f>
        <v>0.4816479950653616</v>
      </c>
      <c r="M60" s="8">
        <f>$G60*M$3</f>
        <v>0.4988497091748388</v>
      </c>
      <c r="N60" s="8">
        <f>$G60*N$3</f>
        <v>0.5504548515032704</v>
      </c>
      <c r="O60" s="8">
        <f>$G60*O$3</f>
        <v>0.5848582797222248</v>
      </c>
      <c r="P60" s="8">
        <f>$G60*P$3</f>
        <v>0.6020599938317021</v>
      </c>
      <c r="Q60" s="8">
        <f>$G60*Q$3</f>
        <v>0.6192617079411792</v>
      </c>
      <c r="R60" s="8">
        <f>$G60*R$3</f>
        <v>0.6278625649959179</v>
      </c>
      <c r="S60" s="8">
        <f>$G60*S$3</f>
        <v>0.6278625649959179</v>
      </c>
      <c r="T60" s="8">
        <f>$G60*T$3</f>
        <v>0.6278625649959179</v>
      </c>
      <c r="U60" s="8">
        <f>$G60*U$3</f>
        <v>0.6192617079411792</v>
      </c>
      <c r="V60" s="8">
        <f>$G60*V$3</f>
        <v>0.5332531373937932</v>
      </c>
      <c r="W60" s="8">
        <f>$G60*W$3</f>
        <v>0.4816479950653616</v>
      </c>
      <c r="X60" s="8">
        <f>$G60*X$3</f>
        <v>0.43004285273693</v>
      </c>
      <c r="Y60" s="8">
        <f>$G60*Y$3</f>
        <v>0.4128411386274528</v>
      </c>
      <c r="Z60" s="8">
        <f>$G60*Z$3</f>
        <v>0.3956394245179756</v>
      </c>
      <c r="AA60" s="8">
        <f>$G60*AA$3</f>
        <v>0.3784377104084984</v>
      </c>
      <c r="AB60" s="9">
        <f t="shared" si="2"/>
        <v>10.054401896989425</v>
      </c>
    </row>
    <row r="61" spans="1:28" ht="12.75">
      <c r="A61" s="5" t="s">
        <v>67</v>
      </c>
      <c r="B61" s="5" t="s">
        <v>9</v>
      </c>
      <c r="C61" s="6">
        <v>46558</v>
      </c>
      <c r="D61" s="6">
        <v>61829</v>
      </c>
      <c r="E61" s="6">
        <v>166204</v>
      </c>
      <c r="F61" s="6">
        <v>274591</v>
      </c>
      <c r="G61" s="7">
        <f t="shared" si="1"/>
        <v>0.0017160405297819647</v>
      </c>
      <c r="H61" s="8">
        <f>$G61*H$3</f>
        <v>0.34320810595639295</v>
      </c>
      <c r="I61" s="8">
        <f>$G61*I$3</f>
        <v>0.37752891655203225</v>
      </c>
      <c r="J61" s="8">
        <f>$G61*J$3</f>
        <v>0.41184972714767154</v>
      </c>
      <c r="K61" s="8">
        <f>$G61*K$3</f>
        <v>0.44617053774331084</v>
      </c>
      <c r="L61" s="8">
        <f>$G61*L$3</f>
        <v>0.48049134833895013</v>
      </c>
      <c r="M61" s="8">
        <f>$G61*M$3</f>
        <v>0.4976517536367698</v>
      </c>
      <c r="N61" s="8">
        <f>$G61*N$3</f>
        <v>0.5491329695302287</v>
      </c>
      <c r="O61" s="8">
        <f>$G61*O$3</f>
        <v>0.583453780125868</v>
      </c>
      <c r="P61" s="8">
        <f>$G61*P$3</f>
        <v>0.6006141854236876</v>
      </c>
      <c r="Q61" s="8">
        <f>$G61*Q$3</f>
        <v>0.6177745907215073</v>
      </c>
      <c r="R61" s="8">
        <f>$G61*R$3</f>
        <v>0.6263547933704171</v>
      </c>
      <c r="S61" s="8">
        <f>$G61*S$3</f>
        <v>0.6263547933704171</v>
      </c>
      <c r="T61" s="8">
        <f>$G61*T$3</f>
        <v>0.6263547933704171</v>
      </c>
      <c r="U61" s="8">
        <f>$G61*U$3</f>
        <v>0.6177745907215073</v>
      </c>
      <c r="V61" s="8">
        <f>$G61*V$3</f>
        <v>0.531972564232409</v>
      </c>
      <c r="W61" s="8">
        <f>$G61*W$3</f>
        <v>0.48049134833895013</v>
      </c>
      <c r="X61" s="8">
        <f>$G61*X$3</f>
        <v>0.4290101324454912</v>
      </c>
      <c r="Y61" s="8">
        <f>$G61*Y$3</f>
        <v>0.41184972714767154</v>
      </c>
      <c r="Z61" s="8">
        <f>$G61*Z$3</f>
        <v>0.3946893218498519</v>
      </c>
      <c r="AA61" s="8">
        <f>$G61*AA$3</f>
        <v>0.37752891655203225</v>
      </c>
      <c r="AB61" s="9">
        <f t="shared" si="2"/>
        <v>10.030256896575583</v>
      </c>
    </row>
    <row r="62" spans="1:28" ht="12.75">
      <c r="A62" s="5" t="s">
        <v>68</v>
      </c>
      <c r="B62" s="5" t="s">
        <v>9</v>
      </c>
      <c r="C62" s="6">
        <v>220016</v>
      </c>
      <c r="D62" s="6">
        <v>43197</v>
      </c>
      <c r="E62" s="6">
        <v>0</v>
      </c>
      <c r="F62" s="6">
        <v>263213</v>
      </c>
      <c r="G62" s="7">
        <f t="shared" si="1"/>
        <v>0.0016449343786413258</v>
      </c>
      <c r="H62" s="8">
        <f>$G62*H$3</f>
        <v>0.3289868757282652</v>
      </c>
      <c r="I62" s="8">
        <f>$G62*I$3</f>
        <v>0.3618855633010917</v>
      </c>
      <c r="J62" s="8">
        <f>$G62*J$3</f>
        <v>0.39478425087391816</v>
      </c>
      <c r="K62" s="8">
        <f>$G62*K$3</f>
        <v>0.4276829384467447</v>
      </c>
      <c r="L62" s="8">
        <f>$G62*L$3</f>
        <v>0.4605816260195712</v>
      </c>
      <c r="M62" s="8">
        <f>$G62*M$3</f>
        <v>0.4770309698059845</v>
      </c>
      <c r="N62" s="8">
        <f>$G62*N$3</f>
        <v>0.5263790011652243</v>
      </c>
      <c r="O62" s="8">
        <f>$G62*O$3</f>
        <v>0.5592776887380507</v>
      </c>
      <c r="P62" s="8">
        <f>$G62*P$3</f>
        <v>0.575727032524464</v>
      </c>
      <c r="Q62" s="8">
        <f>$G62*Q$3</f>
        <v>0.5921763763108773</v>
      </c>
      <c r="R62" s="8">
        <f>$G62*R$3</f>
        <v>0.6004010482040839</v>
      </c>
      <c r="S62" s="8">
        <f>$G62*S$3</f>
        <v>0.6004010482040839</v>
      </c>
      <c r="T62" s="8">
        <f>$G62*T$3</f>
        <v>0.6004010482040839</v>
      </c>
      <c r="U62" s="8">
        <f>$G62*U$3</f>
        <v>0.5921763763108773</v>
      </c>
      <c r="V62" s="8">
        <f>$G62*V$3</f>
        <v>0.509929657378811</v>
      </c>
      <c r="W62" s="8">
        <f>$G62*W$3</f>
        <v>0.4605816260195712</v>
      </c>
      <c r="X62" s="8">
        <f>$G62*X$3</f>
        <v>0.41123359466033144</v>
      </c>
      <c r="Y62" s="8">
        <f>$G62*Y$3</f>
        <v>0.39478425087391816</v>
      </c>
      <c r="Z62" s="8">
        <f>$G62*Z$3</f>
        <v>0.37833490708750495</v>
      </c>
      <c r="AA62" s="8">
        <f>$G62*AA$3</f>
        <v>0.3618855633010917</v>
      </c>
      <c r="AB62" s="9">
        <f t="shared" si="2"/>
        <v>9.614641443158549</v>
      </c>
    </row>
    <row r="63" spans="1:28" ht="12.75">
      <c r="A63" s="5" t="s">
        <v>69</v>
      </c>
      <c r="B63" s="5" t="s">
        <v>14</v>
      </c>
      <c r="C63" s="6">
        <v>28547</v>
      </c>
      <c r="D63" s="6">
        <v>18241</v>
      </c>
      <c r="E63" s="6">
        <v>214623</v>
      </c>
      <c r="F63" s="6">
        <v>261411</v>
      </c>
      <c r="G63" s="7">
        <f t="shared" si="1"/>
        <v>0.0016336728841470885</v>
      </c>
      <c r="H63" s="8">
        <f>$G63*H$3</f>
        <v>0.3267345768294177</v>
      </c>
      <c r="I63" s="8">
        <f>$G63*I$3</f>
        <v>0.3594080345123595</v>
      </c>
      <c r="J63" s="8">
        <f>$G63*J$3</f>
        <v>0.39208149219530125</v>
      </c>
      <c r="K63" s="8">
        <f>$G63*K$3</f>
        <v>0.424754949878243</v>
      </c>
      <c r="L63" s="8">
        <f>$G63*L$3</f>
        <v>0.4574284075611848</v>
      </c>
      <c r="M63" s="8">
        <f>$G63*M$3</f>
        <v>0.47376513640265566</v>
      </c>
      <c r="N63" s="8">
        <f>$G63*N$3</f>
        <v>0.5227753229270683</v>
      </c>
      <c r="O63" s="8">
        <f>$G63*O$3</f>
        <v>0.5554487806100101</v>
      </c>
      <c r="P63" s="8">
        <f>$G63*P$3</f>
        <v>0.571785509451481</v>
      </c>
      <c r="Q63" s="8">
        <f>$G63*Q$3</f>
        <v>0.5881222382929518</v>
      </c>
      <c r="R63" s="8">
        <f>$G63*R$3</f>
        <v>0.5962906027136873</v>
      </c>
      <c r="S63" s="8">
        <f>$G63*S$3</f>
        <v>0.5962906027136873</v>
      </c>
      <c r="T63" s="8">
        <f>$G63*T$3</f>
        <v>0.5962906027136873</v>
      </c>
      <c r="U63" s="8">
        <f>$G63*U$3</f>
        <v>0.5881222382929518</v>
      </c>
      <c r="V63" s="8">
        <f>$G63*V$3</f>
        <v>0.5064385940855974</v>
      </c>
      <c r="W63" s="8">
        <f>$G63*W$3</f>
        <v>0.4574284075611848</v>
      </c>
      <c r="X63" s="8">
        <f>$G63*X$3</f>
        <v>0.4084182210367721</v>
      </c>
      <c r="Y63" s="8">
        <f>$G63*Y$3</f>
        <v>0.39208149219530125</v>
      </c>
      <c r="Z63" s="8">
        <f>$G63*Z$3</f>
        <v>0.37574476335383034</v>
      </c>
      <c r="AA63" s="8">
        <f>$G63*AA$3</f>
        <v>0.3594080345123595</v>
      </c>
      <c r="AB63" s="9">
        <f t="shared" si="2"/>
        <v>9.548818007839733</v>
      </c>
    </row>
    <row r="64" spans="1:28" ht="12.75">
      <c r="A64" s="5" t="s">
        <v>70</v>
      </c>
      <c r="B64" s="5" t="s">
        <v>9</v>
      </c>
      <c r="C64" s="6">
        <v>119262</v>
      </c>
      <c r="D64" s="6">
        <v>35873</v>
      </c>
      <c r="E64" s="6">
        <v>97884</v>
      </c>
      <c r="F64" s="6">
        <v>253019</v>
      </c>
      <c r="G64" s="7">
        <f t="shared" si="1"/>
        <v>0.0015812275668354132</v>
      </c>
      <c r="H64" s="8">
        <f>$G64*H$3</f>
        <v>0.3162455133670826</v>
      </c>
      <c r="I64" s="8">
        <f>$G64*I$3</f>
        <v>0.3478700647037909</v>
      </c>
      <c r="J64" s="8">
        <f>$G64*J$3</f>
        <v>0.37949461604049917</v>
      </c>
      <c r="K64" s="8">
        <f>$G64*K$3</f>
        <v>0.41111916737720744</v>
      </c>
      <c r="L64" s="8">
        <f>$G64*L$3</f>
        <v>0.4427437187139157</v>
      </c>
      <c r="M64" s="8">
        <f>$G64*M$3</f>
        <v>0.45855599438226985</v>
      </c>
      <c r="N64" s="8">
        <f>$G64*N$3</f>
        <v>0.5059928213873323</v>
      </c>
      <c r="O64" s="8">
        <f>$G64*O$3</f>
        <v>0.5376173727240405</v>
      </c>
      <c r="P64" s="8">
        <f>$G64*P$3</f>
        <v>0.5534296483923946</v>
      </c>
      <c r="Q64" s="8">
        <f>$G64*Q$3</f>
        <v>0.5692419240607487</v>
      </c>
      <c r="R64" s="8">
        <f>$G64*R$3</f>
        <v>0.5771480618949258</v>
      </c>
      <c r="S64" s="8">
        <f>$G64*S$3</f>
        <v>0.5771480618949258</v>
      </c>
      <c r="T64" s="8">
        <f>$G64*T$3</f>
        <v>0.5771480618949258</v>
      </c>
      <c r="U64" s="8">
        <f>$G64*U$3</f>
        <v>0.5692419240607487</v>
      </c>
      <c r="V64" s="8">
        <f>$G64*V$3</f>
        <v>0.49018054571897807</v>
      </c>
      <c r="W64" s="8">
        <f>$G64*W$3</f>
        <v>0.4427437187139157</v>
      </c>
      <c r="X64" s="8">
        <f>$G64*X$3</f>
        <v>0.3953068917088533</v>
      </c>
      <c r="Y64" s="8">
        <f>$G64*Y$3</f>
        <v>0.37949461604049917</v>
      </c>
      <c r="Z64" s="8">
        <f>$G64*Z$3</f>
        <v>0.36368234037214503</v>
      </c>
      <c r="AA64" s="8">
        <f>$G64*AA$3</f>
        <v>0.3478700647037909</v>
      </c>
      <c r="AB64" s="9">
        <f t="shared" si="2"/>
        <v>9.242275128152992</v>
      </c>
    </row>
    <row r="65" spans="1:28" ht="12.75">
      <c r="A65" s="5" t="s">
        <v>71</v>
      </c>
      <c r="B65" s="5" t="s">
        <v>11</v>
      </c>
      <c r="C65" s="6">
        <v>109769</v>
      </c>
      <c r="D65" s="6">
        <v>45561</v>
      </c>
      <c r="E65" s="6">
        <v>92940</v>
      </c>
      <c r="F65" s="6">
        <v>248270</v>
      </c>
      <c r="G65" s="7">
        <f t="shared" si="1"/>
        <v>0.0015515489667504339</v>
      </c>
      <c r="H65" s="8">
        <f>$G65*H$3</f>
        <v>0.3103097933500868</v>
      </c>
      <c r="I65" s="8">
        <f>$G65*I$3</f>
        <v>0.34134077268509544</v>
      </c>
      <c r="J65" s="8">
        <f>$G65*J$3</f>
        <v>0.37237175202010414</v>
      </c>
      <c r="K65" s="8">
        <f>$G65*K$3</f>
        <v>0.4034027313551128</v>
      </c>
      <c r="L65" s="8">
        <f>$G65*L$3</f>
        <v>0.4344337106901215</v>
      </c>
      <c r="M65" s="8">
        <f>$G65*M$3</f>
        <v>0.4499492003576258</v>
      </c>
      <c r="N65" s="8">
        <f>$G65*N$3</f>
        <v>0.49649566936013884</v>
      </c>
      <c r="O65" s="8">
        <f>$G65*O$3</f>
        <v>0.5275266486951475</v>
      </c>
      <c r="P65" s="8">
        <f>$G65*P$3</f>
        <v>0.5430421383626518</v>
      </c>
      <c r="Q65" s="8">
        <f>$G65*Q$3</f>
        <v>0.5585576280301562</v>
      </c>
      <c r="R65" s="8">
        <f>$G65*R$3</f>
        <v>0.5663153728639083</v>
      </c>
      <c r="S65" s="8">
        <f>$G65*S$3</f>
        <v>0.5663153728639083</v>
      </c>
      <c r="T65" s="8">
        <f>$G65*T$3</f>
        <v>0.5663153728639083</v>
      </c>
      <c r="U65" s="8">
        <f>$G65*U$3</f>
        <v>0.5585576280301562</v>
      </c>
      <c r="V65" s="8">
        <f>$G65*V$3</f>
        <v>0.4809801796926345</v>
      </c>
      <c r="W65" s="8">
        <f>$G65*W$3</f>
        <v>0.4344337106901215</v>
      </c>
      <c r="X65" s="8">
        <f>$G65*X$3</f>
        <v>0.38788724168760846</v>
      </c>
      <c r="Y65" s="8">
        <f>$G65*Y$3</f>
        <v>0.37237175202010414</v>
      </c>
      <c r="Z65" s="8">
        <f>$G65*Z$3</f>
        <v>0.35685626235259976</v>
      </c>
      <c r="AA65" s="8">
        <f>$G65*AA$3</f>
        <v>0.34134077268509544</v>
      </c>
      <c r="AB65" s="9">
        <f t="shared" si="2"/>
        <v>9.068803710656285</v>
      </c>
    </row>
    <row r="66" spans="1:28" ht="12.75">
      <c r="A66" s="5" t="s">
        <v>72</v>
      </c>
      <c r="B66" s="5" t="s">
        <v>11</v>
      </c>
      <c r="C66" s="6">
        <v>199002</v>
      </c>
      <c r="D66" s="6">
        <v>36302</v>
      </c>
      <c r="E66" s="6">
        <v>112</v>
      </c>
      <c r="F66" s="6">
        <v>235416</v>
      </c>
      <c r="G66" s="7">
        <f t="shared" si="1"/>
        <v>0.0014712186392094096</v>
      </c>
      <c r="H66" s="8">
        <f>$G66*H$3</f>
        <v>0.2942437278418819</v>
      </c>
      <c r="I66" s="8">
        <f>$G66*I$3</f>
        <v>0.3236681006260701</v>
      </c>
      <c r="J66" s="8">
        <f>$G66*J$3</f>
        <v>0.3530924734102583</v>
      </c>
      <c r="K66" s="8">
        <f>$G66*K$3</f>
        <v>0.3825168461944465</v>
      </c>
      <c r="L66" s="8">
        <f>$G66*L$3</f>
        <v>0.41194121897863467</v>
      </c>
      <c r="M66" s="8">
        <f>$G66*M$3</f>
        <v>0.42665340537072877</v>
      </c>
      <c r="N66" s="8">
        <f>$G66*N$3</f>
        <v>0.47078996454701105</v>
      </c>
      <c r="O66" s="8">
        <f>$G66*O$3</f>
        <v>0.5002143373311992</v>
      </c>
      <c r="P66" s="8">
        <f>$G66*P$3</f>
        <v>0.5149265237232934</v>
      </c>
      <c r="Q66" s="8">
        <f>$G66*Q$3</f>
        <v>0.5296387101153874</v>
      </c>
      <c r="R66" s="8">
        <f>$G66*R$3</f>
        <v>0.5369948033114346</v>
      </c>
      <c r="S66" s="8">
        <f>$G66*S$3</f>
        <v>0.5369948033114346</v>
      </c>
      <c r="T66" s="8">
        <f>$G66*T$3</f>
        <v>0.5369948033114346</v>
      </c>
      <c r="U66" s="8">
        <f>$G66*U$3</f>
        <v>0.5296387101153874</v>
      </c>
      <c r="V66" s="8">
        <f>$G66*V$3</f>
        <v>0.45607777815491696</v>
      </c>
      <c r="W66" s="8">
        <f>$G66*W$3</f>
        <v>0.41194121897863467</v>
      </c>
      <c r="X66" s="8">
        <f>$G66*X$3</f>
        <v>0.3678046598023524</v>
      </c>
      <c r="Y66" s="8">
        <f>$G66*Y$3</f>
        <v>0.3530924734102583</v>
      </c>
      <c r="Z66" s="8">
        <f>$G66*Z$3</f>
        <v>0.3383802870181642</v>
      </c>
      <c r="AA66" s="8">
        <f>$G66*AA$3</f>
        <v>0.3236681006260701</v>
      </c>
      <c r="AB66" s="9">
        <f t="shared" si="2"/>
        <v>8.599272946179</v>
      </c>
    </row>
    <row r="67" spans="1:28" ht="12.75">
      <c r="A67" s="5" t="s">
        <v>73</v>
      </c>
      <c r="B67" s="5" t="s">
        <v>14</v>
      </c>
      <c r="C67" s="6">
        <v>161796</v>
      </c>
      <c r="D67" s="6">
        <v>33591</v>
      </c>
      <c r="E67" s="6">
        <v>27811</v>
      </c>
      <c r="F67" s="6">
        <v>223198</v>
      </c>
      <c r="G67" s="7">
        <f t="shared" si="1"/>
        <v>0.0013948629567839986</v>
      </c>
      <c r="H67" s="8">
        <f>$G67*H$3</f>
        <v>0.2789725913567997</v>
      </c>
      <c r="I67" s="8">
        <f>$G67*I$3</f>
        <v>0.30686985049247967</v>
      </c>
      <c r="J67" s="8">
        <f>$G67*J$3</f>
        <v>0.33476710962815964</v>
      </c>
      <c r="K67" s="8">
        <f>$G67*K$3</f>
        <v>0.3626643687638396</v>
      </c>
      <c r="L67" s="8">
        <f>$G67*L$3</f>
        <v>0.3905616278995196</v>
      </c>
      <c r="M67" s="8">
        <f>$G67*M$3</f>
        <v>0.4045102574673596</v>
      </c>
      <c r="N67" s="8">
        <f>$G67*N$3</f>
        <v>0.44635614617087954</v>
      </c>
      <c r="O67" s="8">
        <f>$G67*O$3</f>
        <v>0.4742534053065595</v>
      </c>
      <c r="P67" s="8">
        <f>$G67*P$3</f>
        <v>0.4882020348743995</v>
      </c>
      <c r="Q67" s="8">
        <f>$G67*Q$3</f>
        <v>0.5021506644422394</v>
      </c>
      <c r="R67" s="8">
        <f>$G67*R$3</f>
        <v>0.5091249792261595</v>
      </c>
      <c r="S67" s="8">
        <f>$G67*S$3</f>
        <v>0.5091249792261595</v>
      </c>
      <c r="T67" s="8">
        <f>$G67*T$3</f>
        <v>0.5091249792261595</v>
      </c>
      <c r="U67" s="8">
        <f>$G67*U$3</f>
        <v>0.5021506644422394</v>
      </c>
      <c r="V67" s="8">
        <f>$G67*V$3</f>
        <v>0.43240751660303955</v>
      </c>
      <c r="W67" s="8">
        <f>$G67*W$3</f>
        <v>0.3905616278995196</v>
      </c>
      <c r="X67" s="8">
        <f>$G67*X$3</f>
        <v>0.34871573919599963</v>
      </c>
      <c r="Y67" s="8">
        <f>$G67*Y$3</f>
        <v>0.33476710962815964</v>
      </c>
      <c r="Z67" s="8">
        <f>$G67*Z$3</f>
        <v>0.32081848006031966</v>
      </c>
      <c r="AA67" s="8">
        <f>$G67*AA$3</f>
        <v>0.30686985049247967</v>
      </c>
      <c r="AB67" s="9">
        <f t="shared" si="2"/>
        <v>8.152973982402472</v>
      </c>
    </row>
    <row r="68" spans="1:28" ht="12.75">
      <c r="A68" s="5" t="s">
        <v>74</v>
      </c>
      <c r="B68" s="5" t="s">
        <v>9</v>
      </c>
      <c r="C68" s="6">
        <v>135604</v>
      </c>
      <c r="D68" s="6">
        <v>84341</v>
      </c>
      <c r="E68" s="6">
        <v>0</v>
      </c>
      <c r="F68" s="6">
        <v>219945</v>
      </c>
      <c r="G68" s="7">
        <f t="shared" si="1"/>
        <v>0.0013745335219395181</v>
      </c>
      <c r="H68" s="8">
        <f>$G68*H$3</f>
        <v>0.2749067043879036</v>
      </c>
      <c r="I68" s="8">
        <f>$G68*I$3</f>
        <v>0.302397374826694</v>
      </c>
      <c r="J68" s="8">
        <f>$G68*J$3</f>
        <v>0.3298880452654844</v>
      </c>
      <c r="K68" s="8">
        <f>$G68*K$3</f>
        <v>0.3573787157042747</v>
      </c>
      <c r="L68" s="8">
        <f>$G68*L$3</f>
        <v>0.3848693861430651</v>
      </c>
      <c r="M68" s="8">
        <f>$G68*M$3</f>
        <v>0.39861472136246023</v>
      </c>
      <c r="N68" s="8">
        <f>$G68*N$3</f>
        <v>0.4398507270206458</v>
      </c>
      <c r="O68" s="8">
        <f>$G68*O$3</f>
        <v>0.46734139745943615</v>
      </c>
      <c r="P68" s="8">
        <f>$G68*P$3</f>
        <v>0.48108673267883134</v>
      </c>
      <c r="Q68" s="8">
        <f>$G68*Q$3</f>
        <v>0.49483206789822654</v>
      </c>
      <c r="R68" s="8">
        <f>$G68*R$3</f>
        <v>0.5017047355079242</v>
      </c>
      <c r="S68" s="8">
        <f>$G68*S$3</f>
        <v>0.5017047355079242</v>
      </c>
      <c r="T68" s="8">
        <f>$G68*T$3</f>
        <v>0.5017047355079242</v>
      </c>
      <c r="U68" s="8">
        <f>$G68*U$3</f>
        <v>0.49483206789822654</v>
      </c>
      <c r="V68" s="8">
        <f>$G68*V$3</f>
        <v>0.4261053918012506</v>
      </c>
      <c r="W68" s="8">
        <f>$G68*W$3</f>
        <v>0.3848693861430651</v>
      </c>
      <c r="X68" s="8">
        <f>$G68*X$3</f>
        <v>0.3436333804848795</v>
      </c>
      <c r="Y68" s="8">
        <f>$G68*Y$3</f>
        <v>0.3298880452654844</v>
      </c>
      <c r="Z68" s="8">
        <f>$G68*Z$3</f>
        <v>0.3161427100460892</v>
      </c>
      <c r="AA68" s="8">
        <f>$G68*AA$3</f>
        <v>0.302397374826694</v>
      </c>
      <c r="AB68" s="9">
        <f t="shared" si="2"/>
        <v>8.034148435736483</v>
      </c>
    </row>
    <row r="69" spans="1:28" ht="12.75">
      <c r="A69" s="5" t="s">
        <v>75</v>
      </c>
      <c r="B69" s="5" t="s">
        <v>14</v>
      </c>
      <c r="C69" s="6">
        <v>123756</v>
      </c>
      <c r="D69" s="6">
        <v>94190</v>
      </c>
      <c r="E69" s="6">
        <v>0</v>
      </c>
      <c r="F69" s="6">
        <v>217946</v>
      </c>
      <c r="G69" s="7">
        <f aca="true" t="shared" si="3" ref="G69:G132">F69/F$160</f>
        <v>0.0013620408873701619</v>
      </c>
      <c r="H69" s="8">
        <f>$G69*H$3</f>
        <v>0.27240817747403234</v>
      </c>
      <c r="I69" s="8">
        <f>$G69*I$3</f>
        <v>0.2996489952214356</v>
      </c>
      <c r="J69" s="8">
        <f>$G69*J$3</f>
        <v>0.32688981296883884</v>
      </c>
      <c r="K69" s="8">
        <f>$G69*K$3</f>
        <v>0.35413063071624207</v>
      </c>
      <c r="L69" s="8">
        <f>$G69*L$3</f>
        <v>0.38137144846364535</v>
      </c>
      <c r="M69" s="8">
        <f>$G69*M$3</f>
        <v>0.39499185733734693</v>
      </c>
      <c r="N69" s="8">
        <f>$G69*N$3</f>
        <v>0.4358530839584518</v>
      </c>
      <c r="O69" s="8">
        <f>$G69*O$3</f>
        <v>0.463093901705855</v>
      </c>
      <c r="P69" s="8">
        <f>$G69*P$3</f>
        <v>0.47671431057955665</v>
      </c>
      <c r="Q69" s="8">
        <f>$G69*Q$3</f>
        <v>0.49033471945325824</v>
      </c>
      <c r="R69" s="8">
        <f>$G69*R$3</f>
        <v>0.49714492389010906</v>
      </c>
      <c r="S69" s="8">
        <f>$G69*S$3</f>
        <v>0.49714492389010906</v>
      </c>
      <c r="T69" s="8">
        <f>$G69*T$3</f>
        <v>0.49714492389010906</v>
      </c>
      <c r="U69" s="8">
        <f>$G69*U$3</f>
        <v>0.49033471945325824</v>
      </c>
      <c r="V69" s="8">
        <f>$G69*V$3</f>
        <v>0.42223267508475015</v>
      </c>
      <c r="W69" s="8">
        <f>$G69*W$3</f>
        <v>0.38137144846364535</v>
      </c>
      <c r="X69" s="8">
        <f>$G69*X$3</f>
        <v>0.3405102218425405</v>
      </c>
      <c r="Y69" s="8">
        <f>$G69*Y$3</f>
        <v>0.32688981296883884</v>
      </c>
      <c r="Z69" s="8">
        <f>$G69*Z$3</f>
        <v>0.3132694040951372</v>
      </c>
      <c r="AA69" s="8">
        <f>$G69*AA$3</f>
        <v>0.2996489952214356</v>
      </c>
      <c r="AB69" s="9">
        <f aca="true" t="shared" si="4" ref="AB69:AB132">SUM(H69:AA69)</f>
        <v>7.961128986678596</v>
      </c>
    </row>
    <row r="70" spans="1:28" ht="12.75">
      <c r="A70" s="5" t="s">
        <v>76</v>
      </c>
      <c r="B70" s="5" t="s">
        <v>9</v>
      </c>
      <c r="C70" s="6">
        <v>96048</v>
      </c>
      <c r="D70" s="6">
        <v>117955</v>
      </c>
      <c r="E70" s="6">
        <v>0</v>
      </c>
      <c r="F70" s="6">
        <v>214003</v>
      </c>
      <c r="G70" s="7">
        <f t="shared" si="3"/>
        <v>0.0013373993375417614</v>
      </c>
      <c r="H70" s="8">
        <f>$G70*H$3</f>
        <v>0.2674798675083523</v>
      </c>
      <c r="I70" s="8">
        <f>$G70*I$3</f>
        <v>0.2942278542591875</v>
      </c>
      <c r="J70" s="8">
        <f>$G70*J$3</f>
        <v>0.32097584101002274</v>
      </c>
      <c r="K70" s="8">
        <f>$G70*K$3</f>
        <v>0.347723827760858</v>
      </c>
      <c r="L70" s="8">
        <f>$G70*L$3</f>
        <v>0.3744718145116932</v>
      </c>
      <c r="M70" s="8">
        <f>$G70*M$3</f>
        <v>0.3878458078871108</v>
      </c>
      <c r="N70" s="8">
        <f>$G70*N$3</f>
        <v>0.42796778801336366</v>
      </c>
      <c r="O70" s="8">
        <f>$G70*O$3</f>
        <v>0.4547157747641989</v>
      </c>
      <c r="P70" s="8">
        <f>$G70*P$3</f>
        <v>0.4680897681396165</v>
      </c>
      <c r="Q70" s="8">
        <f>$G70*Q$3</f>
        <v>0.4814637615150341</v>
      </c>
      <c r="R70" s="8">
        <f>$G70*R$3</f>
        <v>0.4881507582027429</v>
      </c>
      <c r="S70" s="8">
        <f>$G70*S$3</f>
        <v>0.4881507582027429</v>
      </c>
      <c r="T70" s="8">
        <f>$G70*T$3</f>
        <v>0.4881507582027429</v>
      </c>
      <c r="U70" s="8">
        <f>$G70*U$3</f>
        <v>0.4814637615150341</v>
      </c>
      <c r="V70" s="8">
        <f>$G70*V$3</f>
        <v>0.41459379463794604</v>
      </c>
      <c r="W70" s="8">
        <f>$G70*W$3</f>
        <v>0.3744718145116932</v>
      </c>
      <c r="X70" s="8">
        <f>$G70*X$3</f>
        <v>0.33434983438544036</v>
      </c>
      <c r="Y70" s="8">
        <f>$G70*Y$3</f>
        <v>0.32097584101002274</v>
      </c>
      <c r="Z70" s="8">
        <f>$G70*Z$3</f>
        <v>0.30760184763460513</v>
      </c>
      <c r="AA70" s="8">
        <f>$G70*AA$3</f>
        <v>0.2942278542591875</v>
      </c>
      <c r="AB70" s="9">
        <f t="shared" si="4"/>
        <v>7.817099127931594</v>
      </c>
    </row>
    <row r="71" spans="1:28" ht="12.75">
      <c r="A71" s="5" t="s">
        <v>77</v>
      </c>
      <c r="B71" s="5" t="s">
        <v>25</v>
      </c>
      <c r="C71" s="6">
        <v>143961</v>
      </c>
      <c r="D71" s="6">
        <v>44766</v>
      </c>
      <c r="E71" s="6">
        <v>13211</v>
      </c>
      <c r="F71" s="6">
        <v>201938</v>
      </c>
      <c r="G71" s="7">
        <f t="shared" si="3"/>
        <v>0.0012619998197432195</v>
      </c>
      <c r="H71" s="8">
        <f>$G71*H$3</f>
        <v>0.2523999639486439</v>
      </c>
      <c r="I71" s="8">
        <f>$G71*I$3</f>
        <v>0.2776399603435083</v>
      </c>
      <c r="J71" s="8">
        <f>$G71*J$3</f>
        <v>0.30287995673837265</v>
      </c>
      <c r="K71" s="8">
        <f>$G71*K$3</f>
        <v>0.32811995313323705</v>
      </c>
      <c r="L71" s="8">
        <f>$G71*L$3</f>
        <v>0.35335994952810146</v>
      </c>
      <c r="M71" s="8">
        <f>$G71*M$3</f>
        <v>0.36597994772553366</v>
      </c>
      <c r="N71" s="8">
        <f>$G71*N$3</f>
        <v>0.4038399423178302</v>
      </c>
      <c r="O71" s="8">
        <f>$G71*O$3</f>
        <v>0.4290799387126946</v>
      </c>
      <c r="P71" s="8">
        <f>$G71*P$3</f>
        <v>0.4416999369101268</v>
      </c>
      <c r="Q71" s="8">
        <f>$G71*Q$3</f>
        <v>0.454319935107559</v>
      </c>
      <c r="R71" s="8">
        <f>$G71*R$3</f>
        <v>0.4606299342062751</v>
      </c>
      <c r="S71" s="8">
        <f>$G71*S$3</f>
        <v>0.4606299342062751</v>
      </c>
      <c r="T71" s="8">
        <f>$G71*T$3</f>
        <v>0.4606299342062751</v>
      </c>
      <c r="U71" s="8">
        <f>$G71*U$3</f>
        <v>0.454319935107559</v>
      </c>
      <c r="V71" s="8">
        <f>$G71*V$3</f>
        <v>0.391219944120398</v>
      </c>
      <c r="W71" s="8">
        <f>$G71*W$3</f>
        <v>0.35335994952810146</v>
      </c>
      <c r="X71" s="8">
        <f>$G71*X$3</f>
        <v>0.31549995493580485</v>
      </c>
      <c r="Y71" s="8">
        <f>$G71*Y$3</f>
        <v>0.30287995673837265</v>
      </c>
      <c r="Z71" s="8">
        <f>$G71*Z$3</f>
        <v>0.2902599585409405</v>
      </c>
      <c r="AA71" s="8">
        <f>$G71*AA$3</f>
        <v>0.2776399603435083</v>
      </c>
      <c r="AB71" s="9">
        <f t="shared" si="4"/>
        <v>7.376388946399119</v>
      </c>
    </row>
    <row r="72" spans="1:28" ht="12.75">
      <c r="A72" s="5" t="s">
        <v>78</v>
      </c>
      <c r="B72" s="5" t="s">
        <v>9</v>
      </c>
      <c r="C72" s="6">
        <v>71169</v>
      </c>
      <c r="D72" s="6">
        <v>114329</v>
      </c>
      <c r="E72" s="6">
        <v>14757</v>
      </c>
      <c r="F72" s="6">
        <v>200255</v>
      </c>
      <c r="G72" s="7">
        <f t="shared" si="3"/>
        <v>0.0012514820088476584</v>
      </c>
      <c r="H72" s="8">
        <f>$G72*H$3</f>
        <v>0.25029640176953166</v>
      </c>
      <c r="I72" s="8">
        <f>$G72*I$3</f>
        <v>0.27532604194648486</v>
      </c>
      <c r="J72" s="8">
        <f>$G72*J$3</f>
        <v>0.30035568212343805</v>
      </c>
      <c r="K72" s="8">
        <f>$G72*K$3</f>
        <v>0.3253853223003912</v>
      </c>
      <c r="L72" s="8">
        <f>$G72*L$3</f>
        <v>0.3504149624773444</v>
      </c>
      <c r="M72" s="8">
        <f>$G72*M$3</f>
        <v>0.3629297825658209</v>
      </c>
      <c r="N72" s="8">
        <f>$G72*N$3</f>
        <v>0.4004742428312507</v>
      </c>
      <c r="O72" s="8">
        <f>$G72*O$3</f>
        <v>0.42550388300820385</v>
      </c>
      <c r="P72" s="8">
        <f>$G72*P$3</f>
        <v>0.43801870309668045</v>
      </c>
      <c r="Q72" s="8">
        <f>$G72*Q$3</f>
        <v>0.45053352318515705</v>
      </c>
      <c r="R72" s="8">
        <f>$G72*R$3</f>
        <v>0.45679093322939535</v>
      </c>
      <c r="S72" s="8">
        <f>$G72*S$3</f>
        <v>0.45679093322939535</v>
      </c>
      <c r="T72" s="8">
        <f>$G72*T$3</f>
        <v>0.45679093322939535</v>
      </c>
      <c r="U72" s="8">
        <f>$G72*U$3</f>
        <v>0.45053352318515705</v>
      </c>
      <c r="V72" s="8">
        <f>$G72*V$3</f>
        <v>0.3879594227427741</v>
      </c>
      <c r="W72" s="8">
        <f>$G72*W$3</f>
        <v>0.3504149624773444</v>
      </c>
      <c r="X72" s="8">
        <f>$G72*X$3</f>
        <v>0.3128705022119146</v>
      </c>
      <c r="Y72" s="8">
        <f>$G72*Y$3</f>
        <v>0.30035568212343805</v>
      </c>
      <c r="Z72" s="8">
        <f>$G72*Z$3</f>
        <v>0.28784086203496145</v>
      </c>
      <c r="AA72" s="8">
        <f>$G72*AA$3</f>
        <v>0.27532604194648486</v>
      </c>
      <c r="AB72" s="9">
        <f t="shared" si="4"/>
        <v>7.314912341714566</v>
      </c>
    </row>
    <row r="73" spans="1:28" ht="12.75">
      <c r="A73" s="5" t="s">
        <v>79</v>
      </c>
      <c r="B73" s="5" t="s">
        <v>9</v>
      </c>
      <c r="C73" s="6">
        <v>140128</v>
      </c>
      <c r="D73" s="6">
        <v>59444</v>
      </c>
      <c r="E73" s="6">
        <v>0</v>
      </c>
      <c r="F73" s="6">
        <v>199572</v>
      </c>
      <c r="G73" s="7">
        <f t="shared" si="3"/>
        <v>0.0012472136399577782</v>
      </c>
      <c r="H73" s="8">
        <f>$G73*H$3</f>
        <v>0.24944272799155565</v>
      </c>
      <c r="I73" s="8">
        <f>$G73*I$3</f>
        <v>0.2743870007907112</v>
      </c>
      <c r="J73" s="8">
        <f>$G73*J$3</f>
        <v>0.2993312735898668</v>
      </c>
      <c r="K73" s="8">
        <f>$G73*K$3</f>
        <v>0.32427554638902234</v>
      </c>
      <c r="L73" s="8">
        <f>$G73*L$3</f>
        <v>0.3492198191881779</v>
      </c>
      <c r="M73" s="8">
        <f>$G73*M$3</f>
        <v>0.3616919555877557</v>
      </c>
      <c r="N73" s="8">
        <f>$G73*N$3</f>
        <v>0.39910836478648903</v>
      </c>
      <c r="O73" s="8">
        <f>$G73*O$3</f>
        <v>0.4240526375856446</v>
      </c>
      <c r="P73" s="8">
        <f>$G73*P$3</f>
        <v>0.4365247739852224</v>
      </c>
      <c r="Q73" s="8">
        <f>$G73*Q$3</f>
        <v>0.44899691038480016</v>
      </c>
      <c r="R73" s="8">
        <f>$G73*R$3</f>
        <v>0.45523297858458905</v>
      </c>
      <c r="S73" s="8">
        <f>$G73*S$3</f>
        <v>0.45523297858458905</v>
      </c>
      <c r="T73" s="8">
        <f>$G73*T$3</f>
        <v>0.45523297858458905</v>
      </c>
      <c r="U73" s="8">
        <f>$G73*U$3</f>
        <v>0.44899691038480016</v>
      </c>
      <c r="V73" s="8">
        <f>$G73*V$3</f>
        <v>0.38663622838691125</v>
      </c>
      <c r="W73" s="8">
        <f>$G73*W$3</f>
        <v>0.3492198191881779</v>
      </c>
      <c r="X73" s="8">
        <f>$G73*X$3</f>
        <v>0.31180340998944456</v>
      </c>
      <c r="Y73" s="8">
        <f>$G73*Y$3</f>
        <v>0.2993312735898668</v>
      </c>
      <c r="Z73" s="8">
        <f>$G73*Z$3</f>
        <v>0.286859137190289</v>
      </c>
      <c r="AA73" s="8">
        <f>$G73*AA$3</f>
        <v>0.2743870007907112</v>
      </c>
      <c r="AB73" s="9">
        <f t="shared" si="4"/>
        <v>7.289963725553214</v>
      </c>
    </row>
    <row r="74" spans="1:28" ht="12.75">
      <c r="A74" s="15" t="s">
        <v>80</v>
      </c>
      <c r="B74" s="5" t="s">
        <v>9</v>
      </c>
      <c r="C74" s="6">
        <v>0</v>
      </c>
      <c r="D74" s="6">
        <v>0</v>
      </c>
      <c r="E74" s="6">
        <v>187634</v>
      </c>
      <c r="F74" s="6">
        <v>187634</v>
      </c>
      <c r="G74" s="7">
        <f t="shared" si="3"/>
        <v>0.0011726078012939578</v>
      </c>
      <c r="H74" s="8">
        <f>$G74*H$3</f>
        <v>0.23452156025879156</v>
      </c>
      <c r="I74" s="8">
        <f>$G74*I$3</f>
        <v>0.2579737162846707</v>
      </c>
      <c r="J74" s="8">
        <f>$G74*J$3</f>
        <v>0.2814258723105499</v>
      </c>
      <c r="K74" s="8">
        <f>$G74*K$3</f>
        <v>0.304878028336429</v>
      </c>
      <c r="L74" s="8">
        <f>$G74*L$3</f>
        <v>0.3283301843623082</v>
      </c>
      <c r="M74" s="8">
        <f>$G74*M$3</f>
        <v>0.3400562623752478</v>
      </c>
      <c r="N74" s="8">
        <f>$G74*N$3</f>
        <v>0.3752344964140665</v>
      </c>
      <c r="O74" s="8">
        <f>$G74*O$3</f>
        <v>0.39868665243994567</v>
      </c>
      <c r="P74" s="8">
        <f>$G74*P$3</f>
        <v>0.41041273045288523</v>
      </c>
      <c r="Q74" s="8">
        <f>$G74*Q$3</f>
        <v>0.4221388084658248</v>
      </c>
      <c r="R74" s="8">
        <f>$G74*R$3</f>
        <v>0.4280018474722946</v>
      </c>
      <c r="S74" s="8">
        <f>$G74*S$3</f>
        <v>0.4280018474722946</v>
      </c>
      <c r="T74" s="8">
        <f>$G74*T$3</f>
        <v>0.4280018474722946</v>
      </c>
      <c r="U74" s="8">
        <f>$G74*U$3</f>
        <v>0.4221388084658248</v>
      </c>
      <c r="V74" s="8">
        <f>$G74*V$3</f>
        <v>0.3635084184011269</v>
      </c>
      <c r="W74" s="8">
        <f>$G74*W$3</f>
        <v>0.3283301843623082</v>
      </c>
      <c r="X74" s="8">
        <f>$G74*X$3</f>
        <v>0.29315195032348945</v>
      </c>
      <c r="Y74" s="8">
        <f>$G74*Y$3</f>
        <v>0.2814258723105499</v>
      </c>
      <c r="Z74" s="8">
        <f>$G74*Z$3</f>
        <v>0.2696997942976103</v>
      </c>
      <c r="AA74" s="8">
        <f>$G74*AA$3</f>
        <v>0.2579737162846707</v>
      </c>
      <c r="AB74" s="9">
        <f t="shared" si="4"/>
        <v>6.853892598563181</v>
      </c>
    </row>
    <row r="75" spans="1:28" ht="12.75">
      <c r="A75" s="5" t="s">
        <v>81</v>
      </c>
      <c r="B75" s="5" t="s">
        <v>14</v>
      </c>
      <c r="C75" s="6">
        <v>88043</v>
      </c>
      <c r="D75" s="6">
        <v>43653</v>
      </c>
      <c r="E75" s="6">
        <v>54513</v>
      </c>
      <c r="F75" s="6">
        <v>186209</v>
      </c>
      <c r="G75" s="7">
        <f t="shared" si="3"/>
        <v>0.0011637023464358624</v>
      </c>
      <c r="H75" s="8">
        <f>$G75*H$3</f>
        <v>0.23274046928717249</v>
      </c>
      <c r="I75" s="8">
        <f>$G75*I$3</f>
        <v>0.2560145162158897</v>
      </c>
      <c r="J75" s="8">
        <f>$G75*J$3</f>
        <v>0.279288563144607</v>
      </c>
      <c r="K75" s="8">
        <f>$G75*K$3</f>
        <v>0.30256261007332425</v>
      </c>
      <c r="L75" s="8">
        <f>$G75*L$3</f>
        <v>0.32583665700204145</v>
      </c>
      <c r="M75" s="8">
        <f>$G75*M$3</f>
        <v>0.3374736804664001</v>
      </c>
      <c r="N75" s="8">
        <f>$G75*N$3</f>
        <v>0.372384750859476</v>
      </c>
      <c r="O75" s="8">
        <f>$G75*O$3</f>
        <v>0.3956587977881932</v>
      </c>
      <c r="P75" s="8">
        <f>$G75*P$3</f>
        <v>0.4072958212525518</v>
      </c>
      <c r="Q75" s="8">
        <f>$G75*Q$3</f>
        <v>0.41893284471691045</v>
      </c>
      <c r="R75" s="8">
        <f>$G75*R$3</f>
        <v>0.4247513564490898</v>
      </c>
      <c r="S75" s="8">
        <f>$G75*S$3</f>
        <v>0.4247513564490898</v>
      </c>
      <c r="T75" s="8">
        <f>$G75*T$3</f>
        <v>0.4247513564490898</v>
      </c>
      <c r="U75" s="8">
        <f>$G75*U$3</f>
        <v>0.41893284471691045</v>
      </c>
      <c r="V75" s="8">
        <f>$G75*V$3</f>
        <v>0.36074772739511735</v>
      </c>
      <c r="W75" s="8">
        <f>$G75*W$3</f>
        <v>0.32583665700204145</v>
      </c>
      <c r="X75" s="8">
        <f>$G75*X$3</f>
        <v>0.2909255866089656</v>
      </c>
      <c r="Y75" s="8">
        <f>$G75*Y$3</f>
        <v>0.279288563144607</v>
      </c>
      <c r="Z75" s="8">
        <f>$G75*Z$3</f>
        <v>0.26765153968024835</v>
      </c>
      <c r="AA75" s="8">
        <f>$G75*AA$3</f>
        <v>0.2560145162158897</v>
      </c>
      <c r="AB75" s="9">
        <f t="shared" si="4"/>
        <v>6.8018402149176165</v>
      </c>
    </row>
    <row r="76" spans="1:28" ht="12.75">
      <c r="A76" s="5" t="s">
        <v>82</v>
      </c>
      <c r="B76" s="5" t="s">
        <v>11</v>
      </c>
      <c r="C76" s="6">
        <v>91297</v>
      </c>
      <c r="D76" s="6">
        <v>84268</v>
      </c>
      <c r="E76" s="6">
        <v>0</v>
      </c>
      <c r="F76" s="6">
        <v>175565</v>
      </c>
      <c r="G76" s="7">
        <f t="shared" si="3"/>
        <v>0.0010971832857273932</v>
      </c>
      <c r="H76" s="8">
        <f>$G76*H$3</f>
        <v>0.21943665714547864</v>
      </c>
      <c r="I76" s="8">
        <f>$G76*I$3</f>
        <v>0.2413803228600265</v>
      </c>
      <c r="J76" s="8">
        <f>$G76*J$3</f>
        <v>0.26332398857457434</v>
      </c>
      <c r="K76" s="8">
        <f>$G76*K$3</f>
        <v>0.2852676542891222</v>
      </c>
      <c r="L76" s="8">
        <f>$G76*L$3</f>
        <v>0.3072113200036701</v>
      </c>
      <c r="M76" s="8">
        <f>$G76*M$3</f>
        <v>0.318183152860944</v>
      </c>
      <c r="N76" s="8">
        <f>$G76*N$3</f>
        <v>0.3510986514327658</v>
      </c>
      <c r="O76" s="8">
        <f>$G76*O$3</f>
        <v>0.3730423171473137</v>
      </c>
      <c r="P76" s="8">
        <f>$G76*P$3</f>
        <v>0.3840141500045876</v>
      </c>
      <c r="Q76" s="8">
        <f>$G76*Q$3</f>
        <v>0.39498598286186154</v>
      </c>
      <c r="R76" s="8">
        <f>$G76*R$3</f>
        <v>0.40047189929049853</v>
      </c>
      <c r="S76" s="8">
        <f>$G76*S$3</f>
        <v>0.40047189929049853</v>
      </c>
      <c r="T76" s="8">
        <f>$G76*T$3</f>
        <v>0.40047189929049853</v>
      </c>
      <c r="U76" s="8">
        <f>$G76*U$3</f>
        <v>0.39498598286186154</v>
      </c>
      <c r="V76" s="8">
        <f>$G76*V$3</f>
        <v>0.3401268185754919</v>
      </c>
      <c r="W76" s="8">
        <f>$G76*W$3</f>
        <v>0.3072113200036701</v>
      </c>
      <c r="X76" s="8">
        <f>$G76*X$3</f>
        <v>0.2742958214318483</v>
      </c>
      <c r="Y76" s="8">
        <f>$G76*Y$3</f>
        <v>0.26332398857457434</v>
      </c>
      <c r="Z76" s="8">
        <f>$G76*Z$3</f>
        <v>0.2523521557173004</v>
      </c>
      <c r="AA76" s="8">
        <f>$G76*AA$3</f>
        <v>0.2413803228600265</v>
      </c>
      <c r="AB76" s="9">
        <f t="shared" si="4"/>
        <v>6.413036305076612</v>
      </c>
    </row>
    <row r="77" spans="1:28" ht="12.75">
      <c r="A77" s="5" t="s">
        <v>83</v>
      </c>
      <c r="B77" s="5" t="s">
        <v>14</v>
      </c>
      <c r="C77" s="6">
        <v>21018</v>
      </c>
      <c r="D77" s="6">
        <v>18186</v>
      </c>
      <c r="E77" s="6">
        <v>127725</v>
      </c>
      <c r="F77" s="6">
        <v>166929</v>
      </c>
      <c r="G77" s="7">
        <f t="shared" si="3"/>
        <v>0.0010432131045663318</v>
      </c>
      <c r="H77" s="8">
        <f>$G77*H$3</f>
        <v>0.20864262091326635</v>
      </c>
      <c r="I77" s="8">
        <f>$G77*I$3</f>
        <v>0.229506883004593</v>
      </c>
      <c r="J77" s="8">
        <f>$G77*J$3</f>
        <v>0.2503711450959196</v>
      </c>
      <c r="K77" s="8">
        <f>$G77*K$3</f>
        <v>0.27123540718724626</v>
      </c>
      <c r="L77" s="8">
        <f>$G77*L$3</f>
        <v>0.2920996692785729</v>
      </c>
      <c r="M77" s="8">
        <f>$G77*M$3</f>
        <v>0.3025318003242362</v>
      </c>
      <c r="N77" s="8">
        <f>$G77*N$3</f>
        <v>0.33382819346122616</v>
      </c>
      <c r="O77" s="8">
        <f>$G77*O$3</f>
        <v>0.3546924555525528</v>
      </c>
      <c r="P77" s="8">
        <f>$G77*P$3</f>
        <v>0.3651245865982161</v>
      </c>
      <c r="Q77" s="8">
        <f>$G77*Q$3</f>
        <v>0.37555671764387943</v>
      </c>
      <c r="R77" s="8">
        <f>$G77*R$3</f>
        <v>0.3807727831667111</v>
      </c>
      <c r="S77" s="8">
        <f>$G77*S$3</f>
        <v>0.3807727831667111</v>
      </c>
      <c r="T77" s="8">
        <f>$G77*T$3</f>
        <v>0.3807727831667111</v>
      </c>
      <c r="U77" s="8">
        <f>$G77*U$3</f>
        <v>0.37555671764387943</v>
      </c>
      <c r="V77" s="8">
        <f>$G77*V$3</f>
        <v>0.32339606241556285</v>
      </c>
      <c r="W77" s="8">
        <f>$G77*W$3</f>
        <v>0.2920996692785729</v>
      </c>
      <c r="X77" s="8">
        <f>$G77*X$3</f>
        <v>0.26080327614158294</v>
      </c>
      <c r="Y77" s="8">
        <f>$G77*Y$3</f>
        <v>0.2503711450959196</v>
      </c>
      <c r="Z77" s="8">
        <f>$G77*Z$3</f>
        <v>0.2399390140502563</v>
      </c>
      <c r="AA77" s="8">
        <f>$G77*AA$3</f>
        <v>0.229506883004593</v>
      </c>
      <c r="AB77" s="9">
        <f t="shared" si="4"/>
        <v>6.097580596190208</v>
      </c>
    </row>
    <row r="78" spans="1:28" ht="12.75">
      <c r="A78" s="5" t="s">
        <v>84</v>
      </c>
      <c r="B78" s="5" t="s">
        <v>14</v>
      </c>
      <c r="C78" s="6">
        <v>111933</v>
      </c>
      <c r="D78" s="6">
        <v>27752</v>
      </c>
      <c r="E78" s="6">
        <v>25304</v>
      </c>
      <c r="F78" s="6">
        <v>164989</v>
      </c>
      <c r="G78" s="7">
        <f t="shared" si="3"/>
        <v>0.0010310891870753105</v>
      </c>
      <c r="H78" s="8">
        <f>$G78*H$3</f>
        <v>0.2062178374150621</v>
      </c>
      <c r="I78" s="8">
        <f>$G78*I$3</f>
        <v>0.22683962115656833</v>
      </c>
      <c r="J78" s="8">
        <f>$G78*J$3</f>
        <v>0.24746140489807453</v>
      </c>
      <c r="K78" s="8">
        <f>$G78*K$3</f>
        <v>0.26808318863958075</v>
      </c>
      <c r="L78" s="8">
        <f>$G78*L$3</f>
        <v>0.28870497238108694</v>
      </c>
      <c r="M78" s="8">
        <f>$G78*M$3</f>
        <v>0.29901586425184007</v>
      </c>
      <c r="N78" s="8">
        <f>$G78*N$3</f>
        <v>0.3299485398640994</v>
      </c>
      <c r="O78" s="8">
        <f>$G78*O$3</f>
        <v>0.3505703236056056</v>
      </c>
      <c r="P78" s="8">
        <f>$G78*P$3</f>
        <v>0.3608812154763587</v>
      </c>
      <c r="Q78" s="8">
        <f>$G78*Q$3</f>
        <v>0.3711921073471118</v>
      </c>
      <c r="R78" s="8">
        <f>$G78*R$3</f>
        <v>0.37634755328248837</v>
      </c>
      <c r="S78" s="8">
        <f>$G78*S$3</f>
        <v>0.37634755328248837</v>
      </c>
      <c r="T78" s="8">
        <f>$G78*T$3</f>
        <v>0.37634755328248837</v>
      </c>
      <c r="U78" s="8">
        <f>$G78*U$3</f>
        <v>0.3711921073471118</v>
      </c>
      <c r="V78" s="8">
        <f>$G78*V$3</f>
        <v>0.31963764799334626</v>
      </c>
      <c r="W78" s="8">
        <f>$G78*W$3</f>
        <v>0.28870497238108694</v>
      </c>
      <c r="X78" s="8">
        <f>$G78*X$3</f>
        <v>0.2577722967688276</v>
      </c>
      <c r="Y78" s="8">
        <f>$G78*Y$3</f>
        <v>0.24746140489807453</v>
      </c>
      <c r="Z78" s="8">
        <f>$G78*Z$3</f>
        <v>0.23715051302732143</v>
      </c>
      <c r="AA78" s="8">
        <f>$G78*AA$3</f>
        <v>0.22683962115656833</v>
      </c>
      <c r="AB78" s="9">
        <f t="shared" si="4"/>
        <v>6.026716298455189</v>
      </c>
    </row>
    <row r="79" spans="1:28" ht="12.75">
      <c r="A79" s="5" t="s">
        <v>85</v>
      </c>
      <c r="B79" s="5" t="s">
        <v>11</v>
      </c>
      <c r="C79" s="6">
        <v>78195</v>
      </c>
      <c r="D79" s="6">
        <v>54357</v>
      </c>
      <c r="E79" s="6">
        <v>29997</v>
      </c>
      <c r="F79" s="6">
        <v>162549</v>
      </c>
      <c r="G79" s="7">
        <f t="shared" si="3"/>
        <v>0.0010158405485814488</v>
      </c>
      <c r="H79" s="8">
        <f>$G79*H$3</f>
        <v>0.20316810971628976</v>
      </c>
      <c r="I79" s="8">
        <f>$G79*I$3</f>
        <v>0.22348492068791873</v>
      </c>
      <c r="J79" s="8">
        <f>$G79*J$3</f>
        <v>0.24380173165954772</v>
      </c>
      <c r="K79" s="8">
        <f>$G79*K$3</f>
        <v>0.2641185426311767</v>
      </c>
      <c r="L79" s="8">
        <f>$G79*L$3</f>
        <v>0.28443535360280564</v>
      </c>
      <c r="M79" s="8">
        <f>$G79*M$3</f>
        <v>0.2945937590886201</v>
      </c>
      <c r="N79" s="8">
        <f>$G79*N$3</f>
        <v>0.3250689755460636</v>
      </c>
      <c r="O79" s="8">
        <f>$G79*O$3</f>
        <v>0.3453857865176926</v>
      </c>
      <c r="P79" s="8">
        <f>$G79*P$3</f>
        <v>0.35554419200350706</v>
      </c>
      <c r="Q79" s="8">
        <f>$G79*Q$3</f>
        <v>0.36570259748932155</v>
      </c>
      <c r="R79" s="8">
        <f>$G79*R$3</f>
        <v>0.3707818002322288</v>
      </c>
      <c r="S79" s="8">
        <f>$G79*S$3</f>
        <v>0.3707818002322288</v>
      </c>
      <c r="T79" s="8">
        <f>$G79*T$3</f>
        <v>0.3707818002322288</v>
      </c>
      <c r="U79" s="8">
        <f>$G79*U$3</f>
        <v>0.36570259748932155</v>
      </c>
      <c r="V79" s="8">
        <f>$G79*V$3</f>
        <v>0.31491057006024914</v>
      </c>
      <c r="W79" s="8">
        <f>$G79*W$3</f>
        <v>0.28443535360280564</v>
      </c>
      <c r="X79" s="8">
        <f>$G79*X$3</f>
        <v>0.2539601371453622</v>
      </c>
      <c r="Y79" s="8">
        <f>$G79*Y$3</f>
        <v>0.24380173165954772</v>
      </c>
      <c r="Z79" s="8">
        <f>$G79*Z$3</f>
        <v>0.2336433261737332</v>
      </c>
      <c r="AA79" s="8">
        <f>$G79*AA$3</f>
        <v>0.22348492068791873</v>
      </c>
      <c r="AB79" s="9">
        <f t="shared" si="4"/>
        <v>5.937588006458569</v>
      </c>
    </row>
    <row r="80" spans="1:28" ht="12.75">
      <c r="A80" s="5" t="s">
        <v>86</v>
      </c>
      <c r="B80" s="5" t="s">
        <v>25</v>
      </c>
      <c r="C80" s="6">
        <v>62907</v>
      </c>
      <c r="D80" s="6">
        <v>77159</v>
      </c>
      <c r="E80" s="6">
        <v>21546</v>
      </c>
      <c r="F80" s="6">
        <v>161612</v>
      </c>
      <c r="G80" s="7">
        <f t="shared" si="3"/>
        <v>0.0010099848214221256</v>
      </c>
      <c r="H80" s="8">
        <f>$G80*H$3</f>
        <v>0.20199696428442512</v>
      </c>
      <c r="I80" s="8">
        <f>$G80*I$3</f>
        <v>0.22219666071286764</v>
      </c>
      <c r="J80" s="8">
        <f>$G80*J$3</f>
        <v>0.24239635714131016</v>
      </c>
      <c r="K80" s="8">
        <f>$G80*K$3</f>
        <v>0.2625960535697527</v>
      </c>
      <c r="L80" s="8">
        <f>$G80*L$3</f>
        <v>0.2827957499981952</v>
      </c>
      <c r="M80" s="8">
        <f>$G80*M$3</f>
        <v>0.29289559821241645</v>
      </c>
      <c r="N80" s="8">
        <f>$G80*N$3</f>
        <v>0.3231951428550802</v>
      </c>
      <c r="O80" s="8">
        <f>$G80*O$3</f>
        <v>0.3433948392835227</v>
      </c>
      <c r="P80" s="8">
        <f>$G80*P$3</f>
        <v>0.353494687497744</v>
      </c>
      <c r="Q80" s="8">
        <f>$G80*Q$3</f>
        <v>0.3635945357119652</v>
      </c>
      <c r="R80" s="8">
        <f>$G80*R$3</f>
        <v>0.36864445981907584</v>
      </c>
      <c r="S80" s="8">
        <f>$G80*S$3</f>
        <v>0.36864445981907584</v>
      </c>
      <c r="T80" s="8">
        <f>$G80*T$3</f>
        <v>0.36864445981907584</v>
      </c>
      <c r="U80" s="8">
        <f>$G80*U$3</f>
        <v>0.3635945357119652</v>
      </c>
      <c r="V80" s="8">
        <f>$G80*V$3</f>
        <v>0.31309529464085895</v>
      </c>
      <c r="W80" s="8">
        <f>$G80*W$3</f>
        <v>0.2827957499981952</v>
      </c>
      <c r="X80" s="8">
        <f>$G80*X$3</f>
        <v>0.2524962053555314</v>
      </c>
      <c r="Y80" s="8">
        <f>$G80*Y$3</f>
        <v>0.24239635714131016</v>
      </c>
      <c r="Z80" s="8">
        <f>$G80*Z$3</f>
        <v>0.2322965089270889</v>
      </c>
      <c r="AA80" s="8">
        <f>$G80*AA$3</f>
        <v>0.22219666071286764</v>
      </c>
      <c r="AB80" s="9">
        <f t="shared" si="4"/>
        <v>5.903361281212325</v>
      </c>
    </row>
    <row r="81" spans="1:28" ht="12.75">
      <c r="A81" s="5" t="s">
        <v>87</v>
      </c>
      <c r="B81" s="5" t="s">
        <v>11</v>
      </c>
      <c r="C81" s="6">
        <v>120723</v>
      </c>
      <c r="D81" s="6">
        <v>19047</v>
      </c>
      <c r="E81" s="6">
        <v>11153</v>
      </c>
      <c r="F81" s="6">
        <v>150923</v>
      </c>
      <c r="G81" s="7">
        <f t="shared" si="3"/>
        <v>0.0009431845358234009</v>
      </c>
      <c r="H81" s="8">
        <f>$G81*H$3</f>
        <v>0.18863690716468018</v>
      </c>
      <c r="I81" s="8">
        <f>$G81*I$3</f>
        <v>0.2075005978811482</v>
      </c>
      <c r="J81" s="8">
        <f>$G81*J$3</f>
        <v>0.2263642885976162</v>
      </c>
      <c r="K81" s="8">
        <f>$G81*K$3</f>
        <v>0.24522797931408422</v>
      </c>
      <c r="L81" s="8">
        <f>$G81*L$3</f>
        <v>0.26409167003055223</v>
      </c>
      <c r="M81" s="8">
        <f>$G81*M$3</f>
        <v>0.2735235153887862</v>
      </c>
      <c r="N81" s="8">
        <f>$G81*N$3</f>
        <v>0.30181905146348825</v>
      </c>
      <c r="O81" s="8">
        <f>$G81*O$3</f>
        <v>0.3206827421799563</v>
      </c>
      <c r="P81" s="8">
        <f>$G81*P$3</f>
        <v>0.3301145875381903</v>
      </c>
      <c r="Q81" s="8">
        <f>$G81*Q$3</f>
        <v>0.33954643289642433</v>
      </c>
      <c r="R81" s="8">
        <f>$G81*R$3</f>
        <v>0.3442623555755413</v>
      </c>
      <c r="S81" s="8">
        <f>$G81*S$3</f>
        <v>0.3442623555755413</v>
      </c>
      <c r="T81" s="8">
        <f>$G81*T$3</f>
        <v>0.3442623555755413</v>
      </c>
      <c r="U81" s="8">
        <f>$G81*U$3</f>
        <v>0.33954643289642433</v>
      </c>
      <c r="V81" s="8">
        <f>$G81*V$3</f>
        <v>0.29238720610525426</v>
      </c>
      <c r="W81" s="8">
        <f>$G81*W$3</f>
        <v>0.26409167003055223</v>
      </c>
      <c r="X81" s="8">
        <f>$G81*X$3</f>
        <v>0.23579613395585022</v>
      </c>
      <c r="Y81" s="8">
        <f>$G81*Y$3</f>
        <v>0.2263642885976162</v>
      </c>
      <c r="Z81" s="8">
        <f>$G81*Z$3</f>
        <v>0.21693244323938218</v>
      </c>
      <c r="AA81" s="8">
        <f>$G81*AA$3</f>
        <v>0.2075005978811482</v>
      </c>
      <c r="AB81" s="9">
        <f t="shared" si="4"/>
        <v>5.512913611887778</v>
      </c>
    </row>
    <row r="82" spans="1:28" ht="12.75">
      <c r="A82" s="5" t="s">
        <v>88</v>
      </c>
      <c r="B82" s="5" t="s">
        <v>11</v>
      </c>
      <c r="C82" s="6">
        <v>53363</v>
      </c>
      <c r="D82" s="6">
        <v>42983</v>
      </c>
      <c r="E82" s="6">
        <v>49414</v>
      </c>
      <c r="F82" s="6">
        <v>145760</v>
      </c>
      <c r="G82" s="7">
        <f t="shared" si="3"/>
        <v>0.0009109186667480697</v>
      </c>
      <c r="H82" s="8">
        <f>$G82*H$3</f>
        <v>0.18218373334961394</v>
      </c>
      <c r="I82" s="8">
        <f>$G82*I$3</f>
        <v>0.20040210668457534</v>
      </c>
      <c r="J82" s="8">
        <f>$G82*J$3</f>
        <v>0.2186204800195367</v>
      </c>
      <c r="K82" s="8">
        <f>$G82*K$3</f>
        <v>0.2368388533544981</v>
      </c>
      <c r="L82" s="8">
        <f>$G82*L$3</f>
        <v>0.2550572266894595</v>
      </c>
      <c r="M82" s="8">
        <f>$G82*M$3</f>
        <v>0.2641664133569402</v>
      </c>
      <c r="N82" s="8">
        <f>$G82*N$3</f>
        <v>0.2914939733593823</v>
      </c>
      <c r="O82" s="8">
        <f>$G82*O$3</f>
        <v>0.30971234669434367</v>
      </c>
      <c r="P82" s="8">
        <f>$G82*P$3</f>
        <v>0.3188215333618244</v>
      </c>
      <c r="Q82" s="8">
        <f>$G82*Q$3</f>
        <v>0.32793072002930507</v>
      </c>
      <c r="R82" s="8">
        <f>$G82*R$3</f>
        <v>0.33248531336304543</v>
      </c>
      <c r="S82" s="8">
        <f>$G82*S$3</f>
        <v>0.33248531336304543</v>
      </c>
      <c r="T82" s="8">
        <f>$G82*T$3</f>
        <v>0.33248531336304543</v>
      </c>
      <c r="U82" s="8">
        <f>$G82*U$3</f>
        <v>0.32793072002930507</v>
      </c>
      <c r="V82" s="8">
        <f>$G82*V$3</f>
        <v>0.2823847866919016</v>
      </c>
      <c r="W82" s="8">
        <f>$G82*W$3</f>
        <v>0.2550572266894595</v>
      </c>
      <c r="X82" s="8">
        <f>$G82*X$3</f>
        <v>0.2277296666870174</v>
      </c>
      <c r="Y82" s="8">
        <f>$G82*Y$3</f>
        <v>0.2186204800195367</v>
      </c>
      <c r="Z82" s="8">
        <f>$G82*Z$3</f>
        <v>0.209511293352056</v>
      </c>
      <c r="AA82" s="8">
        <f>$G82*AA$3</f>
        <v>0.20040210668457534</v>
      </c>
      <c r="AB82" s="9">
        <f t="shared" si="4"/>
        <v>5.324319607142467</v>
      </c>
    </row>
    <row r="83" spans="1:28" ht="12.75">
      <c r="A83" s="5" t="s">
        <v>89</v>
      </c>
      <c r="B83" s="5" t="s">
        <v>25</v>
      </c>
      <c r="C83" s="6">
        <v>87283</v>
      </c>
      <c r="D83" s="6">
        <v>55982</v>
      </c>
      <c r="E83" s="6">
        <v>0</v>
      </c>
      <c r="F83" s="6">
        <v>143265</v>
      </c>
      <c r="G83" s="7">
        <f t="shared" si="3"/>
        <v>0.0008953263089438954</v>
      </c>
      <c r="H83" s="8">
        <f>$G83*H$3</f>
        <v>0.17906526178877907</v>
      </c>
      <c r="I83" s="8">
        <f>$G83*I$3</f>
        <v>0.196971787967657</v>
      </c>
      <c r="J83" s="8">
        <f>$G83*J$3</f>
        <v>0.2148783141465349</v>
      </c>
      <c r="K83" s="8">
        <f>$G83*K$3</f>
        <v>0.2327848403254128</v>
      </c>
      <c r="L83" s="8">
        <f>$G83*L$3</f>
        <v>0.2506913665042907</v>
      </c>
      <c r="M83" s="8">
        <f>$G83*M$3</f>
        <v>0.2596446295937297</v>
      </c>
      <c r="N83" s="8">
        <f>$G83*N$3</f>
        <v>0.28650441886204653</v>
      </c>
      <c r="O83" s="8">
        <f>$G83*O$3</f>
        <v>0.3044109450409244</v>
      </c>
      <c r="P83" s="8">
        <f>$G83*P$3</f>
        <v>0.3133642081303634</v>
      </c>
      <c r="Q83" s="8">
        <f>$G83*Q$3</f>
        <v>0.32231747121980237</v>
      </c>
      <c r="R83" s="8">
        <f>$G83*R$3</f>
        <v>0.3267941027645218</v>
      </c>
      <c r="S83" s="8">
        <f>$G83*S$3</f>
        <v>0.3267941027645218</v>
      </c>
      <c r="T83" s="8">
        <f>$G83*T$3</f>
        <v>0.3267941027645218</v>
      </c>
      <c r="U83" s="8">
        <f>$G83*U$3</f>
        <v>0.32231747121980237</v>
      </c>
      <c r="V83" s="8">
        <f>$G83*V$3</f>
        <v>0.2775511557726076</v>
      </c>
      <c r="W83" s="8">
        <f>$G83*W$3</f>
        <v>0.2506913665042907</v>
      </c>
      <c r="X83" s="8">
        <f>$G83*X$3</f>
        <v>0.22383157723597386</v>
      </c>
      <c r="Y83" s="8">
        <f>$G83*Y$3</f>
        <v>0.2148783141465349</v>
      </c>
      <c r="Z83" s="8">
        <f>$G83*Z$3</f>
        <v>0.20592505105709594</v>
      </c>
      <c r="AA83" s="8">
        <f>$G83*AA$3</f>
        <v>0.196971787967657</v>
      </c>
      <c r="AB83" s="9">
        <f t="shared" si="4"/>
        <v>5.233182275777069</v>
      </c>
    </row>
    <row r="84" spans="1:28" ht="12.75">
      <c r="A84" s="5" t="s">
        <v>90</v>
      </c>
      <c r="B84" s="5" t="s">
        <v>25</v>
      </c>
      <c r="C84" s="6">
        <v>126454</v>
      </c>
      <c r="D84" s="6">
        <v>9699</v>
      </c>
      <c r="E84" s="6">
        <v>3284</v>
      </c>
      <c r="F84" s="6">
        <v>139437</v>
      </c>
      <c r="G84" s="7">
        <f t="shared" si="3"/>
        <v>0.0008714034449461484</v>
      </c>
      <c r="H84" s="8">
        <f>$G84*H$3</f>
        <v>0.1742806889892297</v>
      </c>
      <c r="I84" s="8">
        <f>$G84*I$3</f>
        <v>0.19170875788815264</v>
      </c>
      <c r="J84" s="8">
        <f>$G84*J$3</f>
        <v>0.2091368267870756</v>
      </c>
      <c r="K84" s="8">
        <f>$G84*K$3</f>
        <v>0.22656489568599858</v>
      </c>
      <c r="L84" s="8">
        <f>$G84*L$3</f>
        <v>0.24399296458492153</v>
      </c>
      <c r="M84" s="8">
        <f>$G84*M$3</f>
        <v>0.25270699903438304</v>
      </c>
      <c r="N84" s="8">
        <f>$G84*N$3</f>
        <v>0.2788491023827675</v>
      </c>
      <c r="O84" s="8">
        <f>$G84*O$3</f>
        <v>0.29627717128169045</v>
      </c>
      <c r="P84" s="8">
        <f>$G84*P$3</f>
        <v>0.3049912057311519</v>
      </c>
      <c r="Q84" s="8">
        <f>$G84*Q$3</f>
        <v>0.3137052401806134</v>
      </c>
      <c r="R84" s="8">
        <f>$G84*R$3</f>
        <v>0.31806225740534416</v>
      </c>
      <c r="S84" s="8">
        <f>$G84*S$3</f>
        <v>0.31806225740534416</v>
      </c>
      <c r="T84" s="8">
        <f>$G84*T$3</f>
        <v>0.31806225740534416</v>
      </c>
      <c r="U84" s="8">
        <f>$G84*U$3</f>
        <v>0.3137052401806134</v>
      </c>
      <c r="V84" s="8">
        <f>$G84*V$3</f>
        <v>0.270135067933306</v>
      </c>
      <c r="W84" s="8">
        <f>$G84*W$3</f>
        <v>0.24399296458492153</v>
      </c>
      <c r="X84" s="8">
        <f>$G84*X$3</f>
        <v>0.2178508612365371</v>
      </c>
      <c r="Y84" s="8">
        <f>$G84*Y$3</f>
        <v>0.2091368267870756</v>
      </c>
      <c r="Z84" s="8">
        <f>$G84*Z$3</f>
        <v>0.20042279233761412</v>
      </c>
      <c r="AA84" s="8">
        <f>$G84*AA$3</f>
        <v>0.19170875788815264</v>
      </c>
      <c r="AB84" s="9">
        <f t="shared" si="4"/>
        <v>5.093353135710236</v>
      </c>
    </row>
    <row r="85" spans="1:28" ht="12.75">
      <c r="A85" s="5" t="s">
        <v>91</v>
      </c>
      <c r="B85" s="5" t="s">
        <v>9</v>
      </c>
      <c r="C85" s="6">
        <v>45546</v>
      </c>
      <c r="D85" s="6">
        <v>64265</v>
      </c>
      <c r="E85" s="6">
        <v>11665</v>
      </c>
      <c r="F85" s="6">
        <v>121476</v>
      </c>
      <c r="G85" s="7">
        <f t="shared" si="3"/>
        <v>0.0007591572170821111</v>
      </c>
      <c r="H85" s="8">
        <f>$G85*H$3</f>
        <v>0.1518314434164222</v>
      </c>
      <c r="I85" s="8">
        <f>$G85*I$3</f>
        <v>0.16701458775806444</v>
      </c>
      <c r="J85" s="8">
        <f>$G85*J$3</f>
        <v>0.18219773209970666</v>
      </c>
      <c r="K85" s="8">
        <f>$G85*K$3</f>
        <v>0.19738087644134888</v>
      </c>
      <c r="L85" s="8">
        <f>$G85*L$3</f>
        <v>0.2125640207829911</v>
      </c>
      <c r="M85" s="8">
        <f>$G85*M$3</f>
        <v>0.2201555929538122</v>
      </c>
      <c r="N85" s="8">
        <f>$G85*N$3</f>
        <v>0.24293030946627553</v>
      </c>
      <c r="O85" s="8">
        <f>$G85*O$3</f>
        <v>0.2581134538079178</v>
      </c>
      <c r="P85" s="8">
        <f>$G85*P$3</f>
        <v>0.26570502597873885</v>
      </c>
      <c r="Q85" s="8">
        <f>$G85*Q$3</f>
        <v>0.27329659814956</v>
      </c>
      <c r="R85" s="8">
        <f>$G85*R$3</f>
        <v>0.27709238423497057</v>
      </c>
      <c r="S85" s="8">
        <f>$G85*S$3</f>
        <v>0.27709238423497057</v>
      </c>
      <c r="T85" s="8">
        <f>$G85*T$3</f>
        <v>0.27709238423497057</v>
      </c>
      <c r="U85" s="8">
        <f>$G85*U$3</f>
        <v>0.27329659814956</v>
      </c>
      <c r="V85" s="8">
        <f>$G85*V$3</f>
        <v>0.23533873729545443</v>
      </c>
      <c r="W85" s="8">
        <f>$G85*W$3</f>
        <v>0.2125640207829911</v>
      </c>
      <c r="X85" s="8">
        <f>$G85*X$3</f>
        <v>0.18978930427052776</v>
      </c>
      <c r="Y85" s="8">
        <f>$G85*Y$3</f>
        <v>0.18219773209970666</v>
      </c>
      <c r="Z85" s="8">
        <f>$G85*Z$3</f>
        <v>0.17460615992888553</v>
      </c>
      <c r="AA85" s="8">
        <f>$G85*AA$3</f>
        <v>0.16701458775806444</v>
      </c>
      <c r="AB85" s="9">
        <f t="shared" si="4"/>
        <v>4.43727393384494</v>
      </c>
    </row>
    <row r="86" spans="1:28" ht="12.75">
      <c r="A86" s="5" t="s">
        <v>92</v>
      </c>
      <c r="B86" s="5" t="s">
        <v>9</v>
      </c>
      <c r="C86" s="6">
        <v>74683</v>
      </c>
      <c r="D86" s="6">
        <v>10406</v>
      </c>
      <c r="E86" s="6">
        <v>32448</v>
      </c>
      <c r="F86" s="6">
        <v>117537</v>
      </c>
      <c r="G86" s="7">
        <f t="shared" si="3"/>
        <v>0.0007345406650217334</v>
      </c>
      <c r="H86" s="8">
        <f>$G86*H$3</f>
        <v>0.14690813300434669</v>
      </c>
      <c r="I86" s="8">
        <f>$G86*I$3</f>
        <v>0.16159894630478136</v>
      </c>
      <c r="J86" s="8">
        <f>$G86*J$3</f>
        <v>0.17628975960521603</v>
      </c>
      <c r="K86" s="8">
        <f>$G86*K$3</f>
        <v>0.19098057290565068</v>
      </c>
      <c r="L86" s="8">
        <f>$G86*L$3</f>
        <v>0.20567138620608535</v>
      </c>
      <c r="M86" s="8">
        <f>$G86*M$3</f>
        <v>0.2130167928563027</v>
      </c>
      <c r="N86" s="8">
        <f>$G86*N$3</f>
        <v>0.2350530128069547</v>
      </c>
      <c r="O86" s="8">
        <f>$G86*O$3</f>
        <v>0.24974382610738938</v>
      </c>
      <c r="P86" s="8">
        <f>$G86*P$3</f>
        <v>0.2570892327576067</v>
      </c>
      <c r="Q86" s="8">
        <f>$G86*Q$3</f>
        <v>0.264434639407824</v>
      </c>
      <c r="R86" s="8">
        <f>$G86*R$3</f>
        <v>0.2681073427329327</v>
      </c>
      <c r="S86" s="8">
        <f>$G86*S$3</f>
        <v>0.2681073427329327</v>
      </c>
      <c r="T86" s="8">
        <f>$G86*T$3</f>
        <v>0.2681073427329327</v>
      </c>
      <c r="U86" s="8">
        <f>$G86*U$3</f>
        <v>0.264434639407824</v>
      </c>
      <c r="V86" s="8">
        <f>$G86*V$3</f>
        <v>0.22770760615673735</v>
      </c>
      <c r="W86" s="8">
        <f>$G86*W$3</f>
        <v>0.20567138620608535</v>
      </c>
      <c r="X86" s="8">
        <f>$G86*X$3</f>
        <v>0.18363516625543336</v>
      </c>
      <c r="Y86" s="8">
        <f>$G86*Y$3</f>
        <v>0.17628975960521603</v>
      </c>
      <c r="Z86" s="8">
        <f>$G86*Z$3</f>
        <v>0.16894435295499868</v>
      </c>
      <c r="AA86" s="8">
        <f>$G86*AA$3</f>
        <v>0.16159894630478136</v>
      </c>
      <c r="AB86" s="9">
        <f t="shared" si="4"/>
        <v>4.293390187052033</v>
      </c>
    </row>
    <row r="87" spans="1:28" ht="12.75">
      <c r="A87" s="5" t="s">
        <v>93</v>
      </c>
      <c r="B87" s="5" t="s">
        <v>9</v>
      </c>
      <c r="C87" s="6">
        <v>56382</v>
      </c>
      <c r="D87" s="6">
        <v>60708</v>
      </c>
      <c r="E87" s="6">
        <v>0</v>
      </c>
      <c r="F87" s="6">
        <v>117090</v>
      </c>
      <c r="G87" s="7">
        <f t="shared" si="3"/>
        <v>0.0007317471644451939</v>
      </c>
      <c r="H87" s="8">
        <f>$G87*H$3</f>
        <v>0.1463494328890388</v>
      </c>
      <c r="I87" s="8">
        <f>$G87*I$3</f>
        <v>0.16098437617794267</v>
      </c>
      <c r="J87" s="8">
        <f>$G87*J$3</f>
        <v>0.17561931946684656</v>
      </c>
      <c r="K87" s="8">
        <f>$G87*K$3</f>
        <v>0.19025426275575041</v>
      </c>
      <c r="L87" s="8">
        <f>$G87*L$3</f>
        <v>0.2048892060446543</v>
      </c>
      <c r="M87" s="8">
        <f>$G87*M$3</f>
        <v>0.21220667768910625</v>
      </c>
      <c r="N87" s="8">
        <f>$G87*N$3</f>
        <v>0.23415909262246207</v>
      </c>
      <c r="O87" s="8">
        <f>$G87*O$3</f>
        <v>0.24879403591136595</v>
      </c>
      <c r="P87" s="8">
        <f>$G87*P$3</f>
        <v>0.25611150755581785</v>
      </c>
      <c r="Q87" s="8">
        <f>$G87*Q$3</f>
        <v>0.2634289792002698</v>
      </c>
      <c r="R87" s="8">
        <f>$G87*R$3</f>
        <v>0.2670877150224958</v>
      </c>
      <c r="S87" s="8">
        <f>$G87*S$3</f>
        <v>0.2670877150224958</v>
      </c>
      <c r="T87" s="8">
        <f>$G87*T$3</f>
        <v>0.2670877150224958</v>
      </c>
      <c r="U87" s="8">
        <f>$G87*U$3</f>
        <v>0.2634289792002698</v>
      </c>
      <c r="V87" s="8">
        <f>$G87*V$3</f>
        <v>0.2268416209780101</v>
      </c>
      <c r="W87" s="8">
        <f>$G87*W$3</f>
        <v>0.2048892060446543</v>
      </c>
      <c r="X87" s="8">
        <f>$G87*X$3</f>
        <v>0.18293679111129849</v>
      </c>
      <c r="Y87" s="8">
        <f>$G87*Y$3</f>
        <v>0.17561931946684656</v>
      </c>
      <c r="Z87" s="8">
        <f>$G87*Z$3</f>
        <v>0.1683018478223946</v>
      </c>
      <c r="AA87" s="8">
        <f>$G87*AA$3</f>
        <v>0.16098437617794267</v>
      </c>
      <c r="AB87" s="9">
        <f t="shared" si="4"/>
        <v>4.2770621761821594</v>
      </c>
    </row>
    <row r="88" spans="1:28" ht="12.75">
      <c r="A88" s="5" t="s">
        <v>94</v>
      </c>
      <c r="B88" s="5" t="s">
        <v>41</v>
      </c>
      <c r="C88" s="6">
        <v>11644</v>
      </c>
      <c r="D88" s="6">
        <v>0</v>
      </c>
      <c r="E88" s="6">
        <v>103115</v>
      </c>
      <c r="F88" s="6">
        <v>114759</v>
      </c>
      <c r="G88" s="7">
        <f t="shared" si="3"/>
        <v>0.0007171797151299514</v>
      </c>
      <c r="H88" s="8">
        <f>$G88*H$3</f>
        <v>0.14343594302599028</v>
      </c>
      <c r="I88" s="8">
        <f>$G88*I$3</f>
        <v>0.15777953732858932</v>
      </c>
      <c r="J88" s="8">
        <f>$G88*J$3</f>
        <v>0.17212313163118834</v>
      </c>
      <c r="K88" s="8">
        <f>$G88*K$3</f>
        <v>0.18646672593378738</v>
      </c>
      <c r="L88" s="8">
        <f>$G88*L$3</f>
        <v>0.2008103202363864</v>
      </c>
      <c r="M88" s="8">
        <f>$G88*M$3</f>
        <v>0.2079821173876859</v>
      </c>
      <c r="N88" s="8">
        <f>$G88*N$3</f>
        <v>0.22949750884158446</v>
      </c>
      <c r="O88" s="8">
        <f>$G88*O$3</f>
        <v>0.24384110314418347</v>
      </c>
      <c r="P88" s="8">
        <f>$G88*P$3</f>
        <v>0.251012900295483</v>
      </c>
      <c r="Q88" s="8">
        <f>$G88*Q$3</f>
        <v>0.2581846974467825</v>
      </c>
      <c r="R88" s="8">
        <f>$G88*R$3</f>
        <v>0.26177059602243224</v>
      </c>
      <c r="S88" s="8">
        <f>$G88*S$3</f>
        <v>0.26177059602243224</v>
      </c>
      <c r="T88" s="8">
        <f>$G88*T$3</f>
        <v>0.26177059602243224</v>
      </c>
      <c r="U88" s="8">
        <f>$G88*U$3</f>
        <v>0.2581846974467825</v>
      </c>
      <c r="V88" s="8">
        <f>$G88*V$3</f>
        <v>0.22232571169028495</v>
      </c>
      <c r="W88" s="8">
        <f>$G88*W$3</f>
        <v>0.2008103202363864</v>
      </c>
      <c r="X88" s="8">
        <f>$G88*X$3</f>
        <v>0.17929492878248784</v>
      </c>
      <c r="Y88" s="8">
        <f>$G88*Y$3</f>
        <v>0.17212313163118834</v>
      </c>
      <c r="Z88" s="8">
        <f>$G88*Z$3</f>
        <v>0.16495133447988883</v>
      </c>
      <c r="AA88" s="8">
        <f>$G88*AA$3</f>
        <v>0.15777953732858932</v>
      </c>
      <c r="AB88" s="9">
        <f t="shared" si="4"/>
        <v>4.1919154349345655</v>
      </c>
    </row>
    <row r="89" spans="1:28" ht="12.75">
      <c r="A89" s="5" t="s">
        <v>95</v>
      </c>
      <c r="B89" s="5" t="s">
        <v>25</v>
      </c>
      <c r="C89" s="6">
        <v>67751</v>
      </c>
      <c r="D89" s="6">
        <v>26416</v>
      </c>
      <c r="E89" s="6">
        <v>19944</v>
      </c>
      <c r="F89" s="6">
        <v>114111</v>
      </c>
      <c r="G89" s="7">
        <f t="shared" si="3"/>
        <v>0.0007131300767102702</v>
      </c>
      <c r="H89" s="8">
        <f>$G89*H$3</f>
        <v>0.14262601534205402</v>
      </c>
      <c r="I89" s="8">
        <f>$G89*I$3</f>
        <v>0.15688861687625943</v>
      </c>
      <c r="J89" s="8">
        <f>$G89*J$3</f>
        <v>0.17115121841046485</v>
      </c>
      <c r="K89" s="8">
        <f>$G89*K$3</f>
        <v>0.18541381994467024</v>
      </c>
      <c r="L89" s="8">
        <f>$G89*L$3</f>
        <v>0.19967642147887565</v>
      </c>
      <c r="M89" s="8">
        <f>$G89*M$3</f>
        <v>0.20680772224597835</v>
      </c>
      <c r="N89" s="8">
        <f>$G89*N$3</f>
        <v>0.22820162454728646</v>
      </c>
      <c r="O89" s="8">
        <f>$G89*O$3</f>
        <v>0.24246422608149185</v>
      </c>
      <c r="P89" s="8">
        <f>$G89*P$3</f>
        <v>0.24959552684859457</v>
      </c>
      <c r="Q89" s="8">
        <f>$G89*Q$3</f>
        <v>0.25672682761569726</v>
      </c>
      <c r="R89" s="8">
        <f>$G89*R$3</f>
        <v>0.2602924779992486</v>
      </c>
      <c r="S89" s="8">
        <f>$G89*S$3</f>
        <v>0.2602924779992486</v>
      </c>
      <c r="T89" s="8">
        <f>$G89*T$3</f>
        <v>0.2602924779992486</v>
      </c>
      <c r="U89" s="8">
        <f>$G89*U$3</f>
        <v>0.25672682761569726</v>
      </c>
      <c r="V89" s="8">
        <f>$G89*V$3</f>
        <v>0.22107032378018374</v>
      </c>
      <c r="W89" s="8">
        <f>$G89*W$3</f>
        <v>0.19967642147887565</v>
      </c>
      <c r="X89" s="8">
        <f>$G89*X$3</f>
        <v>0.17828251917756754</v>
      </c>
      <c r="Y89" s="8">
        <f>$G89*Y$3</f>
        <v>0.17115121841046485</v>
      </c>
      <c r="Z89" s="8">
        <f>$G89*Z$3</f>
        <v>0.16401991764336213</v>
      </c>
      <c r="AA89" s="8">
        <f>$G89*AA$3</f>
        <v>0.15688861687625943</v>
      </c>
      <c r="AB89" s="9">
        <f t="shared" si="4"/>
        <v>4.16824529837153</v>
      </c>
    </row>
    <row r="90" spans="1:28" ht="12.75">
      <c r="A90" s="5" t="s">
        <v>96</v>
      </c>
      <c r="B90" s="5" t="s">
        <v>11</v>
      </c>
      <c r="C90" s="6">
        <v>64217</v>
      </c>
      <c r="D90" s="6">
        <v>16107</v>
      </c>
      <c r="E90" s="6">
        <v>30612</v>
      </c>
      <c r="F90" s="6">
        <v>110936</v>
      </c>
      <c r="G90" s="7">
        <f t="shared" si="3"/>
        <v>0.0006932880983422328</v>
      </c>
      <c r="H90" s="8">
        <f>$G90*H$3</f>
        <v>0.13865761966844656</v>
      </c>
      <c r="I90" s="8">
        <f>$G90*I$3</f>
        <v>0.15252338163529122</v>
      </c>
      <c r="J90" s="8">
        <f>$G90*J$3</f>
        <v>0.16638914360213589</v>
      </c>
      <c r="K90" s="8">
        <f>$G90*K$3</f>
        <v>0.18025490556898052</v>
      </c>
      <c r="L90" s="8">
        <f>$G90*L$3</f>
        <v>0.1941206675358252</v>
      </c>
      <c r="M90" s="8">
        <f>$G90*M$3</f>
        <v>0.2010535485192475</v>
      </c>
      <c r="N90" s="8">
        <f>$G90*N$3</f>
        <v>0.22185219146951451</v>
      </c>
      <c r="O90" s="8">
        <f>$G90*O$3</f>
        <v>0.23571795343635915</v>
      </c>
      <c r="P90" s="8">
        <f>$G90*P$3</f>
        <v>0.2426508344197815</v>
      </c>
      <c r="Q90" s="8">
        <f>$G90*Q$3</f>
        <v>0.24958371540320382</v>
      </c>
      <c r="R90" s="8">
        <f>$G90*R$3</f>
        <v>0.253050155894915</v>
      </c>
      <c r="S90" s="8">
        <f>$G90*S$3</f>
        <v>0.253050155894915</v>
      </c>
      <c r="T90" s="8">
        <f>$G90*T$3</f>
        <v>0.253050155894915</v>
      </c>
      <c r="U90" s="8">
        <f>$G90*U$3</f>
        <v>0.24958371540320382</v>
      </c>
      <c r="V90" s="8">
        <f>$G90*V$3</f>
        <v>0.21491931048609217</v>
      </c>
      <c r="W90" s="8">
        <f>$G90*W$3</f>
        <v>0.1941206675358252</v>
      </c>
      <c r="X90" s="8">
        <f>$G90*X$3</f>
        <v>0.1733220245855582</v>
      </c>
      <c r="Y90" s="8">
        <f>$G90*Y$3</f>
        <v>0.16638914360213589</v>
      </c>
      <c r="Z90" s="8">
        <f>$G90*Z$3</f>
        <v>0.15945626261871354</v>
      </c>
      <c r="AA90" s="8">
        <f>$G90*AA$3</f>
        <v>0.15252338163529122</v>
      </c>
      <c r="AB90" s="9">
        <f t="shared" si="4"/>
        <v>4.05226893481035</v>
      </c>
    </row>
    <row r="91" spans="1:28" ht="12.75">
      <c r="A91" s="5" t="s">
        <v>97</v>
      </c>
      <c r="B91" s="5" t="s">
        <v>11</v>
      </c>
      <c r="C91" s="6">
        <v>50244</v>
      </c>
      <c r="D91" s="6">
        <v>56760</v>
      </c>
      <c r="E91" s="6">
        <v>0</v>
      </c>
      <c r="F91" s="6">
        <v>107004</v>
      </c>
      <c r="G91" s="7">
        <f t="shared" si="3"/>
        <v>0.0006687152923758949</v>
      </c>
      <c r="H91" s="8">
        <f>$G91*H$3</f>
        <v>0.13374305847517898</v>
      </c>
      <c r="I91" s="8">
        <f>$G91*I$3</f>
        <v>0.1471173643226969</v>
      </c>
      <c r="J91" s="8">
        <f>$G91*J$3</f>
        <v>0.1604916701702148</v>
      </c>
      <c r="K91" s="8">
        <f>$G91*K$3</f>
        <v>0.17386597601773268</v>
      </c>
      <c r="L91" s="8">
        <f>$G91*L$3</f>
        <v>0.18724028186525057</v>
      </c>
      <c r="M91" s="8">
        <f>$G91*M$3</f>
        <v>0.19392743478900953</v>
      </c>
      <c r="N91" s="8">
        <f>$G91*N$3</f>
        <v>0.2139888935602864</v>
      </c>
      <c r="O91" s="8">
        <f>$G91*O$3</f>
        <v>0.22736319940780428</v>
      </c>
      <c r="P91" s="8">
        <f>$G91*P$3</f>
        <v>0.23405035233156324</v>
      </c>
      <c r="Q91" s="8">
        <f>$G91*Q$3</f>
        <v>0.24073750525532217</v>
      </c>
      <c r="R91" s="8">
        <f>$G91*R$3</f>
        <v>0.24408108171720166</v>
      </c>
      <c r="S91" s="8">
        <f>$G91*S$3</f>
        <v>0.24408108171720166</v>
      </c>
      <c r="T91" s="8">
        <f>$G91*T$3</f>
        <v>0.24408108171720166</v>
      </c>
      <c r="U91" s="8">
        <f>$G91*U$3</f>
        <v>0.24073750525532217</v>
      </c>
      <c r="V91" s="8">
        <f>$G91*V$3</f>
        <v>0.20730174063652743</v>
      </c>
      <c r="W91" s="8">
        <f>$G91*W$3</f>
        <v>0.18724028186525057</v>
      </c>
      <c r="X91" s="8">
        <f>$G91*X$3</f>
        <v>0.16717882309397372</v>
      </c>
      <c r="Y91" s="8">
        <f>$G91*Y$3</f>
        <v>0.1604916701702148</v>
      </c>
      <c r="Z91" s="8">
        <f>$G91*Z$3</f>
        <v>0.15380451724645583</v>
      </c>
      <c r="AA91" s="8">
        <f>$G91*AA$3</f>
        <v>0.1471173643226969</v>
      </c>
      <c r="AB91" s="9">
        <f t="shared" si="4"/>
        <v>3.9086408839371063</v>
      </c>
    </row>
    <row r="92" spans="1:28" ht="12.75">
      <c r="A92" s="5" t="s">
        <v>98</v>
      </c>
      <c r="B92" s="5" t="s">
        <v>11</v>
      </c>
      <c r="C92" s="6">
        <v>51812</v>
      </c>
      <c r="D92" s="6">
        <v>5670</v>
      </c>
      <c r="E92" s="6">
        <v>47324</v>
      </c>
      <c r="F92" s="6">
        <v>104806</v>
      </c>
      <c r="G92" s="7">
        <f t="shared" si="3"/>
        <v>0.000654979018847408</v>
      </c>
      <c r="H92" s="8">
        <f>$G92*H$3</f>
        <v>0.1309958037694816</v>
      </c>
      <c r="I92" s="8">
        <f>$G92*I$3</f>
        <v>0.14409538414642975</v>
      </c>
      <c r="J92" s="8">
        <f>$G92*J$3</f>
        <v>0.15719496452337792</v>
      </c>
      <c r="K92" s="8">
        <f>$G92*K$3</f>
        <v>0.17029454490032608</v>
      </c>
      <c r="L92" s="8">
        <f>$G92*L$3</f>
        <v>0.18339412527727422</v>
      </c>
      <c r="M92" s="8">
        <f>$G92*M$3</f>
        <v>0.18994391546574832</v>
      </c>
      <c r="N92" s="8">
        <f>$G92*N$3</f>
        <v>0.20959328603117056</v>
      </c>
      <c r="O92" s="8">
        <f>$G92*O$3</f>
        <v>0.22269286640811872</v>
      </c>
      <c r="P92" s="8">
        <f>$G92*P$3</f>
        <v>0.2292426565965928</v>
      </c>
      <c r="Q92" s="8">
        <f>$G92*Q$3</f>
        <v>0.2357924467850669</v>
      </c>
      <c r="R92" s="8">
        <f>$G92*R$3</f>
        <v>0.23906734187930392</v>
      </c>
      <c r="S92" s="8">
        <f>$G92*S$3</f>
        <v>0.23906734187930392</v>
      </c>
      <c r="T92" s="8">
        <f>$G92*T$3</f>
        <v>0.23906734187930392</v>
      </c>
      <c r="U92" s="8">
        <f>$G92*U$3</f>
        <v>0.2357924467850669</v>
      </c>
      <c r="V92" s="8">
        <f>$G92*V$3</f>
        <v>0.2030434958426965</v>
      </c>
      <c r="W92" s="8">
        <f>$G92*W$3</f>
        <v>0.18339412527727422</v>
      </c>
      <c r="X92" s="8">
        <f>$G92*X$3</f>
        <v>0.163744754711852</v>
      </c>
      <c r="Y92" s="8">
        <f>$G92*Y$3</f>
        <v>0.15719496452337792</v>
      </c>
      <c r="Z92" s="8">
        <f>$G92*Z$3</f>
        <v>0.15064517433490385</v>
      </c>
      <c r="AA92" s="8">
        <f>$G92*AA$3</f>
        <v>0.14409538414642975</v>
      </c>
      <c r="AB92" s="9">
        <f t="shared" si="4"/>
        <v>3.8283523651630995</v>
      </c>
    </row>
    <row r="93" spans="1:28" ht="12.75">
      <c r="A93" s="5" t="s">
        <v>99</v>
      </c>
      <c r="B93" s="5" t="s">
        <v>14</v>
      </c>
      <c r="C93" s="6">
        <v>44850</v>
      </c>
      <c r="D93" s="6">
        <v>59192</v>
      </c>
      <c r="E93" s="6">
        <v>0</v>
      </c>
      <c r="F93" s="6">
        <v>104042</v>
      </c>
      <c r="G93" s="7">
        <f t="shared" si="3"/>
        <v>0.0006502044451550677</v>
      </c>
      <c r="H93" s="8">
        <f>$G93*H$3</f>
        <v>0.13004088903101355</v>
      </c>
      <c r="I93" s="8">
        <f>$G93*I$3</f>
        <v>0.1430449779341149</v>
      </c>
      <c r="J93" s="8">
        <f>$G93*J$3</f>
        <v>0.15604906683721625</v>
      </c>
      <c r="K93" s="8">
        <f>$G93*K$3</f>
        <v>0.1690531557403176</v>
      </c>
      <c r="L93" s="8">
        <f>$G93*L$3</f>
        <v>0.18205724464341896</v>
      </c>
      <c r="M93" s="8">
        <f>$G93*M$3</f>
        <v>0.18855928909496963</v>
      </c>
      <c r="N93" s="8">
        <f>$G93*N$3</f>
        <v>0.20806542244962167</v>
      </c>
      <c r="O93" s="8">
        <f>$G93*O$3</f>
        <v>0.221069511352723</v>
      </c>
      <c r="P93" s="8">
        <f>$G93*P$3</f>
        <v>0.22757155580427368</v>
      </c>
      <c r="Q93" s="8">
        <f>$G93*Q$3</f>
        <v>0.23407360025582435</v>
      </c>
      <c r="R93" s="8">
        <f>$G93*R$3</f>
        <v>0.23732462248159972</v>
      </c>
      <c r="S93" s="8">
        <f>$G93*S$3</f>
        <v>0.23732462248159972</v>
      </c>
      <c r="T93" s="8">
        <f>$G93*T$3</f>
        <v>0.23732462248159972</v>
      </c>
      <c r="U93" s="8">
        <f>$G93*U$3</f>
        <v>0.23407360025582435</v>
      </c>
      <c r="V93" s="8">
        <f>$G93*V$3</f>
        <v>0.20156337799807097</v>
      </c>
      <c r="W93" s="8">
        <f>$G93*W$3</f>
        <v>0.18205724464341896</v>
      </c>
      <c r="X93" s="8">
        <f>$G93*X$3</f>
        <v>0.16255111128876693</v>
      </c>
      <c r="Y93" s="8">
        <f>$G93*Y$3</f>
        <v>0.15604906683721625</v>
      </c>
      <c r="Z93" s="8">
        <f>$G93*Z$3</f>
        <v>0.14954702238566556</v>
      </c>
      <c r="AA93" s="8">
        <f>$G93*AA$3</f>
        <v>0.1430449779341149</v>
      </c>
      <c r="AB93" s="9">
        <f t="shared" si="4"/>
        <v>3.80044498193137</v>
      </c>
    </row>
    <row r="94" spans="1:28" ht="12.75">
      <c r="A94" s="5" t="s">
        <v>100</v>
      </c>
      <c r="B94" s="5" t="s">
        <v>101</v>
      </c>
      <c r="C94" s="6">
        <v>33347</v>
      </c>
      <c r="D94" s="6">
        <v>8507</v>
      </c>
      <c r="E94" s="6">
        <v>55882</v>
      </c>
      <c r="F94" s="6">
        <v>97736</v>
      </c>
      <c r="G94" s="7">
        <f t="shared" si="3"/>
        <v>0.0006107954638672429</v>
      </c>
      <c r="H94" s="8">
        <f>$G94*H$3</f>
        <v>0.12215909277344858</v>
      </c>
      <c r="I94" s="8">
        <f>$G94*I$3</f>
        <v>0.13437500205079345</v>
      </c>
      <c r="J94" s="8">
        <f>$G94*J$3</f>
        <v>0.1465909113281383</v>
      </c>
      <c r="K94" s="8">
        <f>$G94*K$3</f>
        <v>0.15880682060548315</v>
      </c>
      <c r="L94" s="8">
        <f>$G94*L$3</f>
        <v>0.17102272988282802</v>
      </c>
      <c r="M94" s="8">
        <f>$G94*M$3</f>
        <v>0.17713068452150044</v>
      </c>
      <c r="N94" s="8">
        <f>$G94*N$3</f>
        <v>0.19545454843751775</v>
      </c>
      <c r="O94" s="8">
        <f>$G94*O$3</f>
        <v>0.2076704577148626</v>
      </c>
      <c r="P94" s="8">
        <f>$G94*P$3</f>
        <v>0.21377841235353504</v>
      </c>
      <c r="Q94" s="8">
        <f>$G94*Q$3</f>
        <v>0.21988636699220745</v>
      </c>
      <c r="R94" s="8">
        <f>$G94*R$3</f>
        <v>0.22294034431154366</v>
      </c>
      <c r="S94" s="8">
        <f>$G94*S$3</f>
        <v>0.22294034431154366</v>
      </c>
      <c r="T94" s="8">
        <f>$G94*T$3</f>
        <v>0.22294034431154366</v>
      </c>
      <c r="U94" s="8">
        <f>$G94*U$3</f>
        <v>0.21988636699220745</v>
      </c>
      <c r="V94" s="8">
        <f>$G94*V$3</f>
        <v>0.1893465937988453</v>
      </c>
      <c r="W94" s="8">
        <f>$G94*W$3</f>
        <v>0.17102272988282802</v>
      </c>
      <c r="X94" s="8">
        <f>$G94*X$3</f>
        <v>0.15269886596681073</v>
      </c>
      <c r="Y94" s="8">
        <f>$G94*Y$3</f>
        <v>0.1465909113281383</v>
      </c>
      <c r="Z94" s="8">
        <f>$G94*Z$3</f>
        <v>0.14048295668946587</v>
      </c>
      <c r="AA94" s="8">
        <f>$G94*AA$3</f>
        <v>0.13437500205079345</v>
      </c>
      <c r="AB94" s="9">
        <f t="shared" si="4"/>
        <v>3.570099486304035</v>
      </c>
    </row>
    <row r="95" spans="1:28" ht="12.75">
      <c r="A95" s="5" t="s">
        <v>102</v>
      </c>
      <c r="B95" s="5" t="s">
        <v>11</v>
      </c>
      <c r="C95" s="6">
        <v>49393</v>
      </c>
      <c r="D95" s="6">
        <v>17633</v>
      </c>
      <c r="E95" s="6">
        <v>28756</v>
      </c>
      <c r="F95" s="6">
        <v>95782</v>
      </c>
      <c r="G95" s="7">
        <f t="shared" si="3"/>
        <v>0.0005985840541881421</v>
      </c>
      <c r="H95" s="8">
        <f>$G95*H$3</f>
        <v>0.11971681083762843</v>
      </c>
      <c r="I95" s="8">
        <f>$G95*I$3</f>
        <v>0.13168849192139126</v>
      </c>
      <c r="J95" s="8">
        <f>$G95*J$3</f>
        <v>0.1436601730051541</v>
      </c>
      <c r="K95" s="8">
        <f>$G95*K$3</f>
        <v>0.15563185408891694</v>
      </c>
      <c r="L95" s="8">
        <f>$G95*L$3</f>
        <v>0.16760353517267979</v>
      </c>
      <c r="M95" s="8">
        <f>$G95*M$3</f>
        <v>0.1735893757145612</v>
      </c>
      <c r="N95" s="8">
        <f>$G95*N$3</f>
        <v>0.19154689734020547</v>
      </c>
      <c r="O95" s="8">
        <f>$G95*O$3</f>
        <v>0.20351857842396834</v>
      </c>
      <c r="P95" s="8">
        <f>$G95*P$3</f>
        <v>0.20950441896584976</v>
      </c>
      <c r="Q95" s="8">
        <f>$G95*Q$3</f>
        <v>0.21549025950773118</v>
      </c>
      <c r="R95" s="8">
        <f>$G95*R$3</f>
        <v>0.21848317977867188</v>
      </c>
      <c r="S95" s="8">
        <f>$G95*S$3</f>
        <v>0.21848317977867188</v>
      </c>
      <c r="T95" s="8">
        <f>$G95*T$3</f>
        <v>0.21848317977867188</v>
      </c>
      <c r="U95" s="8">
        <f>$G95*U$3</f>
        <v>0.21549025950773118</v>
      </c>
      <c r="V95" s="8">
        <f>$G95*V$3</f>
        <v>0.18556105679832405</v>
      </c>
      <c r="W95" s="8">
        <f>$G95*W$3</f>
        <v>0.16760353517267979</v>
      </c>
      <c r="X95" s="8">
        <f>$G95*X$3</f>
        <v>0.14964601354703552</v>
      </c>
      <c r="Y95" s="8">
        <f>$G95*Y$3</f>
        <v>0.1436601730051541</v>
      </c>
      <c r="Z95" s="8">
        <f>$G95*Z$3</f>
        <v>0.13767433246327268</v>
      </c>
      <c r="AA95" s="8">
        <f>$G95*AA$3</f>
        <v>0.13168849192139126</v>
      </c>
      <c r="AB95" s="9">
        <f t="shared" si="4"/>
        <v>3.498723796729691</v>
      </c>
    </row>
    <row r="96" spans="1:28" ht="12.75">
      <c r="A96" s="5" t="s">
        <v>103</v>
      </c>
      <c r="B96" s="5" t="s">
        <v>11</v>
      </c>
      <c r="C96" s="6">
        <v>38469</v>
      </c>
      <c r="D96" s="6">
        <v>23840</v>
      </c>
      <c r="E96" s="6">
        <v>30580</v>
      </c>
      <c r="F96" s="6">
        <v>92889</v>
      </c>
      <c r="G96" s="7">
        <f t="shared" si="3"/>
        <v>0.0005805044184657069</v>
      </c>
      <c r="H96" s="8">
        <f>$G96*H$3</f>
        <v>0.11610088369314138</v>
      </c>
      <c r="I96" s="8">
        <f>$G96*I$3</f>
        <v>0.12771097206245552</v>
      </c>
      <c r="J96" s="8">
        <f>$G96*J$3</f>
        <v>0.13932106043176964</v>
      </c>
      <c r="K96" s="8">
        <f>$G96*K$3</f>
        <v>0.1509311488010838</v>
      </c>
      <c r="L96" s="8">
        <f>$G96*L$3</f>
        <v>0.16254123717039792</v>
      </c>
      <c r="M96" s="8">
        <f>$G96*M$3</f>
        <v>0.168346281355055</v>
      </c>
      <c r="N96" s="8">
        <f>$G96*N$3</f>
        <v>0.1857614139090262</v>
      </c>
      <c r="O96" s="8">
        <f>$G96*O$3</f>
        <v>0.19737150227834033</v>
      </c>
      <c r="P96" s="8">
        <f>$G96*P$3</f>
        <v>0.2031765464629974</v>
      </c>
      <c r="Q96" s="8">
        <f>$G96*Q$3</f>
        <v>0.20898159064765448</v>
      </c>
      <c r="R96" s="8">
        <f>$G96*R$3</f>
        <v>0.211884112739983</v>
      </c>
      <c r="S96" s="8">
        <f>$G96*S$3</f>
        <v>0.211884112739983</v>
      </c>
      <c r="T96" s="8">
        <f>$G96*T$3</f>
        <v>0.211884112739983</v>
      </c>
      <c r="U96" s="8">
        <f>$G96*U$3</f>
        <v>0.20898159064765448</v>
      </c>
      <c r="V96" s="8">
        <f>$G96*V$3</f>
        <v>0.17995636972436913</v>
      </c>
      <c r="W96" s="8">
        <f>$G96*W$3</f>
        <v>0.16254123717039792</v>
      </c>
      <c r="X96" s="8">
        <f>$G96*X$3</f>
        <v>0.14512610461642672</v>
      </c>
      <c r="Y96" s="8">
        <f>$G96*Y$3</f>
        <v>0.13932106043176964</v>
      </c>
      <c r="Z96" s="8">
        <f>$G96*Z$3</f>
        <v>0.1335160162471126</v>
      </c>
      <c r="AA96" s="8">
        <f>$G96*AA$3</f>
        <v>0.12771097206245552</v>
      </c>
      <c r="AB96" s="9">
        <f t="shared" si="4"/>
        <v>3.3930483259320567</v>
      </c>
    </row>
    <row r="97" spans="1:28" ht="12.75">
      <c r="A97" s="5" t="s">
        <v>73</v>
      </c>
      <c r="B97" s="5" t="s">
        <v>25</v>
      </c>
      <c r="C97" s="6">
        <v>38705</v>
      </c>
      <c r="D97" s="6">
        <v>8753</v>
      </c>
      <c r="E97" s="6">
        <v>43484</v>
      </c>
      <c r="F97" s="6">
        <v>90942</v>
      </c>
      <c r="G97" s="7">
        <f t="shared" si="3"/>
        <v>0.0005683367548806459</v>
      </c>
      <c r="H97" s="8">
        <f>$G97*H$3</f>
        <v>0.11366735097612918</v>
      </c>
      <c r="I97" s="8">
        <f>$G97*I$3</f>
        <v>0.12503408607374208</v>
      </c>
      <c r="J97" s="8">
        <f>$G97*J$3</f>
        <v>0.136400821171355</v>
      </c>
      <c r="K97" s="8">
        <f>$G97*K$3</f>
        <v>0.14776755626896793</v>
      </c>
      <c r="L97" s="8">
        <f>$G97*L$3</f>
        <v>0.15913429136658083</v>
      </c>
      <c r="M97" s="8">
        <f>$G97*M$3</f>
        <v>0.1648176589153873</v>
      </c>
      <c r="N97" s="8">
        <f>$G97*N$3</f>
        <v>0.18186776156180667</v>
      </c>
      <c r="O97" s="8">
        <f>$G97*O$3</f>
        <v>0.19323449665941958</v>
      </c>
      <c r="P97" s="8">
        <f>$G97*P$3</f>
        <v>0.19891786420822605</v>
      </c>
      <c r="Q97" s="8">
        <f>$G97*Q$3</f>
        <v>0.20460123175703251</v>
      </c>
      <c r="R97" s="8">
        <f>$G97*R$3</f>
        <v>0.20744291553143573</v>
      </c>
      <c r="S97" s="8">
        <f>$G97*S$3</f>
        <v>0.20744291553143573</v>
      </c>
      <c r="T97" s="8">
        <f>$G97*T$3</f>
        <v>0.20744291553143573</v>
      </c>
      <c r="U97" s="8">
        <f>$G97*U$3</f>
        <v>0.20460123175703251</v>
      </c>
      <c r="V97" s="8">
        <f>$G97*V$3</f>
        <v>0.1761843940130002</v>
      </c>
      <c r="W97" s="8">
        <f>$G97*W$3</f>
        <v>0.15913429136658083</v>
      </c>
      <c r="X97" s="8">
        <f>$G97*X$3</f>
        <v>0.14208418872016146</v>
      </c>
      <c r="Y97" s="8">
        <f>$G97*Y$3</f>
        <v>0.136400821171355</v>
      </c>
      <c r="Z97" s="8">
        <f>$G97*Z$3</f>
        <v>0.13071745362254855</v>
      </c>
      <c r="AA97" s="8">
        <f>$G97*AA$3</f>
        <v>0.12503408607374208</v>
      </c>
      <c r="AB97" s="9">
        <f t="shared" si="4"/>
        <v>3.321928332277375</v>
      </c>
    </row>
    <row r="98" spans="1:28" ht="12.75">
      <c r="A98" s="5" t="s">
        <v>104</v>
      </c>
      <c r="B98" s="5" t="s">
        <v>9</v>
      </c>
      <c r="C98" s="6">
        <v>74023</v>
      </c>
      <c r="D98" s="6">
        <v>3625</v>
      </c>
      <c r="E98" s="6">
        <v>29</v>
      </c>
      <c r="F98" s="6">
        <v>77677</v>
      </c>
      <c r="G98" s="7">
        <f t="shared" si="3"/>
        <v>0.0004854379066752868</v>
      </c>
      <c r="H98" s="8">
        <f>$G98*H$3</f>
        <v>0.09708758133505736</v>
      </c>
      <c r="I98" s="8">
        <f>$G98*I$3</f>
        <v>0.1067963394685631</v>
      </c>
      <c r="J98" s="8">
        <f>$G98*J$3</f>
        <v>0.11650509760206883</v>
      </c>
      <c r="K98" s="8">
        <f>$G98*K$3</f>
        <v>0.12621385573557456</v>
      </c>
      <c r="L98" s="8">
        <f>$G98*L$3</f>
        <v>0.1359226138690803</v>
      </c>
      <c r="M98" s="8">
        <f>$G98*M$3</f>
        <v>0.14077699293583318</v>
      </c>
      <c r="N98" s="8">
        <f>$G98*N$3</f>
        <v>0.15534013013609177</v>
      </c>
      <c r="O98" s="8">
        <f>$G98*O$3</f>
        <v>0.16504888826959752</v>
      </c>
      <c r="P98" s="8">
        <f>$G98*P$3</f>
        <v>0.1699032673363504</v>
      </c>
      <c r="Q98" s="8">
        <f>$G98*Q$3</f>
        <v>0.17475764640310323</v>
      </c>
      <c r="R98" s="8">
        <f>$G98*R$3</f>
        <v>0.17718483593647968</v>
      </c>
      <c r="S98" s="8">
        <f>$G98*S$3</f>
        <v>0.17718483593647968</v>
      </c>
      <c r="T98" s="8">
        <f>$G98*T$3</f>
        <v>0.17718483593647968</v>
      </c>
      <c r="U98" s="8">
        <f>$G98*U$3</f>
        <v>0.17475764640310323</v>
      </c>
      <c r="V98" s="8">
        <f>$G98*V$3</f>
        <v>0.1504857510693389</v>
      </c>
      <c r="W98" s="8">
        <f>$G98*W$3</f>
        <v>0.1359226138690803</v>
      </c>
      <c r="X98" s="8">
        <f>$G98*X$3</f>
        <v>0.1213594766688217</v>
      </c>
      <c r="Y98" s="8">
        <f>$G98*Y$3</f>
        <v>0.11650509760206883</v>
      </c>
      <c r="Z98" s="8">
        <f>$G98*Z$3</f>
        <v>0.11165071853531597</v>
      </c>
      <c r="AA98" s="8">
        <f>$G98*AA$3</f>
        <v>0.1067963394685631</v>
      </c>
      <c r="AB98" s="9">
        <f t="shared" si="4"/>
        <v>2.8373845645170515</v>
      </c>
    </row>
    <row r="99" spans="1:28" ht="12.75">
      <c r="A99" s="5" t="s">
        <v>105</v>
      </c>
      <c r="B99" s="5" t="s">
        <v>14</v>
      </c>
      <c r="C99" s="6">
        <v>25990</v>
      </c>
      <c r="D99" s="6">
        <v>4058</v>
      </c>
      <c r="E99" s="6">
        <v>46949</v>
      </c>
      <c r="F99" s="6">
        <v>76997</v>
      </c>
      <c r="G99" s="7">
        <f t="shared" si="3"/>
        <v>0.0004811882861114237</v>
      </c>
      <c r="H99" s="8">
        <f>$G99*H$3</f>
        <v>0.09623765722228474</v>
      </c>
      <c r="I99" s="8">
        <f>$G99*I$3</f>
        <v>0.10586142294451321</v>
      </c>
      <c r="J99" s="8">
        <f>$G99*J$3</f>
        <v>0.11548518866674168</v>
      </c>
      <c r="K99" s="8">
        <f>$G99*K$3</f>
        <v>0.12510895438897016</v>
      </c>
      <c r="L99" s="8">
        <f>$G99*L$3</f>
        <v>0.13473272011119863</v>
      </c>
      <c r="M99" s="8">
        <f>$G99*M$3</f>
        <v>0.13954460297231286</v>
      </c>
      <c r="N99" s="8">
        <f>$G99*N$3</f>
        <v>0.1539802515556556</v>
      </c>
      <c r="O99" s="8">
        <f>$G99*O$3</f>
        <v>0.16360401727788404</v>
      </c>
      <c r="P99" s="8">
        <f>$G99*P$3</f>
        <v>0.1684159001389983</v>
      </c>
      <c r="Q99" s="8">
        <f>$G99*Q$3</f>
        <v>0.17322778300011252</v>
      </c>
      <c r="R99" s="8">
        <f>$G99*R$3</f>
        <v>0.17563372443066966</v>
      </c>
      <c r="S99" s="8">
        <f>$G99*S$3</f>
        <v>0.17563372443066966</v>
      </c>
      <c r="T99" s="8">
        <f>$G99*T$3</f>
        <v>0.17563372443066966</v>
      </c>
      <c r="U99" s="8">
        <f>$G99*U$3</f>
        <v>0.17322778300011252</v>
      </c>
      <c r="V99" s="8">
        <f>$G99*V$3</f>
        <v>0.14916836869454134</v>
      </c>
      <c r="W99" s="8">
        <f>$G99*W$3</f>
        <v>0.13473272011119863</v>
      </c>
      <c r="X99" s="8">
        <f>$G99*X$3</f>
        <v>0.12029707152785592</v>
      </c>
      <c r="Y99" s="8">
        <f>$G99*Y$3</f>
        <v>0.11548518866674168</v>
      </c>
      <c r="Z99" s="8">
        <f>$G99*Z$3</f>
        <v>0.11067330580562745</v>
      </c>
      <c r="AA99" s="8">
        <f>$G99*AA$3</f>
        <v>0.10586142294451321</v>
      </c>
      <c r="AB99" s="9">
        <f t="shared" si="4"/>
        <v>2.8125455323212716</v>
      </c>
    </row>
    <row r="100" spans="1:28" ht="12.75">
      <c r="A100" s="5" t="s">
        <v>106</v>
      </c>
      <c r="B100" s="5" t="s">
        <v>9</v>
      </c>
      <c r="C100" s="6">
        <v>52636</v>
      </c>
      <c r="D100" s="6">
        <v>13010</v>
      </c>
      <c r="E100" s="6">
        <v>7120</v>
      </c>
      <c r="F100" s="6">
        <v>72766</v>
      </c>
      <c r="G100" s="7">
        <f t="shared" si="3"/>
        <v>0.0004547468969853872</v>
      </c>
      <c r="H100" s="8">
        <f>$G100*H$3</f>
        <v>0.09094937939707744</v>
      </c>
      <c r="I100" s="8">
        <f>$G100*I$3</f>
        <v>0.10004431733678518</v>
      </c>
      <c r="J100" s="8">
        <f>$G100*J$3</f>
        <v>0.10913925527649293</v>
      </c>
      <c r="K100" s="8">
        <f>$G100*K$3</f>
        <v>0.11823419321620067</v>
      </c>
      <c r="L100" s="8">
        <f>$G100*L$3</f>
        <v>0.1273291311559084</v>
      </c>
      <c r="M100" s="8">
        <f>$G100*M$3</f>
        <v>0.13187660012576227</v>
      </c>
      <c r="N100" s="8">
        <f>$G100*N$3</f>
        <v>0.1455190070353239</v>
      </c>
      <c r="O100" s="8">
        <f>$G100*O$3</f>
        <v>0.15461394497503164</v>
      </c>
      <c r="P100" s="8">
        <f>$G100*P$3</f>
        <v>0.1591614139448855</v>
      </c>
      <c r="Q100" s="8">
        <f>$G100*Q$3</f>
        <v>0.1637088829147394</v>
      </c>
      <c r="R100" s="8">
        <f>$G100*R$3</f>
        <v>0.16598261739966633</v>
      </c>
      <c r="S100" s="8">
        <f>$G100*S$3</f>
        <v>0.16598261739966633</v>
      </c>
      <c r="T100" s="8">
        <f>$G100*T$3</f>
        <v>0.16598261739966633</v>
      </c>
      <c r="U100" s="8">
        <f>$G100*U$3</f>
        <v>0.1637088829147394</v>
      </c>
      <c r="V100" s="8">
        <f>$G100*V$3</f>
        <v>0.14097153806547003</v>
      </c>
      <c r="W100" s="8">
        <f>$G100*W$3</f>
        <v>0.1273291311559084</v>
      </c>
      <c r="X100" s="8">
        <f>$G100*X$3</f>
        <v>0.1136867242463468</v>
      </c>
      <c r="Y100" s="8">
        <f>$G100*Y$3</f>
        <v>0.10913925527649293</v>
      </c>
      <c r="Z100" s="8">
        <f>$G100*Z$3</f>
        <v>0.10459178630663905</v>
      </c>
      <c r="AA100" s="8">
        <f>$G100*AA$3</f>
        <v>0.10004431733678518</v>
      </c>
      <c r="AB100" s="9">
        <f t="shared" si="4"/>
        <v>2.6579956128795885</v>
      </c>
    </row>
    <row r="101" spans="1:28" ht="12.75">
      <c r="A101" s="5" t="s">
        <v>107</v>
      </c>
      <c r="B101" s="5" t="s">
        <v>11</v>
      </c>
      <c r="C101" s="17">
        <v>54716</v>
      </c>
      <c r="D101" s="17">
        <v>4870</v>
      </c>
      <c r="E101" s="17">
        <v>12504</v>
      </c>
      <c r="F101" s="6">
        <v>72090</v>
      </c>
      <c r="G101" s="7">
        <f t="shared" si="3"/>
        <v>0.0004505222741895468</v>
      </c>
      <c r="H101" s="8">
        <f>$G101*H$3</f>
        <v>0.09010445483790935</v>
      </c>
      <c r="I101" s="8">
        <f>$G101*I$3</f>
        <v>0.0991149003217003</v>
      </c>
      <c r="J101" s="8">
        <f>$G101*J$3</f>
        <v>0.10812534580549123</v>
      </c>
      <c r="K101" s="8">
        <f>$G101*K$3</f>
        <v>0.11713579128928217</v>
      </c>
      <c r="L101" s="8">
        <f>$G101*L$3</f>
        <v>0.1261462367730731</v>
      </c>
      <c r="M101" s="8">
        <f>$G101*M$3</f>
        <v>0.13065145951496857</v>
      </c>
      <c r="N101" s="8">
        <f>$G101*N$3</f>
        <v>0.144167127740655</v>
      </c>
      <c r="O101" s="8">
        <f>$G101*O$3</f>
        <v>0.15317757322444592</v>
      </c>
      <c r="P101" s="8">
        <f>$G101*P$3</f>
        <v>0.15768279596634138</v>
      </c>
      <c r="Q101" s="8">
        <f>$G101*Q$3</f>
        <v>0.16218801870823685</v>
      </c>
      <c r="R101" s="8">
        <f>$G101*R$3</f>
        <v>0.16444063007918458</v>
      </c>
      <c r="S101" s="8">
        <f>$G101*S$3</f>
        <v>0.16444063007918458</v>
      </c>
      <c r="T101" s="8">
        <f>$G101*T$3</f>
        <v>0.16444063007918458</v>
      </c>
      <c r="U101" s="8">
        <f>$G101*U$3</f>
        <v>0.16218801870823685</v>
      </c>
      <c r="V101" s="8">
        <f>$G101*V$3</f>
        <v>0.1396619049987595</v>
      </c>
      <c r="W101" s="8">
        <f>$G101*W$3</f>
        <v>0.1261462367730731</v>
      </c>
      <c r="X101" s="8">
        <f>$G101*X$3</f>
        <v>0.11263056854738669</v>
      </c>
      <c r="Y101" s="8">
        <f>$G101*Y$3</f>
        <v>0.10812534580549123</v>
      </c>
      <c r="Z101" s="8">
        <f>$G101*Z$3</f>
        <v>0.10362012306359576</v>
      </c>
      <c r="AA101" s="8">
        <f>$G101*AA$3</f>
        <v>0.0991149003217003</v>
      </c>
      <c r="AB101" s="9">
        <f t="shared" si="4"/>
        <v>2.6333026926379004</v>
      </c>
    </row>
    <row r="102" spans="1:28" ht="12.75">
      <c r="A102" s="5" t="s">
        <v>94</v>
      </c>
      <c r="B102" s="5" t="s">
        <v>11</v>
      </c>
      <c r="C102" s="6">
        <v>17229</v>
      </c>
      <c r="D102" s="6">
        <v>0</v>
      </c>
      <c r="E102" s="6">
        <v>54426</v>
      </c>
      <c r="F102" s="6">
        <v>71655</v>
      </c>
      <c r="G102" s="7">
        <f t="shared" si="3"/>
        <v>0.0004478037669170755</v>
      </c>
      <c r="H102" s="8">
        <f>$G102*H$3</f>
        <v>0.0895607533834151</v>
      </c>
      <c r="I102" s="8">
        <f>$G102*I$3</f>
        <v>0.09851682872175661</v>
      </c>
      <c r="J102" s="8">
        <f>$G102*J$3</f>
        <v>0.10747290406009813</v>
      </c>
      <c r="K102" s="8">
        <f>$G102*K$3</f>
        <v>0.11642897939843963</v>
      </c>
      <c r="L102" s="8">
        <f>$G102*L$3</f>
        <v>0.12538505473678113</v>
      </c>
      <c r="M102" s="8">
        <f>$G102*M$3</f>
        <v>0.1298630924059519</v>
      </c>
      <c r="N102" s="8">
        <f>$G102*N$3</f>
        <v>0.14329720541346416</v>
      </c>
      <c r="O102" s="8">
        <f>$G102*O$3</f>
        <v>0.15225328075180566</v>
      </c>
      <c r="P102" s="8">
        <f>$G102*P$3</f>
        <v>0.15673131842097643</v>
      </c>
      <c r="Q102" s="8">
        <f>$G102*Q$3</f>
        <v>0.1612093560901472</v>
      </c>
      <c r="R102" s="8">
        <f>$G102*R$3</f>
        <v>0.16344837492473255</v>
      </c>
      <c r="S102" s="8">
        <f>$G102*S$3</f>
        <v>0.16344837492473255</v>
      </c>
      <c r="T102" s="8">
        <f>$G102*T$3</f>
        <v>0.16344837492473255</v>
      </c>
      <c r="U102" s="8">
        <f>$G102*U$3</f>
        <v>0.1612093560901472</v>
      </c>
      <c r="V102" s="8">
        <f>$G102*V$3</f>
        <v>0.1388191677442934</v>
      </c>
      <c r="W102" s="8">
        <f>$G102*W$3</f>
        <v>0.12538505473678113</v>
      </c>
      <c r="X102" s="8">
        <f>$G102*X$3</f>
        <v>0.11195094172926888</v>
      </c>
      <c r="Y102" s="8">
        <f>$G102*Y$3</f>
        <v>0.10747290406009813</v>
      </c>
      <c r="Z102" s="8">
        <f>$G102*Z$3</f>
        <v>0.10299486639092736</v>
      </c>
      <c r="AA102" s="8">
        <f>$G102*AA$3</f>
        <v>0.09851682872175661</v>
      </c>
      <c r="AB102" s="9">
        <f t="shared" si="4"/>
        <v>2.617413017630306</v>
      </c>
    </row>
    <row r="103" spans="1:28" ht="12.75">
      <c r="A103" s="5" t="s">
        <v>108</v>
      </c>
      <c r="B103" s="5" t="s">
        <v>9</v>
      </c>
      <c r="C103" s="6">
        <v>23927</v>
      </c>
      <c r="D103" s="6">
        <v>39236</v>
      </c>
      <c r="E103" s="6">
        <v>7598</v>
      </c>
      <c r="F103" s="6">
        <v>70761</v>
      </c>
      <c r="G103" s="7">
        <f t="shared" si="3"/>
        <v>0.00044221676576399664</v>
      </c>
      <c r="H103" s="8">
        <f>$G103*H$3</f>
        <v>0.08844335315279933</v>
      </c>
      <c r="I103" s="8">
        <f>$G103*I$3</f>
        <v>0.09728768846807927</v>
      </c>
      <c r="J103" s="8">
        <f>$G103*J$3</f>
        <v>0.10613202378335919</v>
      </c>
      <c r="K103" s="8">
        <f>$G103*K$3</f>
        <v>0.11497635909863912</v>
      </c>
      <c r="L103" s="8">
        <f>$G103*L$3</f>
        <v>0.12382069441391906</v>
      </c>
      <c r="M103" s="8">
        <f>$G103*M$3</f>
        <v>0.12824286207155902</v>
      </c>
      <c r="N103" s="8">
        <f>$G103*N$3</f>
        <v>0.14150936504447892</v>
      </c>
      <c r="O103" s="8">
        <f>$G103*O$3</f>
        <v>0.15035370035975887</v>
      </c>
      <c r="P103" s="8">
        <f>$G103*P$3</f>
        <v>0.15477586801739882</v>
      </c>
      <c r="Q103" s="8">
        <f>$G103*Q$3</f>
        <v>0.1591980356750388</v>
      </c>
      <c r="R103" s="8">
        <f>$G103*R$3</f>
        <v>0.16140911950385878</v>
      </c>
      <c r="S103" s="8">
        <f>$G103*S$3</f>
        <v>0.16140911950385878</v>
      </c>
      <c r="T103" s="8">
        <f>$G103*T$3</f>
        <v>0.16140911950385878</v>
      </c>
      <c r="U103" s="8">
        <f>$G103*U$3</f>
        <v>0.1591980356750388</v>
      </c>
      <c r="V103" s="8">
        <f>$G103*V$3</f>
        <v>0.13708719738683897</v>
      </c>
      <c r="W103" s="8">
        <f>$G103*W$3</f>
        <v>0.12382069441391906</v>
      </c>
      <c r="X103" s="8">
        <f>$G103*X$3</f>
        <v>0.11055419144099916</v>
      </c>
      <c r="Y103" s="8">
        <f>$G103*Y$3</f>
        <v>0.10613202378335919</v>
      </c>
      <c r="Z103" s="8">
        <f>$G103*Z$3</f>
        <v>0.10170985612571923</v>
      </c>
      <c r="AA103" s="8">
        <f>$G103*AA$3</f>
        <v>0.09728768846807927</v>
      </c>
      <c r="AB103" s="9">
        <f t="shared" si="4"/>
        <v>2.5847569958905603</v>
      </c>
    </row>
    <row r="104" spans="1:28" ht="12.75">
      <c r="A104" s="5" t="s">
        <v>109</v>
      </c>
      <c r="B104" s="5" t="s">
        <v>9</v>
      </c>
      <c r="C104" s="6">
        <v>53428</v>
      </c>
      <c r="D104" s="6">
        <v>16003</v>
      </c>
      <c r="E104" s="6">
        <v>0</v>
      </c>
      <c r="F104" s="6">
        <v>69431</v>
      </c>
      <c r="G104" s="7">
        <f t="shared" si="3"/>
        <v>0.0004339050078964409</v>
      </c>
      <c r="H104" s="8">
        <f>$G104*H$3</f>
        <v>0.08678100157928817</v>
      </c>
      <c r="I104" s="8">
        <f>$G104*I$3</f>
        <v>0.095459101737217</v>
      </c>
      <c r="J104" s="8">
        <f>$G104*J$3</f>
        <v>0.10413720189514582</v>
      </c>
      <c r="K104" s="8">
        <f>$G104*K$3</f>
        <v>0.11281530205307463</v>
      </c>
      <c r="L104" s="8">
        <f>$G104*L$3</f>
        <v>0.12149340221100345</v>
      </c>
      <c r="M104" s="8">
        <f>$G104*M$3</f>
        <v>0.12583245228996787</v>
      </c>
      <c r="N104" s="8">
        <f>$G104*N$3</f>
        <v>0.13884960252686107</v>
      </c>
      <c r="O104" s="8">
        <f>$G104*O$3</f>
        <v>0.1475277026847899</v>
      </c>
      <c r="P104" s="8">
        <f>$G104*P$3</f>
        <v>0.1518667527637543</v>
      </c>
      <c r="Q104" s="8">
        <f>$G104*Q$3</f>
        <v>0.1562058028427187</v>
      </c>
      <c r="R104" s="8">
        <f>$G104*R$3</f>
        <v>0.15837532788220093</v>
      </c>
      <c r="S104" s="8">
        <f>$G104*S$3</f>
        <v>0.15837532788220093</v>
      </c>
      <c r="T104" s="8">
        <f>$G104*T$3</f>
        <v>0.15837532788220093</v>
      </c>
      <c r="U104" s="8">
        <f>$G104*U$3</f>
        <v>0.1562058028427187</v>
      </c>
      <c r="V104" s="8">
        <f>$G104*V$3</f>
        <v>0.13451055244789667</v>
      </c>
      <c r="W104" s="8">
        <f>$G104*W$3</f>
        <v>0.12149340221100345</v>
      </c>
      <c r="X104" s="8">
        <f>$G104*X$3</f>
        <v>0.10847625197411022</v>
      </c>
      <c r="Y104" s="8">
        <f>$G104*Y$3</f>
        <v>0.10413720189514582</v>
      </c>
      <c r="Z104" s="8">
        <f>$G104*Z$3</f>
        <v>0.0997981518161814</v>
      </c>
      <c r="AA104" s="8">
        <f>$G104*AA$3</f>
        <v>0.095459101737217</v>
      </c>
      <c r="AB104" s="9">
        <f t="shared" si="4"/>
        <v>2.5361747711546956</v>
      </c>
    </row>
    <row r="105" spans="1:28" ht="12.75">
      <c r="A105" s="5" t="s">
        <v>110</v>
      </c>
      <c r="B105" s="5" t="s">
        <v>14</v>
      </c>
      <c r="C105" s="6">
        <v>37062</v>
      </c>
      <c r="D105" s="6">
        <v>26734</v>
      </c>
      <c r="E105" s="6">
        <v>5284</v>
      </c>
      <c r="F105" s="6">
        <v>69080</v>
      </c>
      <c r="G105" s="7">
        <f t="shared" si="3"/>
        <v>0.00043171145375244684</v>
      </c>
      <c r="H105" s="8">
        <f>$G105*H$3</f>
        <v>0.08634229075048937</v>
      </c>
      <c r="I105" s="8">
        <f>$G105*I$3</f>
        <v>0.0949765198255383</v>
      </c>
      <c r="J105" s="8">
        <f>$G105*J$3</f>
        <v>0.10361074890058725</v>
      </c>
      <c r="K105" s="8">
        <f>$G105*K$3</f>
        <v>0.11224497797563618</v>
      </c>
      <c r="L105" s="8">
        <f>$G105*L$3</f>
        <v>0.12087920705068511</v>
      </c>
      <c r="M105" s="8">
        <f>$G105*M$3</f>
        <v>0.1251963215882096</v>
      </c>
      <c r="N105" s="8">
        <f>$G105*N$3</f>
        <v>0.13814766520078298</v>
      </c>
      <c r="O105" s="8">
        <f>$G105*O$3</f>
        <v>0.14678189427583194</v>
      </c>
      <c r="P105" s="8">
        <f>$G105*P$3</f>
        <v>0.1510990088133564</v>
      </c>
      <c r="Q105" s="8">
        <f>$G105*Q$3</f>
        <v>0.15541612335088087</v>
      </c>
      <c r="R105" s="8">
        <f>$G105*R$3</f>
        <v>0.1575746806196431</v>
      </c>
      <c r="S105" s="8">
        <f>$G105*S$3</f>
        <v>0.1575746806196431</v>
      </c>
      <c r="T105" s="8">
        <f>$G105*T$3</f>
        <v>0.1575746806196431</v>
      </c>
      <c r="U105" s="8">
        <f>$G105*U$3</f>
        <v>0.15541612335088087</v>
      </c>
      <c r="V105" s="8">
        <f>$G105*V$3</f>
        <v>0.13383055066325852</v>
      </c>
      <c r="W105" s="8">
        <f>$G105*W$3</f>
        <v>0.12087920705068511</v>
      </c>
      <c r="X105" s="8">
        <f>$G105*X$3</f>
        <v>0.10792786343811171</v>
      </c>
      <c r="Y105" s="8">
        <f>$G105*Y$3</f>
        <v>0.10361074890058725</v>
      </c>
      <c r="Z105" s="8">
        <f>$G105*Z$3</f>
        <v>0.09929363436306278</v>
      </c>
      <c r="AA105" s="8">
        <f>$G105*AA$3</f>
        <v>0.0949765198255383</v>
      </c>
      <c r="AB105" s="9">
        <f t="shared" si="4"/>
        <v>2.5233534471830517</v>
      </c>
    </row>
    <row r="106" spans="1:28" ht="12.75">
      <c r="A106" s="5" t="s">
        <v>111</v>
      </c>
      <c r="B106" s="5" t="s">
        <v>11</v>
      </c>
      <c r="C106" s="6">
        <v>43965</v>
      </c>
      <c r="D106" s="6">
        <v>2900</v>
      </c>
      <c r="E106" s="6">
        <v>21167</v>
      </c>
      <c r="F106" s="6">
        <v>68032</v>
      </c>
      <c r="G106" s="7">
        <f t="shared" si="3"/>
        <v>0.00042516203853049307</v>
      </c>
      <c r="H106" s="8">
        <f>$G106*H$3</f>
        <v>0.08503240770609861</v>
      </c>
      <c r="I106" s="8">
        <f>$G106*I$3</f>
        <v>0.09353564847670848</v>
      </c>
      <c r="J106" s="8">
        <f>$G106*J$3</f>
        <v>0.10203888924731834</v>
      </c>
      <c r="K106" s="8">
        <f>$G106*K$3</f>
        <v>0.1105421300179282</v>
      </c>
      <c r="L106" s="8">
        <f>$G106*L$3</f>
        <v>0.11904537078853805</v>
      </c>
      <c r="M106" s="8">
        <f>$G106*M$3</f>
        <v>0.12329699117384299</v>
      </c>
      <c r="N106" s="8">
        <f>$G106*N$3</f>
        <v>0.13605185232975778</v>
      </c>
      <c r="O106" s="8">
        <f>$G106*O$3</f>
        <v>0.14455509310036765</v>
      </c>
      <c r="P106" s="8">
        <f>$G106*P$3</f>
        <v>0.14880671348567256</v>
      </c>
      <c r="Q106" s="8">
        <f>$G106*Q$3</f>
        <v>0.1530583338709775</v>
      </c>
      <c r="R106" s="8">
        <f>$G106*R$3</f>
        <v>0.15518414406362996</v>
      </c>
      <c r="S106" s="8">
        <f>$G106*S$3</f>
        <v>0.15518414406362996</v>
      </c>
      <c r="T106" s="8">
        <f>$G106*T$3</f>
        <v>0.15518414406362996</v>
      </c>
      <c r="U106" s="8">
        <f>$G106*U$3</f>
        <v>0.1530583338709775</v>
      </c>
      <c r="V106" s="8">
        <f>$G106*V$3</f>
        <v>0.13180023194445284</v>
      </c>
      <c r="W106" s="8">
        <f>$G106*W$3</f>
        <v>0.11904537078853805</v>
      </c>
      <c r="X106" s="8">
        <f>$G106*X$3</f>
        <v>0.10629050963262326</v>
      </c>
      <c r="Y106" s="8">
        <f>$G106*Y$3</f>
        <v>0.10203888924731834</v>
      </c>
      <c r="Z106" s="8">
        <f>$G106*Z$3</f>
        <v>0.0977872688620134</v>
      </c>
      <c r="AA106" s="8">
        <f>$G106*AA$3</f>
        <v>0.09353564847670848</v>
      </c>
      <c r="AB106" s="9">
        <f t="shared" si="4"/>
        <v>2.485072115210732</v>
      </c>
    </row>
    <row r="107" spans="1:28" ht="12.75">
      <c r="A107" s="5" t="s">
        <v>112</v>
      </c>
      <c r="B107" s="5" t="s">
        <v>9</v>
      </c>
      <c r="C107" s="6">
        <v>54889</v>
      </c>
      <c r="D107" s="6">
        <v>12149</v>
      </c>
      <c r="E107" s="6">
        <v>0</v>
      </c>
      <c r="F107" s="6">
        <v>67038</v>
      </c>
      <c r="G107" s="7">
        <f t="shared" si="3"/>
        <v>0.00041895009317684614</v>
      </c>
      <c r="H107" s="8">
        <f>$G107*H$3</f>
        <v>0.08379001863536922</v>
      </c>
      <c r="I107" s="8">
        <f>$G107*I$3</f>
        <v>0.09216902049890616</v>
      </c>
      <c r="J107" s="8">
        <f>$G107*J$3</f>
        <v>0.10054802236244308</v>
      </c>
      <c r="K107" s="8">
        <f>$G107*K$3</f>
        <v>0.10892702422598</v>
      </c>
      <c r="L107" s="8">
        <f>$G107*L$3</f>
        <v>0.11730602608951692</v>
      </c>
      <c r="M107" s="8">
        <f>$G107*M$3</f>
        <v>0.12149552702128538</v>
      </c>
      <c r="N107" s="8">
        <f>$G107*N$3</f>
        <v>0.13406402981659077</v>
      </c>
      <c r="O107" s="8">
        <f>$G107*O$3</f>
        <v>0.14244303168012767</v>
      </c>
      <c r="P107" s="8">
        <f>$G107*P$3</f>
        <v>0.14663253261189615</v>
      </c>
      <c r="Q107" s="8">
        <f>$G107*Q$3</f>
        <v>0.1508220335436646</v>
      </c>
      <c r="R107" s="8">
        <f>$G107*R$3</f>
        <v>0.15291678400954883</v>
      </c>
      <c r="S107" s="8">
        <f>$G107*S$3</f>
        <v>0.15291678400954883</v>
      </c>
      <c r="T107" s="8">
        <f>$G107*T$3</f>
        <v>0.15291678400954883</v>
      </c>
      <c r="U107" s="8">
        <f>$G107*U$3</f>
        <v>0.1508220335436646</v>
      </c>
      <c r="V107" s="8">
        <f>$G107*V$3</f>
        <v>0.12987452888482232</v>
      </c>
      <c r="W107" s="8">
        <f>$G107*W$3</f>
        <v>0.11730602608951692</v>
      </c>
      <c r="X107" s="8">
        <f>$G107*X$3</f>
        <v>0.10473752329421153</v>
      </c>
      <c r="Y107" s="8">
        <f>$G107*Y$3</f>
        <v>0.10054802236244308</v>
      </c>
      <c r="Z107" s="8">
        <f>$G107*Z$3</f>
        <v>0.09635852143067461</v>
      </c>
      <c r="AA107" s="8">
        <f>$G107*AA$3</f>
        <v>0.09216902049890616</v>
      </c>
      <c r="AB107" s="9">
        <f t="shared" si="4"/>
        <v>2.448763294618666</v>
      </c>
    </row>
    <row r="108" spans="1:28" ht="12.75">
      <c r="A108" s="5" t="s">
        <v>113</v>
      </c>
      <c r="B108" s="5" t="s">
        <v>14</v>
      </c>
      <c r="C108" s="6">
        <v>24696</v>
      </c>
      <c r="D108" s="6">
        <v>23052</v>
      </c>
      <c r="E108" s="6">
        <v>17454</v>
      </c>
      <c r="F108" s="6">
        <v>65202</v>
      </c>
      <c r="G108" s="7">
        <f t="shared" si="3"/>
        <v>0.0004074761176544157</v>
      </c>
      <c r="H108" s="8">
        <f>$G108*H$3</f>
        <v>0.08149522353088315</v>
      </c>
      <c r="I108" s="8">
        <f>$G108*I$3</f>
        <v>0.08964474588397145</v>
      </c>
      <c r="J108" s="8">
        <f>$G108*J$3</f>
        <v>0.09779426823705976</v>
      </c>
      <c r="K108" s="8">
        <f>$G108*K$3</f>
        <v>0.10594379059014808</v>
      </c>
      <c r="L108" s="8">
        <f>$G108*L$3</f>
        <v>0.1140933129432364</v>
      </c>
      <c r="M108" s="8">
        <f>$G108*M$3</f>
        <v>0.11816807411978056</v>
      </c>
      <c r="N108" s="8">
        <f>$G108*N$3</f>
        <v>0.13039235764941304</v>
      </c>
      <c r="O108" s="8">
        <f>$G108*O$3</f>
        <v>0.13854188000250134</v>
      </c>
      <c r="P108" s="8">
        <f>$G108*P$3</f>
        <v>0.1426166411790455</v>
      </c>
      <c r="Q108" s="8">
        <f>$G108*Q$3</f>
        <v>0.14669140235558967</v>
      </c>
      <c r="R108" s="8">
        <f>$G108*R$3</f>
        <v>0.14872878294386174</v>
      </c>
      <c r="S108" s="8">
        <f>$G108*S$3</f>
        <v>0.14872878294386174</v>
      </c>
      <c r="T108" s="8">
        <f>$G108*T$3</f>
        <v>0.14872878294386174</v>
      </c>
      <c r="U108" s="8">
        <f>$G108*U$3</f>
        <v>0.14669140235558967</v>
      </c>
      <c r="V108" s="8">
        <f>$G108*V$3</f>
        <v>0.12631759647286886</v>
      </c>
      <c r="W108" s="8">
        <f>$G108*W$3</f>
        <v>0.1140933129432364</v>
      </c>
      <c r="X108" s="8">
        <f>$G108*X$3</f>
        <v>0.10186902941360393</v>
      </c>
      <c r="Y108" s="8">
        <f>$G108*Y$3</f>
        <v>0.09779426823705976</v>
      </c>
      <c r="Z108" s="8">
        <f>$G108*Z$3</f>
        <v>0.09371950706051561</v>
      </c>
      <c r="AA108" s="8">
        <f>$G108*AA$3</f>
        <v>0.08964474588397145</v>
      </c>
      <c r="AB108" s="9">
        <f t="shared" si="4"/>
        <v>2.3816979076900595</v>
      </c>
    </row>
    <row r="109" spans="1:28" ht="12.75">
      <c r="A109" s="5" t="s">
        <v>114</v>
      </c>
      <c r="B109" s="5" t="s">
        <v>9</v>
      </c>
      <c r="C109" s="6">
        <v>34257</v>
      </c>
      <c r="D109" s="6">
        <v>8738</v>
      </c>
      <c r="E109" s="6">
        <v>21918</v>
      </c>
      <c r="F109" s="6">
        <v>64913</v>
      </c>
      <c r="G109" s="7">
        <f t="shared" si="3"/>
        <v>0.0004056700289147739</v>
      </c>
      <c r="H109" s="8">
        <f>$G109*H$3</f>
        <v>0.08113400578295478</v>
      </c>
      <c r="I109" s="8">
        <f>$G109*I$3</f>
        <v>0.08924740636125025</v>
      </c>
      <c r="J109" s="8">
        <f>$G109*J$3</f>
        <v>0.09736080693954574</v>
      </c>
      <c r="K109" s="8">
        <f>$G109*K$3</f>
        <v>0.10547420751784121</v>
      </c>
      <c r="L109" s="8">
        <f>$G109*L$3</f>
        <v>0.11358760809613669</v>
      </c>
      <c r="M109" s="8">
        <f>$G109*M$3</f>
        <v>0.11764430838528443</v>
      </c>
      <c r="N109" s="8">
        <f>$G109*N$3</f>
        <v>0.12981440925272764</v>
      </c>
      <c r="O109" s="8">
        <f>$G109*O$3</f>
        <v>0.13792780983102312</v>
      </c>
      <c r="P109" s="8">
        <f>$G109*P$3</f>
        <v>0.14198451012017085</v>
      </c>
      <c r="Q109" s="8">
        <f>$G109*Q$3</f>
        <v>0.1460412104093186</v>
      </c>
      <c r="R109" s="8">
        <f>$G109*R$3</f>
        <v>0.14806956055389248</v>
      </c>
      <c r="S109" s="8">
        <f>$G109*S$3</f>
        <v>0.14806956055389248</v>
      </c>
      <c r="T109" s="8">
        <f>$G109*T$3</f>
        <v>0.14806956055389248</v>
      </c>
      <c r="U109" s="8">
        <f>$G109*U$3</f>
        <v>0.1460412104093186</v>
      </c>
      <c r="V109" s="8">
        <f>$G109*V$3</f>
        <v>0.1257577089635799</v>
      </c>
      <c r="W109" s="8">
        <f>$G109*W$3</f>
        <v>0.11358760809613669</v>
      </c>
      <c r="X109" s="8">
        <f>$G109*X$3</f>
        <v>0.10141750722869347</v>
      </c>
      <c r="Y109" s="8">
        <f>$G109*Y$3</f>
        <v>0.09736080693954574</v>
      </c>
      <c r="Z109" s="8">
        <f>$G109*Z$3</f>
        <v>0.093304106650398</v>
      </c>
      <c r="AA109" s="8">
        <f>$G109*AA$3</f>
        <v>0.08924740636125025</v>
      </c>
      <c r="AB109" s="9">
        <f t="shared" si="4"/>
        <v>2.3711413190068535</v>
      </c>
    </row>
    <row r="110" spans="1:28" ht="12.75">
      <c r="A110" s="5" t="s">
        <v>115</v>
      </c>
      <c r="B110" s="5" t="s">
        <v>11</v>
      </c>
      <c r="C110" s="6">
        <v>34436</v>
      </c>
      <c r="D110" s="6">
        <v>28253</v>
      </c>
      <c r="E110" s="6">
        <v>2171</v>
      </c>
      <c r="F110" s="6">
        <v>64860</v>
      </c>
      <c r="G110" s="7">
        <f t="shared" si="3"/>
        <v>0.00040533880848847277</v>
      </c>
      <c r="H110" s="8">
        <f>$G110*H$3</f>
        <v>0.08106776169769456</v>
      </c>
      <c r="I110" s="8">
        <f>$G110*I$3</f>
        <v>0.08917453786746402</v>
      </c>
      <c r="J110" s="8">
        <f>$G110*J$3</f>
        <v>0.09728131403723346</v>
      </c>
      <c r="K110" s="8">
        <f>$G110*K$3</f>
        <v>0.10538809020700292</v>
      </c>
      <c r="L110" s="8">
        <f>$G110*L$3</f>
        <v>0.11349486637677238</v>
      </c>
      <c r="M110" s="8">
        <f>$G110*M$3</f>
        <v>0.1175482544616571</v>
      </c>
      <c r="N110" s="8">
        <f>$G110*N$3</f>
        <v>0.12970841871631128</v>
      </c>
      <c r="O110" s="8">
        <f>$G110*O$3</f>
        <v>0.13781519488608074</v>
      </c>
      <c r="P110" s="8">
        <f>$G110*P$3</f>
        <v>0.14186858297096547</v>
      </c>
      <c r="Q110" s="8">
        <f>$G110*Q$3</f>
        <v>0.1459219710558502</v>
      </c>
      <c r="R110" s="8">
        <f>$G110*R$3</f>
        <v>0.14794866509829258</v>
      </c>
      <c r="S110" s="8">
        <f>$G110*S$3</f>
        <v>0.14794866509829258</v>
      </c>
      <c r="T110" s="8">
        <f>$G110*T$3</f>
        <v>0.14794866509829258</v>
      </c>
      <c r="U110" s="8">
        <f>$G110*U$3</f>
        <v>0.1459219710558502</v>
      </c>
      <c r="V110" s="8">
        <f>$G110*V$3</f>
        <v>0.12565503063142655</v>
      </c>
      <c r="W110" s="8">
        <f>$G110*W$3</f>
        <v>0.11349486637677238</v>
      </c>
      <c r="X110" s="8">
        <f>$G110*X$3</f>
        <v>0.10133470212211819</v>
      </c>
      <c r="Y110" s="8">
        <f>$G110*Y$3</f>
        <v>0.09728131403723346</v>
      </c>
      <c r="Z110" s="8">
        <f>$G110*Z$3</f>
        <v>0.09322792595234873</v>
      </c>
      <c r="AA110" s="8">
        <f>$G110*AA$3</f>
        <v>0.08917453786746402</v>
      </c>
      <c r="AB110" s="9">
        <f t="shared" si="4"/>
        <v>2.3692053356151233</v>
      </c>
    </row>
    <row r="111" spans="1:28" ht="12.75">
      <c r="A111" s="5" t="s">
        <v>48</v>
      </c>
      <c r="B111" s="5" t="s">
        <v>14</v>
      </c>
      <c r="C111" s="6">
        <v>12730</v>
      </c>
      <c r="D111" s="6">
        <v>3736</v>
      </c>
      <c r="E111" s="6">
        <v>44206</v>
      </c>
      <c r="F111" s="6">
        <v>60672</v>
      </c>
      <c r="G111" s="7">
        <f t="shared" si="3"/>
        <v>0.0003791661453686806</v>
      </c>
      <c r="H111" s="8">
        <f>$G111*H$3</f>
        <v>0.07583322907373612</v>
      </c>
      <c r="I111" s="8">
        <f>$G111*I$3</f>
        <v>0.08341655198110973</v>
      </c>
      <c r="J111" s="8">
        <f>$G111*J$3</f>
        <v>0.09099987488848334</v>
      </c>
      <c r="K111" s="8">
        <f>$G111*K$3</f>
        <v>0.09858319779585695</v>
      </c>
      <c r="L111" s="8">
        <f>$G111*L$3</f>
        <v>0.10616652070323057</v>
      </c>
      <c r="M111" s="8">
        <f>$G111*M$3</f>
        <v>0.10995818215691737</v>
      </c>
      <c r="N111" s="8">
        <f>$G111*N$3</f>
        <v>0.12133316651797779</v>
      </c>
      <c r="O111" s="8">
        <f>$G111*O$3</f>
        <v>0.1289164894253514</v>
      </c>
      <c r="P111" s="8">
        <f>$G111*P$3</f>
        <v>0.1327081508790382</v>
      </c>
      <c r="Q111" s="8">
        <f>$G111*Q$3</f>
        <v>0.136499812332725</v>
      </c>
      <c r="R111" s="8">
        <f>$G111*R$3</f>
        <v>0.13839564305956842</v>
      </c>
      <c r="S111" s="8">
        <f>$G111*S$3</f>
        <v>0.13839564305956842</v>
      </c>
      <c r="T111" s="8">
        <f>$G111*T$3</f>
        <v>0.13839564305956842</v>
      </c>
      <c r="U111" s="8">
        <f>$G111*U$3</f>
        <v>0.136499812332725</v>
      </c>
      <c r="V111" s="8">
        <f>$G111*V$3</f>
        <v>0.11754150506429098</v>
      </c>
      <c r="W111" s="8">
        <f>$G111*W$3</f>
        <v>0.10616652070323057</v>
      </c>
      <c r="X111" s="8">
        <f>$G111*X$3</f>
        <v>0.09479153634217015</v>
      </c>
      <c r="Y111" s="8">
        <f>$G111*Y$3</f>
        <v>0.09099987488848334</v>
      </c>
      <c r="Z111" s="8">
        <f>$G111*Z$3</f>
        <v>0.08720821343479654</v>
      </c>
      <c r="AA111" s="8">
        <f>$G111*AA$3</f>
        <v>0.08341655198110973</v>
      </c>
      <c r="AB111" s="9">
        <f t="shared" si="4"/>
        <v>2.2162261196799378</v>
      </c>
    </row>
    <row r="112" spans="1:28" ht="12.75">
      <c r="A112" s="5" t="s">
        <v>116</v>
      </c>
      <c r="B112" s="5" t="s">
        <v>9</v>
      </c>
      <c r="C112" s="6">
        <v>38321</v>
      </c>
      <c r="D112" s="6">
        <v>21785</v>
      </c>
      <c r="E112" s="6">
        <v>0</v>
      </c>
      <c r="F112" s="6">
        <v>60106</v>
      </c>
      <c r="G112" s="7">
        <f t="shared" si="3"/>
        <v>0.0003756289611934651</v>
      </c>
      <c r="H112" s="8">
        <f>$G112*H$3</f>
        <v>0.07512579223869302</v>
      </c>
      <c r="I112" s="8">
        <f>$G112*I$3</f>
        <v>0.08263837146256231</v>
      </c>
      <c r="J112" s="8">
        <f>$G112*J$3</f>
        <v>0.09015095068643161</v>
      </c>
      <c r="K112" s="8">
        <f>$G112*K$3</f>
        <v>0.09766352991030092</v>
      </c>
      <c r="L112" s="8">
        <f>$G112*L$3</f>
        <v>0.10517610913417022</v>
      </c>
      <c r="M112" s="8">
        <f>$G112*M$3</f>
        <v>0.10893239874610487</v>
      </c>
      <c r="N112" s="8">
        <f>$G112*N$3</f>
        <v>0.12020126758190883</v>
      </c>
      <c r="O112" s="8">
        <f>$G112*O$3</f>
        <v>0.12771384680577813</v>
      </c>
      <c r="P112" s="8">
        <f>$G112*P$3</f>
        <v>0.13147013641771277</v>
      </c>
      <c r="Q112" s="8">
        <f>$G112*Q$3</f>
        <v>0.13522642602964743</v>
      </c>
      <c r="R112" s="8">
        <f>$G112*R$3</f>
        <v>0.13710457083561475</v>
      </c>
      <c r="S112" s="8">
        <f>$G112*S$3</f>
        <v>0.13710457083561475</v>
      </c>
      <c r="T112" s="8">
        <f>$G112*T$3</f>
        <v>0.13710457083561475</v>
      </c>
      <c r="U112" s="8">
        <f>$G112*U$3</f>
        <v>0.13522642602964743</v>
      </c>
      <c r="V112" s="8">
        <f>$G112*V$3</f>
        <v>0.11644497796997418</v>
      </c>
      <c r="W112" s="8">
        <f>$G112*W$3</f>
        <v>0.10517610913417022</v>
      </c>
      <c r="X112" s="8">
        <f>$G112*X$3</f>
        <v>0.09390724029836627</v>
      </c>
      <c r="Y112" s="8">
        <f>$G112*Y$3</f>
        <v>0.09015095068643161</v>
      </c>
      <c r="Z112" s="8">
        <f>$G112*Z$3</f>
        <v>0.08639466107449696</v>
      </c>
      <c r="AA112" s="8">
        <f>$G112*AA$3</f>
        <v>0.08263837146256231</v>
      </c>
      <c r="AB112" s="9">
        <f t="shared" si="4"/>
        <v>2.195551278175803</v>
      </c>
    </row>
    <row r="113" spans="1:28" ht="12.75">
      <c r="A113" s="5" t="s">
        <v>83</v>
      </c>
      <c r="B113" s="5" t="s">
        <v>41</v>
      </c>
      <c r="C113" s="6">
        <v>16511</v>
      </c>
      <c r="D113" s="6">
        <v>38740</v>
      </c>
      <c r="E113" s="6">
        <v>3327</v>
      </c>
      <c r="F113" s="6">
        <v>58578</v>
      </c>
      <c r="G113" s="7">
        <f t="shared" si="3"/>
        <v>0.00036607981380878447</v>
      </c>
      <c r="H113" s="8">
        <f>$G113*H$3</f>
        <v>0.07321596276175689</v>
      </c>
      <c r="I113" s="8">
        <f>$G113*I$3</f>
        <v>0.08053755903793258</v>
      </c>
      <c r="J113" s="8">
        <f>$G113*J$3</f>
        <v>0.08785915531410828</v>
      </c>
      <c r="K113" s="8">
        <f>$G113*K$3</f>
        <v>0.09518075159028397</v>
      </c>
      <c r="L113" s="8">
        <f>$G113*L$3</f>
        <v>0.10250234786645965</v>
      </c>
      <c r="M113" s="8">
        <f>$G113*M$3</f>
        <v>0.1061631460045475</v>
      </c>
      <c r="N113" s="8">
        <f>$G113*N$3</f>
        <v>0.11714554041881103</v>
      </c>
      <c r="O113" s="8">
        <f>$G113*O$3</f>
        <v>0.12446713669498671</v>
      </c>
      <c r="P113" s="8">
        <f>$G113*P$3</f>
        <v>0.12812793483307455</v>
      </c>
      <c r="Q113" s="8">
        <f>$G113*Q$3</f>
        <v>0.13178873297116242</v>
      </c>
      <c r="R113" s="8">
        <f>$G113*R$3</f>
        <v>0.13361913204020634</v>
      </c>
      <c r="S113" s="8">
        <f>$G113*S$3</f>
        <v>0.13361913204020634</v>
      </c>
      <c r="T113" s="8">
        <f>$G113*T$3</f>
        <v>0.13361913204020634</v>
      </c>
      <c r="U113" s="8">
        <f>$G113*U$3</f>
        <v>0.13178873297116242</v>
      </c>
      <c r="V113" s="8">
        <f>$G113*V$3</f>
        <v>0.11348474228072318</v>
      </c>
      <c r="W113" s="8">
        <f>$G113*W$3</f>
        <v>0.10250234786645965</v>
      </c>
      <c r="X113" s="8">
        <f>$G113*X$3</f>
        <v>0.09151995345219611</v>
      </c>
      <c r="Y113" s="8">
        <f>$G113*Y$3</f>
        <v>0.08785915531410828</v>
      </c>
      <c r="Z113" s="8">
        <f>$G113*Z$3</f>
        <v>0.08419835717602042</v>
      </c>
      <c r="AA113" s="8">
        <f>$G113*AA$3</f>
        <v>0.08053755903793258</v>
      </c>
      <c r="AB113" s="9">
        <f t="shared" si="4"/>
        <v>2.1397365117123455</v>
      </c>
    </row>
    <row r="114" spans="1:28" ht="12.75">
      <c r="A114" s="5" t="s">
        <v>117</v>
      </c>
      <c r="B114" s="5" t="s">
        <v>9</v>
      </c>
      <c r="C114" s="6">
        <v>20150</v>
      </c>
      <c r="D114" s="6">
        <v>32756</v>
      </c>
      <c r="E114" s="6">
        <v>4124</v>
      </c>
      <c r="F114" s="6">
        <v>57030</v>
      </c>
      <c r="G114" s="7">
        <f t="shared" si="3"/>
        <v>0.0003564056775839902</v>
      </c>
      <c r="H114" s="8">
        <f>$G114*H$3</f>
        <v>0.07128113551679803</v>
      </c>
      <c r="I114" s="8">
        <f>$G114*I$3</f>
        <v>0.07840924906847783</v>
      </c>
      <c r="J114" s="8">
        <f>$G114*J$3</f>
        <v>0.08553736262015764</v>
      </c>
      <c r="K114" s="8">
        <f>$G114*K$3</f>
        <v>0.09266547617183744</v>
      </c>
      <c r="L114" s="8">
        <f>$G114*L$3</f>
        <v>0.09979358972351725</v>
      </c>
      <c r="M114" s="8">
        <f>$G114*M$3</f>
        <v>0.10335764649935715</v>
      </c>
      <c r="N114" s="8">
        <f>$G114*N$3</f>
        <v>0.11404981682687686</v>
      </c>
      <c r="O114" s="8">
        <f>$G114*O$3</f>
        <v>0.12117793037855666</v>
      </c>
      <c r="P114" s="8">
        <f>$G114*P$3</f>
        <v>0.12474198715439656</v>
      </c>
      <c r="Q114" s="8">
        <f>$G114*Q$3</f>
        <v>0.12830604393023645</v>
      </c>
      <c r="R114" s="8">
        <f>$G114*R$3</f>
        <v>0.13008807231815642</v>
      </c>
      <c r="S114" s="8">
        <f>$G114*S$3</f>
        <v>0.13008807231815642</v>
      </c>
      <c r="T114" s="8">
        <f>$G114*T$3</f>
        <v>0.13008807231815642</v>
      </c>
      <c r="U114" s="8">
        <f>$G114*U$3</f>
        <v>0.12830604393023645</v>
      </c>
      <c r="V114" s="8">
        <f>$G114*V$3</f>
        <v>0.11048576005103695</v>
      </c>
      <c r="W114" s="8">
        <f>$G114*W$3</f>
        <v>0.09979358972351725</v>
      </c>
      <c r="X114" s="8">
        <f>$G114*X$3</f>
        <v>0.08910141939599754</v>
      </c>
      <c r="Y114" s="8">
        <f>$G114*Y$3</f>
        <v>0.08553736262015764</v>
      </c>
      <c r="Z114" s="8">
        <f>$G114*Z$3</f>
        <v>0.08197330584431774</v>
      </c>
      <c r="AA114" s="8">
        <f>$G114*AA$3</f>
        <v>0.07840924906847783</v>
      </c>
      <c r="AB114" s="9">
        <f t="shared" si="4"/>
        <v>2.083191185478422</v>
      </c>
    </row>
    <row r="115" spans="1:28" ht="12.75">
      <c r="A115" s="5" t="s">
        <v>118</v>
      </c>
      <c r="B115" s="5" t="s">
        <v>9</v>
      </c>
      <c r="C115" s="6">
        <v>36976</v>
      </c>
      <c r="D115" s="6">
        <v>18896</v>
      </c>
      <c r="E115" s="6">
        <v>0</v>
      </c>
      <c r="F115" s="6">
        <v>55872</v>
      </c>
      <c r="G115" s="7">
        <f t="shared" si="3"/>
        <v>0.0003491688237414115</v>
      </c>
      <c r="H115" s="8">
        <f>$G115*H$3</f>
        <v>0.0698337647482823</v>
      </c>
      <c r="I115" s="8">
        <f>$G115*I$3</f>
        <v>0.07681714122311054</v>
      </c>
      <c r="J115" s="8">
        <f>$G115*J$3</f>
        <v>0.08380051769793877</v>
      </c>
      <c r="K115" s="8">
        <f>$G115*K$3</f>
        <v>0.090783894172767</v>
      </c>
      <c r="L115" s="8">
        <f>$G115*L$3</f>
        <v>0.09776727064759523</v>
      </c>
      <c r="M115" s="8">
        <f>$G115*M$3</f>
        <v>0.10125895888500934</v>
      </c>
      <c r="N115" s="8">
        <f>$G115*N$3</f>
        <v>0.11173402359725168</v>
      </c>
      <c r="O115" s="8">
        <f>$G115*O$3</f>
        <v>0.11871740007207991</v>
      </c>
      <c r="P115" s="8">
        <f>$G115*P$3</f>
        <v>0.12220908830949404</v>
      </c>
      <c r="Q115" s="8">
        <f>$G115*Q$3</f>
        <v>0.12570077654690814</v>
      </c>
      <c r="R115" s="8">
        <f>$G115*R$3</f>
        <v>0.1274466206656152</v>
      </c>
      <c r="S115" s="8">
        <f>$G115*S$3</f>
        <v>0.1274466206656152</v>
      </c>
      <c r="T115" s="8">
        <f>$G115*T$3</f>
        <v>0.1274466206656152</v>
      </c>
      <c r="U115" s="8">
        <f>$G115*U$3</f>
        <v>0.12570077654690814</v>
      </c>
      <c r="V115" s="8">
        <f>$G115*V$3</f>
        <v>0.10824233535983757</v>
      </c>
      <c r="W115" s="8">
        <f>$G115*W$3</f>
        <v>0.09776727064759523</v>
      </c>
      <c r="X115" s="8">
        <f>$G115*X$3</f>
        <v>0.08729220593535288</v>
      </c>
      <c r="Y115" s="8">
        <f>$G115*Y$3</f>
        <v>0.08380051769793877</v>
      </c>
      <c r="Z115" s="8">
        <f>$G115*Z$3</f>
        <v>0.08030882946052464</v>
      </c>
      <c r="AA115" s="8">
        <f>$G115*AA$3</f>
        <v>0.07681714122311054</v>
      </c>
      <c r="AB115" s="9">
        <f t="shared" si="4"/>
        <v>2.040891774768551</v>
      </c>
    </row>
    <row r="116" spans="1:28" ht="12.75">
      <c r="A116" s="5" t="s">
        <v>119</v>
      </c>
      <c r="B116" s="5" t="s">
        <v>9</v>
      </c>
      <c r="C116" s="6">
        <v>29619</v>
      </c>
      <c r="D116" s="6">
        <v>21436</v>
      </c>
      <c r="E116" s="6">
        <v>0</v>
      </c>
      <c r="F116" s="6">
        <v>51055</v>
      </c>
      <c r="G116" s="7">
        <f t="shared" si="3"/>
        <v>0.00031906526160004593</v>
      </c>
      <c r="H116" s="8">
        <f>$G116*H$3</f>
        <v>0.06381305232000918</v>
      </c>
      <c r="I116" s="8">
        <f>$G116*I$3</f>
        <v>0.0701943575520101</v>
      </c>
      <c r="J116" s="8">
        <f>$G116*J$3</f>
        <v>0.07657566278401103</v>
      </c>
      <c r="K116" s="8">
        <f>$G116*K$3</f>
        <v>0.08295696801601195</v>
      </c>
      <c r="L116" s="8">
        <f>$G116*L$3</f>
        <v>0.08933827324801286</v>
      </c>
      <c r="M116" s="8">
        <f>$G116*M$3</f>
        <v>0.09252892586401332</v>
      </c>
      <c r="N116" s="8">
        <f>$G116*N$3</f>
        <v>0.1021008837120147</v>
      </c>
      <c r="O116" s="8">
        <f>$G116*O$3</f>
        <v>0.10848218894401561</v>
      </c>
      <c r="P116" s="8">
        <f>$G116*P$3</f>
        <v>0.11167284156001607</v>
      </c>
      <c r="Q116" s="8">
        <f>$G116*Q$3</f>
        <v>0.11486349417601653</v>
      </c>
      <c r="R116" s="8">
        <f>$G116*R$3</f>
        <v>0.11645882048401676</v>
      </c>
      <c r="S116" s="8">
        <f>$G116*S$3</f>
        <v>0.11645882048401676</v>
      </c>
      <c r="T116" s="8">
        <f>$G116*T$3</f>
        <v>0.11645882048401676</v>
      </c>
      <c r="U116" s="8">
        <f>$G116*U$3</f>
        <v>0.11486349417601653</v>
      </c>
      <c r="V116" s="8">
        <f>$G116*V$3</f>
        <v>0.09891023109601424</v>
      </c>
      <c r="W116" s="8">
        <f>$G116*W$3</f>
        <v>0.08933827324801286</v>
      </c>
      <c r="X116" s="8">
        <f>$G116*X$3</f>
        <v>0.07976631540001149</v>
      </c>
      <c r="Y116" s="8">
        <f>$G116*Y$3</f>
        <v>0.07657566278401103</v>
      </c>
      <c r="Z116" s="8">
        <f>$G116*Z$3</f>
        <v>0.07338501016801056</v>
      </c>
      <c r="AA116" s="8">
        <f>$G116*AA$3</f>
        <v>0.0701943575520101</v>
      </c>
      <c r="AB116" s="9">
        <f t="shared" si="4"/>
        <v>1.864936454052268</v>
      </c>
    </row>
    <row r="117" spans="1:28" ht="12.75">
      <c r="A117" s="18" t="s">
        <v>120</v>
      </c>
      <c r="B117" s="5" t="s">
        <v>14</v>
      </c>
      <c r="C117" s="6">
        <v>25953</v>
      </c>
      <c r="D117" s="6">
        <v>0</v>
      </c>
      <c r="E117" s="6">
        <v>25101</v>
      </c>
      <c r="F117" s="6">
        <v>51054</v>
      </c>
      <c r="G117" s="7">
        <f t="shared" si="3"/>
        <v>0.00031905901215804026</v>
      </c>
      <c r="H117" s="8">
        <f>$G117*H$3</f>
        <v>0.06381180243160806</v>
      </c>
      <c r="I117" s="8">
        <f>$G117*I$3</f>
        <v>0.07019298267476885</v>
      </c>
      <c r="J117" s="8">
        <f>$G117*J$3</f>
        <v>0.07657416291792966</v>
      </c>
      <c r="K117" s="8">
        <f>$G117*K$3</f>
        <v>0.08295534316109048</v>
      </c>
      <c r="L117" s="8">
        <f>$G117*L$3</f>
        <v>0.08933652340425127</v>
      </c>
      <c r="M117" s="8">
        <f>$G117*M$3</f>
        <v>0.09252711352583168</v>
      </c>
      <c r="N117" s="8">
        <f>$G117*N$3</f>
        <v>0.10209888389057288</v>
      </c>
      <c r="O117" s="8">
        <f>$G117*O$3</f>
        <v>0.10848006413373369</v>
      </c>
      <c r="P117" s="8">
        <f>$G117*P$3</f>
        <v>0.1116706542553141</v>
      </c>
      <c r="Q117" s="8">
        <f>$G117*Q$3</f>
        <v>0.11486124437689449</v>
      </c>
      <c r="R117" s="8">
        <f>$G117*R$3</f>
        <v>0.11645653943768469</v>
      </c>
      <c r="S117" s="8">
        <f>$G117*S$3</f>
        <v>0.11645653943768469</v>
      </c>
      <c r="T117" s="8">
        <f>$G117*T$3</f>
        <v>0.11645653943768469</v>
      </c>
      <c r="U117" s="8">
        <f>$G117*U$3</f>
        <v>0.11486124437689449</v>
      </c>
      <c r="V117" s="8">
        <f>$G117*V$3</f>
        <v>0.09890829376899248</v>
      </c>
      <c r="W117" s="8">
        <f>$G117*W$3</f>
        <v>0.08933652340425127</v>
      </c>
      <c r="X117" s="8">
        <f>$G117*X$3</f>
        <v>0.07976475303951007</v>
      </c>
      <c r="Y117" s="8">
        <f>$G117*Y$3</f>
        <v>0.07657416291792966</v>
      </c>
      <c r="Z117" s="8">
        <f>$G117*Z$3</f>
        <v>0.07338357279634926</v>
      </c>
      <c r="AA117" s="8">
        <f>$G117*AA$3</f>
        <v>0.07019298267476885</v>
      </c>
      <c r="AB117" s="9">
        <f t="shared" si="4"/>
        <v>1.864899926063745</v>
      </c>
    </row>
    <row r="118" spans="1:28" ht="12.75">
      <c r="A118" s="5" t="s">
        <v>121</v>
      </c>
      <c r="B118" s="5" t="s">
        <v>14</v>
      </c>
      <c r="C118" s="6">
        <v>37460</v>
      </c>
      <c r="D118" s="6">
        <v>8674</v>
      </c>
      <c r="E118" s="6">
        <v>321</v>
      </c>
      <c r="F118" s="6">
        <v>46455</v>
      </c>
      <c r="G118" s="7">
        <f t="shared" si="3"/>
        <v>0.0002903178283739131</v>
      </c>
      <c r="H118" s="8">
        <f>$G118*H$3</f>
        <v>0.058063565674782616</v>
      </c>
      <c r="I118" s="8">
        <f>$G118*I$3</f>
        <v>0.06386992224226087</v>
      </c>
      <c r="J118" s="8">
        <f>$G118*J$3</f>
        <v>0.06967627880973915</v>
      </c>
      <c r="K118" s="8">
        <f>$G118*K$3</f>
        <v>0.0754826353772174</v>
      </c>
      <c r="L118" s="8">
        <f>$G118*L$3</f>
        <v>0.08128899194469566</v>
      </c>
      <c r="M118" s="8">
        <f>$G118*M$3</f>
        <v>0.0841921702284348</v>
      </c>
      <c r="N118" s="8">
        <f>$G118*N$3</f>
        <v>0.09290170507965219</v>
      </c>
      <c r="O118" s="8">
        <f>$G118*O$3</f>
        <v>0.09870806164713045</v>
      </c>
      <c r="P118" s="8">
        <f>$G118*P$3</f>
        <v>0.10161123993086958</v>
      </c>
      <c r="Q118" s="8">
        <f>$G118*Q$3</f>
        <v>0.10451441821460872</v>
      </c>
      <c r="R118" s="8">
        <f>$G118*R$3</f>
        <v>0.10596600735647828</v>
      </c>
      <c r="S118" s="8">
        <f>$G118*S$3</f>
        <v>0.10596600735647828</v>
      </c>
      <c r="T118" s="8">
        <f>$G118*T$3</f>
        <v>0.10596600735647828</v>
      </c>
      <c r="U118" s="8">
        <f>$G118*U$3</f>
        <v>0.10451441821460872</v>
      </c>
      <c r="V118" s="8">
        <f>$G118*V$3</f>
        <v>0.08999852679591305</v>
      </c>
      <c r="W118" s="8">
        <f>$G118*W$3</f>
        <v>0.08128899194469566</v>
      </c>
      <c r="X118" s="8">
        <f>$G118*X$3</f>
        <v>0.07257945709347827</v>
      </c>
      <c r="Y118" s="8">
        <f>$G118*Y$3</f>
        <v>0.06967627880973915</v>
      </c>
      <c r="Z118" s="8">
        <f>$G118*Z$3</f>
        <v>0.06677310052600001</v>
      </c>
      <c r="AA118" s="8">
        <f>$G118*AA$3</f>
        <v>0.06386992224226087</v>
      </c>
      <c r="AB118" s="9">
        <f t="shared" si="4"/>
        <v>1.6969077068455223</v>
      </c>
    </row>
    <row r="119" spans="1:28" ht="12.75">
      <c r="A119" s="5" t="s">
        <v>122</v>
      </c>
      <c r="B119" s="5" t="s">
        <v>9</v>
      </c>
      <c r="C119" s="6">
        <v>18057</v>
      </c>
      <c r="D119" s="6">
        <v>16698</v>
      </c>
      <c r="E119" s="6">
        <v>11618</v>
      </c>
      <c r="F119" s="6">
        <v>46373</v>
      </c>
      <c r="G119" s="7">
        <f t="shared" si="3"/>
        <v>0.0002898053741294473</v>
      </c>
      <c r="H119" s="8">
        <f>$G119*H$3</f>
        <v>0.057961074825889455</v>
      </c>
      <c r="I119" s="8">
        <f>$G119*I$3</f>
        <v>0.0637571823084784</v>
      </c>
      <c r="J119" s="8">
        <f>$G119*J$3</f>
        <v>0.06955328979106734</v>
      </c>
      <c r="K119" s="8">
        <f>$G119*K$3</f>
        <v>0.07534939727365629</v>
      </c>
      <c r="L119" s="8">
        <f>$G119*L$3</f>
        <v>0.08114550475624524</v>
      </c>
      <c r="M119" s="8">
        <f>$G119*M$3</f>
        <v>0.08404355849753971</v>
      </c>
      <c r="N119" s="8">
        <f>$G119*N$3</f>
        <v>0.09273771972142313</v>
      </c>
      <c r="O119" s="8">
        <f>$G119*O$3</f>
        <v>0.09853382720401208</v>
      </c>
      <c r="P119" s="8">
        <f>$G119*P$3</f>
        <v>0.10143188094530654</v>
      </c>
      <c r="Q119" s="8">
        <f>$G119*Q$3</f>
        <v>0.10432993468660103</v>
      </c>
      <c r="R119" s="8">
        <f>$G119*R$3</f>
        <v>0.10577896155724825</v>
      </c>
      <c r="S119" s="8">
        <f>$G119*S$3</f>
        <v>0.10577896155724825</v>
      </c>
      <c r="T119" s="8">
        <f>$G119*T$3</f>
        <v>0.10577896155724825</v>
      </c>
      <c r="U119" s="8">
        <f>$G119*U$3</f>
        <v>0.10432993468660103</v>
      </c>
      <c r="V119" s="8">
        <f>$G119*V$3</f>
        <v>0.08983966598012866</v>
      </c>
      <c r="W119" s="8">
        <f>$G119*W$3</f>
        <v>0.08114550475624524</v>
      </c>
      <c r="X119" s="8">
        <f>$G119*X$3</f>
        <v>0.07245134353236182</v>
      </c>
      <c r="Y119" s="8">
        <f>$G119*Y$3</f>
        <v>0.06955328979106734</v>
      </c>
      <c r="Z119" s="8">
        <f>$G119*Z$3</f>
        <v>0.06665523604977287</v>
      </c>
      <c r="AA119" s="8">
        <f>$G119*AA$3</f>
        <v>0.0637571823084784</v>
      </c>
      <c r="AB119" s="9">
        <f t="shared" si="4"/>
        <v>1.6939124117866193</v>
      </c>
    </row>
    <row r="120" spans="1:28" ht="12.75">
      <c r="A120" s="5" t="s">
        <v>123</v>
      </c>
      <c r="B120" s="5" t="s">
        <v>14</v>
      </c>
      <c r="C120" s="6">
        <v>26000</v>
      </c>
      <c r="D120" s="6">
        <v>15000</v>
      </c>
      <c r="E120" s="6">
        <v>5000</v>
      </c>
      <c r="F120" s="6">
        <v>46000</v>
      </c>
      <c r="G120" s="7">
        <f t="shared" si="3"/>
        <v>0.0002874743322613282</v>
      </c>
      <c r="H120" s="8">
        <f>$G120*H$3</f>
        <v>0.05749486645226565</v>
      </c>
      <c r="I120" s="8">
        <f>$G120*I$3</f>
        <v>0.06324435309749221</v>
      </c>
      <c r="J120" s="8">
        <f>$G120*J$3</f>
        <v>0.06899383974271878</v>
      </c>
      <c r="K120" s="8">
        <f>$G120*K$3</f>
        <v>0.07474332638794534</v>
      </c>
      <c r="L120" s="8">
        <f>$G120*L$3</f>
        <v>0.0804928130331719</v>
      </c>
      <c r="M120" s="8">
        <f>$G120*M$3</f>
        <v>0.08336755635578519</v>
      </c>
      <c r="N120" s="8">
        <f>$G120*N$3</f>
        <v>0.09199178632362504</v>
      </c>
      <c r="O120" s="8">
        <f>$G120*O$3</f>
        <v>0.0977412729688516</v>
      </c>
      <c r="P120" s="8">
        <f>$G120*P$3</f>
        <v>0.10061601629146488</v>
      </c>
      <c r="Q120" s="8">
        <f>$G120*Q$3</f>
        <v>0.10349075961407816</v>
      </c>
      <c r="R120" s="8">
        <f>$G120*R$3</f>
        <v>0.1049281312753848</v>
      </c>
      <c r="S120" s="8">
        <f>$G120*S$3</f>
        <v>0.1049281312753848</v>
      </c>
      <c r="T120" s="8">
        <f>$G120*T$3</f>
        <v>0.1049281312753848</v>
      </c>
      <c r="U120" s="8">
        <f>$G120*U$3</f>
        <v>0.10349075961407816</v>
      </c>
      <c r="V120" s="8">
        <f>$G120*V$3</f>
        <v>0.08911704300101175</v>
      </c>
      <c r="W120" s="8">
        <f>$G120*W$3</f>
        <v>0.0804928130331719</v>
      </c>
      <c r="X120" s="8">
        <f>$G120*X$3</f>
        <v>0.07186858306533206</v>
      </c>
      <c r="Y120" s="8">
        <f>$G120*Y$3</f>
        <v>0.06899383974271878</v>
      </c>
      <c r="Z120" s="8">
        <f>$G120*Z$3</f>
        <v>0.0661190964201055</v>
      </c>
      <c r="AA120" s="8">
        <f>$G120*AA$3</f>
        <v>0.06324435309749221</v>
      </c>
      <c r="AB120" s="9">
        <f t="shared" si="4"/>
        <v>1.6802874720674634</v>
      </c>
    </row>
    <row r="121" spans="1:28" ht="12.75">
      <c r="A121" s="5" t="s">
        <v>75</v>
      </c>
      <c r="B121" s="5" t="s">
        <v>25</v>
      </c>
      <c r="C121" s="6">
        <v>15244</v>
      </c>
      <c r="D121" s="6">
        <v>29712</v>
      </c>
      <c r="E121" s="6">
        <v>0</v>
      </c>
      <c r="F121" s="6">
        <v>44956</v>
      </c>
      <c r="G121" s="7">
        <f t="shared" si="3"/>
        <v>0.0002809499148073972</v>
      </c>
      <c r="H121" s="8">
        <f>$G121*H$3</f>
        <v>0.056189982961479444</v>
      </c>
      <c r="I121" s="8">
        <f>$G121*I$3</f>
        <v>0.06180898125762739</v>
      </c>
      <c r="J121" s="8">
        <f>$G121*J$3</f>
        <v>0.06742797955377533</v>
      </c>
      <c r="K121" s="8">
        <f>$G121*K$3</f>
        <v>0.07304697784992327</v>
      </c>
      <c r="L121" s="8">
        <f>$G121*L$3</f>
        <v>0.07866597614607122</v>
      </c>
      <c r="M121" s="8">
        <f>$G121*M$3</f>
        <v>0.08147547529414519</v>
      </c>
      <c r="N121" s="8">
        <f>$G121*N$3</f>
        <v>0.08990397273836712</v>
      </c>
      <c r="O121" s="8">
        <f>$G121*O$3</f>
        <v>0.09552297103451506</v>
      </c>
      <c r="P121" s="8">
        <f>$G121*P$3</f>
        <v>0.09833247018258903</v>
      </c>
      <c r="Q121" s="8">
        <f>$G121*Q$3</f>
        <v>0.101141969330663</v>
      </c>
      <c r="R121" s="8">
        <f>$G121*R$3</f>
        <v>0.10254671890469999</v>
      </c>
      <c r="S121" s="8">
        <f>$G121*S$3</f>
        <v>0.10254671890469999</v>
      </c>
      <c r="T121" s="8">
        <f>$G121*T$3</f>
        <v>0.10254671890469999</v>
      </c>
      <c r="U121" s="8">
        <f>$G121*U$3</f>
        <v>0.101141969330663</v>
      </c>
      <c r="V121" s="8">
        <f>$G121*V$3</f>
        <v>0.08709447359029314</v>
      </c>
      <c r="W121" s="8">
        <f>$G121*W$3</f>
        <v>0.07866597614607122</v>
      </c>
      <c r="X121" s="8">
        <f>$G121*X$3</f>
        <v>0.0702374787018493</v>
      </c>
      <c r="Y121" s="8">
        <f>$G121*Y$3</f>
        <v>0.06742797955377533</v>
      </c>
      <c r="Z121" s="8">
        <f>$G121*Z$3</f>
        <v>0.06461848040570135</v>
      </c>
      <c r="AA121" s="8">
        <f>$G121*AA$3</f>
        <v>0.06180898125762739</v>
      </c>
      <c r="AB121" s="9">
        <f t="shared" si="4"/>
        <v>1.6421522520492369</v>
      </c>
    </row>
    <row r="122" spans="1:28" ht="12.75">
      <c r="A122" s="5" t="s">
        <v>124</v>
      </c>
      <c r="B122" s="5" t="s">
        <v>9</v>
      </c>
      <c r="C122" s="6">
        <v>32162</v>
      </c>
      <c r="D122" s="6">
        <v>7559</v>
      </c>
      <c r="E122" s="6">
        <v>0</v>
      </c>
      <c r="F122" s="6">
        <v>39721</v>
      </c>
      <c r="G122" s="7">
        <f t="shared" si="3"/>
        <v>0.0002482340859076569</v>
      </c>
      <c r="H122" s="8">
        <f>$G122*H$3</f>
        <v>0.04964681718153138</v>
      </c>
      <c r="I122" s="8">
        <f>$G122*I$3</f>
        <v>0.05461149889968452</v>
      </c>
      <c r="J122" s="8">
        <f>$G122*J$3</f>
        <v>0.05957618061783766</v>
      </c>
      <c r="K122" s="8">
        <f>$G122*K$3</f>
        <v>0.0645408623359908</v>
      </c>
      <c r="L122" s="8">
        <f>$G122*L$3</f>
        <v>0.06950554405414394</v>
      </c>
      <c r="M122" s="8">
        <f>$G122*M$3</f>
        <v>0.0719878849132205</v>
      </c>
      <c r="N122" s="8">
        <f>$G122*N$3</f>
        <v>0.07943490749045021</v>
      </c>
      <c r="O122" s="8">
        <f>$G122*O$3</f>
        <v>0.08439958920860335</v>
      </c>
      <c r="P122" s="8">
        <f>$G122*P$3</f>
        <v>0.08688193006767993</v>
      </c>
      <c r="Q122" s="8">
        <f>$G122*Q$3</f>
        <v>0.08936427092675649</v>
      </c>
      <c r="R122" s="8">
        <f>$G122*R$3</f>
        <v>0.09060544135629478</v>
      </c>
      <c r="S122" s="8">
        <f>$G122*S$3</f>
        <v>0.09060544135629478</v>
      </c>
      <c r="T122" s="8">
        <f>$G122*T$3</f>
        <v>0.09060544135629478</v>
      </c>
      <c r="U122" s="8">
        <f>$G122*U$3</f>
        <v>0.08936427092675649</v>
      </c>
      <c r="V122" s="8">
        <f>$G122*V$3</f>
        <v>0.07695256663137365</v>
      </c>
      <c r="W122" s="8">
        <f>$G122*W$3</f>
        <v>0.06950554405414394</v>
      </c>
      <c r="X122" s="8">
        <f>$G122*X$3</f>
        <v>0.06205852147691423</v>
      </c>
      <c r="Y122" s="8">
        <f>$G122*Y$3</f>
        <v>0.05957618061783766</v>
      </c>
      <c r="Z122" s="8">
        <f>$G122*Z$3</f>
        <v>0.05709383975876109</v>
      </c>
      <c r="AA122" s="8">
        <f>$G122*AA$3</f>
        <v>0.05461149889968452</v>
      </c>
      <c r="AB122" s="9">
        <f t="shared" si="4"/>
        <v>1.4509282321302548</v>
      </c>
    </row>
    <row r="123" spans="1:28" ht="12.75">
      <c r="A123" s="5" t="s">
        <v>125</v>
      </c>
      <c r="B123" s="5" t="s">
        <v>14</v>
      </c>
      <c r="C123" s="6">
        <v>16840</v>
      </c>
      <c r="D123" s="6">
        <v>5884</v>
      </c>
      <c r="E123" s="6">
        <v>13151</v>
      </c>
      <c r="F123" s="6">
        <v>35875</v>
      </c>
      <c r="G123" s="7">
        <f t="shared" si="3"/>
        <v>0.00022419873195380762</v>
      </c>
      <c r="H123" s="8">
        <f>$G123*H$3</f>
        <v>0.04483974639076153</v>
      </c>
      <c r="I123" s="8">
        <f>$G123*I$3</f>
        <v>0.049323721029837675</v>
      </c>
      <c r="J123" s="8">
        <f>$G123*J$3</f>
        <v>0.05380769566891383</v>
      </c>
      <c r="K123" s="8">
        <f>$G123*K$3</f>
        <v>0.058291670307989985</v>
      </c>
      <c r="L123" s="8">
        <f>$G123*L$3</f>
        <v>0.06277564494706614</v>
      </c>
      <c r="M123" s="8">
        <f>$G123*M$3</f>
        <v>0.06501763226660422</v>
      </c>
      <c r="N123" s="8">
        <f>$G123*N$3</f>
        <v>0.07174359422521843</v>
      </c>
      <c r="O123" s="8">
        <f>$G123*O$3</f>
        <v>0.07622756886429459</v>
      </c>
      <c r="P123" s="8">
        <f>$G123*P$3</f>
        <v>0.07846955618383267</v>
      </c>
      <c r="Q123" s="8">
        <f>$G123*Q$3</f>
        <v>0.08071154350337074</v>
      </c>
      <c r="R123" s="8">
        <f>$G123*R$3</f>
        <v>0.08183253716313978</v>
      </c>
      <c r="S123" s="8">
        <f>$G123*S$3</f>
        <v>0.08183253716313978</v>
      </c>
      <c r="T123" s="8">
        <f>$G123*T$3</f>
        <v>0.08183253716313978</v>
      </c>
      <c r="U123" s="8">
        <f>$G123*U$3</f>
        <v>0.08071154350337074</v>
      </c>
      <c r="V123" s="8">
        <f>$G123*V$3</f>
        <v>0.06950160690568036</v>
      </c>
      <c r="W123" s="8">
        <f>$G123*W$3</f>
        <v>0.06277564494706614</v>
      </c>
      <c r="X123" s="8">
        <f>$G123*X$3</f>
        <v>0.05604968298845191</v>
      </c>
      <c r="Y123" s="8">
        <f>$G123*Y$3</f>
        <v>0.05380769566891383</v>
      </c>
      <c r="Z123" s="8">
        <f>$G123*Z$3</f>
        <v>0.05156570834937575</v>
      </c>
      <c r="AA123" s="8">
        <f>$G123*AA$3</f>
        <v>0.049323721029837675</v>
      </c>
      <c r="AB123" s="9">
        <f t="shared" si="4"/>
        <v>1.3104415882700053</v>
      </c>
    </row>
    <row r="124" spans="1:28" ht="12.75">
      <c r="A124" s="5" t="s">
        <v>100</v>
      </c>
      <c r="B124" s="5" t="s">
        <v>11</v>
      </c>
      <c r="C124" s="6">
        <v>15864</v>
      </c>
      <c r="D124" s="6">
        <v>3268</v>
      </c>
      <c r="E124" s="6">
        <v>16454</v>
      </c>
      <c r="F124" s="6">
        <v>35586</v>
      </c>
      <c r="G124" s="7">
        <f t="shared" si="3"/>
        <v>0.0002223926432141658</v>
      </c>
      <c r="H124" s="8">
        <f>$G124*H$3</f>
        <v>0.04447852864283316</v>
      </c>
      <c r="I124" s="8">
        <f>$G124*I$3</f>
        <v>0.04892638150711647</v>
      </c>
      <c r="J124" s="8">
        <f>$G124*J$3</f>
        <v>0.05337423437139979</v>
      </c>
      <c r="K124" s="8">
        <f>$G124*K$3</f>
        <v>0.057822087235683106</v>
      </c>
      <c r="L124" s="8">
        <f>$G124*L$3</f>
        <v>0.06226994009996642</v>
      </c>
      <c r="M124" s="8">
        <f>$G124*M$3</f>
        <v>0.06449386653210808</v>
      </c>
      <c r="N124" s="8">
        <f>$G124*N$3</f>
        <v>0.07116564582853305</v>
      </c>
      <c r="O124" s="8">
        <f>$G124*O$3</f>
        <v>0.07561349869281637</v>
      </c>
      <c r="P124" s="8">
        <f>$G124*P$3</f>
        <v>0.07783742512495803</v>
      </c>
      <c r="Q124" s="8">
        <f>$G124*Q$3</f>
        <v>0.08006135155709969</v>
      </c>
      <c r="R124" s="8">
        <f>$G124*R$3</f>
        <v>0.08117331477317051</v>
      </c>
      <c r="S124" s="8">
        <f>$G124*S$3</f>
        <v>0.08117331477317051</v>
      </c>
      <c r="T124" s="8">
        <f>$G124*T$3</f>
        <v>0.08117331477317051</v>
      </c>
      <c r="U124" s="8">
        <f>$G124*U$3</f>
        <v>0.08006135155709969</v>
      </c>
      <c r="V124" s="8">
        <f>$G124*V$3</f>
        <v>0.06894171939639139</v>
      </c>
      <c r="W124" s="8">
        <f>$G124*W$3</f>
        <v>0.06226994009996642</v>
      </c>
      <c r="X124" s="8">
        <f>$G124*X$3</f>
        <v>0.05559816080354145</v>
      </c>
      <c r="Y124" s="8">
        <f>$G124*Y$3</f>
        <v>0.05337423437139979</v>
      </c>
      <c r="Z124" s="8">
        <f>$G124*Z$3</f>
        <v>0.05115030793925813</v>
      </c>
      <c r="AA124" s="8">
        <f>$G124*AA$3</f>
        <v>0.04892638150711647</v>
      </c>
      <c r="AB124" s="9">
        <f t="shared" si="4"/>
        <v>1.299884999586799</v>
      </c>
    </row>
    <row r="125" spans="1:28" ht="12.75">
      <c r="A125" s="5" t="s">
        <v>126</v>
      </c>
      <c r="B125" s="5" t="s">
        <v>9</v>
      </c>
      <c r="C125" s="6">
        <v>16770</v>
      </c>
      <c r="D125" s="6">
        <v>2260</v>
      </c>
      <c r="E125" s="6">
        <v>15500</v>
      </c>
      <c r="F125" s="6">
        <v>34530</v>
      </c>
      <c r="G125" s="7">
        <f t="shared" si="3"/>
        <v>0.0002157932324561666</v>
      </c>
      <c r="H125" s="8">
        <f>$G125*H$3</f>
        <v>0.04315864649123332</v>
      </c>
      <c r="I125" s="8">
        <f>$G125*I$3</f>
        <v>0.047474511140356654</v>
      </c>
      <c r="J125" s="8">
        <f>$G125*J$3</f>
        <v>0.05179037578947999</v>
      </c>
      <c r="K125" s="8">
        <f>$G125*K$3</f>
        <v>0.056106240438603315</v>
      </c>
      <c r="L125" s="8">
        <f>$G125*L$3</f>
        <v>0.06042210508772665</v>
      </c>
      <c r="M125" s="8">
        <f>$G125*M$3</f>
        <v>0.06258003741228832</v>
      </c>
      <c r="N125" s="8">
        <f>$G125*N$3</f>
        <v>0.06905383438597332</v>
      </c>
      <c r="O125" s="8">
        <f>$G125*O$3</f>
        <v>0.07336969903509664</v>
      </c>
      <c r="P125" s="8">
        <f>$G125*P$3</f>
        <v>0.07552763135965831</v>
      </c>
      <c r="Q125" s="8">
        <f>$G125*Q$3</f>
        <v>0.07768556368421997</v>
      </c>
      <c r="R125" s="8">
        <f>$G125*R$3</f>
        <v>0.07876452984650081</v>
      </c>
      <c r="S125" s="8">
        <f>$G125*S$3</f>
        <v>0.07876452984650081</v>
      </c>
      <c r="T125" s="8">
        <f>$G125*T$3</f>
        <v>0.07876452984650081</v>
      </c>
      <c r="U125" s="8">
        <f>$G125*U$3</f>
        <v>0.07768556368421997</v>
      </c>
      <c r="V125" s="8">
        <f>$G125*V$3</f>
        <v>0.06689590206141165</v>
      </c>
      <c r="W125" s="8">
        <f>$G125*W$3</f>
        <v>0.06042210508772665</v>
      </c>
      <c r="X125" s="8">
        <f>$G125*X$3</f>
        <v>0.05394830811404165</v>
      </c>
      <c r="Y125" s="8">
        <f>$G125*Y$3</f>
        <v>0.05179037578947999</v>
      </c>
      <c r="Z125" s="8">
        <f>$G125*Z$3</f>
        <v>0.04963244346491832</v>
      </c>
      <c r="AA125" s="8">
        <f>$G125*AA$3</f>
        <v>0.047474511140356654</v>
      </c>
      <c r="AB125" s="9">
        <f t="shared" si="4"/>
        <v>1.261311443706294</v>
      </c>
    </row>
    <row r="126" spans="1:28" ht="12.75">
      <c r="A126" s="5" t="s">
        <v>127</v>
      </c>
      <c r="B126" s="5" t="s">
        <v>14</v>
      </c>
      <c r="C126" s="6">
        <v>9453</v>
      </c>
      <c r="D126" s="6">
        <v>7541</v>
      </c>
      <c r="E126" s="6">
        <v>14297</v>
      </c>
      <c r="F126" s="6">
        <v>31291</v>
      </c>
      <c r="G126" s="7">
        <f t="shared" si="3"/>
        <v>0.00019555128979976567</v>
      </c>
      <c r="H126" s="8">
        <f>$G126*H$3</f>
        <v>0.03911025795995313</v>
      </c>
      <c r="I126" s="8">
        <f>$G126*I$3</f>
        <v>0.04302128375594845</v>
      </c>
      <c r="J126" s="8">
        <f>$G126*J$3</f>
        <v>0.04693230955194376</v>
      </c>
      <c r="K126" s="8">
        <f>$G126*K$3</f>
        <v>0.05084333534793908</v>
      </c>
      <c r="L126" s="8">
        <f>$G126*L$3</f>
        <v>0.05475436114393439</v>
      </c>
      <c r="M126" s="8">
        <f>$G126*M$3</f>
        <v>0.05670987404193204</v>
      </c>
      <c r="N126" s="8">
        <f>$G126*N$3</f>
        <v>0.06257641273592501</v>
      </c>
      <c r="O126" s="8">
        <f>$G126*O$3</f>
        <v>0.06648743853192032</v>
      </c>
      <c r="P126" s="8">
        <f>$G126*P$3</f>
        <v>0.06844295142991799</v>
      </c>
      <c r="Q126" s="8">
        <f>$G126*Q$3</f>
        <v>0.07039846432791565</v>
      </c>
      <c r="R126" s="8">
        <f>$G126*R$3</f>
        <v>0.07137622077691447</v>
      </c>
      <c r="S126" s="8">
        <f>$G126*S$3</f>
        <v>0.07137622077691447</v>
      </c>
      <c r="T126" s="8">
        <f>$G126*T$3</f>
        <v>0.07137622077691447</v>
      </c>
      <c r="U126" s="8">
        <f>$G126*U$3</f>
        <v>0.07039846432791565</v>
      </c>
      <c r="V126" s="8">
        <f>$G126*V$3</f>
        <v>0.06062089983792736</v>
      </c>
      <c r="W126" s="8">
        <f>$G126*W$3</f>
        <v>0.05475436114393439</v>
      </c>
      <c r="X126" s="8">
        <f>$G126*X$3</f>
        <v>0.048887822449941415</v>
      </c>
      <c r="Y126" s="8">
        <f>$G126*Y$3</f>
        <v>0.04693230955194376</v>
      </c>
      <c r="Z126" s="8">
        <f>$G126*Z$3</f>
        <v>0.044976796653946105</v>
      </c>
      <c r="AA126" s="8">
        <f>$G126*AA$3</f>
        <v>0.04302128375594845</v>
      </c>
      <c r="AB126" s="9">
        <f t="shared" si="4"/>
        <v>1.1429972888796305</v>
      </c>
    </row>
    <row r="127" spans="1:28" ht="12.75">
      <c r="A127" s="5" t="s">
        <v>128</v>
      </c>
      <c r="B127" s="5" t="s">
        <v>9</v>
      </c>
      <c r="C127" s="6">
        <v>4524</v>
      </c>
      <c r="D127" s="6">
        <v>4859</v>
      </c>
      <c r="E127" s="6">
        <v>20627</v>
      </c>
      <c r="F127" s="6">
        <v>30010</v>
      </c>
      <c r="G127" s="7">
        <f t="shared" si="3"/>
        <v>0.00018754575459048827</v>
      </c>
      <c r="H127" s="8">
        <f>$G127*H$3</f>
        <v>0.03750915091809765</v>
      </c>
      <c r="I127" s="8">
        <f>$G127*I$3</f>
        <v>0.04126006600990742</v>
      </c>
      <c r="J127" s="8">
        <f>$G127*J$3</f>
        <v>0.04501098110171719</v>
      </c>
      <c r="K127" s="8">
        <f>$G127*K$3</f>
        <v>0.04876189619352695</v>
      </c>
      <c r="L127" s="8">
        <f>$G127*L$3</f>
        <v>0.05251281128533672</v>
      </c>
      <c r="M127" s="8">
        <f>$G127*M$3</f>
        <v>0.0543882688312416</v>
      </c>
      <c r="N127" s="8">
        <f>$G127*N$3</f>
        <v>0.06001464146895625</v>
      </c>
      <c r="O127" s="8">
        <f>$G127*O$3</f>
        <v>0.06376555656076602</v>
      </c>
      <c r="P127" s="8">
        <f>$G127*P$3</f>
        <v>0.06564101410667089</v>
      </c>
      <c r="Q127" s="8">
        <f>$G127*Q$3</f>
        <v>0.06751647165257578</v>
      </c>
      <c r="R127" s="8">
        <f>$G127*R$3</f>
        <v>0.06845420042552822</v>
      </c>
      <c r="S127" s="8">
        <f>$G127*S$3</f>
        <v>0.06845420042552822</v>
      </c>
      <c r="T127" s="8">
        <f>$G127*T$3</f>
        <v>0.06845420042552822</v>
      </c>
      <c r="U127" s="8">
        <f>$G127*U$3</f>
        <v>0.06751647165257578</v>
      </c>
      <c r="V127" s="8">
        <f>$G127*V$3</f>
        <v>0.05813918392305136</v>
      </c>
      <c r="W127" s="8">
        <f>$G127*W$3</f>
        <v>0.05251281128533672</v>
      </c>
      <c r="X127" s="8">
        <f>$G127*X$3</f>
        <v>0.04688643864762207</v>
      </c>
      <c r="Y127" s="8">
        <f>$G127*Y$3</f>
        <v>0.04501098110171719</v>
      </c>
      <c r="Z127" s="8">
        <f>$G127*Z$3</f>
        <v>0.0431355235558123</v>
      </c>
      <c r="AA127" s="8">
        <f>$G127*AA$3</f>
        <v>0.04126006600990742</v>
      </c>
      <c r="AB127" s="9">
        <f t="shared" si="4"/>
        <v>1.0962049355814039</v>
      </c>
    </row>
    <row r="128" spans="1:28" ht="12.75">
      <c r="A128" s="5" t="s">
        <v>39</v>
      </c>
      <c r="B128" s="5" t="s">
        <v>14</v>
      </c>
      <c r="C128" s="6">
        <v>23263</v>
      </c>
      <c r="D128" s="6">
        <v>3735</v>
      </c>
      <c r="E128" s="6">
        <v>22</v>
      </c>
      <c r="F128" s="6">
        <v>27020</v>
      </c>
      <c r="G128" s="7">
        <f t="shared" si="3"/>
        <v>0.00016885992299350193</v>
      </c>
      <c r="H128" s="8">
        <f>$G128*H$3</f>
        <v>0.033771984598700386</v>
      </c>
      <c r="I128" s="8">
        <f>$G128*I$3</f>
        <v>0.03714918305857042</v>
      </c>
      <c r="J128" s="8">
        <f>$G128*J$3</f>
        <v>0.040526381518440464</v>
      </c>
      <c r="K128" s="8">
        <f>$G128*K$3</f>
        <v>0.0439035799783105</v>
      </c>
      <c r="L128" s="8">
        <f>$G128*L$3</f>
        <v>0.04728077843818054</v>
      </c>
      <c r="M128" s="8">
        <f>$G128*M$3</f>
        <v>0.04896937766811556</v>
      </c>
      <c r="N128" s="8">
        <f>$G128*N$3</f>
        <v>0.054035175357920615</v>
      </c>
      <c r="O128" s="8">
        <f>$G128*O$3</f>
        <v>0.05741237381779066</v>
      </c>
      <c r="P128" s="8">
        <f>$G128*P$3</f>
        <v>0.05910097304772568</v>
      </c>
      <c r="Q128" s="8">
        <f>$G128*Q$3</f>
        <v>0.06078957227766069</v>
      </c>
      <c r="R128" s="8">
        <f>$G128*R$3</f>
        <v>0.06163387189262821</v>
      </c>
      <c r="S128" s="8">
        <f>$G128*S$3</f>
        <v>0.06163387189262821</v>
      </c>
      <c r="T128" s="8">
        <f>$G128*T$3</f>
        <v>0.06163387189262821</v>
      </c>
      <c r="U128" s="8">
        <f>$G128*U$3</f>
        <v>0.06078957227766069</v>
      </c>
      <c r="V128" s="8">
        <f>$G128*V$3</f>
        <v>0.0523465761279856</v>
      </c>
      <c r="W128" s="8">
        <f>$G128*W$3</f>
        <v>0.04728077843818054</v>
      </c>
      <c r="X128" s="8">
        <f>$G128*X$3</f>
        <v>0.042214980748375486</v>
      </c>
      <c r="Y128" s="8">
        <f>$G128*Y$3</f>
        <v>0.040526381518440464</v>
      </c>
      <c r="Z128" s="8">
        <f>$G128*Z$3</f>
        <v>0.03883778228850544</v>
      </c>
      <c r="AA128" s="8">
        <f>$G128*AA$3</f>
        <v>0.03714918305857042</v>
      </c>
      <c r="AB128" s="9">
        <f t="shared" si="4"/>
        <v>0.986986249897019</v>
      </c>
    </row>
    <row r="129" spans="1:28" ht="12.75">
      <c r="A129" s="5" t="s">
        <v>129</v>
      </c>
      <c r="B129" s="5" t="s">
        <v>9</v>
      </c>
      <c r="C129" s="6">
        <v>16102</v>
      </c>
      <c r="D129" s="6">
        <v>10373</v>
      </c>
      <c r="E129" s="6">
        <v>0</v>
      </c>
      <c r="F129" s="6">
        <v>26475</v>
      </c>
      <c r="G129" s="7">
        <f t="shared" si="3"/>
        <v>0.00016545397710040574</v>
      </c>
      <c r="H129" s="8">
        <f>$G129*H$3</f>
        <v>0.03309079542008115</v>
      </c>
      <c r="I129" s="8">
        <f>$G129*I$3</f>
        <v>0.03639987496208926</v>
      </c>
      <c r="J129" s="8">
        <f>$G129*J$3</f>
        <v>0.03970895450409738</v>
      </c>
      <c r="K129" s="8">
        <f>$G129*K$3</f>
        <v>0.04301803404610549</v>
      </c>
      <c r="L129" s="8">
        <f>$G129*L$3</f>
        <v>0.04632711358811361</v>
      </c>
      <c r="M129" s="8">
        <f>$G129*M$3</f>
        <v>0.047981653359117665</v>
      </c>
      <c r="N129" s="8">
        <f>$G129*N$3</f>
        <v>0.05294527267212984</v>
      </c>
      <c r="O129" s="8">
        <f>$G129*O$3</f>
        <v>0.05625435221413795</v>
      </c>
      <c r="P129" s="8">
        <f>$G129*P$3</f>
        <v>0.05790889198514201</v>
      </c>
      <c r="Q129" s="8">
        <f>$G129*Q$3</f>
        <v>0.05956343175614607</v>
      </c>
      <c r="R129" s="8">
        <f>$G129*R$3</f>
        <v>0.060390701641648094</v>
      </c>
      <c r="S129" s="8">
        <f>$G129*S$3</f>
        <v>0.060390701641648094</v>
      </c>
      <c r="T129" s="8">
        <f>$G129*T$3</f>
        <v>0.060390701641648094</v>
      </c>
      <c r="U129" s="8">
        <f>$G129*U$3</f>
        <v>0.05956343175614607</v>
      </c>
      <c r="V129" s="8">
        <f>$G129*V$3</f>
        <v>0.051290732901125784</v>
      </c>
      <c r="W129" s="8">
        <f aca="true" t="shared" si="5" ref="W129:AA153">$G129*W$3</f>
        <v>0.04632711358811361</v>
      </c>
      <c r="X129" s="8">
        <f t="shared" si="5"/>
        <v>0.041363494275101435</v>
      </c>
      <c r="Y129" s="8">
        <f t="shared" si="5"/>
        <v>0.03970895450409738</v>
      </c>
      <c r="Z129" s="8">
        <f t="shared" si="5"/>
        <v>0.038054414733093324</v>
      </c>
      <c r="AA129" s="8">
        <f t="shared" si="5"/>
        <v>0.03639987496208926</v>
      </c>
      <c r="AB129" s="9">
        <f t="shared" si="4"/>
        <v>0.9670784961518715</v>
      </c>
    </row>
    <row r="130" spans="1:28" ht="12.75">
      <c r="A130" s="5" t="s">
        <v>84</v>
      </c>
      <c r="B130" s="5" t="s">
        <v>9</v>
      </c>
      <c r="C130" s="19">
        <v>9324</v>
      </c>
      <c r="D130" s="19">
        <v>3239</v>
      </c>
      <c r="E130" s="19">
        <v>12989</v>
      </c>
      <c r="F130" s="6">
        <v>25552</v>
      </c>
      <c r="G130" s="7">
        <f t="shared" si="3"/>
        <v>0.00015968574212916215</v>
      </c>
      <c r="H130" s="8">
        <f aca="true" t="shared" si="6" ref="H130:W153">$G130*H$3</f>
        <v>0.03193714842583243</v>
      </c>
      <c r="I130" s="8">
        <f t="shared" si="6"/>
        <v>0.03513086326841567</v>
      </c>
      <c r="J130" s="8">
        <f t="shared" si="6"/>
        <v>0.038324578110998916</v>
      </c>
      <c r="K130" s="8">
        <f t="shared" si="6"/>
        <v>0.041518292953582156</v>
      </c>
      <c r="L130" s="8">
        <f t="shared" si="6"/>
        <v>0.0447120077961654</v>
      </c>
      <c r="M130" s="8">
        <f t="shared" si="6"/>
        <v>0.04630886521745702</v>
      </c>
      <c r="N130" s="8">
        <f t="shared" si="6"/>
        <v>0.05109943748133189</v>
      </c>
      <c r="O130" s="8">
        <f t="shared" si="6"/>
        <v>0.05429315232391513</v>
      </c>
      <c r="P130" s="8">
        <f t="shared" si="6"/>
        <v>0.05589000974520675</v>
      </c>
      <c r="Q130" s="8">
        <f t="shared" si="6"/>
        <v>0.057486867166498375</v>
      </c>
      <c r="R130" s="8">
        <f t="shared" si="6"/>
        <v>0.058285295877144185</v>
      </c>
      <c r="S130" s="8">
        <f t="shared" si="6"/>
        <v>0.058285295877144185</v>
      </c>
      <c r="T130" s="8">
        <f t="shared" si="6"/>
        <v>0.058285295877144185</v>
      </c>
      <c r="U130" s="8">
        <f t="shared" si="6"/>
        <v>0.057486867166498375</v>
      </c>
      <c r="V130" s="8">
        <f t="shared" si="6"/>
        <v>0.04950258006004027</v>
      </c>
      <c r="W130" s="8">
        <f t="shared" si="6"/>
        <v>0.0447120077961654</v>
      </c>
      <c r="X130" s="8">
        <f t="shared" si="5"/>
        <v>0.039921435532290536</v>
      </c>
      <c r="Y130" s="8">
        <f t="shared" si="5"/>
        <v>0.038324578110998916</v>
      </c>
      <c r="Z130" s="8">
        <f t="shared" si="5"/>
        <v>0.0367277206897073</v>
      </c>
      <c r="AA130" s="8">
        <f t="shared" si="5"/>
        <v>0.03513086326841567</v>
      </c>
      <c r="AB130" s="9">
        <f t="shared" si="4"/>
        <v>0.9333631627449527</v>
      </c>
    </row>
    <row r="131" spans="1:28" ht="12.75">
      <c r="A131" s="5" t="s">
        <v>130</v>
      </c>
      <c r="B131" s="5" t="s">
        <v>11</v>
      </c>
      <c r="C131" s="6">
        <v>13841</v>
      </c>
      <c r="D131" s="6">
        <v>5873</v>
      </c>
      <c r="E131" s="6">
        <v>4758</v>
      </c>
      <c r="F131" s="6">
        <v>24472</v>
      </c>
      <c r="G131" s="7">
        <f t="shared" si="3"/>
        <v>0.0001529363447630266</v>
      </c>
      <c r="H131" s="8">
        <f t="shared" si="6"/>
        <v>0.030587268952605322</v>
      </c>
      <c r="I131" s="8">
        <f t="shared" si="6"/>
        <v>0.03364599584786585</v>
      </c>
      <c r="J131" s="8">
        <f t="shared" si="6"/>
        <v>0.03670472274312639</v>
      </c>
      <c r="K131" s="8">
        <f t="shared" si="6"/>
        <v>0.03976344963838692</v>
      </c>
      <c r="L131" s="8">
        <f t="shared" si="6"/>
        <v>0.04282217653364745</v>
      </c>
      <c r="M131" s="8">
        <f t="shared" si="6"/>
        <v>0.04435153998127772</v>
      </c>
      <c r="N131" s="8">
        <f t="shared" si="6"/>
        <v>0.048939630324168516</v>
      </c>
      <c r="O131" s="8">
        <f t="shared" si="6"/>
        <v>0.051998357219429046</v>
      </c>
      <c r="P131" s="8">
        <f t="shared" si="6"/>
        <v>0.05352772066705931</v>
      </c>
      <c r="Q131" s="8">
        <f t="shared" si="6"/>
        <v>0.05505708411468958</v>
      </c>
      <c r="R131" s="8">
        <f t="shared" si="6"/>
        <v>0.05582176583850471</v>
      </c>
      <c r="S131" s="8">
        <f t="shared" si="6"/>
        <v>0.05582176583850471</v>
      </c>
      <c r="T131" s="8">
        <f t="shared" si="6"/>
        <v>0.05582176583850471</v>
      </c>
      <c r="U131" s="8">
        <f t="shared" si="6"/>
        <v>0.05505708411468958</v>
      </c>
      <c r="V131" s="8">
        <f t="shared" si="6"/>
        <v>0.04741026687653825</v>
      </c>
      <c r="W131" s="8">
        <f t="shared" si="6"/>
        <v>0.04282217653364745</v>
      </c>
      <c r="X131" s="8">
        <f t="shared" si="5"/>
        <v>0.038234086190756654</v>
      </c>
      <c r="Y131" s="8">
        <f t="shared" si="5"/>
        <v>0.03670472274312639</v>
      </c>
      <c r="Z131" s="8">
        <f t="shared" si="5"/>
        <v>0.035175359295496124</v>
      </c>
      <c r="AA131" s="8">
        <f t="shared" si="5"/>
        <v>0.03364599584786585</v>
      </c>
      <c r="AB131" s="9">
        <f t="shared" si="4"/>
        <v>0.8939129351398905</v>
      </c>
    </row>
    <row r="132" spans="1:28" ht="12.75">
      <c r="A132" s="5" t="s">
        <v>131</v>
      </c>
      <c r="B132" s="5" t="s">
        <v>14</v>
      </c>
      <c r="C132" s="6">
        <v>12317</v>
      </c>
      <c r="D132" s="6">
        <v>11343</v>
      </c>
      <c r="E132" s="6">
        <v>243</v>
      </c>
      <c r="F132" s="6">
        <v>23903</v>
      </c>
      <c r="G132" s="7">
        <f t="shared" si="3"/>
        <v>0.0001493804122617941</v>
      </c>
      <c r="H132" s="8">
        <f t="shared" si="6"/>
        <v>0.029876082452358822</v>
      </c>
      <c r="I132" s="8">
        <f t="shared" si="6"/>
        <v>0.032863690697594705</v>
      </c>
      <c r="J132" s="8">
        <f t="shared" si="6"/>
        <v>0.03585129894283058</v>
      </c>
      <c r="K132" s="8">
        <f t="shared" si="6"/>
        <v>0.038838907188066464</v>
      </c>
      <c r="L132" s="8">
        <f t="shared" si="6"/>
        <v>0.04182651543330235</v>
      </c>
      <c r="M132" s="8">
        <f t="shared" si="6"/>
        <v>0.04332031955592029</v>
      </c>
      <c r="N132" s="8">
        <f t="shared" si="6"/>
        <v>0.04780173192377411</v>
      </c>
      <c r="O132" s="8">
        <f t="shared" si="6"/>
        <v>0.050789340169009996</v>
      </c>
      <c r="P132" s="8">
        <f t="shared" si="6"/>
        <v>0.052283144291627934</v>
      </c>
      <c r="Q132" s="8">
        <f t="shared" si="6"/>
        <v>0.05377694841424588</v>
      </c>
      <c r="R132" s="8">
        <f t="shared" si="6"/>
        <v>0.054523850475554844</v>
      </c>
      <c r="S132" s="8">
        <f t="shared" si="6"/>
        <v>0.054523850475554844</v>
      </c>
      <c r="T132" s="8">
        <f t="shared" si="6"/>
        <v>0.054523850475554844</v>
      </c>
      <c r="U132" s="8">
        <f t="shared" si="6"/>
        <v>0.05377694841424588</v>
      </c>
      <c r="V132" s="8">
        <f t="shared" si="6"/>
        <v>0.046307927801156175</v>
      </c>
      <c r="W132" s="8">
        <f t="shared" si="6"/>
        <v>0.04182651543330235</v>
      </c>
      <c r="X132" s="8">
        <f t="shared" si="5"/>
        <v>0.037345103065448526</v>
      </c>
      <c r="Y132" s="8">
        <f t="shared" si="5"/>
        <v>0.03585129894283058</v>
      </c>
      <c r="Z132" s="8">
        <f t="shared" si="5"/>
        <v>0.03435749482021264</v>
      </c>
      <c r="AA132" s="8">
        <f t="shared" si="5"/>
        <v>0.032863690697594705</v>
      </c>
      <c r="AB132" s="9">
        <f t="shared" si="4"/>
        <v>0.8731285096701866</v>
      </c>
    </row>
    <row r="133" spans="1:28" ht="12.75">
      <c r="A133" s="5" t="s">
        <v>132</v>
      </c>
      <c r="B133" s="5" t="s">
        <v>11</v>
      </c>
      <c r="C133" s="6">
        <v>8337</v>
      </c>
      <c r="D133" s="6">
        <v>13452</v>
      </c>
      <c r="E133" s="6">
        <v>0</v>
      </c>
      <c r="F133" s="6">
        <v>21789</v>
      </c>
      <c r="G133" s="7">
        <f aca="true" t="shared" si="7" ref="G133:G153">F133/F$160</f>
        <v>0.00013616909186178435</v>
      </c>
      <c r="H133" s="8">
        <f t="shared" si="6"/>
        <v>0.02723381837235687</v>
      </c>
      <c r="I133" s="8">
        <f t="shared" si="6"/>
        <v>0.02995720020959256</v>
      </c>
      <c r="J133" s="8">
        <f t="shared" si="6"/>
        <v>0.03268058204682824</v>
      </c>
      <c r="K133" s="8">
        <f t="shared" si="6"/>
        <v>0.03540396388406393</v>
      </c>
      <c r="L133" s="8">
        <f t="shared" si="6"/>
        <v>0.03812734572129962</v>
      </c>
      <c r="M133" s="8">
        <f t="shared" si="6"/>
        <v>0.039489036639917464</v>
      </c>
      <c r="N133" s="8">
        <f t="shared" si="6"/>
        <v>0.04357410939577099</v>
      </c>
      <c r="O133" s="8">
        <f t="shared" si="6"/>
        <v>0.04629749123300668</v>
      </c>
      <c r="P133" s="8">
        <f t="shared" si="6"/>
        <v>0.04765918215162452</v>
      </c>
      <c r="Q133" s="8">
        <f t="shared" si="6"/>
        <v>0.04902087307024237</v>
      </c>
      <c r="R133" s="8">
        <f t="shared" si="6"/>
        <v>0.04970171852955129</v>
      </c>
      <c r="S133" s="8">
        <f t="shared" si="6"/>
        <v>0.04970171852955129</v>
      </c>
      <c r="T133" s="8">
        <f t="shared" si="6"/>
        <v>0.04970171852955129</v>
      </c>
      <c r="U133" s="8">
        <f t="shared" si="6"/>
        <v>0.04902087307024237</v>
      </c>
      <c r="V133" s="8">
        <f t="shared" si="6"/>
        <v>0.04221241847715315</v>
      </c>
      <c r="W133" s="8">
        <f t="shared" si="6"/>
        <v>0.03812734572129962</v>
      </c>
      <c r="X133" s="8">
        <f t="shared" si="5"/>
        <v>0.03404227296544609</v>
      </c>
      <c r="Y133" s="8">
        <f t="shared" si="5"/>
        <v>0.03268058204682824</v>
      </c>
      <c r="Z133" s="8">
        <f t="shared" si="5"/>
        <v>0.0313188911282104</v>
      </c>
      <c r="AA133" s="8">
        <f t="shared" si="5"/>
        <v>0.02995720020959256</v>
      </c>
      <c r="AB133" s="9">
        <f aca="true" t="shared" si="8" ref="AB133:AB153">SUM(H133:AA133)</f>
        <v>0.7959083419321296</v>
      </c>
    </row>
    <row r="134" spans="1:28" ht="12.75">
      <c r="A134" s="5" t="s">
        <v>133</v>
      </c>
      <c r="B134" s="5" t="s">
        <v>9</v>
      </c>
      <c r="C134" s="6">
        <v>11613</v>
      </c>
      <c r="D134" s="6">
        <v>9839</v>
      </c>
      <c r="E134" s="6">
        <v>0</v>
      </c>
      <c r="F134" s="6">
        <v>21452</v>
      </c>
      <c r="G134" s="7">
        <f t="shared" si="7"/>
        <v>0.00013406302990586985</v>
      </c>
      <c r="H134" s="8">
        <f t="shared" si="6"/>
        <v>0.026812605981173968</v>
      </c>
      <c r="I134" s="8">
        <f t="shared" si="6"/>
        <v>0.029493866579291365</v>
      </c>
      <c r="J134" s="8">
        <f t="shared" si="6"/>
        <v>0.032175127177408766</v>
      </c>
      <c r="K134" s="8">
        <f t="shared" si="6"/>
        <v>0.03485638777552616</v>
      </c>
      <c r="L134" s="8">
        <f t="shared" si="6"/>
        <v>0.03753764837364356</v>
      </c>
      <c r="M134" s="8">
        <f t="shared" si="6"/>
        <v>0.03887827867270226</v>
      </c>
      <c r="N134" s="8">
        <f t="shared" si="6"/>
        <v>0.042900169569878355</v>
      </c>
      <c r="O134" s="8">
        <f t="shared" si="6"/>
        <v>0.04558143016799575</v>
      </c>
      <c r="P134" s="8">
        <f t="shared" si="6"/>
        <v>0.046922060467054445</v>
      </c>
      <c r="Q134" s="8">
        <f t="shared" si="6"/>
        <v>0.04826269076611314</v>
      </c>
      <c r="R134" s="8">
        <f t="shared" si="6"/>
        <v>0.048933005915642494</v>
      </c>
      <c r="S134" s="8">
        <f t="shared" si="6"/>
        <v>0.048933005915642494</v>
      </c>
      <c r="T134" s="8">
        <f t="shared" si="6"/>
        <v>0.048933005915642494</v>
      </c>
      <c r="U134" s="8">
        <f t="shared" si="6"/>
        <v>0.04826269076611314</v>
      </c>
      <c r="V134" s="8">
        <f t="shared" si="6"/>
        <v>0.04155953927081965</v>
      </c>
      <c r="W134" s="8">
        <f t="shared" si="6"/>
        <v>0.03753764837364356</v>
      </c>
      <c r="X134" s="8">
        <f t="shared" si="5"/>
        <v>0.03351575747646746</v>
      </c>
      <c r="Y134" s="8">
        <f t="shared" si="5"/>
        <v>0.032175127177408766</v>
      </c>
      <c r="Z134" s="8">
        <f t="shared" si="5"/>
        <v>0.030834496878350066</v>
      </c>
      <c r="AA134" s="8">
        <f t="shared" si="5"/>
        <v>0.029493866579291365</v>
      </c>
      <c r="AB134" s="9">
        <f t="shared" si="8"/>
        <v>0.7835984097998093</v>
      </c>
    </row>
    <row r="135" spans="1:28" ht="12.75">
      <c r="A135" s="5" t="s">
        <v>134</v>
      </c>
      <c r="B135" s="5" t="s">
        <v>11</v>
      </c>
      <c r="C135" s="6">
        <v>7607</v>
      </c>
      <c r="D135" s="6">
        <v>4214</v>
      </c>
      <c r="E135" s="6">
        <v>8713</v>
      </c>
      <c r="F135" s="6">
        <v>20534</v>
      </c>
      <c r="G135" s="7">
        <f t="shared" si="7"/>
        <v>0.00012832604214465466</v>
      </c>
      <c r="H135" s="8">
        <f t="shared" si="6"/>
        <v>0.02566520842893093</v>
      </c>
      <c r="I135" s="8">
        <f t="shared" si="6"/>
        <v>0.028231729271824026</v>
      </c>
      <c r="J135" s="8">
        <f t="shared" si="6"/>
        <v>0.030798250114717117</v>
      </c>
      <c r="K135" s="8">
        <f t="shared" si="6"/>
        <v>0.03336477095761021</v>
      </c>
      <c r="L135" s="8">
        <f t="shared" si="6"/>
        <v>0.03593129180050331</v>
      </c>
      <c r="M135" s="8">
        <f t="shared" si="6"/>
        <v>0.03721455222194985</v>
      </c>
      <c r="N135" s="8">
        <f t="shared" si="6"/>
        <v>0.04106433348628949</v>
      </c>
      <c r="O135" s="8">
        <f t="shared" si="6"/>
        <v>0.04363085432918259</v>
      </c>
      <c r="P135" s="8">
        <f t="shared" si="6"/>
        <v>0.04491411475062913</v>
      </c>
      <c r="Q135" s="8">
        <f t="shared" si="6"/>
        <v>0.04619737517207568</v>
      </c>
      <c r="R135" s="8">
        <f t="shared" si="6"/>
        <v>0.04683900538279895</v>
      </c>
      <c r="S135" s="8">
        <f t="shared" si="6"/>
        <v>0.04683900538279895</v>
      </c>
      <c r="T135" s="8">
        <f t="shared" si="6"/>
        <v>0.04683900538279895</v>
      </c>
      <c r="U135" s="8">
        <f t="shared" si="6"/>
        <v>0.04619737517207568</v>
      </c>
      <c r="V135" s="8">
        <f t="shared" si="6"/>
        <v>0.039781073064842944</v>
      </c>
      <c r="W135" s="8">
        <f t="shared" si="6"/>
        <v>0.03593129180050331</v>
      </c>
      <c r="X135" s="8">
        <f t="shared" si="5"/>
        <v>0.03208151053616366</v>
      </c>
      <c r="Y135" s="8">
        <f t="shared" si="5"/>
        <v>0.030798250114717117</v>
      </c>
      <c r="Z135" s="8">
        <f t="shared" si="5"/>
        <v>0.02951498969327057</v>
      </c>
      <c r="AA135" s="8">
        <f t="shared" si="5"/>
        <v>0.028231729271824026</v>
      </c>
      <c r="AB135" s="9">
        <f t="shared" si="8"/>
        <v>0.7500657163355064</v>
      </c>
    </row>
    <row r="136" spans="1:28" ht="12.75">
      <c r="A136" s="5" t="s">
        <v>135</v>
      </c>
      <c r="B136" s="5" t="s">
        <v>14</v>
      </c>
      <c r="C136" s="6">
        <v>12500</v>
      </c>
      <c r="D136" s="6">
        <v>0</v>
      </c>
      <c r="E136" s="6">
        <v>7400</v>
      </c>
      <c r="F136" s="6">
        <v>19900</v>
      </c>
      <c r="G136" s="7">
        <f t="shared" si="7"/>
        <v>0.00012436389591305287</v>
      </c>
      <c r="H136" s="8">
        <f t="shared" si="6"/>
        <v>0.024872779182610574</v>
      </c>
      <c r="I136" s="8">
        <f t="shared" si="6"/>
        <v>0.02736005710087163</v>
      </c>
      <c r="J136" s="8">
        <f t="shared" si="6"/>
        <v>0.029847335019132688</v>
      </c>
      <c r="K136" s="8">
        <f t="shared" si="6"/>
        <v>0.032334612937393745</v>
      </c>
      <c r="L136" s="8">
        <f t="shared" si="6"/>
        <v>0.034821890855654805</v>
      </c>
      <c r="M136" s="8">
        <f t="shared" si="6"/>
        <v>0.03606552981478533</v>
      </c>
      <c r="N136" s="8">
        <f t="shared" si="6"/>
        <v>0.03979644669217692</v>
      </c>
      <c r="O136" s="8">
        <f t="shared" si="6"/>
        <v>0.04228372461043797</v>
      </c>
      <c r="P136" s="8">
        <f t="shared" si="6"/>
        <v>0.0435273635695685</v>
      </c>
      <c r="Q136" s="8">
        <f t="shared" si="6"/>
        <v>0.04477100252869903</v>
      </c>
      <c r="R136" s="8">
        <f t="shared" si="6"/>
        <v>0.0453928220082643</v>
      </c>
      <c r="S136" s="8">
        <f t="shared" si="6"/>
        <v>0.0453928220082643</v>
      </c>
      <c r="T136" s="8">
        <f t="shared" si="6"/>
        <v>0.0453928220082643</v>
      </c>
      <c r="U136" s="8">
        <f t="shared" si="6"/>
        <v>0.04477100252869903</v>
      </c>
      <c r="V136" s="8">
        <f t="shared" si="6"/>
        <v>0.03855280773304639</v>
      </c>
      <c r="W136" s="8">
        <f t="shared" si="6"/>
        <v>0.034821890855654805</v>
      </c>
      <c r="X136" s="8">
        <f t="shared" si="5"/>
        <v>0.031090973978263218</v>
      </c>
      <c r="Y136" s="8">
        <f t="shared" si="5"/>
        <v>0.029847335019132688</v>
      </c>
      <c r="Z136" s="8">
        <f t="shared" si="5"/>
        <v>0.02860369606000216</v>
      </c>
      <c r="AA136" s="8">
        <f t="shared" si="5"/>
        <v>0.02736005710087163</v>
      </c>
      <c r="AB136" s="9">
        <f t="shared" si="8"/>
        <v>0.726906971611794</v>
      </c>
    </row>
    <row r="137" spans="1:28" ht="12.75">
      <c r="A137" s="5" t="s">
        <v>136</v>
      </c>
      <c r="B137" s="5" t="s">
        <v>9</v>
      </c>
      <c r="C137" s="6">
        <v>9628</v>
      </c>
      <c r="D137" s="6">
        <v>8138</v>
      </c>
      <c r="E137" s="6">
        <v>0</v>
      </c>
      <c r="F137" s="6">
        <v>17766</v>
      </c>
      <c r="G137" s="7">
        <f t="shared" si="7"/>
        <v>0.00011102758667292951</v>
      </c>
      <c r="H137" s="8">
        <f t="shared" si="6"/>
        <v>0.0222055173345859</v>
      </c>
      <c r="I137" s="8">
        <f t="shared" si="6"/>
        <v>0.024426069068044492</v>
      </c>
      <c r="J137" s="8">
        <f t="shared" si="6"/>
        <v>0.026646620801503082</v>
      </c>
      <c r="K137" s="8">
        <f t="shared" si="6"/>
        <v>0.028867172534961672</v>
      </c>
      <c r="L137" s="8">
        <f t="shared" si="6"/>
        <v>0.031087724268420262</v>
      </c>
      <c r="M137" s="8">
        <f t="shared" si="6"/>
        <v>0.032198000135149556</v>
      </c>
      <c r="N137" s="8">
        <f t="shared" si="6"/>
        <v>0.03552882773533744</v>
      </c>
      <c r="O137" s="8">
        <f t="shared" si="6"/>
        <v>0.03774937946879603</v>
      </c>
      <c r="P137" s="8">
        <f t="shared" si="6"/>
        <v>0.03885965533552533</v>
      </c>
      <c r="Q137" s="8">
        <f t="shared" si="6"/>
        <v>0.03996993120225462</v>
      </c>
      <c r="R137" s="8">
        <f t="shared" si="6"/>
        <v>0.04052506913561927</v>
      </c>
      <c r="S137" s="8">
        <f t="shared" si="6"/>
        <v>0.04052506913561927</v>
      </c>
      <c r="T137" s="8">
        <f t="shared" si="6"/>
        <v>0.04052506913561927</v>
      </c>
      <c r="U137" s="8">
        <f t="shared" si="6"/>
        <v>0.03996993120225462</v>
      </c>
      <c r="V137" s="8">
        <f t="shared" si="6"/>
        <v>0.03441855186860815</v>
      </c>
      <c r="W137" s="8">
        <f t="shared" si="6"/>
        <v>0.031087724268420262</v>
      </c>
      <c r="X137" s="8">
        <f t="shared" si="5"/>
        <v>0.027756896668232375</v>
      </c>
      <c r="Y137" s="8">
        <f t="shared" si="5"/>
        <v>0.026646620801503082</v>
      </c>
      <c r="Z137" s="8">
        <f t="shared" si="5"/>
        <v>0.02553634493477379</v>
      </c>
      <c r="AA137" s="8">
        <f t="shared" si="5"/>
        <v>0.024426069068044492</v>
      </c>
      <c r="AB137" s="9">
        <f t="shared" si="8"/>
        <v>0.6489562441032728</v>
      </c>
    </row>
    <row r="138" spans="1:28" ht="12.75">
      <c r="A138" s="5" t="s">
        <v>137</v>
      </c>
      <c r="B138" s="5" t="s">
        <v>25</v>
      </c>
      <c r="C138" s="6">
        <v>10460</v>
      </c>
      <c r="D138" s="6">
        <v>5065</v>
      </c>
      <c r="E138" s="6">
        <v>51</v>
      </c>
      <c r="F138" s="6">
        <v>15576</v>
      </c>
      <c r="G138" s="7">
        <f t="shared" si="7"/>
        <v>9.7341308680488E-05</v>
      </c>
      <c r="H138" s="8">
        <f t="shared" si="6"/>
        <v>0.0194682617360976</v>
      </c>
      <c r="I138" s="8">
        <f t="shared" si="6"/>
        <v>0.02141508790970736</v>
      </c>
      <c r="J138" s="8">
        <f t="shared" si="6"/>
        <v>0.02336191408331712</v>
      </c>
      <c r="K138" s="8">
        <f t="shared" si="6"/>
        <v>0.025308740256926882</v>
      </c>
      <c r="L138" s="8">
        <f t="shared" si="6"/>
        <v>0.027255566430536643</v>
      </c>
      <c r="M138" s="8">
        <f t="shared" si="6"/>
        <v>0.02822897951734152</v>
      </c>
      <c r="N138" s="8">
        <f t="shared" si="6"/>
        <v>0.03114921877775616</v>
      </c>
      <c r="O138" s="8">
        <f t="shared" si="6"/>
        <v>0.03309604495136592</v>
      </c>
      <c r="P138" s="8">
        <f t="shared" si="6"/>
        <v>0.034069458038170804</v>
      </c>
      <c r="Q138" s="8">
        <f t="shared" si="6"/>
        <v>0.03504287112497568</v>
      </c>
      <c r="R138" s="8">
        <f t="shared" si="6"/>
        <v>0.03552957766837812</v>
      </c>
      <c r="S138" s="8">
        <f t="shared" si="6"/>
        <v>0.03552957766837812</v>
      </c>
      <c r="T138" s="8">
        <f t="shared" si="6"/>
        <v>0.03552957766837812</v>
      </c>
      <c r="U138" s="8">
        <f t="shared" si="6"/>
        <v>0.03504287112497568</v>
      </c>
      <c r="V138" s="8">
        <f t="shared" si="6"/>
        <v>0.030175805690951282</v>
      </c>
      <c r="W138" s="8">
        <f t="shared" si="6"/>
        <v>0.027255566430536643</v>
      </c>
      <c r="X138" s="8">
        <f t="shared" si="5"/>
        <v>0.024335327170122</v>
      </c>
      <c r="Y138" s="8">
        <f t="shared" si="5"/>
        <v>0.02336191408331712</v>
      </c>
      <c r="Z138" s="8">
        <f t="shared" si="5"/>
        <v>0.022388500996512243</v>
      </c>
      <c r="AA138" s="8">
        <f t="shared" si="5"/>
        <v>0.02141508790970736</v>
      </c>
      <c r="AB138" s="9">
        <f t="shared" si="8"/>
        <v>0.5689599492374524</v>
      </c>
    </row>
    <row r="139" spans="1:28" ht="12.75">
      <c r="A139" s="5" t="s">
        <v>75</v>
      </c>
      <c r="B139" s="5" t="s">
        <v>49</v>
      </c>
      <c r="C139" s="6">
        <v>4419</v>
      </c>
      <c r="D139" s="6">
        <v>4105</v>
      </c>
      <c r="E139" s="6">
        <v>0</v>
      </c>
      <c r="F139" s="6">
        <v>8524</v>
      </c>
      <c r="G139" s="7">
        <f t="shared" si="7"/>
        <v>5.327024365642525E-05</v>
      </c>
      <c r="H139" s="8">
        <f t="shared" si="6"/>
        <v>0.010654048731285051</v>
      </c>
      <c r="I139" s="8">
        <f t="shared" si="6"/>
        <v>0.011719453604413555</v>
      </c>
      <c r="J139" s="8">
        <f t="shared" si="6"/>
        <v>0.012784858477542061</v>
      </c>
      <c r="K139" s="8">
        <f t="shared" si="6"/>
        <v>0.013850263350670565</v>
      </c>
      <c r="L139" s="8">
        <f t="shared" si="6"/>
        <v>0.014915668223799071</v>
      </c>
      <c r="M139" s="8">
        <f t="shared" si="6"/>
        <v>0.015448370660363324</v>
      </c>
      <c r="N139" s="8">
        <f t="shared" si="6"/>
        <v>0.01704647797005608</v>
      </c>
      <c r="O139" s="8">
        <f t="shared" si="6"/>
        <v>0.018111882843184587</v>
      </c>
      <c r="P139" s="8">
        <f t="shared" si="6"/>
        <v>0.018644585279748837</v>
      </c>
      <c r="Q139" s="8">
        <f t="shared" si="6"/>
        <v>0.01917728771631309</v>
      </c>
      <c r="R139" s="8">
        <f t="shared" si="6"/>
        <v>0.019443638934595216</v>
      </c>
      <c r="S139" s="8">
        <f t="shared" si="6"/>
        <v>0.019443638934595216</v>
      </c>
      <c r="T139" s="8">
        <f t="shared" si="6"/>
        <v>0.019443638934595216</v>
      </c>
      <c r="U139" s="8">
        <f t="shared" si="6"/>
        <v>0.01917728771631309</v>
      </c>
      <c r="V139" s="8">
        <f t="shared" si="6"/>
        <v>0.01651377553349183</v>
      </c>
      <c r="W139" s="8">
        <f t="shared" si="6"/>
        <v>0.014915668223799071</v>
      </c>
      <c r="X139" s="8">
        <f t="shared" si="5"/>
        <v>0.013317560914106314</v>
      </c>
      <c r="Y139" s="8">
        <f t="shared" si="5"/>
        <v>0.012784858477542061</v>
      </c>
      <c r="Z139" s="8">
        <f t="shared" si="5"/>
        <v>0.012252156040977808</v>
      </c>
      <c r="AA139" s="8">
        <f t="shared" si="5"/>
        <v>0.011719453604413555</v>
      </c>
      <c r="AB139" s="9">
        <f t="shared" si="8"/>
        <v>0.3113645741718056</v>
      </c>
    </row>
    <row r="140" spans="1:28" ht="12.75">
      <c r="A140" s="5" t="s">
        <v>67</v>
      </c>
      <c r="B140" s="5" t="s">
        <v>11</v>
      </c>
      <c r="C140" s="6">
        <v>827</v>
      </c>
      <c r="D140" s="6">
        <v>219</v>
      </c>
      <c r="E140" s="6">
        <v>4351</v>
      </c>
      <c r="F140" s="6">
        <v>5397</v>
      </c>
      <c r="G140" s="7">
        <f t="shared" si="7"/>
        <v>3.372823850466062E-05</v>
      </c>
      <c r="H140" s="8">
        <f t="shared" si="6"/>
        <v>0.006745647700932124</v>
      </c>
      <c r="I140" s="8">
        <f t="shared" si="6"/>
        <v>0.007420212471025337</v>
      </c>
      <c r="J140" s="8">
        <f t="shared" si="6"/>
        <v>0.00809477724111855</v>
      </c>
      <c r="K140" s="8">
        <f t="shared" si="6"/>
        <v>0.008769342011211762</v>
      </c>
      <c r="L140" s="8">
        <f t="shared" si="6"/>
        <v>0.009443906781304974</v>
      </c>
      <c r="M140" s="8">
        <f t="shared" si="6"/>
        <v>0.009781189166351581</v>
      </c>
      <c r="N140" s="8">
        <f t="shared" si="6"/>
        <v>0.010793036321491398</v>
      </c>
      <c r="O140" s="8">
        <f t="shared" si="6"/>
        <v>0.01146760109158461</v>
      </c>
      <c r="P140" s="8">
        <f t="shared" si="6"/>
        <v>0.011804883476631218</v>
      </c>
      <c r="Q140" s="8">
        <f t="shared" si="6"/>
        <v>0.012142165861677824</v>
      </c>
      <c r="R140" s="8">
        <f t="shared" si="6"/>
        <v>0.012310807054201126</v>
      </c>
      <c r="S140" s="8">
        <f t="shared" si="6"/>
        <v>0.012310807054201126</v>
      </c>
      <c r="T140" s="8">
        <f t="shared" si="6"/>
        <v>0.012310807054201126</v>
      </c>
      <c r="U140" s="8">
        <f t="shared" si="6"/>
        <v>0.012142165861677824</v>
      </c>
      <c r="V140" s="8">
        <f t="shared" si="6"/>
        <v>0.010455753936444793</v>
      </c>
      <c r="W140" s="8">
        <f t="shared" si="6"/>
        <v>0.009443906781304974</v>
      </c>
      <c r="X140" s="8">
        <f t="shared" si="5"/>
        <v>0.008432059626165155</v>
      </c>
      <c r="Y140" s="8">
        <f t="shared" si="5"/>
        <v>0.00809477724111855</v>
      </c>
      <c r="Z140" s="8">
        <f t="shared" si="5"/>
        <v>0.007757494856071943</v>
      </c>
      <c r="AA140" s="8">
        <f t="shared" si="5"/>
        <v>0.007420212471025337</v>
      </c>
      <c r="AB140" s="9">
        <f t="shared" si="8"/>
        <v>0.19714155405974132</v>
      </c>
    </row>
    <row r="141" spans="1:28" ht="12.75">
      <c r="A141" s="5" t="s">
        <v>138</v>
      </c>
      <c r="B141" s="5" t="s">
        <v>9</v>
      </c>
      <c r="C141" s="6">
        <v>5237</v>
      </c>
      <c r="D141" s="6">
        <v>0</v>
      </c>
      <c r="E141" s="6">
        <v>0</v>
      </c>
      <c r="F141" s="6">
        <v>5237</v>
      </c>
      <c r="G141" s="7">
        <f t="shared" si="7"/>
        <v>3.272832778375165E-05</v>
      </c>
      <c r="H141" s="8">
        <f t="shared" si="6"/>
        <v>0.00654566555675033</v>
      </c>
      <c r="I141" s="8">
        <f t="shared" si="6"/>
        <v>0.007200232112425362</v>
      </c>
      <c r="J141" s="8">
        <f t="shared" si="6"/>
        <v>0.007854798668100396</v>
      </c>
      <c r="K141" s="8">
        <f t="shared" si="6"/>
        <v>0.008509365223775428</v>
      </c>
      <c r="L141" s="8">
        <f t="shared" si="6"/>
        <v>0.009163931779450461</v>
      </c>
      <c r="M141" s="8">
        <f t="shared" si="6"/>
        <v>0.009491215057287977</v>
      </c>
      <c r="N141" s="8">
        <f t="shared" si="6"/>
        <v>0.010473064890800528</v>
      </c>
      <c r="O141" s="8">
        <f t="shared" si="6"/>
        <v>0.01112763144647556</v>
      </c>
      <c r="P141" s="8">
        <f t="shared" si="6"/>
        <v>0.011454914724313077</v>
      </c>
      <c r="Q141" s="8">
        <f t="shared" si="6"/>
        <v>0.011782198002150593</v>
      </c>
      <c r="R141" s="8">
        <f t="shared" si="6"/>
        <v>0.011945839641069352</v>
      </c>
      <c r="S141" s="8">
        <f t="shared" si="6"/>
        <v>0.011945839641069352</v>
      </c>
      <c r="T141" s="8">
        <f t="shared" si="6"/>
        <v>0.011945839641069352</v>
      </c>
      <c r="U141" s="8">
        <f t="shared" si="6"/>
        <v>0.011782198002150593</v>
      </c>
      <c r="V141" s="8">
        <f t="shared" si="6"/>
        <v>0.010145781612963011</v>
      </c>
      <c r="W141" s="8">
        <f t="shared" si="6"/>
        <v>0.009163931779450461</v>
      </c>
      <c r="X141" s="8">
        <f t="shared" si="5"/>
        <v>0.008182081945937912</v>
      </c>
      <c r="Y141" s="8">
        <f t="shared" si="5"/>
        <v>0.007854798668100396</v>
      </c>
      <c r="Z141" s="8">
        <f t="shared" si="5"/>
        <v>0.007527515390262879</v>
      </c>
      <c r="AA141" s="8">
        <f t="shared" si="5"/>
        <v>0.007200232112425362</v>
      </c>
      <c r="AB141" s="9">
        <f t="shared" si="8"/>
        <v>0.19129707589602843</v>
      </c>
    </row>
    <row r="142" spans="1:28" ht="12.75">
      <c r="A142" s="5" t="s">
        <v>139</v>
      </c>
      <c r="B142" s="5" t="s">
        <v>14</v>
      </c>
      <c r="C142" s="6">
        <v>2118</v>
      </c>
      <c r="D142" s="6">
        <v>1685</v>
      </c>
      <c r="E142" s="6">
        <v>190</v>
      </c>
      <c r="F142" s="6">
        <v>3993</v>
      </c>
      <c r="G142" s="7">
        <f t="shared" si="7"/>
        <v>2.4954021928684426E-05</v>
      </c>
      <c r="H142" s="8">
        <f t="shared" si="6"/>
        <v>0.004990804385736885</v>
      </c>
      <c r="I142" s="8">
        <f t="shared" si="6"/>
        <v>0.005489884824310573</v>
      </c>
      <c r="J142" s="8">
        <f t="shared" si="6"/>
        <v>0.005988965262884262</v>
      </c>
      <c r="K142" s="8">
        <f t="shared" si="6"/>
        <v>0.00648804570145795</v>
      </c>
      <c r="L142" s="8">
        <f t="shared" si="6"/>
        <v>0.006987126140031639</v>
      </c>
      <c r="M142" s="8">
        <f t="shared" si="6"/>
        <v>0.007236666359318483</v>
      </c>
      <c r="N142" s="8">
        <f t="shared" si="6"/>
        <v>0.007985287017179016</v>
      </c>
      <c r="O142" s="8">
        <f t="shared" si="6"/>
        <v>0.008484367455752704</v>
      </c>
      <c r="P142" s="8">
        <f t="shared" si="6"/>
        <v>0.00873390767503955</v>
      </c>
      <c r="Q142" s="8">
        <f t="shared" si="6"/>
        <v>0.008983447894326393</v>
      </c>
      <c r="R142" s="8">
        <f t="shared" si="6"/>
        <v>0.009108218003969815</v>
      </c>
      <c r="S142" s="8">
        <f t="shared" si="6"/>
        <v>0.009108218003969815</v>
      </c>
      <c r="T142" s="8">
        <f t="shared" si="6"/>
        <v>0.009108218003969815</v>
      </c>
      <c r="U142" s="8">
        <f t="shared" si="6"/>
        <v>0.008983447894326393</v>
      </c>
      <c r="V142" s="8">
        <f t="shared" si="6"/>
        <v>0.0077357467978921715</v>
      </c>
      <c r="W142" s="8">
        <f t="shared" si="6"/>
        <v>0.006987126140031639</v>
      </c>
      <c r="X142" s="8">
        <f t="shared" si="5"/>
        <v>0.006238505482171106</v>
      </c>
      <c r="Y142" s="8">
        <f t="shared" si="5"/>
        <v>0.005988965262884262</v>
      </c>
      <c r="Z142" s="8">
        <f t="shared" si="5"/>
        <v>0.005739425043597418</v>
      </c>
      <c r="AA142" s="8">
        <f t="shared" si="5"/>
        <v>0.005489884824310573</v>
      </c>
      <c r="AB142" s="9">
        <f t="shared" si="8"/>
        <v>0.14585625817316045</v>
      </c>
    </row>
    <row r="143" spans="1:28" ht="12.75">
      <c r="A143" s="5" t="s">
        <v>140</v>
      </c>
      <c r="B143" s="5" t="s">
        <v>9</v>
      </c>
      <c r="C143" s="6">
        <v>3548</v>
      </c>
      <c r="D143" s="6">
        <v>303</v>
      </c>
      <c r="E143" s="6">
        <v>37</v>
      </c>
      <c r="F143" s="6">
        <v>3888</v>
      </c>
      <c r="G143" s="7">
        <f t="shared" si="7"/>
        <v>2.4297830518087917E-05</v>
      </c>
      <c r="H143" s="8">
        <f t="shared" si="6"/>
        <v>0.004859566103617583</v>
      </c>
      <c r="I143" s="8">
        <f t="shared" si="6"/>
        <v>0.005345522713979342</v>
      </c>
      <c r="J143" s="8">
        <f t="shared" si="6"/>
        <v>0.0058314793243411005</v>
      </c>
      <c r="K143" s="8">
        <f t="shared" si="6"/>
        <v>0.006317435934702858</v>
      </c>
      <c r="L143" s="8">
        <f t="shared" si="6"/>
        <v>0.006803392545064617</v>
      </c>
      <c r="M143" s="8">
        <f t="shared" si="6"/>
        <v>0.007046370850245496</v>
      </c>
      <c r="N143" s="8">
        <f t="shared" si="6"/>
        <v>0.007775305765788134</v>
      </c>
      <c r="O143" s="8">
        <f t="shared" si="6"/>
        <v>0.008261262376149893</v>
      </c>
      <c r="P143" s="8">
        <f t="shared" si="6"/>
        <v>0.008504240681330771</v>
      </c>
      <c r="Q143" s="8">
        <f t="shared" si="6"/>
        <v>0.00874721898651165</v>
      </c>
      <c r="R143" s="8">
        <f t="shared" si="6"/>
        <v>0.00886870813910209</v>
      </c>
      <c r="S143" s="8">
        <f t="shared" si="6"/>
        <v>0.00886870813910209</v>
      </c>
      <c r="T143" s="8">
        <f t="shared" si="6"/>
        <v>0.00886870813910209</v>
      </c>
      <c r="U143" s="8">
        <f t="shared" si="6"/>
        <v>0.00874721898651165</v>
      </c>
      <c r="V143" s="8">
        <f t="shared" si="6"/>
        <v>0.007532327460607255</v>
      </c>
      <c r="W143" s="8">
        <f t="shared" si="6"/>
        <v>0.006803392545064617</v>
      </c>
      <c r="X143" s="8">
        <f t="shared" si="5"/>
        <v>0.006074457629521979</v>
      </c>
      <c r="Y143" s="8">
        <f t="shared" si="5"/>
        <v>0.0058314793243411005</v>
      </c>
      <c r="Z143" s="8">
        <f t="shared" si="5"/>
        <v>0.005588501019160221</v>
      </c>
      <c r="AA143" s="8">
        <f t="shared" si="5"/>
        <v>0.005345522713979342</v>
      </c>
      <c r="AB143" s="9">
        <f t="shared" si="8"/>
        <v>0.1420208193782239</v>
      </c>
    </row>
    <row r="144" spans="1:28" ht="12.75">
      <c r="A144" s="5" t="s">
        <v>141</v>
      </c>
      <c r="B144" s="5" t="s">
        <v>14</v>
      </c>
      <c r="C144" s="6">
        <v>1974</v>
      </c>
      <c r="D144" s="6">
        <v>1049</v>
      </c>
      <c r="E144" s="6">
        <v>0</v>
      </c>
      <c r="F144" s="6">
        <v>3023</v>
      </c>
      <c r="G144" s="7">
        <f t="shared" si="7"/>
        <v>1.889206318317381E-05</v>
      </c>
      <c r="H144" s="8">
        <f t="shared" si="6"/>
        <v>0.003778412636634762</v>
      </c>
      <c r="I144" s="8">
        <f t="shared" si="6"/>
        <v>0.004156253900298238</v>
      </c>
      <c r="J144" s="8">
        <f t="shared" si="6"/>
        <v>0.004534095163961714</v>
      </c>
      <c r="K144" s="8">
        <f t="shared" si="6"/>
        <v>0.00491193642762519</v>
      </c>
      <c r="L144" s="8">
        <f t="shared" si="6"/>
        <v>0.005289777691288667</v>
      </c>
      <c r="M144" s="8">
        <f t="shared" si="6"/>
        <v>0.005478698323120404</v>
      </c>
      <c r="N144" s="8">
        <f t="shared" si="6"/>
        <v>0.006045460218615619</v>
      </c>
      <c r="O144" s="8">
        <f t="shared" si="6"/>
        <v>0.006423301482279095</v>
      </c>
      <c r="P144" s="8">
        <f t="shared" si="6"/>
        <v>0.006612222114110834</v>
      </c>
      <c r="Q144" s="8">
        <f t="shared" si="6"/>
        <v>0.006801142745942571</v>
      </c>
      <c r="R144" s="8">
        <f t="shared" si="6"/>
        <v>0.00689560306185844</v>
      </c>
      <c r="S144" s="8">
        <f t="shared" si="6"/>
        <v>0.00689560306185844</v>
      </c>
      <c r="T144" s="8">
        <f t="shared" si="6"/>
        <v>0.00689560306185844</v>
      </c>
      <c r="U144" s="8">
        <f t="shared" si="6"/>
        <v>0.006801142745942571</v>
      </c>
      <c r="V144" s="8">
        <f t="shared" si="6"/>
        <v>0.005856539586783881</v>
      </c>
      <c r="W144" s="8">
        <f t="shared" si="6"/>
        <v>0.005289777691288667</v>
      </c>
      <c r="X144" s="8">
        <f t="shared" si="5"/>
        <v>0.0047230157957934525</v>
      </c>
      <c r="Y144" s="8">
        <f t="shared" si="5"/>
        <v>0.004534095163961714</v>
      </c>
      <c r="Z144" s="8">
        <f t="shared" si="5"/>
        <v>0.004345174532129976</v>
      </c>
      <c r="AA144" s="8">
        <f t="shared" si="5"/>
        <v>0.004156253900298238</v>
      </c>
      <c r="AB144" s="9">
        <f t="shared" si="8"/>
        <v>0.11042410930565091</v>
      </c>
    </row>
    <row r="145" spans="1:28" ht="12.75">
      <c r="A145" s="5" t="s">
        <v>142</v>
      </c>
      <c r="B145" s="5" t="s">
        <v>14</v>
      </c>
      <c r="C145" s="6">
        <v>1447</v>
      </c>
      <c r="D145" s="6">
        <v>773</v>
      </c>
      <c r="E145" s="6">
        <v>230</v>
      </c>
      <c r="F145" s="6">
        <v>2450</v>
      </c>
      <c r="G145" s="7">
        <f t="shared" si="7"/>
        <v>1.531113291391857E-05</v>
      </c>
      <c r="H145" s="8">
        <f t="shared" si="6"/>
        <v>0.003062226582783714</v>
      </c>
      <c r="I145" s="8">
        <f t="shared" si="6"/>
        <v>0.003368449241062085</v>
      </c>
      <c r="J145" s="8">
        <f t="shared" si="6"/>
        <v>0.0036746718993404567</v>
      </c>
      <c r="K145" s="8">
        <f t="shared" si="6"/>
        <v>0.003980894557618828</v>
      </c>
      <c r="L145" s="8">
        <f t="shared" si="6"/>
        <v>0.0042871172158971994</v>
      </c>
      <c r="M145" s="8">
        <f t="shared" si="6"/>
        <v>0.004440228545036385</v>
      </c>
      <c r="N145" s="8">
        <f t="shared" si="6"/>
        <v>0.004899562532453942</v>
      </c>
      <c r="O145" s="8">
        <f t="shared" si="6"/>
        <v>0.005205785190732314</v>
      </c>
      <c r="P145" s="8">
        <f t="shared" si="6"/>
        <v>0.005358896519871499</v>
      </c>
      <c r="Q145" s="8">
        <f t="shared" si="6"/>
        <v>0.005512007849010685</v>
      </c>
      <c r="R145" s="8">
        <f t="shared" si="6"/>
        <v>0.005588563513580278</v>
      </c>
      <c r="S145" s="8">
        <f t="shared" si="6"/>
        <v>0.005588563513580278</v>
      </c>
      <c r="T145" s="8">
        <f t="shared" si="6"/>
        <v>0.005588563513580278</v>
      </c>
      <c r="U145" s="8">
        <f t="shared" si="6"/>
        <v>0.005512007849010685</v>
      </c>
      <c r="V145" s="8">
        <f t="shared" si="6"/>
        <v>0.004746451203314756</v>
      </c>
      <c r="W145" s="8">
        <f aca="true" t="shared" si="9" ref="W145:AA153">$G145*W$3</f>
        <v>0.0042871172158971994</v>
      </c>
      <c r="X145" s="8">
        <f t="shared" si="9"/>
        <v>0.0038277832284796423</v>
      </c>
      <c r="Y145" s="8">
        <f t="shared" si="9"/>
        <v>0.0036746718993404567</v>
      </c>
      <c r="Z145" s="8">
        <f t="shared" si="9"/>
        <v>0.0035215605702012707</v>
      </c>
      <c r="AA145" s="8">
        <f t="shared" si="9"/>
        <v>0.003368449241062085</v>
      </c>
      <c r="AB145" s="9">
        <f t="shared" si="8"/>
        <v>0.08949357188185403</v>
      </c>
    </row>
    <row r="146" spans="1:28" ht="12.75">
      <c r="A146" s="5" t="s">
        <v>84</v>
      </c>
      <c r="B146" s="5" t="s">
        <v>11</v>
      </c>
      <c r="C146" s="6">
        <v>1597</v>
      </c>
      <c r="D146" s="6">
        <v>342</v>
      </c>
      <c r="E146" s="6">
        <v>0</v>
      </c>
      <c r="F146" s="6">
        <v>1939</v>
      </c>
      <c r="G146" s="7">
        <f t="shared" si="7"/>
        <v>1.2117668049015552E-05</v>
      </c>
      <c r="H146" s="8">
        <f aca="true" t="shared" si="10" ref="H146:W153">$G146*H$3</f>
        <v>0.00242353360980311</v>
      </c>
      <c r="I146" s="8">
        <f t="shared" si="10"/>
        <v>0.0026658869707834217</v>
      </c>
      <c r="J146" s="8">
        <f t="shared" si="10"/>
        <v>0.0029082403317637327</v>
      </c>
      <c r="K146" s="8">
        <f t="shared" si="10"/>
        <v>0.0031505936927440437</v>
      </c>
      <c r="L146" s="8">
        <f t="shared" si="10"/>
        <v>0.0033929470537243547</v>
      </c>
      <c r="M146" s="8">
        <f t="shared" si="10"/>
        <v>0.00351412373421451</v>
      </c>
      <c r="N146" s="8">
        <f t="shared" si="10"/>
        <v>0.0038776537756849768</v>
      </c>
      <c r="O146" s="8">
        <f t="shared" si="10"/>
        <v>0.004120007136665288</v>
      </c>
      <c r="P146" s="8">
        <f t="shared" si="10"/>
        <v>0.004241183817155443</v>
      </c>
      <c r="Q146" s="8">
        <f t="shared" si="10"/>
        <v>0.004362360497645598</v>
      </c>
      <c r="R146" s="8">
        <f t="shared" si="10"/>
        <v>0.0044229488378906764</v>
      </c>
      <c r="S146" s="8">
        <f t="shared" si="10"/>
        <v>0.0044229488378906764</v>
      </c>
      <c r="T146" s="8">
        <f t="shared" si="10"/>
        <v>0.0044229488378906764</v>
      </c>
      <c r="U146" s="8">
        <f t="shared" si="10"/>
        <v>0.004362360497645598</v>
      </c>
      <c r="V146" s="8">
        <f t="shared" si="10"/>
        <v>0.003756477095194821</v>
      </c>
      <c r="W146" s="8">
        <f t="shared" si="10"/>
        <v>0.0033929470537243547</v>
      </c>
      <c r="X146" s="8">
        <f t="shared" si="9"/>
        <v>0.003029417012253888</v>
      </c>
      <c r="Y146" s="8">
        <f t="shared" si="9"/>
        <v>0.0029082403317637327</v>
      </c>
      <c r="Z146" s="8">
        <f t="shared" si="9"/>
        <v>0.002787063651273577</v>
      </c>
      <c r="AA146" s="8">
        <f t="shared" si="9"/>
        <v>0.0026658869707834217</v>
      </c>
      <c r="AB146" s="9">
        <f t="shared" si="8"/>
        <v>0.07082776974649589</v>
      </c>
    </row>
    <row r="147" spans="1:28" ht="12.75">
      <c r="A147" s="5" t="s">
        <v>58</v>
      </c>
      <c r="B147" s="5" t="s">
        <v>9</v>
      </c>
      <c r="C147" s="6">
        <v>1652</v>
      </c>
      <c r="D147" s="6">
        <v>32</v>
      </c>
      <c r="E147" s="6">
        <v>1</v>
      </c>
      <c r="F147" s="6">
        <v>1685</v>
      </c>
      <c r="G147" s="7">
        <f t="shared" si="7"/>
        <v>1.0530309779572566E-05</v>
      </c>
      <c r="H147" s="8">
        <f t="shared" si="10"/>
        <v>0.002106061955914513</v>
      </c>
      <c r="I147" s="8">
        <f t="shared" si="10"/>
        <v>0.0023166681515059645</v>
      </c>
      <c r="J147" s="8">
        <f t="shared" si="10"/>
        <v>0.002527274347097416</v>
      </c>
      <c r="K147" s="8">
        <f t="shared" si="10"/>
        <v>0.002737880542688867</v>
      </c>
      <c r="L147" s="8">
        <f t="shared" si="10"/>
        <v>0.0029484867382803186</v>
      </c>
      <c r="M147" s="8">
        <f t="shared" si="10"/>
        <v>0.0030537898360760442</v>
      </c>
      <c r="N147" s="8">
        <f t="shared" si="10"/>
        <v>0.0033696991294632213</v>
      </c>
      <c r="O147" s="8">
        <f t="shared" si="10"/>
        <v>0.0035803053250546726</v>
      </c>
      <c r="P147" s="8">
        <f t="shared" si="10"/>
        <v>0.0036856084228503983</v>
      </c>
      <c r="Q147" s="8">
        <f t="shared" si="10"/>
        <v>0.003790911520646124</v>
      </c>
      <c r="R147" s="8">
        <f t="shared" si="10"/>
        <v>0.003843563069543987</v>
      </c>
      <c r="S147" s="8">
        <f t="shared" si="10"/>
        <v>0.003843563069543987</v>
      </c>
      <c r="T147" s="8">
        <f t="shared" si="10"/>
        <v>0.003843563069543987</v>
      </c>
      <c r="U147" s="8">
        <f t="shared" si="10"/>
        <v>0.003790911520646124</v>
      </c>
      <c r="V147" s="8">
        <f t="shared" si="10"/>
        <v>0.0032643960316674956</v>
      </c>
      <c r="W147" s="8">
        <f t="shared" si="10"/>
        <v>0.0029484867382803186</v>
      </c>
      <c r="X147" s="8">
        <f t="shared" si="9"/>
        <v>0.0026325774448931415</v>
      </c>
      <c r="Y147" s="8">
        <f t="shared" si="9"/>
        <v>0.002527274347097416</v>
      </c>
      <c r="Z147" s="8">
        <f t="shared" si="9"/>
        <v>0.00242197124930169</v>
      </c>
      <c r="AA147" s="8">
        <f t="shared" si="9"/>
        <v>0.0023166681515059645</v>
      </c>
      <c r="AB147" s="9">
        <f t="shared" si="8"/>
        <v>0.06154966066160166</v>
      </c>
    </row>
    <row r="148" spans="1:28" ht="12.75">
      <c r="A148" s="5" t="s">
        <v>77</v>
      </c>
      <c r="B148" s="5" t="s">
        <v>14</v>
      </c>
      <c r="C148" s="6">
        <v>491</v>
      </c>
      <c r="D148" s="6">
        <v>905</v>
      </c>
      <c r="E148" s="6">
        <v>0</v>
      </c>
      <c r="F148" s="6">
        <v>1396</v>
      </c>
      <c r="G148" s="7">
        <f t="shared" si="7"/>
        <v>8.724221039930744E-06</v>
      </c>
      <c r="H148" s="8">
        <f t="shared" si="10"/>
        <v>0.0017448442079861487</v>
      </c>
      <c r="I148" s="8">
        <f t="shared" si="10"/>
        <v>0.0019193286287847635</v>
      </c>
      <c r="J148" s="8">
        <f t="shared" si="10"/>
        <v>0.0020938130495833786</v>
      </c>
      <c r="K148" s="8">
        <f t="shared" si="10"/>
        <v>0.002268297470381993</v>
      </c>
      <c r="L148" s="8">
        <f t="shared" si="10"/>
        <v>0.0024427818911806082</v>
      </c>
      <c r="M148" s="8">
        <f t="shared" si="10"/>
        <v>0.0025300241015799156</v>
      </c>
      <c r="N148" s="8">
        <f t="shared" si="10"/>
        <v>0.002791750732777838</v>
      </c>
      <c r="O148" s="8">
        <f t="shared" si="10"/>
        <v>0.002966235153576453</v>
      </c>
      <c r="P148" s="8">
        <f t="shared" si="10"/>
        <v>0.0030534773639757603</v>
      </c>
      <c r="Q148" s="8">
        <f t="shared" si="10"/>
        <v>0.0031407195743750676</v>
      </c>
      <c r="R148" s="8">
        <f t="shared" si="10"/>
        <v>0.0031843406795747215</v>
      </c>
      <c r="S148" s="8">
        <f t="shared" si="10"/>
        <v>0.0031843406795747215</v>
      </c>
      <c r="T148" s="8">
        <f t="shared" si="10"/>
        <v>0.0031843406795747215</v>
      </c>
      <c r="U148" s="8">
        <f t="shared" si="10"/>
        <v>0.0031407195743750676</v>
      </c>
      <c r="V148" s="8">
        <f t="shared" si="10"/>
        <v>0.0027045085223785306</v>
      </c>
      <c r="W148" s="8">
        <f t="shared" si="10"/>
        <v>0.0024427818911806082</v>
      </c>
      <c r="X148" s="8">
        <f t="shared" si="9"/>
        <v>0.002181055259982686</v>
      </c>
      <c r="Y148" s="8">
        <f t="shared" si="9"/>
        <v>0.0020938130495833786</v>
      </c>
      <c r="Z148" s="8">
        <f t="shared" si="9"/>
        <v>0.002006570839184071</v>
      </c>
      <c r="AA148" s="8">
        <f t="shared" si="9"/>
        <v>0.0019193286287847635</v>
      </c>
      <c r="AB148" s="9">
        <f t="shared" si="8"/>
        <v>0.050993071978395206</v>
      </c>
    </row>
    <row r="149" spans="1:28" ht="12.75">
      <c r="A149" s="5" t="s">
        <v>143</v>
      </c>
      <c r="B149" s="5" t="s">
        <v>14</v>
      </c>
      <c r="C149" s="6">
        <v>622</v>
      </c>
      <c r="D149" s="6">
        <v>70</v>
      </c>
      <c r="E149" s="6">
        <v>0</v>
      </c>
      <c r="F149" s="6">
        <v>692</v>
      </c>
      <c r="G149" s="7">
        <f t="shared" si="7"/>
        <v>4.324613867931285E-06</v>
      </c>
      <c r="H149" s="8">
        <f t="shared" si="10"/>
        <v>0.0008649227735862571</v>
      </c>
      <c r="I149" s="8">
        <f t="shared" si="10"/>
        <v>0.0009514150509448828</v>
      </c>
      <c r="J149" s="8">
        <f t="shared" si="10"/>
        <v>0.0010379073283035085</v>
      </c>
      <c r="K149" s="8">
        <f t="shared" si="10"/>
        <v>0.0011243996056621343</v>
      </c>
      <c r="L149" s="8">
        <f t="shared" si="10"/>
        <v>0.0012108918830207598</v>
      </c>
      <c r="M149" s="8">
        <f t="shared" si="10"/>
        <v>0.0012541380217000726</v>
      </c>
      <c r="N149" s="8">
        <f t="shared" si="10"/>
        <v>0.0013838764377380112</v>
      </c>
      <c r="O149" s="8">
        <f t="shared" si="10"/>
        <v>0.001470368715096637</v>
      </c>
      <c r="P149" s="8">
        <f t="shared" si="10"/>
        <v>0.0015136148537759498</v>
      </c>
      <c r="Q149" s="8">
        <f t="shared" si="10"/>
        <v>0.0015568609924552627</v>
      </c>
      <c r="R149" s="8">
        <f t="shared" si="10"/>
        <v>0.0015784840617949192</v>
      </c>
      <c r="S149" s="8">
        <f t="shared" si="10"/>
        <v>0.0015784840617949192</v>
      </c>
      <c r="T149" s="8">
        <f t="shared" si="10"/>
        <v>0.0015784840617949192</v>
      </c>
      <c r="U149" s="8">
        <f t="shared" si="10"/>
        <v>0.0015568609924552627</v>
      </c>
      <c r="V149" s="8">
        <f t="shared" si="10"/>
        <v>0.0013406302990586984</v>
      </c>
      <c r="W149" s="8">
        <f t="shared" si="10"/>
        <v>0.0012108918830207598</v>
      </c>
      <c r="X149" s="8">
        <f t="shared" si="9"/>
        <v>0.0010811534669828214</v>
      </c>
      <c r="Y149" s="8">
        <f t="shared" si="9"/>
        <v>0.0010379073283035085</v>
      </c>
      <c r="Z149" s="8">
        <f t="shared" si="9"/>
        <v>0.0009946611896241957</v>
      </c>
      <c r="AA149" s="8">
        <f t="shared" si="9"/>
        <v>0.0009514150509448828</v>
      </c>
      <c r="AB149" s="9">
        <f t="shared" si="8"/>
        <v>0.02527736805805836</v>
      </c>
    </row>
    <row r="150" spans="1:28" ht="12.75">
      <c r="A150" s="5" t="s">
        <v>17</v>
      </c>
      <c r="B150" s="5" t="s">
        <v>25</v>
      </c>
      <c r="C150" s="6">
        <v>150</v>
      </c>
      <c r="D150" s="6">
        <v>155</v>
      </c>
      <c r="E150" s="6">
        <v>0</v>
      </c>
      <c r="F150" s="6">
        <v>305</v>
      </c>
      <c r="G150" s="7">
        <f t="shared" si="7"/>
        <v>1.9060798117327197E-06</v>
      </c>
      <c r="H150" s="8">
        <f t="shared" si="10"/>
        <v>0.00038121596234654394</v>
      </c>
      <c r="I150" s="8">
        <f t="shared" si="10"/>
        <v>0.0004193375585811983</v>
      </c>
      <c r="J150" s="8">
        <f t="shared" si="10"/>
        <v>0.00045745915481585275</v>
      </c>
      <c r="K150" s="8">
        <f t="shared" si="10"/>
        <v>0.0004955807510505071</v>
      </c>
      <c r="L150" s="8">
        <f t="shared" si="10"/>
        <v>0.0005337023472851615</v>
      </c>
      <c r="M150" s="8">
        <f t="shared" si="10"/>
        <v>0.0005527631454024887</v>
      </c>
      <c r="N150" s="8">
        <f t="shared" si="10"/>
        <v>0.0006099455397544703</v>
      </c>
      <c r="O150" s="8">
        <f t="shared" si="10"/>
        <v>0.0006480671359891247</v>
      </c>
      <c r="P150" s="8">
        <f t="shared" si="10"/>
        <v>0.0006671279341064519</v>
      </c>
      <c r="Q150" s="8">
        <f t="shared" si="10"/>
        <v>0.0006861887322237791</v>
      </c>
      <c r="R150" s="8">
        <f t="shared" si="10"/>
        <v>0.0006957191312824427</v>
      </c>
      <c r="S150" s="8">
        <f t="shared" si="10"/>
        <v>0.0006957191312824427</v>
      </c>
      <c r="T150" s="8">
        <f t="shared" si="10"/>
        <v>0.0006957191312824427</v>
      </c>
      <c r="U150" s="8">
        <f t="shared" si="10"/>
        <v>0.0006861887322237791</v>
      </c>
      <c r="V150" s="8">
        <f t="shared" si="10"/>
        <v>0.0005908847416371432</v>
      </c>
      <c r="W150" s="8">
        <f t="shared" si="10"/>
        <v>0.0005337023472851615</v>
      </c>
      <c r="X150" s="8">
        <f t="shared" si="9"/>
        <v>0.0004765199529331799</v>
      </c>
      <c r="Y150" s="8">
        <f t="shared" si="9"/>
        <v>0.00045745915481585275</v>
      </c>
      <c r="Z150" s="8">
        <f t="shared" si="9"/>
        <v>0.00043839835669852553</v>
      </c>
      <c r="AA150" s="8">
        <f t="shared" si="9"/>
        <v>0.0004193375585811983</v>
      </c>
      <c r="AB150" s="9">
        <f t="shared" si="8"/>
        <v>0.011141036499577747</v>
      </c>
    </row>
    <row r="151" spans="1:28" ht="12.75">
      <c r="A151" s="20" t="s">
        <v>73</v>
      </c>
      <c r="B151" s="20" t="s">
        <v>9</v>
      </c>
      <c r="C151" s="21">
        <v>121</v>
      </c>
      <c r="D151" s="21">
        <v>0</v>
      </c>
      <c r="E151" s="21">
        <v>0</v>
      </c>
      <c r="F151" s="6">
        <v>121</v>
      </c>
      <c r="G151" s="7">
        <f t="shared" si="7"/>
        <v>7.561824826874069E-07</v>
      </c>
      <c r="H151" s="8">
        <f t="shared" si="10"/>
        <v>0.00015123649653748137</v>
      </c>
      <c r="I151" s="8">
        <f t="shared" si="10"/>
        <v>0.0001663601461912295</v>
      </c>
      <c r="J151" s="8">
        <f t="shared" si="10"/>
        <v>0.00018148379584497764</v>
      </c>
      <c r="K151" s="8">
        <f t="shared" si="10"/>
        <v>0.00019660744549872578</v>
      </c>
      <c r="L151" s="8">
        <f t="shared" si="10"/>
        <v>0.00021173109515247392</v>
      </c>
      <c r="M151" s="8">
        <f t="shared" si="10"/>
        <v>0.000219292919979348</v>
      </c>
      <c r="N151" s="8">
        <f t="shared" si="10"/>
        <v>0.0002419783944599702</v>
      </c>
      <c r="O151" s="8">
        <f t="shared" si="10"/>
        <v>0.0002571020441137183</v>
      </c>
      <c r="P151" s="8">
        <f t="shared" si="10"/>
        <v>0.0002646638689405924</v>
      </c>
      <c r="Q151" s="8">
        <f t="shared" si="10"/>
        <v>0.00027222569376746645</v>
      </c>
      <c r="R151" s="8">
        <f t="shared" si="10"/>
        <v>0.0002760066061809035</v>
      </c>
      <c r="S151" s="8">
        <f t="shared" si="10"/>
        <v>0.0002760066061809035</v>
      </c>
      <c r="T151" s="8">
        <f t="shared" si="10"/>
        <v>0.0002760066061809035</v>
      </c>
      <c r="U151" s="8">
        <f t="shared" si="10"/>
        <v>0.00027222569376746645</v>
      </c>
      <c r="V151" s="8">
        <f t="shared" si="10"/>
        <v>0.00023441656963309613</v>
      </c>
      <c r="W151" s="8">
        <f t="shared" si="10"/>
        <v>0.00021173109515247392</v>
      </c>
      <c r="X151" s="8">
        <f t="shared" si="9"/>
        <v>0.0001890456206718517</v>
      </c>
      <c r="Y151" s="8">
        <f t="shared" si="9"/>
        <v>0.00018148379584497764</v>
      </c>
      <c r="Z151" s="8">
        <f t="shared" si="9"/>
        <v>0.00017392197101810357</v>
      </c>
      <c r="AA151" s="8">
        <f t="shared" si="9"/>
        <v>0.0001663601461912295</v>
      </c>
      <c r="AB151" s="9">
        <f t="shared" si="8"/>
        <v>0.004419886611307892</v>
      </c>
    </row>
    <row r="152" spans="1:28" ht="12.75">
      <c r="A152" s="20" t="s">
        <v>89</v>
      </c>
      <c r="B152" s="20" t="s">
        <v>14</v>
      </c>
      <c r="C152" s="21">
        <v>106</v>
      </c>
      <c r="D152" s="21">
        <v>0</v>
      </c>
      <c r="E152" s="21">
        <v>0</v>
      </c>
      <c r="F152" s="6">
        <v>106</v>
      </c>
      <c r="G152" s="7">
        <f t="shared" si="7"/>
        <v>6.624408526021912E-07</v>
      </c>
      <c r="H152" s="8">
        <f t="shared" si="10"/>
        <v>0.00013248817052043823</v>
      </c>
      <c r="I152" s="8">
        <f t="shared" si="10"/>
        <v>0.00014573698757248206</v>
      </c>
      <c r="J152" s="8">
        <f t="shared" si="10"/>
        <v>0.00015898580462452589</v>
      </c>
      <c r="K152" s="8">
        <f t="shared" si="10"/>
        <v>0.0001722346216765697</v>
      </c>
      <c r="L152" s="8">
        <f t="shared" si="10"/>
        <v>0.0001854834387286135</v>
      </c>
      <c r="M152" s="8">
        <f t="shared" si="10"/>
        <v>0.00019210784725463544</v>
      </c>
      <c r="N152" s="8">
        <f t="shared" si="10"/>
        <v>0.00021198107283270116</v>
      </c>
      <c r="O152" s="8">
        <f t="shared" si="10"/>
        <v>0.000225229889884745</v>
      </c>
      <c r="P152" s="8">
        <f t="shared" si="10"/>
        <v>0.00023185429841076691</v>
      </c>
      <c r="Q152" s="8">
        <f t="shared" si="10"/>
        <v>0.00023847870693678881</v>
      </c>
      <c r="R152" s="8">
        <f t="shared" si="10"/>
        <v>0.00024179091119979978</v>
      </c>
      <c r="S152" s="8">
        <f t="shared" si="10"/>
        <v>0.00024179091119979978</v>
      </c>
      <c r="T152" s="8">
        <f t="shared" si="10"/>
        <v>0.00024179091119979978</v>
      </c>
      <c r="U152" s="8">
        <f t="shared" si="10"/>
        <v>0.00023847870693678881</v>
      </c>
      <c r="V152" s="8">
        <f t="shared" si="10"/>
        <v>0.00020535666430667926</v>
      </c>
      <c r="W152" s="8">
        <f t="shared" si="10"/>
        <v>0.0001854834387286135</v>
      </c>
      <c r="X152" s="8">
        <f t="shared" si="9"/>
        <v>0.00016561021315054778</v>
      </c>
      <c r="Y152" s="8">
        <f t="shared" si="9"/>
        <v>0.00015898580462452589</v>
      </c>
      <c r="Z152" s="8">
        <f t="shared" si="9"/>
        <v>0.00015236139609850396</v>
      </c>
      <c r="AA152" s="8">
        <f t="shared" si="9"/>
        <v>0.00014573698757248206</v>
      </c>
      <c r="AB152" s="9">
        <f t="shared" si="8"/>
        <v>0.003871966783459807</v>
      </c>
    </row>
    <row r="153" spans="1:28" ht="13.5" thickBot="1">
      <c r="A153" s="20" t="s">
        <v>100</v>
      </c>
      <c r="B153" s="20" t="s">
        <v>41</v>
      </c>
      <c r="C153" s="21">
        <v>0</v>
      </c>
      <c r="D153" s="21">
        <v>74</v>
      </c>
      <c r="E153" s="21">
        <v>0</v>
      </c>
      <c r="F153" s="6">
        <v>74</v>
      </c>
      <c r="G153" s="22">
        <f t="shared" si="7"/>
        <v>4.624587084203976E-07</v>
      </c>
      <c r="H153" s="23">
        <f t="shared" si="10"/>
        <v>9.249174168407952E-05</v>
      </c>
      <c r="I153" s="23">
        <f t="shared" si="10"/>
        <v>0.00010174091585248747</v>
      </c>
      <c r="J153" s="23">
        <f t="shared" si="10"/>
        <v>0.00011099009002089542</v>
      </c>
      <c r="K153" s="23">
        <f t="shared" si="10"/>
        <v>0.00012023926418930337</v>
      </c>
      <c r="L153" s="23">
        <f t="shared" si="10"/>
        <v>0.00012948843835771133</v>
      </c>
      <c r="M153" s="23">
        <f t="shared" si="10"/>
        <v>0.0001341130254419153</v>
      </c>
      <c r="N153" s="23">
        <f t="shared" si="10"/>
        <v>0.00014798678669452722</v>
      </c>
      <c r="O153" s="23">
        <f t="shared" si="10"/>
        <v>0.00015723596086293518</v>
      </c>
      <c r="P153" s="23">
        <f t="shared" si="10"/>
        <v>0.00016186054794713916</v>
      </c>
      <c r="Q153" s="23">
        <f t="shared" si="10"/>
        <v>0.00016648513503134314</v>
      </c>
      <c r="R153" s="23">
        <f t="shared" si="10"/>
        <v>0.00016879742857344511</v>
      </c>
      <c r="S153" s="23">
        <f t="shared" si="10"/>
        <v>0.00016879742857344511</v>
      </c>
      <c r="T153" s="23">
        <f t="shared" si="10"/>
        <v>0.00016879742857344511</v>
      </c>
      <c r="U153" s="23">
        <f t="shared" si="10"/>
        <v>0.00016648513503134314</v>
      </c>
      <c r="V153" s="23">
        <f t="shared" si="10"/>
        <v>0.00014336219961032327</v>
      </c>
      <c r="W153" s="23">
        <f t="shared" si="10"/>
        <v>0.00012948843835771133</v>
      </c>
      <c r="X153" s="23">
        <f t="shared" si="9"/>
        <v>0.0001156146771050994</v>
      </c>
      <c r="Y153" s="23">
        <f t="shared" si="9"/>
        <v>0.00011099009002089542</v>
      </c>
      <c r="Z153" s="23">
        <f t="shared" si="9"/>
        <v>0.00010636550293669144</v>
      </c>
      <c r="AA153" s="23">
        <f t="shared" si="9"/>
        <v>0.00010174091585248747</v>
      </c>
      <c r="AB153" s="24">
        <f t="shared" si="8"/>
        <v>0.002703071150717224</v>
      </c>
    </row>
    <row r="154" spans="1:28" ht="13.5" thickBot="1">
      <c r="A154" s="25"/>
      <c r="B154" s="25"/>
      <c r="C154" s="26"/>
      <c r="D154" s="26"/>
      <c r="E154" s="26"/>
      <c r="F154" s="26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</row>
    <row r="155" spans="1:28" ht="12.75">
      <c r="A155" s="30" t="s">
        <v>144</v>
      </c>
      <c r="B155" s="30" t="s">
        <v>14</v>
      </c>
      <c r="C155" s="31">
        <v>8339433</v>
      </c>
      <c r="D155" s="31">
        <v>6014562</v>
      </c>
      <c r="E155" s="31">
        <v>9401191</v>
      </c>
      <c r="F155" s="31">
        <v>23755186</v>
      </c>
      <c r="G155" s="32">
        <f aca="true" t="shared" si="11" ref="G155:G160">F155/F$160</f>
        <v>0.14845665724116636</v>
      </c>
      <c r="H155" s="31">
        <f aca="true" t="shared" si="12" ref="H155:H160">$G155*H$3</f>
        <v>29.69133144823327</v>
      </c>
      <c r="I155" s="31">
        <f aca="true" t="shared" si="13" ref="I155:AB160">$G155*I$3</f>
        <v>32.660464593056595</v>
      </c>
      <c r="J155" s="31">
        <f t="shared" si="13"/>
        <v>35.62959773787993</v>
      </c>
      <c r="K155" s="31">
        <f t="shared" si="13"/>
        <v>38.59873088270325</v>
      </c>
      <c r="L155" s="31">
        <f t="shared" si="13"/>
        <v>41.56786402752658</v>
      </c>
      <c r="M155" s="31">
        <f t="shared" si="13"/>
        <v>43.05243059993824</v>
      </c>
      <c r="N155" s="31">
        <f t="shared" si="13"/>
        <v>47.50613031717323</v>
      </c>
      <c r="O155" s="31">
        <f t="shared" si="13"/>
        <v>50.47526346199656</v>
      </c>
      <c r="P155" s="31">
        <f t="shared" si="13"/>
        <v>51.95983003440823</v>
      </c>
      <c r="Q155" s="31">
        <f t="shared" si="13"/>
        <v>53.444396606819886</v>
      </c>
      <c r="R155" s="31">
        <f t="shared" si="13"/>
        <v>54.18667989302572</v>
      </c>
      <c r="S155" s="31">
        <f t="shared" si="13"/>
        <v>54.18667989302572</v>
      </c>
      <c r="T155" s="31">
        <f t="shared" si="13"/>
        <v>54.18667989302572</v>
      </c>
      <c r="U155" s="31">
        <f t="shared" si="13"/>
        <v>53.444396606819886</v>
      </c>
      <c r="V155" s="31">
        <f t="shared" si="13"/>
        <v>46.02156374476157</v>
      </c>
      <c r="W155" s="31">
        <f t="shared" si="13"/>
        <v>41.56786402752658</v>
      </c>
      <c r="X155" s="31">
        <f t="shared" si="13"/>
        <v>37.11416431029159</v>
      </c>
      <c r="Y155" s="31">
        <f t="shared" si="13"/>
        <v>35.62959773787993</v>
      </c>
      <c r="Z155" s="31">
        <f t="shared" si="13"/>
        <v>34.14503116546826</v>
      </c>
      <c r="AA155" s="31">
        <f t="shared" si="13"/>
        <v>32.660464593056595</v>
      </c>
      <c r="AB155" s="31">
        <f t="shared" si="13"/>
        <v>867.7291615746174</v>
      </c>
    </row>
    <row r="156" spans="1:28" ht="12.75">
      <c r="A156" s="33" t="s">
        <v>145</v>
      </c>
      <c r="B156" s="33" t="s">
        <v>25</v>
      </c>
      <c r="C156" s="34">
        <v>1967362.7280000001</v>
      </c>
      <c r="D156" s="34">
        <v>3057060.594</v>
      </c>
      <c r="E156" s="34">
        <v>424403.608</v>
      </c>
      <c r="F156" s="34">
        <v>5448826.93</v>
      </c>
      <c r="G156" s="32">
        <f t="shared" si="11"/>
        <v>0.034052127898028105</v>
      </c>
      <c r="H156" s="31">
        <f t="shared" si="12"/>
        <v>6.810425579605621</v>
      </c>
      <c r="I156" s="31">
        <f aca="true" t="shared" si="14" ref="I156:W156">$G156*I$3</f>
        <v>7.491468137566183</v>
      </c>
      <c r="J156" s="31">
        <f t="shared" si="14"/>
        <v>8.172510695526745</v>
      </c>
      <c r="K156" s="31">
        <f t="shared" si="14"/>
        <v>8.853553253487307</v>
      </c>
      <c r="L156" s="31">
        <f t="shared" si="14"/>
        <v>9.53459581144787</v>
      </c>
      <c r="M156" s="31">
        <f t="shared" si="14"/>
        <v>9.87511709042815</v>
      </c>
      <c r="N156" s="31">
        <f t="shared" si="14"/>
        <v>10.896680927368994</v>
      </c>
      <c r="O156" s="31">
        <f t="shared" si="14"/>
        <v>11.577723485329555</v>
      </c>
      <c r="P156" s="31">
        <f t="shared" si="14"/>
        <v>11.918244764309836</v>
      </c>
      <c r="Q156" s="31">
        <f t="shared" si="14"/>
        <v>12.258766043290118</v>
      </c>
      <c r="R156" s="31">
        <f t="shared" si="14"/>
        <v>12.429026682780258</v>
      </c>
      <c r="S156" s="31">
        <f t="shared" si="14"/>
        <v>12.429026682780258</v>
      </c>
      <c r="T156" s="31">
        <f t="shared" si="14"/>
        <v>12.429026682780258</v>
      </c>
      <c r="U156" s="31">
        <f t="shared" si="14"/>
        <v>12.258766043290118</v>
      </c>
      <c r="V156" s="31">
        <f t="shared" si="14"/>
        <v>10.556159648388713</v>
      </c>
      <c r="W156" s="31">
        <f t="shared" si="14"/>
        <v>9.53459581144787</v>
      </c>
      <c r="X156" s="31">
        <f t="shared" si="13"/>
        <v>8.513031974507026</v>
      </c>
      <c r="Y156" s="31">
        <f t="shared" si="13"/>
        <v>8.172510695526745</v>
      </c>
      <c r="Z156" s="31">
        <f t="shared" si="13"/>
        <v>7.831989416546464</v>
      </c>
      <c r="AA156" s="31">
        <f t="shared" si="13"/>
        <v>7.491468137566183</v>
      </c>
      <c r="AB156" s="31">
        <f t="shared" si="13"/>
        <v>199.03468756397427</v>
      </c>
    </row>
    <row r="157" spans="1:28" ht="12.75">
      <c r="A157" s="33" t="s">
        <v>146</v>
      </c>
      <c r="B157" s="33" t="s">
        <v>11</v>
      </c>
      <c r="C157" s="34">
        <v>19374458</v>
      </c>
      <c r="D157" s="34">
        <v>15586779</v>
      </c>
      <c r="E157" s="34">
        <v>11444945</v>
      </c>
      <c r="F157" s="34">
        <v>46406182</v>
      </c>
      <c r="G157" s="32">
        <f t="shared" si="11"/>
        <v>0.29001274311407976</v>
      </c>
      <c r="H157" s="31">
        <f t="shared" si="12"/>
        <v>58.00254862281595</v>
      </c>
      <c r="I157" s="31">
        <f t="shared" si="13"/>
        <v>63.80280348509755</v>
      </c>
      <c r="J157" s="31">
        <f t="shared" si="13"/>
        <v>69.60305834737915</v>
      </c>
      <c r="K157" s="31">
        <f t="shared" si="13"/>
        <v>75.40331320966074</v>
      </c>
      <c r="L157" s="31">
        <f t="shared" si="13"/>
        <v>81.20356807194233</v>
      </c>
      <c r="M157" s="31">
        <f t="shared" si="13"/>
        <v>84.10369550308313</v>
      </c>
      <c r="N157" s="31">
        <f t="shared" si="13"/>
        <v>92.80407779650552</v>
      </c>
      <c r="O157" s="31">
        <f t="shared" si="13"/>
        <v>98.60433265878711</v>
      </c>
      <c r="P157" s="31">
        <f t="shared" si="13"/>
        <v>101.50446008992792</v>
      </c>
      <c r="Q157" s="31">
        <f t="shared" si="13"/>
        <v>104.40458752106872</v>
      </c>
      <c r="R157" s="31">
        <f t="shared" si="13"/>
        <v>105.85465123663911</v>
      </c>
      <c r="S157" s="31">
        <f t="shared" si="13"/>
        <v>105.85465123663911</v>
      </c>
      <c r="T157" s="31">
        <f t="shared" si="13"/>
        <v>105.85465123663911</v>
      </c>
      <c r="U157" s="31">
        <f t="shared" si="13"/>
        <v>104.40458752106872</v>
      </c>
      <c r="V157" s="31">
        <f t="shared" si="13"/>
        <v>89.90395036536472</v>
      </c>
      <c r="W157" s="31">
        <f t="shared" si="13"/>
        <v>81.20356807194233</v>
      </c>
      <c r="X157" s="31">
        <f t="shared" si="13"/>
        <v>72.50318577851993</v>
      </c>
      <c r="Y157" s="31">
        <f t="shared" si="13"/>
        <v>69.60305834737915</v>
      </c>
      <c r="Z157" s="31">
        <f t="shared" si="13"/>
        <v>66.70293091623834</v>
      </c>
      <c r="AA157" s="31">
        <f t="shared" si="13"/>
        <v>63.80280348509755</v>
      </c>
      <c r="AB157" s="31">
        <f t="shared" si="13"/>
        <v>1695.1244835017962</v>
      </c>
    </row>
    <row r="158" spans="1:28" ht="12.75">
      <c r="A158" s="33" t="s">
        <v>147</v>
      </c>
      <c r="B158" s="33" t="s">
        <v>9</v>
      </c>
      <c r="C158" s="34">
        <v>35388779</v>
      </c>
      <c r="D158" s="34">
        <v>28679127</v>
      </c>
      <c r="E158" s="34">
        <v>18684915</v>
      </c>
      <c r="F158" s="34">
        <v>82752821</v>
      </c>
      <c r="G158" s="32">
        <f t="shared" si="11"/>
        <v>0.5171589556460048</v>
      </c>
      <c r="H158" s="31">
        <f t="shared" si="12"/>
        <v>103.43179112920096</v>
      </c>
      <c r="I158" s="31">
        <f t="shared" si="13"/>
        <v>113.77497024212106</v>
      </c>
      <c r="J158" s="31">
        <f t="shared" si="13"/>
        <v>124.11814935504114</v>
      </c>
      <c r="K158" s="31">
        <f t="shared" si="13"/>
        <v>134.46132846796124</v>
      </c>
      <c r="L158" s="31">
        <f t="shared" si="13"/>
        <v>144.80450758088134</v>
      </c>
      <c r="M158" s="31">
        <f t="shared" si="13"/>
        <v>149.97609713734138</v>
      </c>
      <c r="N158" s="31">
        <f t="shared" si="13"/>
        <v>165.49086580672153</v>
      </c>
      <c r="O158" s="31">
        <f t="shared" si="13"/>
        <v>175.83404491964163</v>
      </c>
      <c r="P158" s="31">
        <f t="shared" si="13"/>
        <v>181.00563447610168</v>
      </c>
      <c r="Q158" s="31">
        <f t="shared" si="13"/>
        <v>186.17722403256172</v>
      </c>
      <c r="R158" s="31">
        <f t="shared" si="13"/>
        <v>188.76301881079175</v>
      </c>
      <c r="S158" s="31">
        <f t="shared" si="13"/>
        <v>188.76301881079175</v>
      </c>
      <c r="T158" s="31">
        <f t="shared" si="13"/>
        <v>188.76301881079175</v>
      </c>
      <c r="U158" s="31">
        <f t="shared" si="13"/>
        <v>186.17722403256172</v>
      </c>
      <c r="V158" s="31">
        <f t="shared" si="13"/>
        <v>160.31927625026148</v>
      </c>
      <c r="W158" s="31">
        <f t="shared" si="13"/>
        <v>144.80450758088134</v>
      </c>
      <c r="X158" s="31">
        <f t="shared" si="13"/>
        <v>129.2897389115012</v>
      </c>
      <c r="Y158" s="31">
        <f t="shared" si="13"/>
        <v>124.11814935504114</v>
      </c>
      <c r="Z158" s="31">
        <f t="shared" si="13"/>
        <v>118.9465597985811</v>
      </c>
      <c r="AA158" s="31">
        <f t="shared" si="13"/>
        <v>113.77497024212106</v>
      </c>
      <c r="AB158" s="31">
        <f t="shared" si="13"/>
        <v>3022.794095750898</v>
      </c>
    </row>
    <row r="159" spans="1:28" ht="12.75">
      <c r="A159" s="65" t="s">
        <v>168</v>
      </c>
      <c r="B159" s="65" t="s">
        <v>178</v>
      </c>
      <c r="C159" s="66">
        <f>C160-SUM(C155:C158)</f>
        <v>469736</v>
      </c>
      <c r="D159" s="66">
        <f>D160-SUM(D155:D158)</f>
        <v>325507</v>
      </c>
      <c r="E159" s="66">
        <f>E160-SUM(E155:E158)</f>
        <v>856027</v>
      </c>
      <c r="F159" s="66">
        <f>F160-SUM(F155:F158)</f>
        <v>1651270</v>
      </c>
      <c r="G159" s="63">
        <f t="shared" si="11"/>
        <v>0.010319516100720945</v>
      </c>
      <c r="H159" s="64">
        <f t="shared" si="12"/>
        <v>2.063903220144189</v>
      </c>
      <c r="I159" s="64">
        <f t="shared" si="13"/>
        <v>2.270293542158608</v>
      </c>
      <c r="J159" s="64">
        <f t="shared" si="13"/>
        <v>2.476683864173027</v>
      </c>
      <c r="K159" s="64">
        <f t="shared" si="13"/>
        <v>2.6830741861874454</v>
      </c>
      <c r="L159" s="64">
        <f t="shared" si="13"/>
        <v>2.8894645082018644</v>
      </c>
      <c r="M159" s="64">
        <f t="shared" si="13"/>
        <v>2.992659669209074</v>
      </c>
      <c r="N159" s="64">
        <f t="shared" si="13"/>
        <v>3.3022451522307024</v>
      </c>
      <c r="O159" s="64">
        <f t="shared" si="13"/>
        <v>3.5086354742451213</v>
      </c>
      <c r="P159" s="64">
        <f t="shared" si="13"/>
        <v>3.6118306352523306</v>
      </c>
      <c r="Q159" s="64">
        <f t="shared" si="13"/>
        <v>3.71502579625954</v>
      </c>
      <c r="R159" s="64">
        <f t="shared" si="13"/>
        <v>3.7666233767631447</v>
      </c>
      <c r="S159" s="64">
        <f t="shared" si="13"/>
        <v>3.7666233767631447</v>
      </c>
      <c r="T159" s="64">
        <f t="shared" si="13"/>
        <v>3.7666233767631447</v>
      </c>
      <c r="U159" s="64">
        <f t="shared" si="13"/>
        <v>3.71502579625954</v>
      </c>
      <c r="V159" s="64">
        <f t="shared" si="13"/>
        <v>3.1990499912234927</v>
      </c>
      <c r="W159" s="64">
        <f t="shared" si="13"/>
        <v>2.8894645082018644</v>
      </c>
      <c r="X159" s="64">
        <f t="shared" si="13"/>
        <v>2.579879025180236</v>
      </c>
      <c r="Y159" s="64">
        <f t="shared" si="13"/>
        <v>2.476683864173027</v>
      </c>
      <c r="Z159" s="64">
        <f t="shared" si="13"/>
        <v>2.373488703165817</v>
      </c>
      <c r="AA159" s="64">
        <f t="shared" si="13"/>
        <v>2.270293542158608</v>
      </c>
      <c r="AB159" s="64">
        <f t="shared" si="13"/>
        <v>60.31757160871392</v>
      </c>
    </row>
    <row r="160" spans="1:28" ht="12.75">
      <c r="A160" s="67" t="s">
        <v>179</v>
      </c>
      <c r="B160" s="68"/>
      <c r="C160" s="69">
        <f>SUM(C$4:C$153)</f>
        <v>65539768.728</v>
      </c>
      <c r="D160" s="69">
        <f>SUM(D$4:D$153)</f>
        <v>53663035.594</v>
      </c>
      <c r="E160" s="69">
        <f>SUM(E$4:E$153)</f>
        <v>40811481.607999995</v>
      </c>
      <c r="F160" s="69">
        <f>SUM(F$4:F$153)</f>
        <v>160014285.93</v>
      </c>
      <c r="G160" s="70">
        <f t="shared" si="11"/>
        <v>1</v>
      </c>
      <c r="H160" s="69">
        <f t="shared" si="12"/>
        <v>200</v>
      </c>
      <c r="I160" s="69">
        <f t="shared" si="13"/>
        <v>220</v>
      </c>
      <c r="J160" s="69">
        <f t="shared" si="13"/>
        <v>240</v>
      </c>
      <c r="K160" s="69">
        <f t="shared" si="13"/>
        <v>260</v>
      </c>
      <c r="L160" s="69">
        <f t="shared" si="13"/>
        <v>280</v>
      </c>
      <c r="M160" s="69">
        <f t="shared" si="13"/>
        <v>290</v>
      </c>
      <c r="N160" s="69">
        <f t="shared" si="13"/>
        <v>320</v>
      </c>
      <c r="O160" s="69">
        <f t="shared" si="13"/>
        <v>340</v>
      </c>
      <c r="P160" s="69">
        <f t="shared" si="13"/>
        <v>350</v>
      </c>
      <c r="Q160" s="69">
        <f t="shared" si="13"/>
        <v>360</v>
      </c>
      <c r="R160" s="69">
        <f t="shared" si="13"/>
        <v>365</v>
      </c>
      <c r="S160" s="69">
        <f t="shared" si="13"/>
        <v>365</v>
      </c>
      <c r="T160" s="69">
        <f t="shared" si="13"/>
        <v>365</v>
      </c>
      <c r="U160" s="69">
        <f t="shared" si="13"/>
        <v>360</v>
      </c>
      <c r="V160" s="69">
        <f t="shared" si="13"/>
        <v>310</v>
      </c>
      <c r="W160" s="69">
        <f t="shared" si="13"/>
        <v>280</v>
      </c>
      <c r="X160" s="69">
        <f t="shared" si="13"/>
        <v>250</v>
      </c>
      <c r="Y160" s="69">
        <f t="shared" si="13"/>
        <v>240</v>
      </c>
      <c r="Z160" s="69">
        <f t="shared" si="13"/>
        <v>230</v>
      </c>
      <c r="AA160" s="69">
        <f t="shared" si="13"/>
        <v>220</v>
      </c>
      <c r="AB160" s="69">
        <f t="shared" si="13"/>
        <v>5845</v>
      </c>
    </row>
    <row r="163" spans="2:4" ht="12.75">
      <c r="B163" s="36" t="s">
        <v>229</v>
      </c>
      <c r="C163" s="36" t="s">
        <v>230</v>
      </c>
      <c r="D163" s="36" t="s">
        <v>231</v>
      </c>
    </row>
    <row r="164" spans="2:5" ht="12.75">
      <c r="B164" s="114">
        <v>1200</v>
      </c>
      <c r="C164" s="114">
        <v>1100</v>
      </c>
      <c r="D164" s="114">
        <v>1000</v>
      </c>
      <c r="E164" t="s">
        <v>232</v>
      </c>
    </row>
    <row r="165" spans="1:6" ht="12.75">
      <c r="A165" s="33" t="s">
        <v>144</v>
      </c>
      <c r="B165" s="50">
        <f>$G155*B$164</f>
        <v>178.14798868939963</v>
      </c>
      <c r="C165" s="50">
        <f>$G155*C$164</f>
        <v>163.302322965283</v>
      </c>
      <c r="D165" s="50">
        <f>$G155*D$164</f>
        <v>148.45665724116637</v>
      </c>
      <c r="E165" s="42">
        <f aca="true" t="shared" si="15" ref="E165:F169">B165-C165</f>
        <v>14.845665724116628</v>
      </c>
      <c r="F165" s="42"/>
    </row>
    <row r="166" spans="1:6" ht="12.75">
      <c r="A166" s="33" t="s">
        <v>145</v>
      </c>
      <c r="B166" s="50">
        <f aca="true" t="shared" si="16" ref="B166:D169">$G156*B$164</f>
        <v>40.862553477633725</v>
      </c>
      <c r="C166" s="50">
        <f t="shared" si="16"/>
        <v>37.457340687830914</v>
      </c>
      <c r="D166" s="50">
        <f t="shared" si="16"/>
        <v>34.052127898028104</v>
      </c>
      <c r="E166" s="42">
        <f t="shared" si="15"/>
        <v>3.4052127898028104</v>
      </c>
      <c r="F166" s="42"/>
    </row>
    <row r="167" spans="1:6" ht="12.75">
      <c r="A167" s="33" t="s">
        <v>146</v>
      </c>
      <c r="B167" s="50">
        <f t="shared" si="16"/>
        <v>348.01529173689573</v>
      </c>
      <c r="C167" s="50">
        <f t="shared" si="16"/>
        <v>319.01401742548774</v>
      </c>
      <c r="D167" s="50">
        <f t="shared" si="16"/>
        <v>290.01274311407974</v>
      </c>
      <c r="E167" s="42">
        <f t="shared" si="15"/>
        <v>29.001274311407997</v>
      </c>
      <c r="F167" s="42"/>
    </row>
    <row r="168" spans="1:6" ht="12.75">
      <c r="A168" s="33" t="s">
        <v>147</v>
      </c>
      <c r="B168" s="50">
        <f t="shared" si="16"/>
        <v>620.5907467752057</v>
      </c>
      <c r="C168" s="50">
        <f t="shared" si="16"/>
        <v>568.8748512106052</v>
      </c>
      <c r="D168" s="50">
        <f t="shared" si="16"/>
        <v>517.1589556460048</v>
      </c>
      <c r="E168" s="42">
        <f t="shared" si="15"/>
        <v>51.71589556460049</v>
      </c>
      <c r="F168" s="42"/>
    </row>
    <row r="169" spans="1:6" ht="12.75">
      <c r="A169" s="33" t="s">
        <v>168</v>
      </c>
      <c r="B169" s="50">
        <f t="shared" si="16"/>
        <v>12.383419320865134</v>
      </c>
      <c r="C169" s="50">
        <f t="shared" si="16"/>
        <v>11.351467710793038</v>
      </c>
      <c r="D169" s="50">
        <f t="shared" si="16"/>
        <v>10.319516100720945</v>
      </c>
      <c r="E169" s="42">
        <f t="shared" si="15"/>
        <v>1.0319516100720953</v>
      </c>
      <c r="F169" s="42"/>
    </row>
  </sheetData>
  <autoFilter ref="A3:AB160"/>
  <mergeCells count="1">
    <mergeCell ref="H1:AA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workbookViewId="0" topLeftCell="A202">
      <selection activeCell="E222" sqref="E222"/>
    </sheetView>
  </sheetViews>
  <sheetFormatPr defaultColWidth="9.140625" defaultRowHeight="12.75"/>
  <cols>
    <col min="1" max="1" width="34.7109375" style="0" customWidth="1"/>
    <col min="2" max="2" width="10.57421875" style="0" customWidth="1"/>
    <col min="3" max="3" width="12.140625" style="0" customWidth="1"/>
    <col min="4" max="4" width="13.57421875" style="0" customWidth="1"/>
    <col min="5" max="5" width="12.421875" style="0" customWidth="1"/>
    <col min="6" max="6" width="13.28125" style="0" customWidth="1"/>
    <col min="7" max="7" width="16.7109375" style="0" customWidth="1"/>
    <col min="28" max="28" width="14.7109375" style="0" customWidth="1"/>
  </cols>
  <sheetData>
    <row r="1" spans="8:27" ht="12.75">
      <c r="H1" s="113" t="s">
        <v>0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3:28" ht="12.75">
      <c r="C2" s="1"/>
      <c r="D2" s="1"/>
      <c r="E2" s="1"/>
      <c r="F2" s="1"/>
      <c r="G2" s="1"/>
      <c r="H2" s="37">
        <v>2010</v>
      </c>
      <c r="I2" s="37">
        <v>2011</v>
      </c>
      <c r="J2" s="37">
        <v>2012</v>
      </c>
      <c r="K2" s="37">
        <v>2013</v>
      </c>
      <c r="L2" s="37">
        <v>2014</v>
      </c>
      <c r="M2" s="37">
        <v>2015</v>
      </c>
      <c r="N2" s="37">
        <v>2016</v>
      </c>
      <c r="O2" s="37">
        <v>2017</v>
      </c>
      <c r="P2" s="37">
        <v>2018</v>
      </c>
      <c r="Q2" s="37">
        <v>2019</v>
      </c>
      <c r="R2" s="37">
        <v>2020</v>
      </c>
      <c r="S2" s="37">
        <v>2021</v>
      </c>
      <c r="T2" s="37">
        <v>2022</v>
      </c>
      <c r="U2" s="37">
        <v>2023</v>
      </c>
      <c r="V2" s="37">
        <v>2024</v>
      </c>
      <c r="W2" s="37">
        <v>2025</v>
      </c>
      <c r="X2" s="37">
        <v>2026</v>
      </c>
      <c r="Y2" s="37">
        <v>2027</v>
      </c>
      <c r="Z2" s="37">
        <v>2028</v>
      </c>
      <c r="AA2" s="37">
        <v>2029</v>
      </c>
      <c r="AB2" s="2" t="s">
        <v>148</v>
      </c>
    </row>
    <row r="3" spans="1:28" ht="38.25">
      <c r="A3" s="38" t="s">
        <v>1</v>
      </c>
      <c r="B3" s="38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40" t="s">
        <v>7</v>
      </c>
      <c r="H3" s="3">
        <v>200</v>
      </c>
      <c r="I3" s="3">
        <v>220</v>
      </c>
      <c r="J3" s="3">
        <v>240</v>
      </c>
      <c r="K3" s="3">
        <v>260</v>
      </c>
      <c r="L3" s="3">
        <v>280</v>
      </c>
      <c r="M3" s="4">
        <v>290</v>
      </c>
      <c r="N3" s="4">
        <v>320</v>
      </c>
      <c r="O3" s="4">
        <v>340</v>
      </c>
      <c r="P3" s="4">
        <v>350</v>
      </c>
      <c r="Q3" s="4">
        <v>360</v>
      </c>
      <c r="R3" s="4">
        <v>365</v>
      </c>
      <c r="S3" s="4">
        <v>365</v>
      </c>
      <c r="T3" s="4">
        <v>365</v>
      </c>
      <c r="U3" s="4">
        <v>360</v>
      </c>
      <c r="V3" s="4">
        <v>310</v>
      </c>
      <c r="W3" s="4">
        <v>280</v>
      </c>
      <c r="X3" s="4">
        <v>250</v>
      </c>
      <c r="Y3" s="4">
        <v>240</v>
      </c>
      <c r="Z3" s="4">
        <v>230</v>
      </c>
      <c r="AA3" s="4">
        <v>220</v>
      </c>
      <c r="AB3" s="3">
        <v>5845</v>
      </c>
    </row>
    <row r="4" spans="1:28" ht="12.75">
      <c r="A4" s="5" t="s">
        <v>8</v>
      </c>
      <c r="B4" s="5" t="s">
        <v>9</v>
      </c>
      <c r="C4" s="6">
        <v>10909007</v>
      </c>
      <c r="D4" s="6">
        <v>9348288</v>
      </c>
      <c r="E4" s="6">
        <v>1369242</v>
      </c>
      <c r="F4" s="6">
        <v>21626537</v>
      </c>
      <c r="G4" s="7">
        <v>0.136207740130853</v>
      </c>
      <c r="H4" s="8">
        <v>27.241548026170598</v>
      </c>
      <c r="I4" s="8">
        <v>29.96570282878766</v>
      </c>
      <c r="J4" s="8">
        <v>32.68985763140472</v>
      </c>
      <c r="K4" s="8">
        <v>35.41401243402178</v>
      </c>
      <c r="L4" s="8">
        <v>38.138167236638836</v>
      </c>
      <c r="M4" s="8">
        <v>39.50024463794737</v>
      </c>
      <c r="N4" s="8">
        <v>43.58647684187296</v>
      </c>
      <c r="O4" s="8">
        <v>46.310631644490016</v>
      </c>
      <c r="P4" s="8">
        <v>47.67270904579855</v>
      </c>
      <c r="Q4" s="8">
        <v>49.034786447107074</v>
      </c>
      <c r="R4" s="8">
        <v>49.71582514776134</v>
      </c>
      <c r="S4" s="8">
        <v>49.71582514776134</v>
      </c>
      <c r="T4" s="8">
        <v>49.71582514776134</v>
      </c>
      <c r="U4" s="8">
        <v>49.034786447107074</v>
      </c>
      <c r="V4" s="8">
        <v>42.224399440564426</v>
      </c>
      <c r="W4" s="8">
        <v>38.138167236638836</v>
      </c>
      <c r="X4" s="8">
        <v>34.051935032713246</v>
      </c>
      <c r="Y4" s="8">
        <v>32.68985763140472</v>
      </c>
      <c r="Z4" s="8">
        <v>31.327780230096188</v>
      </c>
      <c r="AA4" s="8">
        <v>29.96570282878766</v>
      </c>
      <c r="AB4" s="9">
        <v>796.1342410648357</v>
      </c>
    </row>
    <row r="5" spans="1:28" ht="12.75">
      <c r="A5" s="10" t="s">
        <v>10</v>
      </c>
      <c r="B5" s="10" t="s">
        <v>11</v>
      </c>
      <c r="C5" s="11">
        <v>7688285</v>
      </c>
      <c r="D5" s="11">
        <v>7199896</v>
      </c>
      <c r="E5" s="11">
        <v>2568165</v>
      </c>
      <c r="F5" s="11">
        <v>17456346</v>
      </c>
      <c r="G5" s="12">
        <v>0.10994314251987061</v>
      </c>
      <c r="H5" s="13">
        <v>21.988628503974123</v>
      </c>
      <c r="I5" s="13">
        <v>24.187491354371534</v>
      </c>
      <c r="J5" s="13">
        <v>26.386354204768946</v>
      </c>
      <c r="K5" s="13">
        <v>28.58521705516636</v>
      </c>
      <c r="L5" s="13">
        <v>30.78407990556377</v>
      </c>
      <c r="M5" s="13">
        <v>31.883511330762477</v>
      </c>
      <c r="N5" s="13">
        <v>35.181805606358594</v>
      </c>
      <c r="O5" s="13">
        <v>37.380668456756005</v>
      </c>
      <c r="P5" s="13">
        <v>38.480099881954715</v>
      </c>
      <c r="Q5" s="13">
        <v>39.579531307153424</v>
      </c>
      <c r="R5" s="13">
        <v>40.129247019752775</v>
      </c>
      <c r="S5" s="13">
        <v>40.129247019752775</v>
      </c>
      <c r="T5" s="13">
        <v>40.129247019752775</v>
      </c>
      <c r="U5" s="13">
        <v>39.579531307153424</v>
      </c>
      <c r="V5" s="13">
        <v>34.08237418115989</v>
      </c>
      <c r="W5" s="13">
        <v>30.78407990556377</v>
      </c>
      <c r="X5" s="13">
        <v>27.485785629967655</v>
      </c>
      <c r="Y5" s="13">
        <v>26.386354204768946</v>
      </c>
      <c r="Z5" s="13">
        <v>25.28692277957024</v>
      </c>
      <c r="AA5" s="13">
        <v>24.187491354371534</v>
      </c>
      <c r="AB5" s="14">
        <v>642.6176680286437</v>
      </c>
    </row>
    <row r="6" spans="1:28" ht="12.75">
      <c r="A6" s="10" t="s">
        <v>12</v>
      </c>
      <c r="B6" s="10" t="s">
        <v>11</v>
      </c>
      <c r="C6" s="11">
        <v>5643854</v>
      </c>
      <c r="D6" s="11">
        <v>4967332</v>
      </c>
      <c r="E6" s="11">
        <v>3453086</v>
      </c>
      <c r="F6" s="11">
        <v>14064272</v>
      </c>
      <c r="G6" s="12">
        <v>0.0885792628614388</v>
      </c>
      <c r="H6" s="13">
        <v>17.71585257228776</v>
      </c>
      <c r="I6" s="13">
        <v>19.487437829516537</v>
      </c>
      <c r="J6" s="13">
        <v>21.259023086745312</v>
      </c>
      <c r="K6" s="13">
        <v>23.030608343974087</v>
      </c>
      <c r="L6" s="13">
        <v>24.802193601202866</v>
      </c>
      <c r="M6" s="13">
        <v>25.687986229817252</v>
      </c>
      <c r="N6" s="13">
        <v>28.345364115660416</v>
      </c>
      <c r="O6" s="13">
        <v>30.11694937288919</v>
      </c>
      <c r="P6" s="13">
        <v>31.00274200150358</v>
      </c>
      <c r="Q6" s="13">
        <v>31.888534630117967</v>
      </c>
      <c r="R6" s="13">
        <v>32.331430944425165</v>
      </c>
      <c r="S6" s="13">
        <v>32.331430944425165</v>
      </c>
      <c r="T6" s="13">
        <v>32.331430944425165</v>
      </c>
      <c r="U6" s="13">
        <v>31.888534630117967</v>
      </c>
      <c r="V6" s="13">
        <v>27.459571487046027</v>
      </c>
      <c r="W6" s="13">
        <v>24.802193601202866</v>
      </c>
      <c r="X6" s="13">
        <v>22.1448157153597</v>
      </c>
      <c r="Y6" s="13">
        <v>21.259023086745312</v>
      </c>
      <c r="Z6" s="13">
        <v>20.373230458130923</v>
      </c>
      <c r="AA6" s="13">
        <v>19.487437829516537</v>
      </c>
      <c r="AB6" s="14">
        <v>517.7457914251098</v>
      </c>
    </row>
    <row r="7" spans="1:28" ht="12.75">
      <c r="A7" s="5" t="s">
        <v>13</v>
      </c>
      <c r="B7" s="5" t="s">
        <v>14</v>
      </c>
      <c r="C7" s="6">
        <v>5027204</v>
      </c>
      <c r="D7" s="6">
        <v>3787149</v>
      </c>
      <c r="E7" s="6">
        <v>5034014</v>
      </c>
      <c r="F7" s="6">
        <v>13848367</v>
      </c>
      <c r="G7" s="7">
        <v>0.08721945513387928</v>
      </c>
      <c r="H7" s="8">
        <v>17.443891026775855</v>
      </c>
      <c r="I7" s="8">
        <v>19.188280129453442</v>
      </c>
      <c r="J7" s="8">
        <v>20.93266923213103</v>
      </c>
      <c r="K7" s="8">
        <v>22.677058334808613</v>
      </c>
      <c r="L7" s="8">
        <v>24.4214474374862</v>
      </c>
      <c r="M7" s="8">
        <v>25.29364198882499</v>
      </c>
      <c r="N7" s="8">
        <v>27.91022564284137</v>
      </c>
      <c r="O7" s="8">
        <v>29.654614745518955</v>
      </c>
      <c r="P7" s="8">
        <v>30.52680929685775</v>
      </c>
      <c r="Q7" s="8">
        <v>31.399003848196543</v>
      </c>
      <c r="R7" s="8">
        <v>31.83510112386594</v>
      </c>
      <c r="S7" s="8">
        <v>31.83510112386594</v>
      </c>
      <c r="T7" s="8">
        <v>31.83510112386594</v>
      </c>
      <c r="U7" s="8">
        <v>31.399003848196543</v>
      </c>
      <c r="V7" s="8">
        <v>27.038031091502578</v>
      </c>
      <c r="W7" s="8">
        <v>24.4214474374862</v>
      </c>
      <c r="X7" s="8">
        <v>21.80486378346982</v>
      </c>
      <c r="Y7" s="8">
        <v>20.93266923213103</v>
      </c>
      <c r="Z7" s="8">
        <v>20.060474680792236</v>
      </c>
      <c r="AA7" s="8">
        <v>19.188280129453442</v>
      </c>
      <c r="AB7" s="9">
        <v>509.79771525752443</v>
      </c>
    </row>
    <row r="8" spans="1:28" ht="12.75">
      <c r="A8" s="5" t="s">
        <v>15</v>
      </c>
      <c r="B8" s="5" t="s">
        <v>9</v>
      </c>
      <c r="C8" s="6">
        <v>3102218</v>
      </c>
      <c r="D8" s="6">
        <v>5247690</v>
      </c>
      <c r="E8" s="6">
        <v>1249367</v>
      </c>
      <c r="F8" s="6">
        <v>9599275</v>
      </c>
      <c r="G8" s="7">
        <v>0.06045792512433192</v>
      </c>
      <c r="H8" s="8">
        <v>12.091585024866385</v>
      </c>
      <c r="I8" s="8">
        <v>13.300743527353022</v>
      </c>
      <c r="J8" s="8">
        <v>14.509902029839662</v>
      </c>
      <c r="K8" s="8">
        <v>15.7190605323263</v>
      </c>
      <c r="L8" s="8">
        <v>16.928219034812937</v>
      </c>
      <c r="M8" s="8">
        <v>17.53279828605626</v>
      </c>
      <c r="N8" s="8">
        <v>19.346536039786216</v>
      </c>
      <c r="O8" s="8">
        <v>20.555694542272853</v>
      </c>
      <c r="P8" s="8">
        <v>21.160273793516172</v>
      </c>
      <c r="Q8" s="8">
        <v>21.76485304475949</v>
      </c>
      <c r="R8" s="8">
        <v>22.067142670381152</v>
      </c>
      <c r="S8" s="8">
        <v>22.067142670381152</v>
      </c>
      <c r="T8" s="8">
        <v>22.067142670381152</v>
      </c>
      <c r="U8" s="8">
        <v>21.76485304475949</v>
      </c>
      <c r="V8" s="8">
        <v>18.741956788542897</v>
      </c>
      <c r="W8" s="8">
        <v>16.928219034812937</v>
      </c>
      <c r="X8" s="8">
        <v>15.11448128108298</v>
      </c>
      <c r="Y8" s="8">
        <v>14.509902029839662</v>
      </c>
      <c r="Z8" s="8">
        <v>13.905322778596343</v>
      </c>
      <c r="AA8" s="8">
        <v>13.300743527353022</v>
      </c>
      <c r="AB8" s="9">
        <v>353.3765723517201</v>
      </c>
    </row>
    <row r="9" spans="1:28" ht="12.75">
      <c r="A9" s="5" t="s">
        <v>16</v>
      </c>
      <c r="B9" s="5" t="s">
        <v>9</v>
      </c>
      <c r="C9" s="6">
        <v>3478710</v>
      </c>
      <c r="D9" s="6">
        <v>2399728</v>
      </c>
      <c r="E9" s="6">
        <v>896203</v>
      </c>
      <c r="F9" s="6">
        <v>6774641</v>
      </c>
      <c r="G9" s="7">
        <v>0.042667882555946064</v>
      </c>
      <c r="H9" s="8">
        <v>8.533576511189214</v>
      </c>
      <c r="I9" s="8">
        <v>9.386934162308133</v>
      </c>
      <c r="J9" s="8">
        <v>10.240291813427055</v>
      </c>
      <c r="K9" s="8">
        <v>11.093649464545976</v>
      </c>
      <c r="L9" s="8">
        <v>11.947007115664897</v>
      </c>
      <c r="M9" s="8">
        <v>12.373685941224359</v>
      </c>
      <c r="N9" s="8">
        <v>13.65372241790274</v>
      </c>
      <c r="O9" s="8">
        <v>14.507080069021661</v>
      </c>
      <c r="P9" s="8">
        <v>14.933758894581123</v>
      </c>
      <c r="Q9" s="8">
        <v>15.360437720140583</v>
      </c>
      <c r="R9" s="8">
        <v>15.573777132920313</v>
      </c>
      <c r="S9" s="8">
        <v>15.573777132920313</v>
      </c>
      <c r="T9" s="8">
        <v>15.573777132920313</v>
      </c>
      <c r="U9" s="8">
        <v>15.360437720140583</v>
      </c>
      <c r="V9" s="8">
        <v>13.22704359234328</v>
      </c>
      <c r="W9" s="8">
        <v>11.947007115664897</v>
      </c>
      <c r="X9" s="8">
        <v>10.666970638986516</v>
      </c>
      <c r="Y9" s="8">
        <v>10.240291813427055</v>
      </c>
      <c r="Z9" s="8">
        <v>9.813612987867595</v>
      </c>
      <c r="AA9" s="8">
        <v>9.386934162308133</v>
      </c>
      <c r="AB9" s="9">
        <v>249.39377353950474</v>
      </c>
    </row>
    <row r="10" spans="1:28" ht="12.75">
      <c r="A10" s="5" t="s">
        <v>17</v>
      </c>
      <c r="B10" s="5" t="s">
        <v>9</v>
      </c>
      <c r="C10" s="6">
        <v>2480153</v>
      </c>
      <c r="D10" s="6">
        <v>2163941</v>
      </c>
      <c r="E10" s="6">
        <v>835046</v>
      </c>
      <c r="F10" s="6">
        <v>5479140</v>
      </c>
      <c r="G10" s="7">
        <v>0.03450858902008037</v>
      </c>
      <c r="H10" s="8">
        <v>6.901717804016074</v>
      </c>
      <c r="I10" s="8">
        <v>7.591889584417681</v>
      </c>
      <c r="J10" s="8">
        <v>8.282061364819288</v>
      </c>
      <c r="K10" s="8">
        <v>8.972233145220896</v>
      </c>
      <c r="L10" s="8">
        <v>9.662404925622504</v>
      </c>
      <c r="M10" s="8">
        <v>10.007490815823306</v>
      </c>
      <c r="N10" s="8">
        <v>11.042748486425717</v>
      </c>
      <c r="O10" s="8">
        <v>11.732920266827325</v>
      </c>
      <c r="P10" s="8">
        <v>12.078006157028128</v>
      </c>
      <c r="Q10" s="8">
        <v>12.423092047228932</v>
      </c>
      <c r="R10" s="8">
        <v>12.595634992329334</v>
      </c>
      <c r="S10" s="8">
        <v>12.595634992329334</v>
      </c>
      <c r="T10" s="8">
        <v>12.595634992329334</v>
      </c>
      <c r="U10" s="8">
        <v>12.423092047228932</v>
      </c>
      <c r="V10" s="8">
        <v>10.697662596224914</v>
      </c>
      <c r="W10" s="8">
        <v>9.662404925622504</v>
      </c>
      <c r="X10" s="8">
        <v>8.627147255020091</v>
      </c>
      <c r="Y10" s="8">
        <v>8.282061364819288</v>
      </c>
      <c r="Z10" s="8">
        <v>7.936975474618484</v>
      </c>
      <c r="AA10" s="8">
        <v>7.591889584417681</v>
      </c>
      <c r="AB10" s="9">
        <v>201.70270282236976</v>
      </c>
    </row>
    <row r="11" spans="1:28" ht="12.75">
      <c r="A11" s="5" t="s">
        <v>18</v>
      </c>
      <c r="B11" s="5" t="s">
        <v>9</v>
      </c>
      <c r="C11" s="6">
        <v>1885268</v>
      </c>
      <c r="D11" s="6">
        <v>760805</v>
      </c>
      <c r="E11" s="6">
        <v>2562171</v>
      </c>
      <c r="F11" s="6">
        <v>5208244</v>
      </c>
      <c r="G11" s="7">
        <v>0.03280243828635506</v>
      </c>
      <c r="H11" s="8">
        <v>6.560487657271012</v>
      </c>
      <c r="I11" s="8">
        <v>7.2165364229981135</v>
      </c>
      <c r="J11" s="8">
        <v>7.872585188725215</v>
      </c>
      <c r="K11" s="8">
        <v>8.528633954452316</v>
      </c>
      <c r="L11" s="8">
        <v>9.184682720179417</v>
      </c>
      <c r="M11" s="8">
        <v>9.512707103042967</v>
      </c>
      <c r="N11" s="8">
        <v>10.49678025163362</v>
      </c>
      <c r="O11" s="8">
        <v>11.152829017360721</v>
      </c>
      <c r="P11" s="8">
        <v>11.480853400224271</v>
      </c>
      <c r="Q11" s="8">
        <v>11.808877783087821</v>
      </c>
      <c r="R11" s="8">
        <v>11.972889974519598</v>
      </c>
      <c r="S11" s="8">
        <v>11.972889974519598</v>
      </c>
      <c r="T11" s="8">
        <v>11.972889974519598</v>
      </c>
      <c r="U11" s="8">
        <v>11.808877783087821</v>
      </c>
      <c r="V11" s="8">
        <v>10.168755868770068</v>
      </c>
      <c r="W11" s="8">
        <v>9.184682720179417</v>
      </c>
      <c r="X11" s="8">
        <v>8.200609571588766</v>
      </c>
      <c r="Y11" s="8">
        <v>7.872585188725215</v>
      </c>
      <c r="Z11" s="8">
        <v>7.544560805861664</v>
      </c>
      <c r="AA11" s="8">
        <v>7.2165364229981135</v>
      </c>
      <c r="AB11" s="9">
        <v>191.73025178374533</v>
      </c>
    </row>
    <row r="12" spans="1:28" ht="12.75">
      <c r="A12" s="5" t="s">
        <v>19</v>
      </c>
      <c r="B12" s="5" t="s">
        <v>9</v>
      </c>
      <c r="C12" s="6">
        <v>800480</v>
      </c>
      <c r="D12" s="6">
        <v>388968</v>
      </c>
      <c r="E12" s="6">
        <v>3706834</v>
      </c>
      <c r="F12" s="6">
        <v>4896282</v>
      </c>
      <c r="G12" s="7">
        <v>0.030837646649732833</v>
      </c>
      <c r="H12" s="8">
        <v>6.167529329946567</v>
      </c>
      <c r="I12" s="8">
        <v>6.784282262941224</v>
      </c>
      <c r="J12" s="8">
        <v>7.40103519593588</v>
      </c>
      <c r="K12" s="8">
        <v>8.017788128930537</v>
      </c>
      <c r="L12" s="8">
        <v>8.634541061925193</v>
      </c>
      <c r="M12" s="8">
        <v>8.942917528422521</v>
      </c>
      <c r="N12" s="8">
        <v>9.868046927914506</v>
      </c>
      <c r="O12" s="8">
        <v>10.484799860909163</v>
      </c>
      <c r="P12" s="8">
        <v>10.793176327406492</v>
      </c>
      <c r="Q12" s="8">
        <v>11.10155279390382</v>
      </c>
      <c r="R12" s="8">
        <v>11.255741027152483</v>
      </c>
      <c r="S12" s="8">
        <v>11.255741027152483</v>
      </c>
      <c r="T12" s="8">
        <v>11.255741027152483</v>
      </c>
      <c r="U12" s="8">
        <v>11.10155279390382</v>
      </c>
      <c r="V12" s="8">
        <v>9.559670461417179</v>
      </c>
      <c r="W12" s="8">
        <v>8.634541061925193</v>
      </c>
      <c r="X12" s="8">
        <v>7.709411662433208</v>
      </c>
      <c r="Y12" s="8">
        <v>7.40103519593588</v>
      </c>
      <c r="Z12" s="8">
        <v>7.0926587294385515</v>
      </c>
      <c r="AA12" s="8">
        <v>6.784282262941224</v>
      </c>
      <c r="AB12" s="9">
        <v>180.2460446676884</v>
      </c>
    </row>
    <row r="13" spans="1:28" ht="12.75">
      <c r="A13" s="5" t="s">
        <v>20</v>
      </c>
      <c r="B13" s="5" t="s">
        <v>9</v>
      </c>
      <c r="C13" s="6">
        <v>2340667</v>
      </c>
      <c r="D13" s="6">
        <v>1389246</v>
      </c>
      <c r="E13" s="6">
        <v>812532</v>
      </c>
      <c r="F13" s="6">
        <v>4542445</v>
      </c>
      <c r="G13" s="7">
        <v>0.028609118885686253</v>
      </c>
      <c r="H13" s="8">
        <v>5.72182377713725</v>
      </c>
      <c r="I13" s="8">
        <v>6.294006154850976</v>
      </c>
      <c r="J13" s="8">
        <v>6.866188532564701</v>
      </c>
      <c r="K13" s="8">
        <v>7.438370910278426</v>
      </c>
      <c r="L13" s="8">
        <v>8.01055328799215</v>
      </c>
      <c r="M13" s="8">
        <v>8.296644476849014</v>
      </c>
      <c r="N13" s="8">
        <v>9.1549180434196</v>
      </c>
      <c r="O13" s="8">
        <v>9.727100421133326</v>
      </c>
      <c r="P13" s="8">
        <v>10.013191609990189</v>
      </c>
      <c r="Q13" s="8">
        <v>10.29928279884705</v>
      </c>
      <c r="R13" s="8">
        <v>10.442328393275483</v>
      </c>
      <c r="S13" s="8">
        <v>10.442328393275483</v>
      </c>
      <c r="T13" s="8">
        <v>10.442328393275483</v>
      </c>
      <c r="U13" s="8">
        <v>10.29928279884705</v>
      </c>
      <c r="V13" s="8">
        <v>8.86882685456274</v>
      </c>
      <c r="W13" s="8">
        <v>8.01055328799215</v>
      </c>
      <c r="X13" s="8">
        <v>7.152279721421563</v>
      </c>
      <c r="Y13" s="8">
        <v>6.866188532564701</v>
      </c>
      <c r="Z13" s="8">
        <v>6.5800973437078385</v>
      </c>
      <c r="AA13" s="8">
        <v>6.294006154850976</v>
      </c>
      <c r="AB13" s="9">
        <v>167.22029988683616</v>
      </c>
    </row>
    <row r="14" spans="1:28" ht="12.75">
      <c r="A14" s="5" t="s">
        <v>12</v>
      </c>
      <c r="B14" s="5" t="s">
        <v>9</v>
      </c>
      <c r="C14" s="6">
        <v>1626726</v>
      </c>
      <c r="D14" s="6">
        <v>1428656</v>
      </c>
      <c r="E14" s="6">
        <v>1022989</v>
      </c>
      <c r="F14" s="6">
        <v>4078371</v>
      </c>
      <c r="G14" s="7">
        <v>0.025686299074382878</v>
      </c>
      <c r="H14" s="8">
        <v>5.137259814876575</v>
      </c>
      <c r="I14" s="8">
        <v>5.650985796364233</v>
      </c>
      <c r="J14" s="8">
        <v>6.164711777851891</v>
      </c>
      <c r="K14" s="8">
        <v>6.678437759339548</v>
      </c>
      <c r="L14" s="8">
        <v>7.192163740827206</v>
      </c>
      <c r="M14" s="8">
        <v>7.449026731571035</v>
      </c>
      <c r="N14" s="8">
        <v>8.219615703802521</v>
      </c>
      <c r="O14" s="8">
        <v>8.733341685290178</v>
      </c>
      <c r="P14" s="8">
        <v>8.990204676034008</v>
      </c>
      <c r="Q14" s="8">
        <v>9.247067666777836</v>
      </c>
      <c r="R14" s="8">
        <v>9.375499162149751</v>
      </c>
      <c r="S14" s="8">
        <v>9.375499162149751</v>
      </c>
      <c r="T14" s="8">
        <v>9.375499162149751</v>
      </c>
      <c r="U14" s="8">
        <v>9.247067666777836</v>
      </c>
      <c r="V14" s="8">
        <v>7.962752713058692</v>
      </c>
      <c r="W14" s="8">
        <v>7.192163740827206</v>
      </c>
      <c r="X14" s="8">
        <v>6.421574768595719</v>
      </c>
      <c r="Y14" s="8">
        <v>6.164711777851891</v>
      </c>
      <c r="Z14" s="8">
        <v>5.907848787108062</v>
      </c>
      <c r="AA14" s="8">
        <v>5.650985796364233</v>
      </c>
      <c r="AB14" s="9">
        <v>150.13641808976791</v>
      </c>
    </row>
    <row r="15" spans="1:28" ht="12.75">
      <c r="A15" s="5" t="s">
        <v>12</v>
      </c>
      <c r="B15" s="5" t="s">
        <v>14</v>
      </c>
      <c r="C15" s="6">
        <v>710521</v>
      </c>
      <c r="D15" s="6">
        <v>400328</v>
      </c>
      <c r="E15" s="6">
        <v>2364424</v>
      </c>
      <c r="F15" s="6">
        <v>3475273</v>
      </c>
      <c r="G15" s="7">
        <v>0.02188788161820683</v>
      </c>
      <c r="H15" s="8">
        <v>4.3775763236413665</v>
      </c>
      <c r="I15" s="8">
        <v>4.815333956005503</v>
      </c>
      <c r="J15" s="8">
        <v>5.25309158836964</v>
      </c>
      <c r="K15" s="8">
        <v>5.690849220733776</v>
      </c>
      <c r="L15" s="8">
        <v>6.128606853097913</v>
      </c>
      <c r="M15" s="8">
        <v>6.347485669279981</v>
      </c>
      <c r="N15" s="8">
        <v>7.004122117826186</v>
      </c>
      <c r="O15" s="8">
        <v>7.441879750190322</v>
      </c>
      <c r="P15" s="8">
        <v>7.660758566372391</v>
      </c>
      <c r="Q15" s="8">
        <v>7.879637382554459</v>
      </c>
      <c r="R15" s="8">
        <v>7.989076790645493</v>
      </c>
      <c r="S15" s="8">
        <v>7.989076790645493</v>
      </c>
      <c r="T15" s="8">
        <v>7.989076790645493</v>
      </c>
      <c r="U15" s="8">
        <v>7.879637382554459</v>
      </c>
      <c r="V15" s="8">
        <v>6.785243301644117</v>
      </c>
      <c r="W15" s="8">
        <v>6.128606853097913</v>
      </c>
      <c r="X15" s="8">
        <v>5.4719704045517075</v>
      </c>
      <c r="Y15" s="8">
        <v>5.25309158836964</v>
      </c>
      <c r="Z15" s="8">
        <v>5.034212772187571</v>
      </c>
      <c r="AA15" s="8">
        <v>4.815333956005503</v>
      </c>
      <c r="AB15" s="9">
        <v>127.93466805841892</v>
      </c>
    </row>
    <row r="16" spans="1:28" ht="12.75">
      <c r="A16" s="5" t="s">
        <v>17</v>
      </c>
      <c r="B16" s="5" t="s">
        <v>14</v>
      </c>
      <c r="C16" s="6">
        <v>1189723</v>
      </c>
      <c r="D16" s="6">
        <v>1006232</v>
      </c>
      <c r="E16" s="6">
        <v>1249326</v>
      </c>
      <c r="F16" s="6">
        <v>3445281</v>
      </c>
      <c r="G16" s="7">
        <v>0.02169898671829731</v>
      </c>
      <c r="H16" s="8">
        <v>4.339797343659462</v>
      </c>
      <c r="I16" s="8">
        <v>4.773777078025408</v>
      </c>
      <c r="J16" s="8">
        <v>5.207756812391355</v>
      </c>
      <c r="K16" s="8">
        <v>5.641736546757301</v>
      </c>
      <c r="L16" s="8">
        <v>6.075716281123247</v>
      </c>
      <c r="M16" s="8">
        <v>6.29270614830622</v>
      </c>
      <c r="N16" s="8">
        <v>6.94367574985514</v>
      </c>
      <c r="O16" s="8">
        <v>7.377655484221085</v>
      </c>
      <c r="P16" s="8">
        <v>7.594645351404059</v>
      </c>
      <c r="Q16" s="8">
        <v>7.811635218587032</v>
      </c>
      <c r="R16" s="8">
        <v>7.920130152178518</v>
      </c>
      <c r="S16" s="8">
        <v>7.920130152178518</v>
      </c>
      <c r="T16" s="8">
        <v>7.920130152178518</v>
      </c>
      <c r="U16" s="8">
        <v>7.811635218587032</v>
      </c>
      <c r="V16" s="8">
        <v>6.726685882672166</v>
      </c>
      <c r="W16" s="8">
        <v>6.075716281123247</v>
      </c>
      <c r="X16" s="8">
        <v>5.424746679574327</v>
      </c>
      <c r="Y16" s="8">
        <v>5.207756812391355</v>
      </c>
      <c r="Z16" s="8">
        <v>4.990766945208382</v>
      </c>
      <c r="AA16" s="8">
        <v>4.773777078025408</v>
      </c>
      <c r="AB16" s="9">
        <v>126.83057736844778</v>
      </c>
    </row>
    <row r="17" spans="1:28" ht="12.75">
      <c r="A17" s="5" t="s">
        <v>21</v>
      </c>
      <c r="B17" s="5" t="s">
        <v>9</v>
      </c>
      <c r="C17" s="6">
        <v>725168</v>
      </c>
      <c r="D17" s="6">
        <v>659154</v>
      </c>
      <c r="E17" s="6">
        <v>1872605</v>
      </c>
      <c r="F17" s="6">
        <v>3256927</v>
      </c>
      <c r="G17" s="7">
        <v>0.020512700042598527</v>
      </c>
      <c r="H17" s="8">
        <v>4.102540008519705</v>
      </c>
      <c r="I17" s="8">
        <v>4.512794009371676</v>
      </c>
      <c r="J17" s="8">
        <v>4.9230480102236465</v>
      </c>
      <c r="K17" s="8">
        <v>5.333302011075617</v>
      </c>
      <c r="L17" s="8">
        <v>5.743556011927588</v>
      </c>
      <c r="M17" s="8">
        <v>5.948683012353573</v>
      </c>
      <c r="N17" s="8">
        <v>6.564064013631529</v>
      </c>
      <c r="O17" s="8">
        <v>6.974318014483499</v>
      </c>
      <c r="P17" s="8">
        <v>7.179445014909485</v>
      </c>
      <c r="Q17" s="8">
        <v>7.38457201533547</v>
      </c>
      <c r="R17" s="8">
        <v>7.487135515548462</v>
      </c>
      <c r="S17" s="8">
        <v>7.487135515548462</v>
      </c>
      <c r="T17" s="8">
        <v>7.487135515548462</v>
      </c>
      <c r="U17" s="8">
        <v>7.38457201533547</v>
      </c>
      <c r="V17" s="8">
        <v>6.358937013205543</v>
      </c>
      <c r="W17" s="8">
        <v>5.743556011927588</v>
      </c>
      <c r="X17" s="8">
        <v>5.128175010649632</v>
      </c>
      <c r="Y17" s="8">
        <v>4.9230480102236465</v>
      </c>
      <c r="Z17" s="8">
        <v>4.717921009797661</v>
      </c>
      <c r="AA17" s="8">
        <v>4.512794009371676</v>
      </c>
      <c r="AB17" s="9">
        <v>119.89673174898839</v>
      </c>
    </row>
    <row r="18" spans="1:28" ht="12.75">
      <c r="A18" s="5" t="s">
        <v>22</v>
      </c>
      <c r="B18" s="5" t="s">
        <v>11</v>
      </c>
      <c r="C18" s="6">
        <v>1026245</v>
      </c>
      <c r="D18" s="6">
        <v>928826</v>
      </c>
      <c r="E18" s="6">
        <v>773613</v>
      </c>
      <c r="F18" s="6">
        <v>2728684</v>
      </c>
      <c r="G18" s="7">
        <v>0.01718573256417412</v>
      </c>
      <c r="H18" s="8">
        <v>3.4371465128348238</v>
      </c>
      <c r="I18" s="8">
        <v>3.7808611641183063</v>
      </c>
      <c r="J18" s="8">
        <v>4.124575815401789</v>
      </c>
      <c r="K18" s="8">
        <v>4.468290466685271</v>
      </c>
      <c r="L18" s="8">
        <v>4.812005117968753</v>
      </c>
      <c r="M18" s="8">
        <v>4.983862443610494</v>
      </c>
      <c r="N18" s="8">
        <v>5.499434420535718</v>
      </c>
      <c r="O18" s="8">
        <v>5.843149071819201</v>
      </c>
      <c r="P18" s="8">
        <v>6.015006397460942</v>
      </c>
      <c r="Q18" s="8">
        <v>6.186863723102683</v>
      </c>
      <c r="R18" s="8">
        <v>6.2727923859235535</v>
      </c>
      <c r="S18" s="8">
        <v>6.2727923859235535</v>
      </c>
      <c r="T18" s="8">
        <v>6.2727923859235535</v>
      </c>
      <c r="U18" s="8">
        <v>6.186863723102683</v>
      </c>
      <c r="V18" s="8">
        <v>5.327577094893977</v>
      </c>
      <c r="W18" s="8">
        <v>4.812005117968753</v>
      </c>
      <c r="X18" s="8">
        <v>4.29643314104353</v>
      </c>
      <c r="Y18" s="8">
        <v>4.124575815401789</v>
      </c>
      <c r="Z18" s="8">
        <v>3.9527184897600476</v>
      </c>
      <c r="AA18" s="8">
        <v>3.7808611641183063</v>
      </c>
      <c r="AB18" s="9">
        <v>100.45060683759773</v>
      </c>
    </row>
    <row r="19" spans="1:28" ht="12.75">
      <c r="A19" s="5" t="s">
        <v>23</v>
      </c>
      <c r="B19" s="5" t="s">
        <v>9</v>
      </c>
      <c r="C19" s="6">
        <v>644392</v>
      </c>
      <c r="D19" s="6">
        <v>511577</v>
      </c>
      <c r="E19" s="6">
        <v>451296</v>
      </c>
      <c r="F19" s="6">
        <v>1607265</v>
      </c>
      <c r="G19" s="7">
        <v>0.010122838133604813</v>
      </c>
      <c r="H19" s="8">
        <v>2.0245676267209625</v>
      </c>
      <c r="I19" s="8">
        <v>2.227024389393059</v>
      </c>
      <c r="J19" s="8">
        <v>2.429481152065155</v>
      </c>
      <c r="K19" s="8">
        <v>2.6319379147372515</v>
      </c>
      <c r="L19" s="8">
        <v>2.834394677409348</v>
      </c>
      <c r="M19" s="8">
        <v>2.9356230587453958</v>
      </c>
      <c r="N19" s="8">
        <v>3.2393082027535405</v>
      </c>
      <c r="O19" s="8">
        <v>3.4417649654256364</v>
      </c>
      <c r="P19" s="8">
        <v>3.5429933467616848</v>
      </c>
      <c r="Q19" s="8">
        <v>3.6442217280977327</v>
      </c>
      <c r="R19" s="8">
        <v>3.6948359187657567</v>
      </c>
      <c r="S19" s="8">
        <v>3.6948359187657567</v>
      </c>
      <c r="T19" s="8">
        <v>3.6948359187657567</v>
      </c>
      <c r="U19" s="8">
        <v>3.6442217280977327</v>
      </c>
      <c r="V19" s="8">
        <v>3.138079821417492</v>
      </c>
      <c r="W19" s="8">
        <v>2.834394677409348</v>
      </c>
      <c r="X19" s="8">
        <v>2.5307095334012035</v>
      </c>
      <c r="Y19" s="8">
        <v>2.429481152065155</v>
      </c>
      <c r="Z19" s="8">
        <v>2.328252770729107</v>
      </c>
      <c r="AA19" s="8">
        <v>2.227024389393059</v>
      </c>
      <c r="AB19" s="9">
        <v>59.167988890920135</v>
      </c>
    </row>
    <row r="20" spans="1:28" ht="12.75">
      <c r="A20" s="5" t="s">
        <v>24</v>
      </c>
      <c r="B20" s="5" t="s">
        <v>25</v>
      </c>
      <c r="C20" s="6">
        <v>602998.02</v>
      </c>
      <c r="D20" s="6">
        <v>837462.24</v>
      </c>
      <c r="E20" s="6">
        <v>146113.47</v>
      </c>
      <c r="F20" s="6">
        <v>1586573.73</v>
      </c>
      <c r="G20" s="7">
        <v>0.009992520869812775</v>
      </c>
      <c r="H20" s="8">
        <v>1.998504173962555</v>
      </c>
      <c r="I20" s="8">
        <v>2.1983545913588105</v>
      </c>
      <c r="J20" s="8">
        <v>2.398205008755066</v>
      </c>
      <c r="K20" s="8">
        <v>2.5980554261513213</v>
      </c>
      <c r="L20" s="8">
        <v>2.797905843547577</v>
      </c>
      <c r="M20" s="8">
        <v>2.8978310522457047</v>
      </c>
      <c r="N20" s="8">
        <v>3.197606678340088</v>
      </c>
      <c r="O20" s="8">
        <v>3.3974570957363435</v>
      </c>
      <c r="P20" s="8">
        <v>3.4973823044344714</v>
      </c>
      <c r="Q20" s="8">
        <v>3.597307513132599</v>
      </c>
      <c r="R20" s="8">
        <v>3.647270117481663</v>
      </c>
      <c r="S20" s="8">
        <v>3.647270117481663</v>
      </c>
      <c r="T20" s="8">
        <v>3.647270117481663</v>
      </c>
      <c r="U20" s="8">
        <v>3.597307513132599</v>
      </c>
      <c r="V20" s="8">
        <v>3.09768146964196</v>
      </c>
      <c r="W20" s="8">
        <v>2.797905843547577</v>
      </c>
      <c r="X20" s="8">
        <v>2.498130217453194</v>
      </c>
      <c r="Y20" s="8">
        <v>2.398205008755066</v>
      </c>
      <c r="Z20" s="8">
        <v>2.2982798000569384</v>
      </c>
      <c r="AA20" s="8">
        <v>2.1983545913588105</v>
      </c>
      <c r="AB20" s="9">
        <v>58.40628448405567</v>
      </c>
    </row>
    <row r="21" spans="1:28" ht="12.75">
      <c r="A21" s="5" t="s">
        <v>26</v>
      </c>
      <c r="B21" s="5" t="s">
        <v>9</v>
      </c>
      <c r="C21" s="6">
        <v>723008</v>
      </c>
      <c r="D21" s="6">
        <v>436681</v>
      </c>
      <c r="E21" s="6">
        <v>339058</v>
      </c>
      <c r="F21" s="6">
        <v>1498747</v>
      </c>
      <c r="G21" s="7">
        <v>0.009439372651196792</v>
      </c>
      <c r="H21" s="8">
        <v>1.8878745302393585</v>
      </c>
      <c r="I21" s="8">
        <v>2.0766619832632944</v>
      </c>
      <c r="J21" s="8">
        <v>2.26544943628723</v>
      </c>
      <c r="K21" s="8">
        <v>2.454236889311166</v>
      </c>
      <c r="L21" s="8">
        <v>2.643024342335102</v>
      </c>
      <c r="M21" s="8">
        <v>2.7374180688470697</v>
      </c>
      <c r="N21" s="8">
        <v>3.0205992483829736</v>
      </c>
      <c r="O21" s="8">
        <v>3.2093867014069093</v>
      </c>
      <c r="P21" s="8">
        <v>3.3037804279188774</v>
      </c>
      <c r="Q21" s="8">
        <v>3.398174154430845</v>
      </c>
      <c r="R21" s="8">
        <v>3.445371017686829</v>
      </c>
      <c r="S21" s="8">
        <v>3.445371017686829</v>
      </c>
      <c r="T21" s="8">
        <v>3.445371017686829</v>
      </c>
      <c r="U21" s="8">
        <v>3.398174154430845</v>
      </c>
      <c r="V21" s="8">
        <v>2.9262055218710055</v>
      </c>
      <c r="W21" s="8">
        <v>2.643024342335102</v>
      </c>
      <c r="X21" s="8">
        <v>2.3598431627991983</v>
      </c>
      <c r="Y21" s="8">
        <v>2.26544943628723</v>
      </c>
      <c r="Z21" s="8">
        <v>2.171055709775262</v>
      </c>
      <c r="AA21" s="8">
        <v>2.0766619832632944</v>
      </c>
      <c r="AB21" s="9">
        <v>55.17313314624525</v>
      </c>
    </row>
    <row r="22" spans="1:28" ht="12.75">
      <c r="A22" s="5" t="s">
        <v>27</v>
      </c>
      <c r="B22" s="5" t="s">
        <v>25</v>
      </c>
      <c r="C22" s="6">
        <v>637944</v>
      </c>
      <c r="D22" s="6">
        <v>440096</v>
      </c>
      <c r="E22" s="6">
        <v>292581</v>
      </c>
      <c r="F22" s="6">
        <v>1370621</v>
      </c>
      <c r="G22" s="7">
        <v>0.008632412530304313</v>
      </c>
      <c r="H22" s="8">
        <v>1.7264825060608626</v>
      </c>
      <c r="I22" s="8">
        <v>1.8991307566669489</v>
      </c>
      <c r="J22" s="8">
        <v>2.0717790072730353</v>
      </c>
      <c r="K22" s="8">
        <v>2.2444272578791216</v>
      </c>
      <c r="L22" s="8">
        <v>2.417075508485208</v>
      </c>
      <c r="M22" s="8">
        <v>2.5033996337882507</v>
      </c>
      <c r="N22" s="8">
        <v>2.7623720096973803</v>
      </c>
      <c r="O22" s="8">
        <v>2.9350202603034665</v>
      </c>
      <c r="P22" s="8">
        <v>3.02134438560651</v>
      </c>
      <c r="Q22" s="8">
        <v>3.1076685109095528</v>
      </c>
      <c r="R22" s="8">
        <v>3.150830573561074</v>
      </c>
      <c r="S22" s="8">
        <v>3.150830573561074</v>
      </c>
      <c r="T22" s="8">
        <v>3.150830573561074</v>
      </c>
      <c r="U22" s="8">
        <v>3.1076685109095528</v>
      </c>
      <c r="V22" s="8">
        <v>2.676047884394337</v>
      </c>
      <c r="W22" s="8">
        <v>2.417075508485208</v>
      </c>
      <c r="X22" s="8">
        <v>2.158103132576078</v>
      </c>
      <c r="Y22" s="8">
        <v>2.0717790072730353</v>
      </c>
      <c r="Z22" s="8">
        <v>1.985454881969992</v>
      </c>
      <c r="AA22" s="8">
        <v>1.8991307566669489</v>
      </c>
      <c r="AB22" s="9">
        <v>50.45645123962871</v>
      </c>
    </row>
    <row r="23" spans="1:28" ht="12.75">
      <c r="A23" s="5" t="s">
        <v>28</v>
      </c>
      <c r="B23" s="5" t="s">
        <v>11</v>
      </c>
      <c r="C23" s="6">
        <v>436772</v>
      </c>
      <c r="D23" s="6">
        <v>205946</v>
      </c>
      <c r="E23" s="6">
        <v>564684</v>
      </c>
      <c r="F23" s="6">
        <v>1207402</v>
      </c>
      <c r="G23" s="7">
        <v>0.0076044305128219174</v>
      </c>
      <c r="H23" s="8">
        <v>1.5208861025643834</v>
      </c>
      <c r="I23" s="8">
        <v>1.6729747128208219</v>
      </c>
      <c r="J23" s="8">
        <v>1.8250633230772602</v>
      </c>
      <c r="K23" s="8">
        <v>1.9771519333336984</v>
      </c>
      <c r="L23" s="8">
        <v>2.1292405435901367</v>
      </c>
      <c r="M23" s="8">
        <v>2.205284848718356</v>
      </c>
      <c r="N23" s="8">
        <v>2.4334177641030137</v>
      </c>
      <c r="O23" s="8">
        <v>2.585506374359452</v>
      </c>
      <c r="P23" s="8">
        <v>2.661550679487671</v>
      </c>
      <c r="Q23" s="8">
        <v>2.7375949846158902</v>
      </c>
      <c r="R23" s="8">
        <v>2.77561713718</v>
      </c>
      <c r="S23" s="8">
        <v>2.77561713718</v>
      </c>
      <c r="T23" s="8">
        <v>2.77561713718</v>
      </c>
      <c r="U23" s="8">
        <v>2.7375949846158902</v>
      </c>
      <c r="V23" s="8">
        <v>2.3573734589747946</v>
      </c>
      <c r="W23" s="8">
        <v>2.1292405435901367</v>
      </c>
      <c r="X23" s="8">
        <v>1.9011076282054793</v>
      </c>
      <c r="Y23" s="8">
        <v>1.8250633230772602</v>
      </c>
      <c r="Z23" s="8">
        <v>1.749019017949041</v>
      </c>
      <c r="AA23" s="8">
        <v>1.6729747128208219</v>
      </c>
      <c r="AB23" s="9">
        <v>44.44789634744411</v>
      </c>
    </row>
    <row r="24" spans="1:28" ht="12.75">
      <c r="A24" s="5" t="s">
        <v>29</v>
      </c>
      <c r="B24" s="5" t="s">
        <v>11</v>
      </c>
      <c r="C24" s="6">
        <v>72689</v>
      </c>
      <c r="D24" s="6">
        <v>27085</v>
      </c>
      <c r="E24" s="6">
        <v>893305</v>
      </c>
      <c r="F24" s="6">
        <v>993079</v>
      </c>
      <c r="G24" s="7">
        <v>0.006254586499974886</v>
      </c>
      <c r="H24" s="8">
        <v>1.2509172999949771</v>
      </c>
      <c r="I24" s="8">
        <v>1.376009029994475</v>
      </c>
      <c r="J24" s="8">
        <v>1.5011007599939725</v>
      </c>
      <c r="K24" s="8">
        <v>1.6261924899934703</v>
      </c>
      <c r="L24" s="8">
        <v>1.751284219992968</v>
      </c>
      <c r="M24" s="8">
        <v>1.813830084992717</v>
      </c>
      <c r="N24" s="8">
        <v>2.0014676799919635</v>
      </c>
      <c r="O24" s="8">
        <v>2.126559409991461</v>
      </c>
      <c r="P24" s="8">
        <v>2.18910527499121</v>
      </c>
      <c r="Q24" s="8">
        <v>2.2516511399909587</v>
      </c>
      <c r="R24" s="8">
        <v>2.2829240724908333</v>
      </c>
      <c r="S24" s="8">
        <v>2.2829240724908333</v>
      </c>
      <c r="T24" s="8">
        <v>2.2829240724908333</v>
      </c>
      <c r="U24" s="8">
        <v>2.2516511399909587</v>
      </c>
      <c r="V24" s="8">
        <v>1.9389218149922145</v>
      </c>
      <c r="W24" s="8">
        <v>1.751284219992968</v>
      </c>
      <c r="X24" s="8">
        <v>1.5636466249937213</v>
      </c>
      <c r="Y24" s="8">
        <v>1.5011007599939725</v>
      </c>
      <c r="Z24" s="8">
        <v>1.4385548949942237</v>
      </c>
      <c r="AA24" s="8">
        <v>1.376009029994475</v>
      </c>
      <c r="AB24" s="9">
        <v>36.55805809235321</v>
      </c>
    </row>
    <row r="25" spans="1:28" ht="12.75">
      <c r="A25" s="5" t="s">
        <v>30</v>
      </c>
      <c r="B25" s="5" t="s">
        <v>9</v>
      </c>
      <c r="C25" s="6">
        <v>506208</v>
      </c>
      <c r="D25" s="6">
        <v>264450</v>
      </c>
      <c r="E25" s="6">
        <v>211944</v>
      </c>
      <c r="F25" s="6">
        <v>982602</v>
      </c>
      <c r="G25" s="7">
        <v>0.006188600508165335</v>
      </c>
      <c r="H25" s="8">
        <v>1.237720101633067</v>
      </c>
      <c r="I25" s="8">
        <v>1.3614921117963736</v>
      </c>
      <c r="J25" s="8">
        <v>1.4852641219596805</v>
      </c>
      <c r="K25" s="8">
        <v>1.6090361321229871</v>
      </c>
      <c r="L25" s="8">
        <v>1.7328081422862938</v>
      </c>
      <c r="M25" s="8">
        <v>1.7946941473679472</v>
      </c>
      <c r="N25" s="8">
        <v>1.9803521626129073</v>
      </c>
      <c r="O25" s="8">
        <v>2.104124172776214</v>
      </c>
      <c r="P25" s="8">
        <v>2.166010177857867</v>
      </c>
      <c r="Q25" s="8">
        <v>2.2278961829395207</v>
      </c>
      <c r="R25" s="8">
        <v>2.258839185480347</v>
      </c>
      <c r="S25" s="8">
        <v>2.258839185480347</v>
      </c>
      <c r="T25" s="8">
        <v>2.258839185480347</v>
      </c>
      <c r="U25" s="8">
        <v>2.2278961829395207</v>
      </c>
      <c r="V25" s="8">
        <v>1.9184661575312538</v>
      </c>
      <c r="W25" s="8">
        <v>1.7328081422862938</v>
      </c>
      <c r="X25" s="8">
        <v>1.5471501270413337</v>
      </c>
      <c r="Y25" s="8">
        <v>1.4852641219596805</v>
      </c>
      <c r="Z25" s="8">
        <v>1.423378116878027</v>
      </c>
      <c r="AA25" s="8">
        <v>1.3614921117963736</v>
      </c>
      <c r="AB25" s="9">
        <v>36.172369970226384</v>
      </c>
    </row>
    <row r="26" spans="1:28" ht="12.75">
      <c r="A26" s="5" t="s">
        <v>31</v>
      </c>
      <c r="B26" s="5" t="s">
        <v>9</v>
      </c>
      <c r="C26" s="6">
        <v>139768</v>
      </c>
      <c r="D26" s="6">
        <v>49143</v>
      </c>
      <c r="E26" s="6">
        <v>750216</v>
      </c>
      <c r="F26" s="6">
        <v>939127</v>
      </c>
      <c r="G26" s="7">
        <v>0.0059147872988573056</v>
      </c>
      <c r="H26" s="8">
        <v>1.1829574597714612</v>
      </c>
      <c r="I26" s="8">
        <v>1.3012532057486073</v>
      </c>
      <c r="J26" s="8">
        <v>1.4195489517257533</v>
      </c>
      <c r="K26" s="8">
        <v>1.5378446977028994</v>
      </c>
      <c r="L26" s="8">
        <v>1.6561404436800455</v>
      </c>
      <c r="M26" s="8">
        <v>1.7152883166686186</v>
      </c>
      <c r="N26" s="8">
        <v>1.8927319356343377</v>
      </c>
      <c r="O26" s="8">
        <v>2.011027681611484</v>
      </c>
      <c r="P26" s="8">
        <v>2.070175554600057</v>
      </c>
      <c r="Q26" s="8">
        <v>2.12932342758863</v>
      </c>
      <c r="R26" s="8">
        <v>2.1588973640829163</v>
      </c>
      <c r="S26" s="8">
        <v>2.1588973640829163</v>
      </c>
      <c r="T26" s="8">
        <v>2.1588973640829163</v>
      </c>
      <c r="U26" s="8">
        <v>2.12932342758863</v>
      </c>
      <c r="V26" s="8">
        <v>1.8335840626457647</v>
      </c>
      <c r="W26" s="8">
        <v>1.6561404436800455</v>
      </c>
      <c r="X26" s="8">
        <v>1.4786968247143264</v>
      </c>
      <c r="Y26" s="8">
        <v>1.4195489517257533</v>
      </c>
      <c r="Z26" s="8">
        <v>1.3604010787371803</v>
      </c>
      <c r="AA26" s="8">
        <v>1.3012532057486073</v>
      </c>
      <c r="AB26" s="9">
        <v>34.57193176182095</v>
      </c>
    </row>
    <row r="27" spans="1:28" ht="12.75">
      <c r="A27" s="15" t="s">
        <v>32</v>
      </c>
      <c r="B27" s="5" t="s">
        <v>9</v>
      </c>
      <c r="C27" s="6">
        <v>442621</v>
      </c>
      <c r="D27" s="6">
        <v>218834</v>
      </c>
      <c r="E27" s="6">
        <v>267751</v>
      </c>
      <c r="F27" s="6">
        <v>929206</v>
      </c>
      <c r="G27" s="7">
        <v>0.005852303093002333</v>
      </c>
      <c r="H27" s="8">
        <v>1.1704606186004667</v>
      </c>
      <c r="I27" s="8">
        <v>1.2875066804605133</v>
      </c>
      <c r="J27" s="8">
        <v>1.40455274232056</v>
      </c>
      <c r="K27" s="8">
        <v>1.5215988041806066</v>
      </c>
      <c r="L27" s="8">
        <v>1.6386448660406532</v>
      </c>
      <c r="M27" s="8">
        <v>1.6971678969706765</v>
      </c>
      <c r="N27" s="8">
        <v>1.8727369897607464</v>
      </c>
      <c r="O27" s="8">
        <v>1.9897830516207933</v>
      </c>
      <c r="P27" s="8">
        <v>2.0483060825508166</v>
      </c>
      <c r="Q27" s="8">
        <v>2.1068291134808397</v>
      </c>
      <c r="R27" s="8">
        <v>2.1360906289458517</v>
      </c>
      <c r="S27" s="8">
        <v>2.1360906289458517</v>
      </c>
      <c r="T27" s="8">
        <v>2.1360906289458517</v>
      </c>
      <c r="U27" s="8">
        <v>2.1068291134808397</v>
      </c>
      <c r="V27" s="8">
        <v>1.8142139588307231</v>
      </c>
      <c r="W27" s="8">
        <v>1.6386448660406532</v>
      </c>
      <c r="X27" s="8">
        <v>1.4630757732505832</v>
      </c>
      <c r="Y27" s="8">
        <v>1.40455274232056</v>
      </c>
      <c r="Z27" s="8">
        <v>1.3460297113905366</v>
      </c>
      <c r="AA27" s="8">
        <v>1.2875066804605133</v>
      </c>
      <c r="AB27" s="9">
        <v>34.206711578598636</v>
      </c>
    </row>
    <row r="28" spans="1:28" ht="12.75">
      <c r="A28" s="5" t="s">
        <v>33</v>
      </c>
      <c r="B28" s="5" t="s">
        <v>9</v>
      </c>
      <c r="C28" s="6">
        <v>297235</v>
      </c>
      <c r="D28" s="6">
        <v>310722</v>
      </c>
      <c r="E28" s="6">
        <v>278348</v>
      </c>
      <c r="F28" s="6">
        <v>886305</v>
      </c>
      <c r="G28" s="7">
        <v>0.0055821050368200726</v>
      </c>
      <c r="H28" s="8">
        <v>1.1164210073640146</v>
      </c>
      <c r="I28" s="8">
        <v>1.2280631081004159</v>
      </c>
      <c r="J28" s="8">
        <v>1.3397052088368173</v>
      </c>
      <c r="K28" s="8">
        <v>1.4513473095732188</v>
      </c>
      <c r="L28" s="8">
        <v>1.5629894103096202</v>
      </c>
      <c r="M28" s="8">
        <v>1.618810460677821</v>
      </c>
      <c r="N28" s="8">
        <v>1.7862736117824232</v>
      </c>
      <c r="O28" s="8">
        <v>1.8979157125188246</v>
      </c>
      <c r="P28" s="8">
        <v>1.9537367628870255</v>
      </c>
      <c r="Q28" s="8">
        <v>2.0095578132552263</v>
      </c>
      <c r="R28" s="8">
        <v>2.0374683384393264</v>
      </c>
      <c r="S28" s="8">
        <v>2.0374683384393264</v>
      </c>
      <c r="T28" s="8">
        <v>2.0374683384393264</v>
      </c>
      <c r="U28" s="8">
        <v>2.0095578132552263</v>
      </c>
      <c r="V28" s="8">
        <v>1.7304525614142225</v>
      </c>
      <c r="W28" s="8">
        <v>1.5629894103096202</v>
      </c>
      <c r="X28" s="8">
        <v>1.3955262592050182</v>
      </c>
      <c r="Y28" s="8">
        <v>1.3397052088368173</v>
      </c>
      <c r="Z28" s="8">
        <v>1.2838841584686167</v>
      </c>
      <c r="AA28" s="8">
        <v>1.2280631081004159</v>
      </c>
      <c r="AB28" s="9">
        <v>32.62740394021333</v>
      </c>
    </row>
    <row r="29" spans="1:28" ht="12.75">
      <c r="A29" s="5" t="s">
        <v>34</v>
      </c>
      <c r="B29" s="5" t="s">
        <v>11</v>
      </c>
      <c r="C29" s="6">
        <v>208004</v>
      </c>
      <c r="D29" s="6">
        <v>182786</v>
      </c>
      <c r="E29" s="6">
        <v>492693</v>
      </c>
      <c r="F29" s="6">
        <v>883483</v>
      </c>
      <c r="G29" s="7">
        <v>0.005564331583647737</v>
      </c>
      <c r="H29" s="8">
        <v>1.1128663167295474</v>
      </c>
      <c r="I29" s="8">
        <v>1.2241529484025022</v>
      </c>
      <c r="J29" s="8">
        <v>1.335439580075457</v>
      </c>
      <c r="K29" s="8">
        <v>1.4467262117484117</v>
      </c>
      <c r="L29" s="8">
        <v>1.5580128434213665</v>
      </c>
      <c r="M29" s="8">
        <v>1.6136561592578438</v>
      </c>
      <c r="N29" s="8">
        <v>1.780586106767276</v>
      </c>
      <c r="O29" s="8">
        <v>1.8918727384402307</v>
      </c>
      <c r="P29" s="8">
        <v>1.947516054276708</v>
      </c>
      <c r="Q29" s="8">
        <v>2.0031593701131856</v>
      </c>
      <c r="R29" s="8">
        <v>2.030981028031424</v>
      </c>
      <c r="S29" s="8">
        <v>2.030981028031424</v>
      </c>
      <c r="T29" s="8">
        <v>2.030981028031424</v>
      </c>
      <c r="U29" s="8">
        <v>2.0031593701131856</v>
      </c>
      <c r="V29" s="8">
        <v>1.7249427909307986</v>
      </c>
      <c r="W29" s="8">
        <v>1.5580128434213665</v>
      </c>
      <c r="X29" s="8">
        <v>1.3910828959119343</v>
      </c>
      <c r="Y29" s="8">
        <v>1.335439580075457</v>
      </c>
      <c r="Z29" s="8">
        <v>1.2797962642389795</v>
      </c>
      <c r="AA29" s="8">
        <v>1.2241529484025022</v>
      </c>
      <c r="AB29" s="9">
        <v>32.52351810642102</v>
      </c>
    </row>
    <row r="30" spans="1:28" ht="12.75">
      <c r="A30" s="5" t="s">
        <v>35</v>
      </c>
      <c r="B30" s="5" t="s">
        <v>11</v>
      </c>
      <c r="C30" s="6">
        <v>160679</v>
      </c>
      <c r="D30" s="6">
        <v>151074</v>
      </c>
      <c r="E30" s="6">
        <v>563102</v>
      </c>
      <c r="F30" s="6">
        <v>874855</v>
      </c>
      <c r="G30" s="7">
        <v>0.005509990919590011</v>
      </c>
      <c r="H30" s="8">
        <v>1.1019981839180022</v>
      </c>
      <c r="I30" s="8">
        <v>1.2121980023098025</v>
      </c>
      <c r="J30" s="8">
        <v>1.3223978207016027</v>
      </c>
      <c r="K30" s="8">
        <v>1.432597639093403</v>
      </c>
      <c r="L30" s="8">
        <v>1.542797457485203</v>
      </c>
      <c r="M30" s="8">
        <v>1.5978973666811032</v>
      </c>
      <c r="N30" s="8">
        <v>1.7631970942688036</v>
      </c>
      <c r="O30" s="8">
        <v>1.8733969126606038</v>
      </c>
      <c r="P30" s="8">
        <v>1.928496821856504</v>
      </c>
      <c r="Q30" s="8">
        <v>1.983596731052404</v>
      </c>
      <c r="R30" s="8">
        <v>2.011146685650354</v>
      </c>
      <c r="S30" s="8">
        <v>2.011146685650354</v>
      </c>
      <c r="T30" s="8">
        <v>2.011146685650354</v>
      </c>
      <c r="U30" s="8">
        <v>1.983596731052404</v>
      </c>
      <c r="V30" s="8">
        <v>1.7080971850729034</v>
      </c>
      <c r="W30" s="8">
        <v>1.542797457485203</v>
      </c>
      <c r="X30" s="8">
        <v>1.3774977298975029</v>
      </c>
      <c r="Y30" s="8">
        <v>1.3223978207016027</v>
      </c>
      <c r="Z30" s="8">
        <v>1.2672979115057026</v>
      </c>
      <c r="AA30" s="8">
        <v>1.2121980023098025</v>
      </c>
      <c r="AB30" s="9">
        <v>32.205896925003614</v>
      </c>
    </row>
    <row r="31" spans="1:28" ht="12.75">
      <c r="A31" s="16" t="s">
        <v>36</v>
      </c>
      <c r="B31" s="5" t="s">
        <v>11</v>
      </c>
      <c r="C31" s="6">
        <v>396629</v>
      </c>
      <c r="D31" s="6">
        <v>250027</v>
      </c>
      <c r="E31" s="6">
        <v>158612</v>
      </c>
      <c r="F31" s="6">
        <v>805268</v>
      </c>
      <c r="G31" s="7">
        <v>0.005071719733940378</v>
      </c>
      <c r="H31" s="8">
        <v>1.0143439467880755</v>
      </c>
      <c r="I31" s="8">
        <v>1.1157783414668832</v>
      </c>
      <c r="J31" s="8">
        <v>1.2172127361456906</v>
      </c>
      <c r="K31" s="8">
        <v>1.3186471308244982</v>
      </c>
      <c r="L31" s="8">
        <v>1.4200815255033057</v>
      </c>
      <c r="M31" s="8">
        <v>1.4707987228427095</v>
      </c>
      <c r="N31" s="8">
        <v>1.6229503148609208</v>
      </c>
      <c r="O31" s="8">
        <v>1.7243847095397284</v>
      </c>
      <c r="P31" s="8">
        <v>1.7751019068791323</v>
      </c>
      <c r="Q31" s="8">
        <v>1.825819104218536</v>
      </c>
      <c r="R31" s="8">
        <v>1.851177702888238</v>
      </c>
      <c r="S31" s="8">
        <v>1.851177702888238</v>
      </c>
      <c r="T31" s="8">
        <v>1.851177702888238</v>
      </c>
      <c r="U31" s="8">
        <v>1.825819104218536</v>
      </c>
      <c r="V31" s="8">
        <v>1.5722331175215172</v>
      </c>
      <c r="W31" s="8">
        <v>1.4200815255033057</v>
      </c>
      <c r="X31" s="8">
        <v>1.2679299334850944</v>
      </c>
      <c r="Y31" s="8">
        <v>1.2172127361456906</v>
      </c>
      <c r="Z31" s="8">
        <v>1.166495538806287</v>
      </c>
      <c r="AA31" s="8">
        <v>1.1157783414668832</v>
      </c>
      <c r="AB31" s="9">
        <v>29.644201844881508</v>
      </c>
    </row>
    <row r="32" spans="1:28" ht="12.75">
      <c r="A32" s="5" t="s">
        <v>37</v>
      </c>
      <c r="B32" s="5" t="s">
        <v>9</v>
      </c>
      <c r="C32" s="6">
        <v>316271</v>
      </c>
      <c r="D32" s="6">
        <v>330099</v>
      </c>
      <c r="E32" s="6">
        <v>155927</v>
      </c>
      <c r="F32" s="6">
        <v>802297</v>
      </c>
      <c r="G32" s="7">
        <v>0.005053007852517625</v>
      </c>
      <c r="H32" s="8">
        <v>1.010601570503525</v>
      </c>
      <c r="I32" s="8">
        <v>1.1116617275538776</v>
      </c>
      <c r="J32" s="8">
        <v>1.21272188460423</v>
      </c>
      <c r="K32" s="8">
        <v>1.3137820416545825</v>
      </c>
      <c r="L32" s="8">
        <v>1.414842198704935</v>
      </c>
      <c r="M32" s="8">
        <v>1.4653722772301112</v>
      </c>
      <c r="N32" s="8">
        <v>1.61696251280564</v>
      </c>
      <c r="O32" s="8">
        <v>1.7180226698559926</v>
      </c>
      <c r="P32" s="8">
        <v>1.7685527483811687</v>
      </c>
      <c r="Q32" s="8">
        <v>1.819082826906345</v>
      </c>
      <c r="R32" s="8">
        <v>1.8443478661689332</v>
      </c>
      <c r="S32" s="8">
        <v>1.8443478661689332</v>
      </c>
      <c r="T32" s="8">
        <v>1.8443478661689332</v>
      </c>
      <c r="U32" s="8">
        <v>1.819082826906345</v>
      </c>
      <c r="V32" s="8">
        <v>1.5664324342804639</v>
      </c>
      <c r="W32" s="8">
        <v>1.414842198704935</v>
      </c>
      <c r="X32" s="8">
        <v>1.2632519631294064</v>
      </c>
      <c r="Y32" s="8">
        <v>1.21272188460423</v>
      </c>
      <c r="Z32" s="8">
        <v>1.1621918060790537</v>
      </c>
      <c r="AA32" s="8">
        <v>1.1116617275538776</v>
      </c>
      <c r="AB32" s="9">
        <v>29.53483089796552</v>
      </c>
    </row>
    <row r="33" spans="1:28" ht="12.75">
      <c r="A33" s="5" t="s">
        <v>38</v>
      </c>
      <c r="B33" s="5" t="s">
        <v>9</v>
      </c>
      <c r="C33" s="6">
        <v>439218</v>
      </c>
      <c r="D33" s="6">
        <v>77792</v>
      </c>
      <c r="E33" s="6">
        <v>274921</v>
      </c>
      <c r="F33" s="6">
        <v>791931</v>
      </c>
      <c r="G33" s="7">
        <v>0.004987720958263754</v>
      </c>
      <c r="H33" s="8">
        <v>0.9975441916527508</v>
      </c>
      <c r="I33" s="8">
        <v>1.0972986108180258</v>
      </c>
      <c r="J33" s="8">
        <v>1.197053029983301</v>
      </c>
      <c r="K33" s="8">
        <v>1.2968074491485762</v>
      </c>
      <c r="L33" s="8">
        <v>1.3965618683138512</v>
      </c>
      <c r="M33" s="8">
        <v>1.4464390778964886</v>
      </c>
      <c r="N33" s="8">
        <v>1.5960707066444013</v>
      </c>
      <c r="O33" s="8">
        <v>1.6958251258096764</v>
      </c>
      <c r="P33" s="8">
        <v>1.745702335392314</v>
      </c>
      <c r="Q33" s="8">
        <v>1.7955795449749514</v>
      </c>
      <c r="R33" s="8">
        <v>1.8205181497662704</v>
      </c>
      <c r="S33" s="8">
        <v>1.8205181497662704</v>
      </c>
      <c r="T33" s="8">
        <v>1.8205181497662704</v>
      </c>
      <c r="U33" s="8">
        <v>1.7955795449749514</v>
      </c>
      <c r="V33" s="8">
        <v>1.5461934970617637</v>
      </c>
      <c r="W33" s="8">
        <v>1.3965618683138512</v>
      </c>
      <c r="X33" s="8">
        <v>1.2469302395659385</v>
      </c>
      <c r="Y33" s="8">
        <v>1.197053029983301</v>
      </c>
      <c r="Z33" s="8">
        <v>1.1471758204006635</v>
      </c>
      <c r="AA33" s="8">
        <v>1.0972986108180258</v>
      </c>
      <c r="AB33" s="9">
        <v>29.153229001051642</v>
      </c>
    </row>
    <row r="34" spans="1:28" ht="12.75">
      <c r="A34" s="5" t="s">
        <v>39</v>
      </c>
      <c r="B34" s="5" t="s">
        <v>9</v>
      </c>
      <c r="C34" s="6">
        <v>580461</v>
      </c>
      <c r="D34" s="6">
        <v>94948</v>
      </c>
      <c r="E34" s="6">
        <v>104137</v>
      </c>
      <c r="F34" s="6">
        <v>779546</v>
      </c>
      <c r="G34" s="7">
        <v>0.004909718046307919</v>
      </c>
      <c r="H34" s="8">
        <v>0.9819436092615837</v>
      </c>
      <c r="I34" s="8">
        <v>1.080137970187742</v>
      </c>
      <c r="J34" s="8">
        <v>1.1783323311139005</v>
      </c>
      <c r="K34" s="8">
        <v>1.2765266920400589</v>
      </c>
      <c r="L34" s="8">
        <v>1.3747210529662173</v>
      </c>
      <c r="M34" s="8">
        <v>1.4238182334292964</v>
      </c>
      <c r="N34" s="8">
        <v>1.571109774818534</v>
      </c>
      <c r="O34" s="8">
        <v>1.6693041357446925</v>
      </c>
      <c r="P34" s="8">
        <v>1.7184013162077716</v>
      </c>
      <c r="Q34" s="8">
        <v>1.7674984966708507</v>
      </c>
      <c r="R34" s="8">
        <v>1.7920470869023903</v>
      </c>
      <c r="S34" s="8">
        <v>1.7920470869023903</v>
      </c>
      <c r="T34" s="8">
        <v>1.7920470869023903</v>
      </c>
      <c r="U34" s="8">
        <v>1.7674984966708507</v>
      </c>
      <c r="V34" s="8">
        <v>1.5220125943554548</v>
      </c>
      <c r="W34" s="8">
        <v>1.3747210529662173</v>
      </c>
      <c r="X34" s="8">
        <v>1.2274295115769798</v>
      </c>
      <c r="Y34" s="8">
        <v>1.1783323311139005</v>
      </c>
      <c r="Z34" s="8">
        <v>1.1292351506508214</v>
      </c>
      <c r="AA34" s="8">
        <v>1.080137970187742</v>
      </c>
      <c r="AB34" s="9">
        <v>28.697301980669785</v>
      </c>
    </row>
    <row r="35" spans="1:28" ht="12.75">
      <c r="A35" s="5" t="s">
        <v>40</v>
      </c>
      <c r="B35" s="5" t="s">
        <v>41</v>
      </c>
      <c r="C35" s="6">
        <v>51137</v>
      </c>
      <c r="D35" s="6">
        <v>52057</v>
      </c>
      <c r="E35" s="6">
        <v>660072</v>
      </c>
      <c r="F35" s="6">
        <v>763266</v>
      </c>
      <c r="G35" s="7">
        <v>0.0048071837381415084</v>
      </c>
      <c r="H35" s="8">
        <v>0.9614367476283017</v>
      </c>
      <c r="I35" s="8">
        <v>1.0575804223911318</v>
      </c>
      <c r="J35" s="8">
        <v>1.153724097153962</v>
      </c>
      <c r="K35" s="8">
        <v>1.249867771916792</v>
      </c>
      <c r="L35" s="8">
        <v>1.3460114466796225</v>
      </c>
      <c r="M35" s="8">
        <v>1.3940832840610375</v>
      </c>
      <c r="N35" s="8">
        <v>1.5382987962052828</v>
      </c>
      <c r="O35" s="8">
        <v>1.634442470968113</v>
      </c>
      <c r="P35" s="8">
        <v>1.682514308349528</v>
      </c>
      <c r="Q35" s="8">
        <v>1.730586145730943</v>
      </c>
      <c r="R35" s="8">
        <v>1.7546220644216506</v>
      </c>
      <c r="S35" s="8">
        <v>1.7546220644216506</v>
      </c>
      <c r="T35" s="8">
        <v>1.7546220644216506</v>
      </c>
      <c r="U35" s="8">
        <v>1.730586145730943</v>
      </c>
      <c r="V35" s="8">
        <v>1.4902269588238677</v>
      </c>
      <c r="W35" s="8">
        <v>1.3460114466796225</v>
      </c>
      <c r="X35" s="8">
        <v>1.201795934535377</v>
      </c>
      <c r="Y35" s="8">
        <v>1.153724097153962</v>
      </c>
      <c r="Z35" s="8">
        <v>1.1056522597725469</v>
      </c>
      <c r="AA35" s="8">
        <v>1.0575804223911318</v>
      </c>
      <c r="AB35" s="9">
        <v>28.097988949437116</v>
      </c>
    </row>
    <row r="36" spans="1:28" ht="12.75">
      <c r="A36" s="5" t="s">
        <v>42</v>
      </c>
      <c r="B36" s="5" t="s">
        <v>9</v>
      </c>
      <c r="C36" s="6">
        <v>134372</v>
      </c>
      <c r="D36" s="6">
        <v>106907</v>
      </c>
      <c r="E36" s="6">
        <v>457190</v>
      </c>
      <c r="F36" s="6">
        <v>698469</v>
      </c>
      <c r="G36" s="7">
        <v>0.0043990808163811325</v>
      </c>
      <c r="H36" s="8">
        <v>0.8798161632762265</v>
      </c>
      <c r="I36" s="8">
        <v>0.9677977796038492</v>
      </c>
      <c r="J36" s="8">
        <v>1.0557793959314719</v>
      </c>
      <c r="K36" s="8">
        <v>1.1437610122590944</v>
      </c>
      <c r="L36" s="8">
        <v>1.231742628586717</v>
      </c>
      <c r="M36" s="8">
        <v>1.2757334367505284</v>
      </c>
      <c r="N36" s="8">
        <v>1.4077058612419624</v>
      </c>
      <c r="O36" s="8">
        <v>1.495687477569585</v>
      </c>
      <c r="P36" s="8">
        <v>1.5396782857333964</v>
      </c>
      <c r="Q36" s="8">
        <v>1.5836690938972078</v>
      </c>
      <c r="R36" s="8">
        <v>1.6056644979791133</v>
      </c>
      <c r="S36" s="8">
        <v>1.6056644979791133</v>
      </c>
      <c r="T36" s="8">
        <v>1.6056644979791133</v>
      </c>
      <c r="U36" s="8">
        <v>1.5836690938972078</v>
      </c>
      <c r="V36" s="8">
        <v>1.363715053078151</v>
      </c>
      <c r="W36" s="8">
        <v>1.231742628586717</v>
      </c>
      <c r="X36" s="8">
        <v>1.099770204095283</v>
      </c>
      <c r="Y36" s="8">
        <v>1.0557793959314719</v>
      </c>
      <c r="Z36" s="8">
        <v>1.0117885877676605</v>
      </c>
      <c r="AA36" s="8">
        <v>0.9677977796038492</v>
      </c>
      <c r="AB36" s="9">
        <v>25.71262737174772</v>
      </c>
    </row>
    <row r="37" spans="1:28" ht="12.75">
      <c r="A37" s="5" t="s">
        <v>13</v>
      </c>
      <c r="B37" s="5" t="s">
        <v>11</v>
      </c>
      <c r="C37" s="6">
        <v>199962</v>
      </c>
      <c r="D37" s="6">
        <v>150172</v>
      </c>
      <c r="E37" s="6">
        <v>343324</v>
      </c>
      <c r="F37" s="6">
        <v>693458</v>
      </c>
      <c r="G37" s="7">
        <v>0.004367520655556692</v>
      </c>
      <c r="H37" s="8">
        <v>0.8735041311113384</v>
      </c>
      <c r="I37" s="8">
        <v>0.9608545442224723</v>
      </c>
      <c r="J37" s="8">
        <v>1.048204957333606</v>
      </c>
      <c r="K37" s="8">
        <v>1.1355553704447399</v>
      </c>
      <c r="L37" s="8">
        <v>1.2229057835558739</v>
      </c>
      <c r="M37" s="8">
        <v>1.2665809901114407</v>
      </c>
      <c r="N37" s="8">
        <v>1.3976066097781414</v>
      </c>
      <c r="O37" s="8">
        <v>1.4849570228892752</v>
      </c>
      <c r="P37" s="8">
        <v>1.5286322294448422</v>
      </c>
      <c r="Q37" s="8">
        <v>1.572307436000409</v>
      </c>
      <c r="R37" s="8">
        <v>1.5941450392781926</v>
      </c>
      <c r="S37" s="8">
        <v>1.5941450392781926</v>
      </c>
      <c r="T37" s="8">
        <v>1.5941450392781926</v>
      </c>
      <c r="U37" s="8">
        <v>1.572307436000409</v>
      </c>
      <c r="V37" s="8">
        <v>1.3539314032225744</v>
      </c>
      <c r="W37" s="8">
        <v>1.2229057835558739</v>
      </c>
      <c r="X37" s="8">
        <v>1.091880163889173</v>
      </c>
      <c r="Y37" s="8">
        <v>1.048204957333606</v>
      </c>
      <c r="Z37" s="8">
        <v>1.004529750778039</v>
      </c>
      <c r="AA37" s="8">
        <v>0.9608545442224723</v>
      </c>
      <c r="AB37" s="9">
        <v>25.528158231728863</v>
      </c>
    </row>
    <row r="38" spans="1:28" ht="12.75">
      <c r="A38" s="5" t="s">
        <v>43</v>
      </c>
      <c r="B38" s="5" t="s">
        <v>14</v>
      </c>
      <c r="C38" s="6">
        <v>286419</v>
      </c>
      <c r="D38" s="6">
        <v>308917</v>
      </c>
      <c r="E38" s="6">
        <v>97547</v>
      </c>
      <c r="F38" s="6">
        <v>692883</v>
      </c>
      <c r="G38" s="7">
        <v>0.004363899204254746</v>
      </c>
      <c r="H38" s="8">
        <v>0.8727798408509492</v>
      </c>
      <c r="I38" s="8">
        <v>0.9600578249360441</v>
      </c>
      <c r="J38" s="8">
        <v>1.047335809021139</v>
      </c>
      <c r="K38" s="8">
        <v>1.134613793106234</v>
      </c>
      <c r="L38" s="8">
        <v>1.221891777191329</v>
      </c>
      <c r="M38" s="8">
        <v>1.2655307692338764</v>
      </c>
      <c r="N38" s="8">
        <v>1.3964477453615187</v>
      </c>
      <c r="O38" s="8">
        <v>1.4837257294466137</v>
      </c>
      <c r="P38" s="8">
        <v>1.527364721489161</v>
      </c>
      <c r="Q38" s="8">
        <v>1.5710037135317085</v>
      </c>
      <c r="R38" s="8">
        <v>1.5928232095529824</v>
      </c>
      <c r="S38" s="8">
        <v>1.5928232095529824</v>
      </c>
      <c r="T38" s="8">
        <v>1.5928232095529824</v>
      </c>
      <c r="U38" s="8">
        <v>1.5710037135317085</v>
      </c>
      <c r="V38" s="8">
        <v>1.3528087533189712</v>
      </c>
      <c r="W38" s="8">
        <v>1.221891777191329</v>
      </c>
      <c r="X38" s="8">
        <v>1.0909748010636866</v>
      </c>
      <c r="Y38" s="8">
        <v>1.047335809021139</v>
      </c>
      <c r="Z38" s="8">
        <v>1.0036968169785916</v>
      </c>
      <c r="AA38" s="8">
        <v>0.9600578249360441</v>
      </c>
      <c r="AB38" s="9">
        <v>25.50699084886899</v>
      </c>
    </row>
    <row r="39" spans="1:28" ht="12.75">
      <c r="A39" s="5" t="s">
        <v>44</v>
      </c>
      <c r="B39" s="5" t="s">
        <v>11</v>
      </c>
      <c r="C39" s="6">
        <v>267227</v>
      </c>
      <c r="D39" s="6">
        <v>254756</v>
      </c>
      <c r="E39" s="6">
        <v>161765</v>
      </c>
      <c r="F39" s="6">
        <v>683748</v>
      </c>
      <c r="G39" s="7">
        <v>0.004306365364875129</v>
      </c>
      <c r="H39" s="8">
        <v>0.8612730729750258</v>
      </c>
      <c r="I39" s="8">
        <v>0.9474003802725284</v>
      </c>
      <c r="J39" s="8">
        <v>1.033527687570031</v>
      </c>
      <c r="K39" s="8">
        <v>1.1196549948675334</v>
      </c>
      <c r="L39" s="8">
        <v>1.205782302165036</v>
      </c>
      <c r="M39" s="8">
        <v>1.2488459558137874</v>
      </c>
      <c r="N39" s="8">
        <v>1.3780369167600413</v>
      </c>
      <c r="O39" s="8">
        <v>1.4641642240575439</v>
      </c>
      <c r="P39" s="8">
        <v>1.507227877706295</v>
      </c>
      <c r="Q39" s="8">
        <v>1.5502915313550463</v>
      </c>
      <c r="R39" s="8">
        <v>1.571823358179422</v>
      </c>
      <c r="S39" s="8">
        <v>1.571823358179422</v>
      </c>
      <c r="T39" s="8">
        <v>1.571823358179422</v>
      </c>
      <c r="U39" s="8">
        <v>1.5502915313550463</v>
      </c>
      <c r="V39" s="8">
        <v>1.3349732631112898</v>
      </c>
      <c r="W39" s="8">
        <v>1.205782302165036</v>
      </c>
      <c r="X39" s="8">
        <v>1.0765913412187822</v>
      </c>
      <c r="Y39" s="8">
        <v>1.033527687570031</v>
      </c>
      <c r="Z39" s="8">
        <v>0.9904640339212796</v>
      </c>
      <c r="AA39" s="8">
        <v>0.9474003802725284</v>
      </c>
      <c r="AB39" s="9">
        <v>25.17070555769513</v>
      </c>
    </row>
    <row r="40" spans="1:28" ht="12.75">
      <c r="A40" s="5" t="s">
        <v>45</v>
      </c>
      <c r="B40" s="5" t="s">
        <v>9</v>
      </c>
      <c r="C40" s="6">
        <v>420059</v>
      </c>
      <c r="D40" s="6">
        <v>184562</v>
      </c>
      <c r="E40" s="6">
        <v>64066</v>
      </c>
      <c r="F40" s="6">
        <v>668687</v>
      </c>
      <c r="G40" s="7">
        <v>0.004211508533468844</v>
      </c>
      <c r="H40" s="8">
        <v>0.8423017066937688</v>
      </c>
      <c r="I40" s="8">
        <v>0.9265318773631457</v>
      </c>
      <c r="J40" s="8">
        <v>1.0107620480325226</v>
      </c>
      <c r="K40" s="8">
        <v>1.0949922187018994</v>
      </c>
      <c r="L40" s="8">
        <v>1.1792223893712763</v>
      </c>
      <c r="M40" s="8">
        <v>1.2213374747059647</v>
      </c>
      <c r="N40" s="8">
        <v>1.34768273071003</v>
      </c>
      <c r="O40" s="8">
        <v>1.431912901379407</v>
      </c>
      <c r="P40" s="8">
        <v>1.4740279867140953</v>
      </c>
      <c r="Q40" s="8">
        <v>1.5161430720487838</v>
      </c>
      <c r="R40" s="8">
        <v>1.537200614716128</v>
      </c>
      <c r="S40" s="8">
        <v>1.537200614716128</v>
      </c>
      <c r="T40" s="8">
        <v>1.537200614716128</v>
      </c>
      <c r="U40" s="8">
        <v>1.5161430720487838</v>
      </c>
      <c r="V40" s="8">
        <v>1.3055676453753415</v>
      </c>
      <c r="W40" s="8">
        <v>1.1792223893712763</v>
      </c>
      <c r="X40" s="8">
        <v>1.052877133367211</v>
      </c>
      <c r="Y40" s="8">
        <v>1.0107620480325226</v>
      </c>
      <c r="Z40" s="8">
        <v>0.9686469626978341</v>
      </c>
      <c r="AA40" s="8">
        <v>0.9265318773631457</v>
      </c>
      <c r="AB40" s="9">
        <v>24.616267378125393</v>
      </c>
    </row>
    <row r="41" spans="1:28" ht="12.75">
      <c r="A41" s="5" t="s">
        <v>46</v>
      </c>
      <c r="B41" s="5" t="s">
        <v>11</v>
      </c>
      <c r="C41" s="6">
        <v>443665</v>
      </c>
      <c r="D41" s="6">
        <v>102851</v>
      </c>
      <c r="E41" s="6">
        <v>105204</v>
      </c>
      <c r="F41" s="6">
        <v>651720</v>
      </c>
      <c r="G41" s="7">
        <v>0.004104647378268629</v>
      </c>
      <c r="H41" s="8">
        <v>0.8209294756537259</v>
      </c>
      <c r="I41" s="8">
        <v>0.9030224232190984</v>
      </c>
      <c r="J41" s="8">
        <v>0.9851153707844711</v>
      </c>
      <c r="K41" s="8">
        <v>1.0672083183498438</v>
      </c>
      <c r="L41" s="8">
        <v>1.1493012659152162</v>
      </c>
      <c r="M41" s="8">
        <v>1.1903477396979025</v>
      </c>
      <c r="N41" s="8">
        <v>1.3134871610459613</v>
      </c>
      <c r="O41" s="8">
        <v>1.395580108611334</v>
      </c>
      <c r="P41" s="8">
        <v>1.4366265823940203</v>
      </c>
      <c r="Q41" s="8">
        <v>1.4776730561767066</v>
      </c>
      <c r="R41" s="8">
        <v>1.4981962930680497</v>
      </c>
      <c r="S41" s="8">
        <v>1.4981962930680497</v>
      </c>
      <c r="T41" s="8">
        <v>1.4981962930680497</v>
      </c>
      <c r="U41" s="8">
        <v>1.4776730561767066</v>
      </c>
      <c r="V41" s="8">
        <v>1.2724406872632752</v>
      </c>
      <c r="W41" s="8">
        <v>1.1493012659152162</v>
      </c>
      <c r="X41" s="8">
        <v>1.0261618445671574</v>
      </c>
      <c r="Y41" s="8">
        <v>0.9851153707844711</v>
      </c>
      <c r="Z41" s="8">
        <v>0.9440688970017848</v>
      </c>
      <c r="AA41" s="8">
        <v>0.9030224232190984</v>
      </c>
      <c r="AB41" s="9">
        <v>23.991663925980138</v>
      </c>
    </row>
    <row r="42" spans="1:28" ht="12.75">
      <c r="A42" s="15" t="s">
        <v>47</v>
      </c>
      <c r="B42" s="5" t="s">
        <v>9</v>
      </c>
      <c r="C42" s="6">
        <v>290554</v>
      </c>
      <c r="D42" s="6">
        <v>272310</v>
      </c>
      <c r="E42" s="6">
        <v>58954</v>
      </c>
      <c r="F42" s="6">
        <v>621818</v>
      </c>
      <c r="G42" s="7">
        <v>0.003916319314215066</v>
      </c>
      <c r="H42" s="8">
        <v>0.7832638628430132</v>
      </c>
      <c r="I42" s="8">
        <v>0.8615902491273145</v>
      </c>
      <c r="J42" s="8">
        <v>0.9399166354116159</v>
      </c>
      <c r="K42" s="8">
        <v>1.018243021695917</v>
      </c>
      <c r="L42" s="8">
        <v>1.0965694079802184</v>
      </c>
      <c r="M42" s="8">
        <v>1.1357326011223692</v>
      </c>
      <c r="N42" s="8">
        <v>1.253222180548821</v>
      </c>
      <c r="O42" s="8">
        <v>1.3315485668331224</v>
      </c>
      <c r="P42" s="8">
        <v>1.3707117599752732</v>
      </c>
      <c r="Q42" s="8">
        <v>1.4098749531174237</v>
      </c>
      <c r="R42" s="8">
        <v>1.429456549688499</v>
      </c>
      <c r="S42" s="8">
        <v>1.429456549688499</v>
      </c>
      <c r="T42" s="8">
        <v>1.429456549688499</v>
      </c>
      <c r="U42" s="8">
        <v>1.4098749531174237</v>
      </c>
      <c r="V42" s="8">
        <v>1.2140589874066705</v>
      </c>
      <c r="W42" s="8">
        <v>1.0965694079802184</v>
      </c>
      <c r="X42" s="8">
        <v>0.9790798285537665</v>
      </c>
      <c r="Y42" s="8">
        <v>0.9399166354116159</v>
      </c>
      <c r="Z42" s="8">
        <v>0.9007534422694652</v>
      </c>
      <c r="AA42" s="8">
        <v>0.8615902491273145</v>
      </c>
      <c r="AB42" s="9">
        <v>22.89088639158706</v>
      </c>
    </row>
    <row r="43" spans="1:28" ht="12.75">
      <c r="A43" s="5" t="s">
        <v>48</v>
      </c>
      <c r="B43" s="5" t="s">
        <v>49</v>
      </c>
      <c r="C43" s="6">
        <v>352678</v>
      </c>
      <c r="D43" s="6">
        <v>222024</v>
      </c>
      <c r="E43" s="6">
        <v>33631</v>
      </c>
      <c r="F43" s="6">
        <v>608333</v>
      </c>
      <c r="G43" s="7">
        <v>0.003831388408464203</v>
      </c>
      <c r="H43" s="8">
        <v>0.7662776816928406</v>
      </c>
      <c r="I43" s="8">
        <v>0.8429054498621246</v>
      </c>
      <c r="J43" s="8">
        <v>0.9195332180314086</v>
      </c>
      <c r="K43" s="8">
        <v>0.9961609862006927</v>
      </c>
      <c r="L43" s="8">
        <v>1.0727887543699768</v>
      </c>
      <c r="M43" s="8">
        <v>1.1111026384546188</v>
      </c>
      <c r="N43" s="8">
        <v>1.226044290708545</v>
      </c>
      <c r="O43" s="8">
        <v>1.3026720588778289</v>
      </c>
      <c r="P43" s="8">
        <v>1.340985942962471</v>
      </c>
      <c r="Q43" s="8">
        <v>1.379299827047113</v>
      </c>
      <c r="R43" s="8">
        <v>1.398456769089434</v>
      </c>
      <c r="S43" s="8">
        <v>1.398456769089434</v>
      </c>
      <c r="T43" s="8">
        <v>1.398456769089434</v>
      </c>
      <c r="U43" s="8">
        <v>1.379299827047113</v>
      </c>
      <c r="V43" s="8">
        <v>1.187730406623903</v>
      </c>
      <c r="W43" s="8">
        <v>1.0727887543699768</v>
      </c>
      <c r="X43" s="8">
        <v>0.9578471021160507</v>
      </c>
      <c r="Y43" s="8">
        <v>0.9195332180314086</v>
      </c>
      <c r="Z43" s="8">
        <v>0.8812193339467667</v>
      </c>
      <c r="AA43" s="8">
        <v>0.8429054498621246</v>
      </c>
      <c r="AB43" s="9">
        <v>22.394465247473267</v>
      </c>
    </row>
    <row r="44" spans="1:28" ht="12.75">
      <c r="A44" s="5" t="s">
        <v>50</v>
      </c>
      <c r="B44" s="5" t="s">
        <v>9</v>
      </c>
      <c r="C44" s="6">
        <v>375803</v>
      </c>
      <c r="D44" s="6">
        <v>181335</v>
      </c>
      <c r="E44" s="6">
        <v>38730</v>
      </c>
      <c r="F44" s="6">
        <v>595868</v>
      </c>
      <c r="G44" s="7">
        <v>0.0037528816424141835</v>
      </c>
      <c r="H44" s="8">
        <v>0.7505763284828367</v>
      </c>
      <c r="I44" s="8">
        <v>0.8256339613311203</v>
      </c>
      <c r="J44" s="8">
        <v>0.900691594179404</v>
      </c>
      <c r="K44" s="8">
        <v>0.9757492270276877</v>
      </c>
      <c r="L44" s="8">
        <v>1.0508068598759714</v>
      </c>
      <c r="M44" s="8">
        <v>1.0883356763001133</v>
      </c>
      <c r="N44" s="8">
        <v>1.2009221255725386</v>
      </c>
      <c r="O44" s="8">
        <v>1.2759797584208223</v>
      </c>
      <c r="P44" s="8">
        <v>1.3135085748449642</v>
      </c>
      <c r="Q44" s="8">
        <v>1.351037391269106</v>
      </c>
      <c r="R44" s="8">
        <v>1.369801799481177</v>
      </c>
      <c r="S44" s="8">
        <v>1.369801799481177</v>
      </c>
      <c r="T44" s="8">
        <v>1.369801799481177</v>
      </c>
      <c r="U44" s="8">
        <v>1.351037391269106</v>
      </c>
      <c r="V44" s="8">
        <v>1.1633933091483968</v>
      </c>
      <c r="W44" s="8">
        <v>1.0508068598759714</v>
      </c>
      <c r="X44" s="8">
        <v>0.9382204106035459</v>
      </c>
      <c r="Y44" s="8">
        <v>0.900691594179404</v>
      </c>
      <c r="Z44" s="8">
        <v>0.8631627777552622</v>
      </c>
      <c r="AA44" s="8">
        <v>0.8256339613311203</v>
      </c>
      <c r="AB44" s="9">
        <v>21.9355931999109</v>
      </c>
    </row>
    <row r="45" spans="1:28" ht="12.75">
      <c r="A45" s="5" t="s">
        <v>51</v>
      </c>
      <c r="B45" s="5" t="s">
        <v>9</v>
      </c>
      <c r="C45" s="6">
        <v>413311</v>
      </c>
      <c r="D45" s="6">
        <v>129860</v>
      </c>
      <c r="E45" s="6">
        <v>7379</v>
      </c>
      <c r="F45" s="6">
        <v>550550</v>
      </c>
      <c r="G45" s="7">
        <v>0.0034674608944113947</v>
      </c>
      <c r="H45" s="8">
        <v>0.693492178882279</v>
      </c>
      <c r="I45" s="8">
        <v>0.7628413967705068</v>
      </c>
      <c r="J45" s="8">
        <v>0.8321906146587347</v>
      </c>
      <c r="K45" s="8">
        <v>0.9015398325469626</v>
      </c>
      <c r="L45" s="8">
        <v>0.9708890504351905</v>
      </c>
      <c r="M45" s="8">
        <v>1.0055636593793045</v>
      </c>
      <c r="N45" s="8">
        <v>1.1095874862116464</v>
      </c>
      <c r="O45" s="8">
        <v>1.1789367040998742</v>
      </c>
      <c r="P45" s="8">
        <v>1.213611313043988</v>
      </c>
      <c r="Q45" s="8">
        <v>1.2482859219881022</v>
      </c>
      <c r="R45" s="8">
        <v>1.265623226460159</v>
      </c>
      <c r="S45" s="8">
        <v>1.265623226460159</v>
      </c>
      <c r="T45" s="8">
        <v>1.265623226460159</v>
      </c>
      <c r="U45" s="8">
        <v>1.2482859219881022</v>
      </c>
      <c r="V45" s="8">
        <v>1.0749128772675323</v>
      </c>
      <c r="W45" s="8">
        <v>0.9708890504351905</v>
      </c>
      <c r="X45" s="8">
        <v>0.8668652236028487</v>
      </c>
      <c r="Y45" s="8">
        <v>0.8321906146587347</v>
      </c>
      <c r="Z45" s="8">
        <v>0.7975160057146208</v>
      </c>
      <c r="AA45" s="8">
        <v>0.7628413967705068</v>
      </c>
      <c r="AB45" s="9">
        <v>20.267308927834602</v>
      </c>
    </row>
    <row r="46" spans="1:28" ht="12.75">
      <c r="A46" s="5" t="s">
        <v>52</v>
      </c>
      <c r="B46" s="5" t="s">
        <v>11</v>
      </c>
      <c r="C46" s="6">
        <v>137505</v>
      </c>
      <c r="D46" s="6">
        <v>19593</v>
      </c>
      <c r="E46" s="6">
        <v>375366</v>
      </c>
      <c r="F46" s="6">
        <v>532464</v>
      </c>
      <c r="G46" s="7">
        <v>0.0033535520800687833</v>
      </c>
      <c r="H46" s="8">
        <v>0.6707104160137567</v>
      </c>
      <c r="I46" s="8">
        <v>0.7377814576151324</v>
      </c>
      <c r="J46" s="8">
        <v>0.804852499216508</v>
      </c>
      <c r="K46" s="8">
        <v>0.8719235408178837</v>
      </c>
      <c r="L46" s="8">
        <v>0.9389945824192594</v>
      </c>
      <c r="M46" s="8">
        <v>0.9725301032199472</v>
      </c>
      <c r="N46" s="8">
        <v>1.0731366656220107</v>
      </c>
      <c r="O46" s="8">
        <v>1.1402077072233863</v>
      </c>
      <c r="P46" s="8">
        <v>1.173743228024074</v>
      </c>
      <c r="Q46" s="8">
        <v>1.207278748824762</v>
      </c>
      <c r="R46" s="8">
        <v>1.2240465092251058</v>
      </c>
      <c r="S46" s="8">
        <v>1.2240465092251058</v>
      </c>
      <c r="T46" s="8">
        <v>1.2240465092251058</v>
      </c>
      <c r="U46" s="8">
        <v>1.207278748824762</v>
      </c>
      <c r="V46" s="8">
        <v>1.039601144821323</v>
      </c>
      <c r="W46" s="8">
        <v>0.9389945824192594</v>
      </c>
      <c r="X46" s="8">
        <v>0.8383880200171958</v>
      </c>
      <c r="Y46" s="8">
        <v>0.804852499216508</v>
      </c>
      <c r="Z46" s="8">
        <v>0.7713169784158201</v>
      </c>
      <c r="AA46" s="8">
        <v>0.7377814576151324</v>
      </c>
      <c r="AB46" s="9">
        <v>19.60151190800204</v>
      </c>
    </row>
    <row r="47" spans="1:28" ht="12.75">
      <c r="A47" s="5" t="s">
        <v>53</v>
      </c>
      <c r="B47" s="5" t="s">
        <v>9</v>
      </c>
      <c r="C47" s="6">
        <v>210770</v>
      </c>
      <c r="D47" s="6">
        <v>100690</v>
      </c>
      <c r="E47" s="6">
        <v>204062</v>
      </c>
      <c r="F47" s="6">
        <v>515522</v>
      </c>
      <c r="G47" s="7">
        <v>0.0032468483792730016</v>
      </c>
      <c r="H47" s="8">
        <v>0.6493696758546003</v>
      </c>
      <c r="I47" s="8">
        <v>0.7143066434400603</v>
      </c>
      <c r="J47" s="8">
        <v>0.7792436110255204</v>
      </c>
      <c r="K47" s="8">
        <v>0.8441805786109804</v>
      </c>
      <c r="L47" s="8">
        <v>0.9091175461964405</v>
      </c>
      <c r="M47" s="8">
        <v>0.9415860299891704</v>
      </c>
      <c r="N47" s="8">
        <v>1.0389914813673604</v>
      </c>
      <c r="O47" s="8">
        <v>1.1039284489528205</v>
      </c>
      <c r="P47" s="8">
        <v>1.1363969327455505</v>
      </c>
      <c r="Q47" s="8">
        <v>1.1688654165382806</v>
      </c>
      <c r="R47" s="8">
        <v>1.1850996584346456</v>
      </c>
      <c r="S47" s="8">
        <v>1.1850996584346456</v>
      </c>
      <c r="T47" s="8">
        <v>1.1850996584346456</v>
      </c>
      <c r="U47" s="8">
        <v>1.1688654165382806</v>
      </c>
      <c r="V47" s="8">
        <v>1.0065229975746304</v>
      </c>
      <c r="W47" s="8">
        <v>0.9091175461964405</v>
      </c>
      <c r="X47" s="8">
        <v>0.8117120948182504</v>
      </c>
      <c r="Y47" s="8">
        <v>0.7792436110255204</v>
      </c>
      <c r="Z47" s="8">
        <v>0.7467751272327904</v>
      </c>
      <c r="AA47" s="8">
        <v>0.7143066434400603</v>
      </c>
      <c r="AB47" s="9">
        <v>18.977828776850693</v>
      </c>
    </row>
    <row r="48" spans="1:28" ht="12.75">
      <c r="A48" s="5" t="s">
        <v>54</v>
      </c>
      <c r="B48" s="5" t="s">
        <v>11</v>
      </c>
      <c r="C48" s="6">
        <v>205536</v>
      </c>
      <c r="D48" s="6">
        <v>91352</v>
      </c>
      <c r="E48" s="6">
        <v>204558</v>
      </c>
      <c r="F48" s="6">
        <v>501446</v>
      </c>
      <c r="G48" s="7">
        <v>0.0031581952514013554</v>
      </c>
      <c r="H48" s="8">
        <v>0.6316390502802711</v>
      </c>
      <c r="I48" s="8">
        <v>0.6948029553082982</v>
      </c>
      <c r="J48" s="8">
        <v>0.7579668603363253</v>
      </c>
      <c r="K48" s="8">
        <v>0.8211307653643524</v>
      </c>
      <c r="L48" s="8">
        <v>0.8842946703923795</v>
      </c>
      <c r="M48" s="8">
        <v>0.915876622906393</v>
      </c>
      <c r="N48" s="8">
        <v>1.0106224804484336</v>
      </c>
      <c r="O48" s="8">
        <v>1.0737863854764609</v>
      </c>
      <c r="P48" s="8">
        <v>1.1053683379904744</v>
      </c>
      <c r="Q48" s="8">
        <v>1.136950290504488</v>
      </c>
      <c r="R48" s="8">
        <v>1.1527412667614947</v>
      </c>
      <c r="S48" s="8">
        <v>1.1527412667614947</v>
      </c>
      <c r="T48" s="8">
        <v>1.1527412667614947</v>
      </c>
      <c r="U48" s="8">
        <v>1.136950290504488</v>
      </c>
      <c r="V48" s="8">
        <v>0.9790405279344202</v>
      </c>
      <c r="W48" s="8">
        <v>0.8842946703923795</v>
      </c>
      <c r="X48" s="8">
        <v>0.7895488128503388</v>
      </c>
      <c r="Y48" s="8">
        <v>0.7579668603363253</v>
      </c>
      <c r="Z48" s="8">
        <v>0.7263849078223117</v>
      </c>
      <c r="AA48" s="8">
        <v>0.6948029553082982</v>
      </c>
      <c r="AB48" s="9">
        <v>18.459651244440924</v>
      </c>
    </row>
    <row r="49" spans="1:28" ht="12.75">
      <c r="A49" s="5" t="s">
        <v>55</v>
      </c>
      <c r="B49" s="5" t="s">
        <v>9</v>
      </c>
      <c r="C49" s="6">
        <v>95346</v>
      </c>
      <c r="D49" s="6">
        <v>389323</v>
      </c>
      <c r="E49" s="6">
        <v>0</v>
      </c>
      <c r="F49" s="6">
        <v>484669</v>
      </c>
      <c r="G49" s="7">
        <v>0.0030525307496748273</v>
      </c>
      <c r="H49" s="8">
        <v>0.6105061499349654</v>
      </c>
      <c r="I49" s="8">
        <v>0.6715567649284621</v>
      </c>
      <c r="J49" s="8">
        <v>0.7326073799219586</v>
      </c>
      <c r="K49" s="8">
        <v>0.7936579949154551</v>
      </c>
      <c r="L49" s="8">
        <v>0.8547086099089517</v>
      </c>
      <c r="M49" s="8">
        <v>0.8852339174056999</v>
      </c>
      <c r="N49" s="8">
        <v>0.9768098398959447</v>
      </c>
      <c r="O49" s="8">
        <v>1.0378604548894412</v>
      </c>
      <c r="P49" s="8">
        <v>1.0683857623861897</v>
      </c>
      <c r="Q49" s="8">
        <v>1.0989110698829379</v>
      </c>
      <c r="R49" s="8">
        <v>1.114173723631312</v>
      </c>
      <c r="S49" s="8">
        <v>1.114173723631312</v>
      </c>
      <c r="T49" s="8">
        <v>1.114173723631312</v>
      </c>
      <c r="U49" s="8">
        <v>1.0989110698829379</v>
      </c>
      <c r="V49" s="8">
        <v>0.9462845323991965</v>
      </c>
      <c r="W49" s="8">
        <v>0.8547086099089517</v>
      </c>
      <c r="X49" s="8">
        <v>0.7631326874187069</v>
      </c>
      <c r="Y49" s="8">
        <v>0.7326073799219586</v>
      </c>
      <c r="Z49" s="8">
        <v>0.7020820724252103</v>
      </c>
      <c r="AA49" s="8">
        <v>0.6715567649284621</v>
      </c>
      <c r="AB49" s="9">
        <v>17.842042231849366</v>
      </c>
    </row>
    <row r="50" spans="1:28" ht="12.75">
      <c r="A50" s="5" t="s">
        <v>56</v>
      </c>
      <c r="B50" s="5" t="s">
        <v>11</v>
      </c>
      <c r="C50" s="6">
        <v>269397</v>
      </c>
      <c r="D50" s="6">
        <v>93685</v>
      </c>
      <c r="E50" s="6">
        <v>87771</v>
      </c>
      <c r="F50" s="6">
        <v>450853</v>
      </c>
      <c r="G50" s="7">
        <v>0.0028395516240633193</v>
      </c>
      <c r="H50" s="8">
        <v>0.5679103248126639</v>
      </c>
      <c r="I50" s="8">
        <v>0.6247013572939303</v>
      </c>
      <c r="J50" s="8">
        <v>0.6814923897751967</v>
      </c>
      <c r="K50" s="8">
        <v>0.738283422256463</v>
      </c>
      <c r="L50" s="8">
        <v>0.7950744547377294</v>
      </c>
      <c r="M50" s="8">
        <v>0.8234699709783626</v>
      </c>
      <c r="N50" s="8">
        <v>0.9086565197002622</v>
      </c>
      <c r="O50" s="8">
        <v>0.9654475521815286</v>
      </c>
      <c r="P50" s="8">
        <v>0.9938430684221617</v>
      </c>
      <c r="Q50" s="8">
        <v>1.022238584662795</v>
      </c>
      <c r="R50" s="8">
        <v>1.0364363427831116</v>
      </c>
      <c r="S50" s="8">
        <v>1.0364363427831116</v>
      </c>
      <c r="T50" s="8">
        <v>1.0364363427831116</v>
      </c>
      <c r="U50" s="8">
        <v>1.022238584662795</v>
      </c>
      <c r="V50" s="8">
        <v>0.880261003459629</v>
      </c>
      <c r="W50" s="8">
        <v>0.7950744547377294</v>
      </c>
      <c r="X50" s="8">
        <v>0.7098879060158299</v>
      </c>
      <c r="Y50" s="8">
        <v>0.6814923897751967</v>
      </c>
      <c r="Z50" s="8">
        <v>0.6530968735345635</v>
      </c>
      <c r="AA50" s="8">
        <v>0.6247013572939303</v>
      </c>
      <c r="AB50" s="9">
        <v>16.5971792426501</v>
      </c>
    </row>
    <row r="51" spans="1:28" ht="12.75">
      <c r="A51" s="5" t="s">
        <v>57</v>
      </c>
      <c r="B51" s="5" t="s">
        <v>11</v>
      </c>
      <c r="C51" s="6">
        <v>225987</v>
      </c>
      <c r="D51" s="6">
        <v>126266</v>
      </c>
      <c r="E51" s="6">
        <v>76063</v>
      </c>
      <c r="F51" s="6">
        <v>428316</v>
      </c>
      <c r="G51" s="7">
        <v>0.002697609627555555</v>
      </c>
      <c r="H51" s="8">
        <v>0.539521925511111</v>
      </c>
      <c r="I51" s="8">
        <v>0.5934741180622221</v>
      </c>
      <c r="J51" s="8">
        <v>0.6474263106133332</v>
      </c>
      <c r="K51" s="8">
        <v>0.7013785031644443</v>
      </c>
      <c r="L51" s="8">
        <v>0.7553306957155553</v>
      </c>
      <c r="M51" s="8">
        <v>0.782306791991111</v>
      </c>
      <c r="N51" s="8">
        <v>0.8632350808177776</v>
      </c>
      <c r="O51" s="8">
        <v>0.9171872733688887</v>
      </c>
      <c r="P51" s="8">
        <v>0.9441633696444443</v>
      </c>
      <c r="Q51" s="8">
        <v>0.9711394659199998</v>
      </c>
      <c r="R51" s="8">
        <v>0.9846275140577776</v>
      </c>
      <c r="S51" s="8">
        <v>0.9846275140577776</v>
      </c>
      <c r="T51" s="8">
        <v>0.9846275140577776</v>
      </c>
      <c r="U51" s="8">
        <v>0.9711394659199998</v>
      </c>
      <c r="V51" s="8">
        <v>0.836258984542222</v>
      </c>
      <c r="W51" s="8">
        <v>0.7553306957155553</v>
      </c>
      <c r="X51" s="8">
        <v>0.6744024068888888</v>
      </c>
      <c r="Y51" s="8">
        <v>0.6474263106133332</v>
      </c>
      <c r="Z51" s="8">
        <v>0.6204502143377776</v>
      </c>
      <c r="AA51" s="8">
        <v>0.5934741180622221</v>
      </c>
      <c r="AB51" s="9">
        <v>15.767528273062219</v>
      </c>
    </row>
    <row r="52" spans="1:28" ht="12.75">
      <c r="A52" s="5" t="s">
        <v>58</v>
      </c>
      <c r="B52" s="5" t="s">
        <v>14</v>
      </c>
      <c r="C52" s="6">
        <v>274601</v>
      </c>
      <c r="D52" s="6">
        <v>102892</v>
      </c>
      <c r="E52" s="6">
        <v>26056</v>
      </c>
      <c r="F52" s="6">
        <v>403549</v>
      </c>
      <c r="G52" s="7">
        <v>0.0025416226981724165</v>
      </c>
      <c r="H52" s="8">
        <v>0.5083245396344833</v>
      </c>
      <c r="I52" s="8">
        <v>0.5591569935979316</v>
      </c>
      <c r="J52" s="8">
        <v>0.60998944756138</v>
      </c>
      <c r="K52" s="8">
        <v>0.6608219015248283</v>
      </c>
      <c r="L52" s="8">
        <v>0.7116543554882766</v>
      </c>
      <c r="M52" s="8">
        <v>0.7370705824700008</v>
      </c>
      <c r="N52" s="8">
        <v>0.8133192634151732</v>
      </c>
      <c r="O52" s="8">
        <v>0.8641517173786216</v>
      </c>
      <c r="P52" s="8">
        <v>0.8895679443603458</v>
      </c>
      <c r="Q52" s="8">
        <v>0.9149841713420699</v>
      </c>
      <c r="R52" s="8">
        <v>0.927692284832932</v>
      </c>
      <c r="S52" s="8">
        <v>0.927692284832932</v>
      </c>
      <c r="T52" s="8">
        <v>0.927692284832932</v>
      </c>
      <c r="U52" s="8">
        <v>0.9149841713420699</v>
      </c>
      <c r="V52" s="8">
        <v>0.787903036433449</v>
      </c>
      <c r="W52" s="8">
        <v>0.7116543554882766</v>
      </c>
      <c r="X52" s="8">
        <v>0.6354056745431041</v>
      </c>
      <c r="Y52" s="8">
        <v>0.60998944756138</v>
      </c>
      <c r="Z52" s="8">
        <v>0.5845732205796558</v>
      </c>
      <c r="AA52" s="8">
        <v>0.5591569935979316</v>
      </c>
      <c r="AB52" s="9">
        <v>14.855784670817775</v>
      </c>
    </row>
    <row r="53" spans="1:28" ht="12.75">
      <c r="A53" s="5" t="s">
        <v>59</v>
      </c>
      <c r="B53" s="5" t="s">
        <v>11</v>
      </c>
      <c r="C53" s="6">
        <v>266066</v>
      </c>
      <c r="D53" s="6">
        <v>53290</v>
      </c>
      <c r="E53" s="6">
        <v>68892</v>
      </c>
      <c r="F53" s="6">
        <v>388248</v>
      </c>
      <c r="G53" s="7">
        <v>0.0024452543044835803</v>
      </c>
      <c r="H53" s="8">
        <v>0.48905086089671607</v>
      </c>
      <c r="I53" s="8">
        <v>0.5379559469863877</v>
      </c>
      <c r="J53" s="8">
        <v>0.5868610330760593</v>
      </c>
      <c r="K53" s="8">
        <v>0.6357661191657309</v>
      </c>
      <c r="L53" s="8">
        <v>0.6846712052554025</v>
      </c>
      <c r="M53" s="8">
        <v>0.7091237483002383</v>
      </c>
      <c r="N53" s="8">
        <v>0.7824813774347457</v>
      </c>
      <c r="O53" s="8">
        <v>0.8313864635244173</v>
      </c>
      <c r="P53" s="8">
        <v>0.855839006569253</v>
      </c>
      <c r="Q53" s="8">
        <v>0.880291549614089</v>
      </c>
      <c r="R53" s="8">
        <v>0.8925178211365068</v>
      </c>
      <c r="S53" s="8">
        <v>0.8925178211365068</v>
      </c>
      <c r="T53" s="8">
        <v>0.8925178211365068</v>
      </c>
      <c r="U53" s="8">
        <v>0.880291549614089</v>
      </c>
      <c r="V53" s="8">
        <v>0.7580288343899099</v>
      </c>
      <c r="W53" s="8">
        <v>0.6846712052554025</v>
      </c>
      <c r="X53" s="8">
        <v>0.6113135761208951</v>
      </c>
      <c r="Y53" s="8">
        <v>0.5868610330760593</v>
      </c>
      <c r="Z53" s="8">
        <v>0.5624084900312235</v>
      </c>
      <c r="AA53" s="8">
        <v>0.5379559469863877</v>
      </c>
      <c r="AB53" s="9">
        <v>14.292511409706528</v>
      </c>
    </row>
    <row r="54" spans="1:28" ht="12.75">
      <c r="A54" s="5" t="s">
        <v>60</v>
      </c>
      <c r="B54" s="5" t="s">
        <v>11</v>
      </c>
      <c r="C54" s="6">
        <v>235718</v>
      </c>
      <c r="D54" s="6">
        <v>110881</v>
      </c>
      <c r="E54" s="6">
        <v>30282</v>
      </c>
      <c r="F54" s="6">
        <v>376881</v>
      </c>
      <c r="G54" s="7">
        <v>0.002373662935876234</v>
      </c>
      <c r="H54" s="8">
        <v>0.4747325871752468</v>
      </c>
      <c r="I54" s="8">
        <v>0.5222058458927715</v>
      </c>
      <c r="J54" s="8">
        <v>0.5696791046102961</v>
      </c>
      <c r="K54" s="8">
        <v>0.6171523633278209</v>
      </c>
      <c r="L54" s="8">
        <v>0.6646256220453456</v>
      </c>
      <c r="M54" s="8">
        <v>0.6883622514041079</v>
      </c>
      <c r="N54" s="8">
        <v>0.7595721394803949</v>
      </c>
      <c r="O54" s="8">
        <v>0.8070453981979195</v>
      </c>
      <c r="P54" s="8">
        <v>0.830782027556682</v>
      </c>
      <c r="Q54" s="8">
        <v>0.8545186569154443</v>
      </c>
      <c r="R54" s="8">
        <v>0.8663869715948255</v>
      </c>
      <c r="S54" s="8">
        <v>0.8663869715948255</v>
      </c>
      <c r="T54" s="8">
        <v>0.8663869715948255</v>
      </c>
      <c r="U54" s="8">
        <v>0.8545186569154443</v>
      </c>
      <c r="V54" s="8">
        <v>0.7358355101216325</v>
      </c>
      <c r="W54" s="8">
        <v>0.6646256220453456</v>
      </c>
      <c r="X54" s="8">
        <v>0.5934157339690586</v>
      </c>
      <c r="Y54" s="8">
        <v>0.5696791046102961</v>
      </c>
      <c r="Z54" s="8">
        <v>0.5459424752515338</v>
      </c>
      <c r="AA54" s="8">
        <v>0.5222058458927715</v>
      </c>
      <c r="AB54" s="9">
        <v>13.874059860196589</v>
      </c>
    </row>
    <row r="55" spans="1:28" ht="12.75">
      <c r="A55" s="5" t="s">
        <v>61</v>
      </c>
      <c r="B55" s="5" t="s">
        <v>11</v>
      </c>
      <c r="C55" s="6">
        <v>197991</v>
      </c>
      <c r="D55" s="6">
        <v>94923</v>
      </c>
      <c r="E55" s="6">
        <v>49715</v>
      </c>
      <c r="F55" s="6">
        <v>342629</v>
      </c>
      <c r="G55" s="7">
        <v>0.0021579378054514243</v>
      </c>
      <c r="H55" s="8">
        <v>0.43158756109028484</v>
      </c>
      <c r="I55" s="8">
        <v>0.4747463171993133</v>
      </c>
      <c r="J55" s="8">
        <v>0.5179050733083418</v>
      </c>
      <c r="K55" s="8">
        <v>0.5610638294173703</v>
      </c>
      <c r="L55" s="8">
        <v>0.6042225855263988</v>
      </c>
      <c r="M55" s="8">
        <v>0.625801963580913</v>
      </c>
      <c r="N55" s="8">
        <v>0.6905400977444558</v>
      </c>
      <c r="O55" s="8">
        <v>0.7336988538534842</v>
      </c>
      <c r="P55" s="8">
        <v>0.7552782319079985</v>
      </c>
      <c r="Q55" s="8">
        <v>0.7768576099625127</v>
      </c>
      <c r="R55" s="8">
        <v>0.7876472989897698</v>
      </c>
      <c r="S55" s="8">
        <v>0.7876472989897698</v>
      </c>
      <c r="T55" s="8">
        <v>0.7876472989897698</v>
      </c>
      <c r="U55" s="8">
        <v>0.7768576099625127</v>
      </c>
      <c r="V55" s="8">
        <v>0.6689607196899415</v>
      </c>
      <c r="W55" s="8">
        <v>0.6042225855263988</v>
      </c>
      <c r="X55" s="8">
        <v>0.539484451362856</v>
      </c>
      <c r="Y55" s="8">
        <v>0.5179050733083418</v>
      </c>
      <c r="Z55" s="8">
        <v>0.4963256952538276</v>
      </c>
      <c r="AA55" s="8">
        <v>0.4747463171993133</v>
      </c>
      <c r="AB55" s="9">
        <v>12.613146472863574</v>
      </c>
    </row>
    <row r="56" spans="1:28" ht="12.75">
      <c r="A56" s="5" t="s">
        <v>62</v>
      </c>
      <c r="B56" s="5" t="s">
        <v>25</v>
      </c>
      <c r="C56" s="6">
        <v>209096</v>
      </c>
      <c r="D56" s="6">
        <v>116747</v>
      </c>
      <c r="E56" s="6">
        <v>15485</v>
      </c>
      <c r="F56" s="6">
        <v>341328</v>
      </c>
      <c r="G56" s="7">
        <v>0.00214974387824476</v>
      </c>
      <c r="H56" s="8">
        <v>0.42994877564895195</v>
      </c>
      <c r="I56" s="8">
        <v>0.4729436532138472</v>
      </c>
      <c r="J56" s="8">
        <v>0.5159385307787424</v>
      </c>
      <c r="K56" s="8">
        <v>0.5589334083436376</v>
      </c>
      <c r="L56" s="8">
        <v>0.6019282859085328</v>
      </c>
      <c r="M56" s="8">
        <v>0.6234257246909803</v>
      </c>
      <c r="N56" s="8">
        <v>0.6879180410383232</v>
      </c>
      <c r="O56" s="8">
        <v>0.7309129186032184</v>
      </c>
      <c r="P56" s="8">
        <v>0.752410357385666</v>
      </c>
      <c r="Q56" s="8">
        <v>0.7739077961681136</v>
      </c>
      <c r="R56" s="8">
        <v>0.7846565155593374</v>
      </c>
      <c r="S56" s="8">
        <v>0.7846565155593374</v>
      </c>
      <c r="T56" s="8">
        <v>0.7846565155593374</v>
      </c>
      <c r="U56" s="8">
        <v>0.7739077961681136</v>
      </c>
      <c r="V56" s="8">
        <v>0.6664206022558755</v>
      </c>
      <c r="W56" s="8">
        <v>0.6019282859085328</v>
      </c>
      <c r="X56" s="8">
        <v>0.53743596956119</v>
      </c>
      <c r="Y56" s="8">
        <v>0.5159385307787424</v>
      </c>
      <c r="Z56" s="8">
        <v>0.49444109199629477</v>
      </c>
      <c r="AA56" s="8">
        <v>0.4729436532138472</v>
      </c>
      <c r="AB56" s="9">
        <v>12.565252968340621</v>
      </c>
    </row>
    <row r="57" spans="1:28" ht="12.75">
      <c r="A57" s="5" t="s">
        <v>63</v>
      </c>
      <c r="B57" s="5" t="s">
        <v>11</v>
      </c>
      <c r="C57" s="6">
        <v>187344</v>
      </c>
      <c r="D57" s="6">
        <v>110119</v>
      </c>
      <c r="E57" s="6">
        <v>29313</v>
      </c>
      <c r="F57" s="6">
        <v>326776</v>
      </c>
      <c r="G57" s="7">
        <v>0.00205809281851272</v>
      </c>
      <c r="H57" s="8">
        <v>0.41161856370254396</v>
      </c>
      <c r="I57" s="8">
        <v>0.4527804200727984</v>
      </c>
      <c r="J57" s="8">
        <v>0.4939422764430528</v>
      </c>
      <c r="K57" s="8">
        <v>0.5351041328133072</v>
      </c>
      <c r="L57" s="8">
        <v>0.5762659891835615</v>
      </c>
      <c r="M57" s="8">
        <v>0.5968469173686888</v>
      </c>
      <c r="N57" s="8">
        <v>0.6585897019240704</v>
      </c>
      <c r="O57" s="8">
        <v>0.6997515582943248</v>
      </c>
      <c r="P57" s="8">
        <v>0.720332486479452</v>
      </c>
      <c r="Q57" s="8">
        <v>0.7409134146645792</v>
      </c>
      <c r="R57" s="8">
        <v>0.7512038787571428</v>
      </c>
      <c r="S57" s="8">
        <v>0.7512038787571428</v>
      </c>
      <c r="T57" s="8">
        <v>0.7512038787571428</v>
      </c>
      <c r="U57" s="8">
        <v>0.7409134146645792</v>
      </c>
      <c r="V57" s="8">
        <v>0.6380087737389432</v>
      </c>
      <c r="W57" s="8">
        <v>0.5762659891835615</v>
      </c>
      <c r="X57" s="8">
        <v>0.51452320462818</v>
      </c>
      <c r="Y57" s="8">
        <v>0.4939422764430528</v>
      </c>
      <c r="Z57" s="8">
        <v>0.4733613482579256</v>
      </c>
      <c r="AA57" s="8">
        <v>0.4527804200727984</v>
      </c>
      <c r="AB57" s="9">
        <v>12.029552524206848</v>
      </c>
    </row>
    <row r="58" spans="1:28" ht="12.75">
      <c r="A58" s="15" t="s">
        <v>64</v>
      </c>
      <c r="B58" s="5" t="s">
        <v>9</v>
      </c>
      <c r="C58" s="6">
        <v>133626</v>
      </c>
      <c r="D58" s="6">
        <v>111922</v>
      </c>
      <c r="E58" s="6">
        <v>54393</v>
      </c>
      <c r="F58" s="6">
        <v>299941</v>
      </c>
      <c r="G58" s="7">
        <v>0.0018890812607949288</v>
      </c>
      <c r="H58" s="8">
        <v>0.37781625215898573</v>
      </c>
      <c r="I58" s="8">
        <v>0.41559787737488435</v>
      </c>
      <c r="J58" s="8">
        <v>0.4533795025907829</v>
      </c>
      <c r="K58" s="8">
        <v>0.4911611278066815</v>
      </c>
      <c r="L58" s="8">
        <v>0.5289427530225801</v>
      </c>
      <c r="M58" s="8">
        <v>0.5478335656305293</v>
      </c>
      <c r="N58" s="8">
        <v>0.6045060034543772</v>
      </c>
      <c r="O58" s="8">
        <v>0.6422876286702758</v>
      </c>
      <c r="P58" s="8">
        <v>0.6611784412782251</v>
      </c>
      <c r="Q58" s="8">
        <v>0.6800692538861743</v>
      </c>
      <c r="R58" s="8">
        <v>0.689514660190149</v>
      </c>
      <c r="S58" s="8">
        <v>0.689514660190149</v>
      </c>
      <c r="T58" s="8">
        <v>0.689514660190149</v>
      </c>
      <c r="U58" s="8">
        <v>0.6800692538861743</v>
      </c>
      <c r="V58" s="8">
        <v>0.5856151908464279</v>
      </c>
      <c r="W58" s="8">
        <v>0.5289427530225801</v>
      </c>
      <c r="X58" s="8">
        <v>0.4722703151987322</v>
      </c>
      <c r="Y58" s="8">
        <v>0.4533795025907829</v>
      </c>
      <c r="Z58" s="8">
        <v>0.43448868998283363</v>
      </c>
      <c r="AA58" s="8">
        <v>0.41559787737488435</v>
      </c>
      <c r="AB58" s="9">
        <v>11.041679969346358</v>
      </c>
    </row>
    <row r="59" spans="1:28" ht="12.75">
      <c r="A59" s="5" t="s">
        <v>65</v>
      </c>
      <c r="B59" s="5" t="s">
        <v>9</v>
      </c>
      <c r="C59" s="6">
        <v>180945</v>
      </c>
      <c r="D59" s="6">
        <v>87017</v>
      </c>
      <c r="E59" s="6">
        <v>27401</v>
      </c>
      <c r="F59" s="6">
        <v>295363</v>
      </c>
      <c r="G59" s="7">
        <v>0.0018602482102552588</v>
      </c>
      <c r="H59" s="8">
        <v>0.3720496420510518</v>
      </c>
      <c r="I59" s="8">
        <v>0.40925460625615695</v>
      </c>
      <c r="J59" s="8">
        <v>0.4464595704612621</v>
      </c>
      <c r="K59" s="8">
        <v>0.4836645346663673</v>
      </c>
      <c r="L59" s="8">
        <v>0.5208694988714725</v>
      </c>
      <c r="M59" s="8">
        <v>0.539471980974025</v>
      </c>
      <c r="N59" s="8">
        <v>0.5952794272816828</v>
      </c>
      <c r="O59" s="8">
        <v>0.632484391486788</v>
      </c>
      <c r="P59" s="8">
        <v>0.6510868735893406</v>
      </c>
      <c r="Q59" s="8">
        <v>0.6696893556918931</v>
      </c>
      <c r="R59" s="8">
        <v>0.6789905967431695</v>
      </c>
      <c r="S59" s="8">
        <v>0.6789905967431695</v>
      </c>
      <c r="T59" s="8">
        <v>0.6789905967431695</v>
      </c>
      <c r="U59" s="8">
        <v>0.6696893556918931</v>
      </c>
      <c r="V59" s="8">
        <v>0.5766769451791303</v>
      </c>
      <c r="W59" s="8">
        <v>0.5208694988714725</v>
      </c>
      <c r="X59" s="8">
        <v>0.4650620525638147</v>
      </c>
      <c r="Y59" s="8">
        <v>0.4464595704612621</v>
      </c>
      <c r="Z59" s="8">
        <v>0.42785708835870956</v>
      </c>
      <c r="AA59" s="8">
        <v>0.40925460625615695</v>
      </c>
      <c r="AB59" s="9">
        <v>10.873150788941988</v>
      </c>
    </row>
    <row r="60" spans="1:28" ht="12.75">
      <c r="A60" s="5" t="s">
        <v>66</v>
      </c>
      <c r="B60" s="5" t="s">
        <v>9</v>
      </c>
      <c r="C60" s="6">
        <v>144054</v>
      </c>
      <c r="D60" s="6">
        <v>131198</v>
      </c>
      <c r="E60" s="6">
        <v>0</v>
      </c>
      <c r="F60" s="6">
        <v>275252</v>
      </c>
      <c r="G60" s="7">
        <v>0.0017335855891536195</v>
      </c>
      <c r="H60" s="8">
        <v>0.3467171178307239</v>
      </c>
      <c r="I60" s="8">
        <v>0.3813888296137963</v>
      </c>
      <c r="J60" s="8">
        <v>0.41606054139686866</v>
      </c>
      <c r="K60" s="8">
        <v>0.4507322531799411</v>
      </c>
      <c r="L60" s="8">
        <v>0.48540396496301347</v>
      </c>
      <c r="M60" s="8">
        <v>0.5027398208545496</v>
      </c>
      <c r="N60" s="8">
        <v>0.5547473885291583</v>
      </c>
      <c r="O60" s="8">
        <v>0.5894191003122307</v>
      </c>
      <c r="P60" s="8">
        <v>0.6067549562037668</v>
      </c>
      <c r="Q60" s="8">
        <v>0.624090812095303</v>
      </c>
      <c r="R60" s="8">
        <v>0.6327587400410711</v>
      </c>
      <c r="S60" s="8">
        <v>0.6327587400410711</v>
      </c>
      <c r="T60" s="8">
        <v>0.6327587400410711</v>
      </c>
      <c r="U60" s="8">
        <v>0.624090812095303</v>
      </c>
      <c r="V60" s="8">
        <v>0.5374115326376221</v>
      </c>
      <c r="W60" s="8">
        <v>0.48540396496301347</v>
      </c>
      <c r="X60" s="8">
        <v>0.4333963972884049</v>
      </c>
      <c r="Y60" s="8">
        <v>0.41606054139686866</v>
      </c>
      <c r="Z60" s="8">
        <v>0.39872468550533247</v>
      </c>
      <c r="AA60" s="8">
        <v>0.3813888296137963</v>
      </c>
      <c r="AB60" s="9">
        <v>10.132807768602905</v>
      </c>
    </row>
    <row r="61" spans="1:28" ht="12.75">
      <c r="A61" s="5" t="s">
        <v>67</v>
      </c>
      <c r="B61" s="5" t="s">
        <v>9</v>
      </c>
      <c r="C61" s="6">
        <v>46558</v>
      </c>
      <c r="D61" s="6">
        <v>61829</v>
      </c>
      <c r="E61" s="6">
        <v>166204</v>
      </c>
      <c r="F61" s="6">
        <v>274591</v>
      </c>
      <c r="G61" s="7">
        <v>0.0017294224947004254</v>
      </c>
      <c r="H61" s="8">
        <v>0.34588449894008505</v>
      </c>
      <c r="I61" s="8">
        <v>0.3804729488340936</v>
      </c>
      <c r="J61" s="8">
        <v>0.4150613987281021</v>
      </c>
      <c r="K61" s="8">
        <v>0.4496498486221106</v>
      </c>
      <c r="L61" s="8">
        <v>0.4842382985161191</v>
      </c>
      <c r="M61" s="8">
        <v>0.5015325234631234</v>
      </c>
      <c r="N61" s="8">
        <v>0.5534151983041361</v>
      </c>
      <c r="O61" s="8">
        <v>0.5880036481981447</v>
      </c>
      <c r="P61" s="8">
        <v>0.6052978731451488</v>
      </c>
      <c r="Q61" s="8">
        <v>0.6225920980921531</v>
      </c>
      <c r="R61" s="8">
        <v>0.6312392105656552</v>
      </c>
      <c r="S61" s="8">
        <v>0.6312392105656552</v>
      </c>
      <c r="T61" s="8">
        <v>0.6312392105656552</v>
      </c>
      <c r="U61" s="8">
        <v>0.6225920980921531</v>
      </c>
      <c r="V61" s="8">
        <v>0.5361209733571318</v>
      </c>
      <c r="W61" s="8">
        <v>0.4842382985161191</v>
      </c>
      <c r="X61" s="8">
        <v>0.4323556236751063</v>
      </c>
      <c r="Y61" s="8">
        <v>0.4150613987281021</v>
      </c>
      <c r="Z61" s="8">
        <v>0.3977671737810978</v>
      </c>
      <c r="AA61" s="8">
        <v>0.3804729488340936</v>
      </c>
      <c r="AB61" s="9">
        <v>10.108474481523986</v>
      </c>
    </row>
    <row r="62" spans="1:28" ht="12.75">
      <c r="A62" s="5" t="s">
        <v>68</v>
      </c>
      <c r="B62" s="5" t="s">
        <v>9</v>
      </c>
      <c r="C62" s="6">
        <v>220016</v>
      </c>
      <c r="D62" s="6">
        <v>43197</v>
      </c>
      <c r="E62" s="6">
        <v>0</v>
      </c>
      <c r="F62" s="6">
        <v>263213</v>
      </c>
      <c r="G62" s="7">
        <v>0.0016577618461551293</v>
      </c>
      <c r="H62" s="8">
        <v>0.3315523692310258</v>
      </c>
      <c r="I62" s="8">
        <v>0.36470760615412845</v>
      </c>
      <c r="J62" s="8">
        <v>0.397862843077231</v>
      </c>
      <c r="K62" s="8">
        <v>0.4310180800003336</v>
      </c>
      <c r="L62" s="8">
        <v>0.4641733169234362</v>
      </c>
      <c r="M62" s="8">
        <v>0.4807509353849875</v>
      </c>
      <c r="N62" s="8">
        <v>0.5304837907696414</v>
      </c>
      <c r="O62" s="8">
        <v>0.563639027692744</v>
      </c>
      <c r="P62" s="8">
        <v>0.5802166461542952</v>
      </c>
      <c r="Q62" s="8">
        <v>0.5967942646158465</v>
      </c>
      <c r="R62" s="8">
        <v>0.6050830738466222</v>
      </c>
      <c r="S62" s="8">
        <v>0.6050830738466222</v>
      </c>
      <c r="T62" s="8">
        <v>0.6050830738466222</v>
      </c>
      <c r="U62" s="8">
        <v>0.5967942646158465</v>
      </c>
      <c r="V62" s="8">
        <v>0.5139061723080901</v>
      </c>
      <c r="W62" s="8">
        <v>0.4641733169234362</v>
      </c>
      <c r="X62" s="8">
        <v>0.41444046153878233</v>
      </c>
      <c r="Y62" s="8">
        <v>0.397862843077231</v>
      </c>
      <c r="Z62" s="8">
        <v>0.3812852246156797</v>
      </c>
      <c r="AA62" s="8">
        <v>0.36470760615412845</v>
      </c>
      <c r="AB62" s="9">
        <v>9.68961799077673</v>
      </c>
    </row>
    <row r="63" spans="1:28" ht="12.75">
      <c r="A63" s="5" t="s">
        <v>69</v>
      </c>
      <c r="B63" s="5" t="s">
        <v>14</v>
      </c>
      <c r="C63" s="6">
        <v>28547</v>
      </c>
      <c r="D63" s="6">
        <v>18241</v>
      </c>
      <c r="E63" s="6">
        <v>214623</v>
      </c>
      <c r="F63" s="6">
        <v>261411</v>
      </c>
      <c r="G63" s="7">
        <v>0.0016464125326836382</v>
      </c>
      <c r="H63" s="8">
        <v>0.32928250653672764</v>
      </c>
      <c r="I63" s="8">
        <v>0.3622107571904004</v>
      </c>
      <c r="J63" s="8">
        <v>0.3951390078440732</v>
      </c>
      <c r="K63" s="8">
        <v>0.4280672584977459</v>
      </c>
      <c r="L63" s="8">
        <v>0.4609955091514187</v>
      </c>
      <c r="M63" s="8">
        <v>0.47745963447825507</v>
      </c>
      <c r="N63" s="8">
        <v>0.5268520104587642</v>
      </c>
      <c r="O63" s="8">
        <v>0.559780261112437</v>
      </c>
      <c r="P63" s="8">
        <v>0.5762443864392733</v>
      </c>
      <c r="Q63" s="8">
        <v>0.5927085117661097</v>
      </c>
      <c r="R63" s="8">
        <v>0.600940574429528</v>
      </c>
      <c r="S63" s="8">
        <v>0.600940574429528</v>
      </c>
      <c r="T63" s="8">
        <v>0.600940574429528</v>
      </c>
      <c r="U63" s="8">
        <v>0.5927085117661097</v>
      </c>
      <c r="V63" s="8">
        <v>0.5103878851319278</v>
      </c>
      <c r="W63" s="8">
        <v>0.4609955091514187</v>
      </c>
      <c r="X63" s="8">
        <v>0.4116031331709095</v>
      </c>
      <c r="Y63" s="8">
        <v>0.3951390078440732</v>
      </c>
      <c r="Z63" s="8">
        <v>0.3786748825172368</v>
      </c>
      <c r="AA63" s="8">
        <v>0.3622107571904004</v>
      </c>
      <c r="AB63" s="9">
        <v>9.623281253535865</v>
      </c>
    </row>
    <row r="64" spans="1:28" ht="12.75">
      <c r="A64" s="5" t="s">
        <v>70</v>
      </c>
      <c r="B64" s="5" t="s">
        <v>9</v>
      </c>
      <c r="C64" s="6">
        <v>119262</v>
      </c>
      <c r="D64" s="6">
        <v>35873</v>
      </c>
      <c r="E64" s="6">
        <v>97884</v>
      </c>
      <c r="F64" s="6">
        <v>253019</v>
      </c>
      <c r="G64" s="7">
        <v>0.0015935582382037537</v>
      </c>
      <c r="H64" s="8">
        <v>0.3187116476407508</v>
      </c>
      <c r="I64" s="8">
        <v>0.3505828124048258</v>
      </c>
      <c r="J64" s="8">
        <v>0.3824539771689009</v>
      </c>
      <c r="K64" s="8">
        <v>0.414325141932976</v>
      </c>
      <c r="L64" s="8">
        <v>0.446196306697051</v>
      </c>
      <c r="M64" s="8">
        <v>0.4621318890790886</v>
      </c>
      <c r="N64" s="8">
        <v>0.5099386362252012</v>
      </c>
      <c r="O64" s="8">
        <v>0.5418098009892762</v>
      </c>
      <c r="P64" s="8">
        <v>0.5577453833713139</v>
      </c>
      <c r="Q64" s="8">
        <v>0.5736809657533514</v>
      </c>
      <c r="R64" s="8">
        <v>0.5816487569443701</v>
      </c>
      <c r="S64" s="8">
        <v>0.5816487569443701</v>
      </c>
      <c r="T64" s="8">
        <v>0.5816487569443701</v>
      </c>
      <c r="U64" s="8">
        <v>0.5736809657533514</v>
      </c>
      <c r="V64" s="8">
        <v>0.4940030538431637</v>
      </c>
      <c r="W64" s="8">
        <v>0.446196306697051</v>
      </c>
      <c r="X64" s="8">
        <v>0.3983895595509384</v>
      </c>
      <c r="Y64" s="8">
        <v>0.3824539771689009</v>
      </c>
      <c r="Z64" s="8">
        <v>0.3665183947868634</v>
      </c>
      <c r="AA64" s="8">
        <v>0.3505828124048258</v>
      </c>
      <c r="AB64" s="9">
        <v>9.314347902300941</v>
      </c>
    </row>
    <row r="65" spans="1:28" ht="12.75">
      <c r="A65" s="5" t="s">
        <v>71</v>
      </c>
      <c r="B65" s="5" t="s">
        <v>11</v>
      </c>
      <c r="C65" s="6">
        <v>109769</v>
      </c>
      <c r="D65" s="6">
        <v>45561</v>
      </c>
      <c r="E65" s="6">
        <v>92940</v>
      </c>
      <c r="F65" s="6">
        <v>248270</v>
      </c>
      <c r="G65" s="7">
        <v>0.0015636481995377658</v>
      </c>
      <c r="H65" s="8">
        <v>0.31272963990755315</v>
      </c>
      <c r="I65" s="8">
        <v>0.3440026038983085</v>
      </c>
      <c r="J65" s="8">
        <v>0.3752755678890638</v>
      </c>
      <c r="K65" s="8">
        <v>0.4065485318798191</v>
      </c>
      <c r="L65" s="8">
        <v>0.43782149587057445</v>
      </c>
      <c r="M65" s="8">
        <v>0.4534579778659521</v>
      </c>
      <c r="N65" s="8">
        <v>0.5003674238520851</v>
      </c>
      <c r="O65" s="8">
        <v>0.5316403878428404</v>
      </c>
      <c r="P65" s="8">
        <v>0.547276869838218</v>
      </c>
      <c r="Q65" s="8">
        <v>0.5629133518335957</v>
      </c>
      <c r="R65" s="8">
        <v>0.5707315928312845</v>
      </c>
      <c r="S65" s="8">
        <v>0.5707315928312845</v>
      </c>
      <c r="T65" s="8">
        <v>0.5707315928312845</v>
      </c>
      <c r="U65" s="8">
        <v>0.5629133518335957</v>
      </c>
      <c r="V65" s="8">
        <v>0.4847309418567074</v>
      </c>
      <c r="W65" s="8">
        <v>0.43782149587057445</v>
      </c>
      <c r="X65" s="8">
        <v>0.39091204988444145</v>
      </c>
      <c r="Y65" s="8">
        <v>0.3752755678890638</v>
      </c>
      <c r="Z65" s="8">
        <v>0.35963908589368615</v>
      </c>
      <c r="AA65" s="8">
        <v>0.3440026038983085</v>
      </c>
      <c r="AB65" s="9">
        <v>9.139523726298242</v>
      </c>
    </row>
    <row r="66" spans="1:28" ht="12.75">
      <c r="A66" s="5" t="s">
        <v>72</v>
      </c>
      <c r="B66" s="5" t="s">
        <v>11</v>
      </c>
      <c r="C66" s="6">
        <v>199002</v>
      </c>
      <c r="D66" s="6">
        <v>36302</v>
      </c>
      <c r="E66" s="6">
        <v>112</v>
      </c>
      <c r="F66" s="6">
        <v>235416</v>
      </c>
      <c r="G66" s="7">
        <v>0.0014826914429547776</v>
      </c>
      <c r="H66" s="8">
        <v>0.29653828859095555</v>
      </c>
      <c r="I66" s="8">
        <v>0.32619211745005106</v>
      </c>
      <c r="J66" s="8">
        <v>0.3558459463091466</v>
      </c>
      <c r="K66" s="8">
        <v>0.3854997751682422</v>
      </c>
      <c r="L66" s="8">
        <v>0.41515360402733775</v>
      </c>
      <c r="M66" s="8">
        <v>0.4299805184568855</v>
      </c>
      <c r="N66" s="8">
        <v>0.47446126174552883</v>
      </c>
      <c r="O66" s="8">
        <v>0.5041150906046244</v>
      </c>
      <c r="P66" s="8">
        <v>0.5189420050341722</v>
      </c>
      <c r="Q66" s="8">
        <v>0.53376891946372</v>
      </c>
      <c r="R66" s="8">
        <v>0.5411823766784938</v>
      </c>
      <c r="S66" s="8">
        <v>0.5411823766784938</v>
      </c>
      <c r="T66" s="8">
        <v>0.5411823766784938</v>
      </c>
      <c r="U66" s="8">
        <v>0.53376891946372</v>
      </c>
      <c r="V66" s="8">
        <v>0.4596343473159811</v>
      </c>
      <c r="W66" s="8">
        <v>0.41515360402733775</v>
      </c>
      <c r="X66" s="8">
        <v>0.37067286073869443</v>
      </c>
      <c r="Y66" s="8">
        <v>0.3558459463091466</v>
      </c>
      <c r="Z66" s="8">
        <v>0.34101903187959887</v>
      </c>
      <c r="AA66" s="8">
        <v>0.32619211745005106</v>
      </c>
      <c r="AB66" s="9">
        <v>8.666331484070675</v>
      </c>
    </row>
    <row r="67" spans="1:28" ht="12.75">
      <c r="A67" s="5" t="s">
        <v>73</v>
      </c>
      <c r="B67" s="5" t="s">
        <v>14</v>
      </c>
      <c r="C67" s="6">
        <v>161796</v>
      </c>
      <c r="D67" s="6">
        <v>33591</v>
      </c>
      <c r="E67" s="6">
        <v>27811</v>
      </c>
      <c r="F67" s="6">
        <v>223198</v>
      </c>
      <c r="G67" s="7">
        <v>0.0014057403264205511</v>
      </c>
      <c r="H67" s="8">
        <v>0.28114806528411024</v>
      </c>
      <c r="I67" s="8">
        <v>0.30926287181252127</v>
      </c>
      <c r="J67" s="8">
        <v>0.33737767834093224</v>
      </c>
      <c r="K67" s="8">
        <v>0.36549248486934327</v>
      </c>
      <c r="L67" s="8">
        <v>0.3936072913977543</v>
      </c>
      <c r="M67" s="8">
        <v>0.4076646946619598</v>
      </c>
      <c r="N67" s="8">
        <v>0.44983690445457636</v>
      </c>
      <c r="O67" s="8">
        <v>0.4779517109829874</v>
      </c>
      <c r="P67" s="8">
        <v>0.4920091142471929</v>
      </c>
      <c r="Q67" s="8">
        <v>0.5060665175113984</v>
      </c>
      <c r="R67" s="8">
        <v>0.5130952191435012</v>
      </c>
      <c r="S67" s="8">
        <v>0.5130952191435012</v>
      </c>
      <c r="T67" s="8">
        <v>0.5130952191435012</v>
      </c>
      <c r="U67" s="8">
        <v>0.5060665175113984</v>
      </c>
      <c r="V67" s="8">
        <v>0.43577950119037084</v>
      </c>
      <c r="W67" s="8">
        <v>0.3936072913977543</v>
      </c>
      <c r="X67" s="8">
        <v>0.35143508160513776</v>
      </c>
      <c r="Y67" s="8">
        <v>0.33737767834093224</v>
      </c>
      <c r="Z67" s="8">
        <v>0.3233202750767268</v>
      </c>
      <c r="AA67" s="8">
        <v>0.30926287181252127</v>
      </c>
      <c r="AB67" s="9">
        <v>8.216552207928121</v>
      </c>
    </row>
    <row r="68" spans="1:28" ht="12.75">
      <c r="A68" s="5" t="s">
        <v>74</v>
      </c>
      <c r="B68" s="5" t="s">
        <v>9</v>
      </c>
      <c r="C68" s="6">
        <v>135604</v>
      </c>
      <c r="D68" s="6">
        <v>84341</v>
      </c>
      <c r="E68" s="6">
        <v>0</v>
      </c>
      <c r="F68" s="6">
        <v>219945</v>
      </c>
      <c r="G68" s="7">
        <v>0.0013852523593158009</v>
      </c>
      <c r="H68" s="8">
        <v>0.2770504718631602</v>
      </c>
      <c r="I68" s="8">
        <v>0.3047555190494762</v>
      </c>
      <c r="J68" s="8">
        <v>0.33246056623579223</v>
      </c>
      <c r="K68" s="8">
        <v>0.36016561342210823</v>
      </c>
      <c r="L68" s="8">
        <v>0.38787066060842423</v>
      </c>
      <c r="M68" s="8">
        <v>0.40172318420158226</v>
      </c>
      <c r="N68" s="8">
        <v>0.4432807549810563</v>
      </c>
      <c r="O68" s="8">
        <v>0.4709858021673723</v>
      </c>
      <c r="P68" s="8">
        <v>0.4848383257605303</v>
      </c>
      <c r="Q68" s="8">
        <v>0.4986908493536883</v>
      </c>
      <c r="R68" s="8">
        <v>0.5056171111502673</v>
      </c>
      <c r="S68" s="8">
        <v>0.5056171111502673</v>
      </c>
      <c r="T68" s="8">
        <v>0.5056171111502673</v>
      </c>
      <c r="U68" s="8">
        <v>0.4986908493536883</v>
      </c>
      <c r="V68" s="8">
        <v>0.42942823138789826</v>
      </c>
      <c r="W68" s="8">
        <v>0.38787066060842423</v>
      </c>
      <c r="X68" s="8">
        <v>0.3463130898289502</v>
      </c>
      <c r="Y68" s="8">
        <v>0.33246056623579223</v>
      </c>
      <c r="Z68" s="8">
        <v>0.3186080426426342</v>
      </c>
      <c r="AA68" s="8">
        <v>0.3047555190494762</v>
      </c>
      <c r="AB68" s="9">
        <v>8.096800040200856</v>
      </c>
    </row>
    <row r="69" spans="1:28" ht="12.75">
      <c r="A69" s="5" t="s">
        <v>75</v>
      </c>
      <c r="B69" s="5" t="s">
        <v>14</v>
      </c>
      <c r="C69" s="6">
        <v>123756</v>
      </c>
      <c r="D69" s="6">
        <v>94190</v>
      </c>
      <c r="E69" s="6">
        <v>0</v>
      </c>
      <c r="F69" s="6">
        <v>217946</v>
      </c>
      <c r="G69" s="7">
        <v>0.0013726623051373821</v>
      </c>
      <c r="H69" s="8">
        <v>0.2745324610274764</v>
      </c>
      <c r="I69" s="8">
        <v>0.30198570713022405</v>
      </c>
      <c r="J69" s="8">
        <v>0.32943895323297173</v>
      </c>
      <c r="K69" s="8">
        <v>0.35689219933571936</v>
      </c>
      <c r="L69" s="8">
        <v>0.384345445438467</v>
      </c>
      <c r="M69" s="8">
        <v>0.39807206848984084</v>
      </c>
      <c r="N69" s="8">
        <v>0.4392519376439623</v>
      </c>
      <c r="O69" s="8">
        <v>0.46670518374670994</v>
      </c>
      <c r="P69" s="8">
        <v>0.4804318067980837</v>
      </c>
      <c r="Q69" s="8">
        <v>0.49415842984945757</v>
      </c>
      <c r="R69" s="8">
        <v>0.5010217413751444</v>
      </c>
      <c r="S69" s="8">
        <v>0.5010217413751444</v>
      </c>
      <c r="T69" s="8">
        <v>0.5010217413751444</v>
      </c>
      <c r="U69" s="8">
        <v>0.49415842984945757</v>
      </c>
      <c r="V69" s="8">
        <v>0.42552531459258847</v>
      </c>
      <c r="W69" s="8">
        <v>0.384345445438467</v>
      </c>
      <c r="X69" s="8">
        <v>0.3431655762843455</v>
      </c>
      <c r="Y69" s="8">
        <v>0.32943895323297173</v>
      </c>
      <c r="Z69" s="8">
        <v>0.3157123301815979</v>
      </c>
      <c r="AA69" s="8">
        <v>0.30198570713022405</v>
      </c>
      <c r="AB69" s="9">
        <v>8.023211173527999</v>
      </c>
    </row>
    <row r="70" spans="1:28" ht="12.75">
      <c r="A70" s="5" t="s">
        <v>76</v>
      </c>
      <c r="B70" s="5" t="s">
        <v>9</v>
      </c>
      <c r="C70" s="6">
        <v>96048</v>
      </c>
      <c r="D70" s="6">
        <v>117955</v>
      </c>
      <c r="E70" s="6">
        <v>0</v>
      </c>
      <c r="F70" s="6">
        <v>214003</v>
      </c>
      <c r="G70" s="7">
        <v>0.0013478285964702962</v>
      </c>
      <c r="H70" s="8">
        <v>0.26956571929405926</v>
      </c>
      <c r="I70" s="8">
        <v>0.2965222912234652</v>
      </c>
      <c r="J70" s="8">
        <v>0.3234788631528711</v>
      </c>
      <c r="K70" s="8">
        <v>0.35043543508227704</v>
      </c>
      <c r="L70" s="8">
        <v>0.37739200701168296</v>
      </c>
      <c r="M70" s="8">
        <v>0.3908702929763859</v>
      </c>
      <c r="N70" s="8">
        <v>0.4313051508704948</v>
      </c>
      <c r="O70" s="8">
        <v>0.45826172279990074</v>
      </c>
      <c r="P70" s="8">
        <v>0.4717400087646037</v>
      </c>
      <c r="Q70" s="8">
        <v>0.48521829472930667</v>
      </c>
      <c r="R70" s="8">
        <v>0.4919574377116581</v>
      </c>
      <c r="S70" s="8">
        <v>0.4919574377116581</v>
      </c>
      <c r="T70" s="8">
        <v>0.4919574377116581</v>
      </c>
      <c r="U70" s="8">
        <v>0.48521829472930667</v>
      </c>
      <c r="V70" s="8">
        <v>0.41782686490579185</v>
      </c>
      <c r="W70" s="8">
        <v>0.37739200701168296</v>
      </c>
      <c r="X70" s="8">
        <v>0.3369571491175741</v>
      </c>
      <c r="Y70" s="8">
        <v>0.3234788631528711</v>
      </c>
      <c r="Z70" s="8">
        <v>0.31000057718816815</v>
      </c>
      <c r="AA70" s="8">
        <v>0.2965222912234652</v>
      </c>
      <c r="AB70" s="9">
        <v>7.878058146368882</v>
      </c>
    </row>
    <row r="71" spans="1:28" ht="12.75">
      <c r="A71" s="5" t="s">
        <v>77</v>
      </c>
      <c r="B71" s="5" t="s">
        <v>25</v>
      </c>
      <c r="C71" s="6">
        <v>143961</v>
      </c>
      <c r="D71" s="6">
        <v>44766</v>
      </c>
      <c r="E71" s="6">
        <v>13211</v>
      </c>
      <c r="F71" s="6">
        <v>201938</v>
      </c>
      <c r="G71" s="7">
        <v>0.0012718411008911963</v>
      </c>
      <c r="H71" s="8">
        <v>0.2543682201782393</v>
      </c>
      <c r="I71" s="8">
        <v>0.27980504219606317</v>
      </c>
      <c r="J71" s="8">
        <v>0.3052418642138871</v>
      </c>
      <c r="K71" s="8">
        <v>0.33067868623171104</v>
      </c>
      <c r="L71" s="8">
        <v>0.356115508249535</v>
      </c>
      <c r="M71" s="8">
        <v>0.36883391925844694</v>
      </c>
      <c r="N71" s="8">
        <v>0.40698915228518284</v>
      </c>
      <c r="O71" s="8">
        <v>0.4324259743030068</v>
      </c>
      <c r="P71" s="8">
        <v>0.44514438531191874</v>
      </c>
      <c r="Q71" s="8">
        <v>0.45786279632083066</v>
      </c>
      <c r="R71" s="8">
        <v>0.46422200182528667</v>
      </c>
      <c r="S71" s="8">
        <v>0.46422200182528667</v>
      </c>
      <c r="T71" s="8">
        <v>0.46422200182528667</v>
      </c>
      <c r="U71" s="8">
        <v>0.45786279632083066</v>
      </c>
      <c r="V71" s="8">
        <v>0.3942707412762709</v>
      </c>
      <c r="W71" s="8">
        <v>0.356115508249535</v>
      </c>
      <c r="X71" s="8">
        <v>0.31796027522279907</v>
      </c>
      <c r="Y71" s="8">
        <v>0.3052418642138871</v>
      </c>
      <c r="Z71" s="8">
        <v>0.29252345320497514</v>
      </c>
      <c r="AA71" s="8">
        <v>0.27980504219606317</v>
      </c>
      <c r="AB71" s="9">
        <v>7.433911234709043</v>
      </c>
    </row>
    <row r="72" spans="1:28" ht="12.75">
      <c r="A72" s="5" t="s">
        <v>78</v>
      </c>
      <c r="B72" s="5" t="s">
        <v>9</v>
      </c>
      <c r="C72" s="6">
        <v>71169</v>
      </c>
      <c r="D72" s="6">
        <v>114329</v>
      </c>
      <c r="E72" s="6">
        <v>14757</v>
      </c>
      <c r="F72" s="6">
        <v>200255</v>
      </c>
      <c r="G72" s="7">
        <v>0.001261241270384804</v>
      </c>
      <c r="H72" s="8">
        <v>0.2522482540769608</v>
      </c>
      <c r="I72" s="8">
        <v>0.2774730794846569</v>
      </c>
      <c r="J72" s="8">
        <v>0.30269790489235293</v>
      </c>
      <c r="K72" s="8">
        <v>0.32792273030004904</v>
      </c>
      <c r="L72" s="8">
        <v>0.3531475557077451</v>
      </c>
      <c r="M72" s="8">
        <v>0.36575996841159314</v>
      </c>
      <c r="N72" s="8">
        <v>0.40359720652313724</v>
      </c>
      <c r="O72" s="8">
        <v>0.42882203193083335</v>
      </c>
      <c r="P72" s="8">
        <v>0.4414344446346814</v>
      </c>
      <c r="Q72" s="8">
        <v>0.4540468573385294</v>
      </c>
      <c r="R72" s="8">
        <v>0.4603530636904534</v>
      </c>
      <c r="S72" s="8">
        <v>0.4603530636904534</v>
      </c>
      <c r="T72" s="8">
        <v>0.4603530636904534</v>
      </c>
      <c r="U72" s="8">
        <v>0.4540468573385294</v>
      </c>
      <c r="V72" s="8">
        <v>0.3909847938192892</v>
      </c>
      <c r="W72" s="8">
        <v>0.3531475557077451</v>
      </c>
      <c r="X72" s="8">
        <v>0.315310317596201</v>
      </c>
      <c r="Y72" s="8">
        <v>0.30269790489235293</v>
      </c>
      <c r="Z72" s="8">
        <v>0.2900854921885049</v>
      </c>
      <c r="AA72" s="8">
        <v>0.2774730794846569</v>
      </c>
      <c r="AB72" s="9">
        <v>7.371955225399179</v>
      </c>
    </row>
    <row r="73" spans="1:28" ht="12.75">
      <c r="A73" s="5" t="s">
        <v>79</v>
      </c>
      <c r="B73" s="5" t="s">
        <v>9</v>
      </c>
      <c r="C73" s="6">
        <v>140128</v>
      </c>
      <c r="D73" s="6">
        <v>59444</v>
      </c>
      <c r="E73" s="6">
        <v>0</v>
      </c>
      <c r="F73" s="6">
        <v>199572</v>
      </c>
      <c r="G73" s="7">
        <v>0.0012569396160557094</v>
      </c>
      <c r="H73" s="8">
        <v>0.2513879232111419</v>
      </c>
      <c r="I73" s="8">
        <v>0.27652671553225605</v>
      </c>
      <c r="J73" s="8">
        <v>0.30166550785337026</v>
      </c>
      <c r="K73" s="8">
        <v>0.3268043001744844</v>
      </c>
      <c r="L73" s="8">
        <v>0.35194309249559863</v>
      </c>
      <c r="M73" s="8">
        <v>0.3645124886561557</v>
      </c>
      <c r="N73" s="8">
        <v>0.402220677137827</v>
      </c>
      <c r="O73" s="8">
        <v>0.4273594694589412</v>
      </c>
      <c r="P73" s="8">
        <v>0.4399288656194983</v>
      </c>
      <c r="Q73" s="8">
        <v>0.45249826178005537</v>
      </c>
      <c r="R73" s="8">
        <v>0.4587829598603339</v>
      </c>
      <c r="S73" s="8">
        <v>0.4587829598603339</v>
      </c>
      <c r="T73" s="8">
        <v>0.4587829598603339</v>
      </c>
      <c r="U73" s="8">
        <v>0.45249826178005537</v>
      </c>
      <c r="V73" s="8">
        <v>0.3896512809772699</v>
      </c>
      <c r="W73" s="8">
        <v>0.35194309249559863</v>
      </c>
      <c r="X73" s="8">
        <v>0.31423490401392734</v>
      </c>
      <c r="Y73" s="8">
        <v>0.30166550785337026</v>
      </c>
      <c r="Z73" s="8">
        <v>0.28909611169281313</v>
      </c>
      <c r="AA73" s="8">
        <v>0.27652671553225605</v>
      </c>
      <c r="AB73" s="9">
        <v>7.346812055845621</v>
      </c>
    </row>
    <row r="74" spans="1:28" ht="12.75">
      <c r="A74" s="15" t="s">
        <v>80</v>
      </c>
      <c r="B74" s="5" t="s">
        <v>9</v>
      </c>
      <c r="C74" s="6">
        <v>0</v>
      </c>
      <c r="D74" s="6">
        <v>0</v>
      </c>
      <c r="E74" s="6">
        <v>187634</v>
      </c>
      <c r="F74" s="6">
        <v>187634</v>
      </c>
      <c r="G74" s="7">
        <v>0.0011817519888511264</v>
      </c>
      <c r="H74" s="8">
        <v>0.2363503977702253</v>
      </c>
      <c r="I74" s="8">
        <v>0.2599854375472478</v>
      </c>
      <c r="J74" s="8">
        <v>0.2836204773242703</v>
      </c>
      <c r="K74" s="8">
        <v>0.30725551710129284</v>
      </c>
      <c r="L74" s="8">
        <v>0.33089055687831537</v>
      </c>
      <c r="M74" s="8">
        <v>0.34270807676682663</v>
      </c>
      <c r="N74" s="8">
        <v>0.3781606364323604</v>
      </c>
      <c r="O74" s="8">
        <v>0.401795676209383</v>
      </c>
      <c r="P74" s="8">
        <v>0.41361319609789426</v>
      </c>
      <c r="Q74" s="8">
        <v>0.4254307159864055</v>
      </c>
      <c r="R74" s="8">
        <v>0.43133947593066113</v>
      </c>
      <c r="S74" s="8">
        <v>0.43133947593066113</v>
      </c>
      <c r="T74" s="8">
        <v>0.43133947593066113</v>
      </c>
      <c r="U74" s="8">
        <v>0.4254307159864055</v>
      </c>
      <c r="V74" s="8">
        <v>0.36634311654384916</v>
      </c>
      <c r="W74" s="8">
        <v>0.33089055687831537</v>
      </c>
      <c r="X74" s="8">
        <v>0.2954379972127816</v>
      </c>
      <c r="Y74" s="8">
        <v>0.2836204773242703</v>
      </c>
      <c r="Z74" s="8">
        <v>0.27180295743575905</v>
      </c>
      <c r="AA74" s="8">
        <v>0.2599854375472478</v>
      </c>
      <c r="AB74" s="9">
        <v>6.907340374834834</v>
      </c>
    </row>
    <row r="75" spans="1:28" ht="12.75">
      <c r="A75" s="5" t="s">
        <v>81</v>
      </c>
      <c r="B75" s="5" t="s">
        <v>14</v>
      </c>
      <c r="C75" s="6">
        <v>88043</v>
      </c>
      <c r="D75" s="6">
        <v>43653</v>
      </c>
      <c r="E75" s="6">
        <v>54513</v>
      </c>
      <c r="F75" s="6">
        <v>186209</v>
      </c>
      <c r="G75" s="7">
        <v>0.0011727770877984767</v>
      </c>
      <c r="H75" s="8">
        <v>0.23455541755969533</v>
      </c>
      <c r="I75" s="8">
        <v>0.25801095931566487</v>
      </c>
      <c r="J75" s="8">
        <v>0.2814665010716344</v>
      </c>
      <c r="K75" s="8">
        <v>0.30492204282760393</v>
      </c>
      <c r="L75" s="8">
        <v>0.32837758458357347</v>
      </c>
      <c r="M75" s="8">
        <v>0.34010535546155823</v>
      </c>
      <c r="N75" s="8">
        <v>0.37528866809551253</v>
      </c>
      <c r="O75" s="8">
        <v>0.39874420985148207</v>
      </c>
      <c r="P75" s="8">
        <v>0.41047198072946683</v>
      </c>
      <c r="Q75" s="8">
        <v>0.4221997516074516</v>
      </c>
      <c r="R75" s="8">
        <v>0.428063637046444</v>
      </c>
      <c r="S75" s="8">
        <v>0.428063637046444</v>
      </c>
      <c r="T75" s="8">
        <v>0.428063637046444</v>
      </c>
      <c r="U75" s="8">
        <v>0.4221997516074516</v>
      </c>
      <c r="V75" s="8">
        <v>0.36356089721752777</v>
      </c>
      <c r="W75" s="8">
        <v>0.32837758458357347</v>
      </c>
      <c r="X75" s="8">
        <v>0.29319427194961917</v>
      </c>
      <c r="Y75" s="8">
        <v>0.2814665010716344</v>
      </c>
      <c r="Z75" s="8">
        <v>0.26973873019364963</v>
      </c>
      <c r="AA75" s="8">
        <v>0.25801095931566487</v>
      </c>
      <c r="AB75" s="9">
        <v>6.854882078182096</v>
      </c>
    </row>
    <row r="76" spans="1:28" ht="12.75">
      <c r="A76" s="5" t="s">
        <v>82</v>
      </c>
      <c r="B76" s="5" t="s">
        <v>11</v>
      </c>
      <c r="C76" s="6">
        <v>91297</v>
      </c>
      <c r="D76" s="6">
        <v>84268</v>
      </c>
      <c r="E76" s="6">
        <v>0</v>
      </c>
      <c r="F76" s="6">
        <v>175565</v>
      </c>
      <c r="G76" s="7">
        <v>0.0011057393005673172</v>
      </c>
      <c r="H76" s="8">
        <v>0.22114786011346343</v>
      </c>
      <c r="I76" s="8">
        <v>0.2432626461248098</v>
      </c>
      <c r="J76" s="8">
        <v>0.26537743213615617</v>
      </c>
      <c r="K76" s="8">
        <v>0.2874922181475025</v>
      </c>
      <c r="L76" s="8">
        <v>0.30960700415884884</v>
      </c>
      <c r="M76" s="8">
        <v>0.320664397164522</v>
      </c>
      <c r="N76" s="8">
        <v>0.3538365761815415</v>
      </c>
      <c r="O76" s="8">
        <v>0.3759513621928879</v>
      </c>
      <c r="P76" s="8">
        <v>0.38700875519856104</v>
      </c>
      <c r="Q76" s="8">
        <v>0.3980661482042342</v>
      </c>
      <c r="R76" s="8">
        <v>0.4035948447070708</v>
      </c>
      <c r="S76" s="8">
        <v>0.4035948447070708</v>
      </c>
      <c r="T76" s="8">
        <v>0.4035948447070708</v>
      </c>
      <c r="U76" s="8">
        <v>0.3980661482042342</v>
      </c>
      <c r="V76" s="8">
        <v>0.34277918317586836</v>
      </c>
      <c r="W76" s="8">
        <v>0.30960700415884884</v>
      </c>
      <c r="X76" s="8">
        <v>0.2764348251418293</v>
      </c>
      <c r="Y76" s="8">
        <v>0.26537743213615617</v>
      </c>
      <c r="Z76" s="8">
        <v>0.25432003913048296</v>
      </c>
      <c r="AA76" s="8">
        <v>0.2432626461248098</v>
      </c>
      <c r="AB76" s="9">
        <v>6.4630462118159695</v>
      </c>
    </row>
    <row r="77" spans="1:28" ht="12.75">
      <c r="A77" s="5" t="s">
        <v>83</v>
      </c>
      <c r="B77" s="5" t="s">
        <v>14</v>
      </c>
      <c r="C77" s="6">
        <v>21018</v>
      </c>
      <c r="D77" s="6">
        <v>18186</v>
      </c>
      <c r="E77" s="6">
        <v>127725</v>
      </c>
      <c r="F77" s="6">
        <v>166929</v>
      </c>
      <c r="G77" s="7">
        <v>0.001051348251100172</v>
      </c>
      <c r="H77" s="8">
        <v>0.2102696502200344</v>
      </c>
      <c r="I77" s="8">
        <v>0.23129661524203785</v>
      </c>
      <c r="J77" s="8">
        <v>0.2523235802640413</v>
      </c>
      <c r="K77" s="8">
        <v>0.27335054528604474</v>
      </c>
      <c r="L77" s="8">
        <v>0.29437751030804815</v>
      </c>
      <c r="M77" s="8">
        <v>0.3048909928190499</v>
      </c>
      <c r="N77" s="8">
        <v>0.3364314403520551</v>
      </c>
      <c r="O77" s="8">
        <v>0.3574584053740585</v>
      </c>
      <c r="P77" s="8">
        <v>0.3679718878850602</v>
      </c>
      <c r="Q77" s="8">
        <v>0.37848537039606195</v>
      </c>
      <c r="R77" s="8">
        <v>0.3837421116515628</v>
      </c>
      <c r="S77" s="8">
        <v>0.3837421116515628</v>
      </c>
      <c r="T77" s="8">
        <v>0.3837421116515628</v>
      </c>
      <c r="U77" s="8">
        <v>0.37848537039606195</v>
      </c>
      <c r="V77" s="8">
        <v>0.3259179578410533</v>
      </c>
      <c r="W77" s="8">
        <v>0.29437751030804815</v>
      </c>
      <c r="X77" s="8">
        <v>0.262837062775043</v>
      </c>
      <c r="Y77" s="8">
        <v>0.2523235802640413</v>
      </c>
      <c r="Z77" s="8">
        <v>0.24181009775303958</v>
      </c>
      <c r="AA77" s="8">
        <v>0.23129661524203785</v>
      </c>
      <c r="AB77" s="9">
        <v>6.1451305276805055</v>
      </c>
    </row>
    <row r="78" spans="1:28" ht="12.75">
      <c r="A78" s="5" t="s">
        <v>84</v>
      </c>
      <c r="B78" s="5" t="s">
        <v>14</v>
      </c>
      <c r="C78" s="6">
        <v>111933</v>
      </c>
      <c r="D78" s="6">
        <v>27752</v>
      </c>
      <c r="E78" s="6">
        <v>25304</v>
      </c>
      <c r="F78" s="6">
        <v>164989</v>
      </c>
      <c r="G78" s="7">
        <v>0.001039129789316214</v>
      </c>
      <c r="H78" s="8">
        <v>0.2078259578632428</v>
      </c>
      <c r="I78" s="8">
        <v>0.22860855364956706</v>
      </c>
      <c r="J78" s="8">
        <v>0.24939114943589133</v>
      </c>
      <c r="K78" s="8">
        <v>0.2701737452222156</v>
      </c>
      <c r="L78" s="8">
        <v>0.2909563410085399</v>
      </c>
      <c r="M78" s="8">
        <v>0.301347638901702</v>
      </c>
      <c r="N78" s="8">
        <v>0.33252153258118844</v>
      </c>
      <c r="O78" s="8">
        <v>0.35330412836751274</v>
      </c>
      <c r="P78" s="8">
        <v>0.36369542626067486</v>
      </c>
      <c r="Q78" s="8">
        <v>0.37408672415383704</v>
      </c>
      <c r="R78" s="8">
        <v>0.37928237310041807</v>
      </c>
      <c r="S78" s="8">
        <v>0.37928237310041807</v>
      </c>
      <c r="T78" s="8">
        <v>0.37928237310041807</v>
      </c>
      <c r="U78" s="8">
        <v>0.37408672415383704</v>
      </c>
      <c r="V78" s="8">
        <v>0.3221302346880263</v>
      </c>
      <c r="W78" s="8">
        <v>0.2909563410085399</v>
      </c>
      <c r="X78" s="8">
        <v>0.2597824473290535</v>
      </c>
      <c r="Y78" s="8">
        <v>0.24939114943589133</v>
      </c>
      <c r="Z78" s="8">
        <v>0.2389998515427292</v>
      </c>
      <c r="AA78" s="8">
        <v>0.22860855364956706</v>
      </c>
      <c r="AB78" s="9">
        <v>6.0737136185532705</v>
      </c>
    </row>
    <row r="79" spans="1:28" ht="12.75">
      <c r="A79" s="5" t="s">
        <v>85</v>
      </c>
      <c r="B79" s="5" t="s">
        <v>11</v>
      </c>
      <c r="C79" s="6">
        <v>78195</v>
      </c>
      <c r="D79" s="6">
        <v>54357</v>
      </c>
      <c r="E79" s="6">
        <v>29997</v>
      </c>
      <c r="F79" s="6">
        <v>162549</v>
      </c>
      <c r="G79" s="7">
        <v>0.001023762239443607</v>
      </c>
      <c r="H79" s="8">
        <v>0.2047524478887214</v>
      </c>
      <c r="I79" s="8">
        <v>0.22522769267759354</v>
      </c>
      <c r="J79" s="8">
        <v>0.24570293746646568</v>
      </c>
      <c r="K79" s="8">
        <v>0.2661781822553378</v>
      </c>
      <c r="L79" s="8">
        <v>0.28665342704420993</v>
      </c>
      <c r="M79" s="8">
        <v>0.296891049438646</v>
      </c>
      <c r="N79" s="8">
        <v>0.3276039166219542</v>
      </c>
      <c r="O79" s="8">
        <v>0.3480791614108264</v>
      </c>
      <c r="P79" s="8">
        <v>0.35831678380526244</v>
      </c>
      <c r="Q79" s="8">
        <v>0.36855440619969854</v>
      </c>
      <c r="R79" s="8">
        <v>0.37367321739691656</v>
      </c>
      <c r="S79" s="8">
        <v>0.37367321739691656</v>
      </c>
      <c r="T79" s="8">
        <v>0.37367321739691656</v>
      </c>
      <c r="U79" s="8">
        <v>0.36855440619969854</v>
      </c>
      <c r="V79" s="8">
        <v>0.31736629422751816</v>
      </c>
      <c r="W79" s="8">
        <v>0.28665342704420993</v>
      </c>
      <c r="X79" s="8">
        <v>0.25594055986090175</v>
      </c>
      <c r="Y79" s="8">
        <v>0.24570293746646568</v>
      </c>
      <c r="Z79" s="8">
        <v>0.2354653150720296</v>
      </c>
      <c r="AA79" s="8">
        <v>0.22522769267759354</v>
      </c>
      <c r="AB79" s="9">
        <v>5.983890289547883</v>
      </c>
    </row>
    <row r="80" spans="1:28" ht="12.75">
      <c r="A80" s="5" t="s">
        <v>86</v>
      </c>
      <c r="B80" s="5" t="s">
        <v>25</v>
      </c>
      <c r="C80" s="6">
        <v>62907</v>
      </c>
      <c r="D80" s="6">
        <v>77159</v>
      </c>
      <c r="E80" s="6">
        <v>21546</v>
      </c>
      <c r="F80" s="6">
        <v>161612</v>
      </c>
      <c r="G80" s="7">
        <v>0.0010178608483654788</v>
      </c>
      <c r="H80" s="8">
        <v>0.20357216967309574</v>
      </c>
      <c r="I80" s="8">
        <v>0.22392938664040532</v>
      </c>
      <c r="J80" s="8">
        <v>0.2442866036077149</v>
      </c>
      <c r="K80" s="8">
        <v>0.2646438205750245</v>
      </c>
      <c r="L80" s="8">
        <v>0.2850010375423341</v>
      </c>
      <c r="M80" s="8">
        <v>0.29517964602598884</v>
      </c>
      <c r="N80" s="8">
        <v>0.32571547147695323</v>
      </c>
      <c r="O80" s="8">
        <v>0.34607268844426275</v>
      </c>
      <c r="P80" s="8">
        <v>0.35625129692791757</v>
      </c>
      <c r="Q80" s="8">
        <v>0.36642990541157233</v>
      </c>
      <c r="R80" s="8">
        <v>0.37151920965339974</v>
      </c>
      <c r="S80" s="8">
        <v>0.37151920965339974</v>
      </c>
      <c r="T80" s="8">
        <v>0.37151920965339974</v>
      </c>
      <c r="U80" s="8">
        <v>0.36642990541157233</v>
      </c>
      <c r="V80" s="8">
        <v>0.3155368629932984</v>
      </c>
      <c r="W80" s="8">
        <v>0.2850010375423341</v>
      </c>
      <c r="X80" s="8">
        <v>0.2544652120913697</v>
      </c>
      <c r="Y80" s="8">
        <v>0.2442866036077149</v>
      </c>
      <c r="Z80" s="8">
        <v>0.2341079951240601</v>
      </c>
      <c r="AA80" s="8">
        <v>0.22392938664040532</v>
      </c>
      <c r="AB80" s="9">
        <v>5.949396658696223</v>
      </c>
    </row>
    <row r="81" spans="1:28" ht="12.75">
      <c r="A81" s="5" t="s">
        <v>87</v>
      </c>
      <c r="B81" s="5" t="s">
        <v>11</v>
      </c>
      <c r="C81" s="6">
        <v>120723</v>
      </c>
      <c r="D81" s="6">
        <v>19047</v>
      </c>
      <c r="E81" s="6">
        <v>11153</v>
      </c>
      <c r="F81" s="6">
        <v>150923</v>
      </c>
      <c r="G81" s="7">
        <v>0.0009505396432063408</v>
      </c>
      <c r="H81" s="8">
        <v>0.19010792864126816</v>
      </c>
      <c r="I81" s="8">
        <v>0.20911872150539496</v>
      </c>
      <c r="J81" s="8">
        <v>0.22812951436952178</v>
      </c>
      <c r="K81" s="8">
        <v>0.2471403072336486</v>
      </c>
      <c r="L81" s="8">
        <v>0.26615110009777543</v>
      </c>
      <c r="M81" s="8">
        <v>0.2756564965298388</v>
      </c>
      <c r="N81" s="8">
        <v>0.304172685826029</v>
      </c>
      <c r="O81" s="8">
        <v>0.32318347869015585</v>
      </c>
      <c r="P81" s="8">
        <v>0.3326888751222193</v>
      </c>
      <c r="Q81" s="8">
        <v>0.34219427155428267</v>
      </c>
      <c r="R81" s="8">
        <v>0.34694696977031436</v>
      </c>
      <c r="S81" s="8">
        <v>0.34694696977031436</v>
      </c>
      <c r="T81" s="8">
        <v>0.34694696977031436</v>
      </c>
      <c r="U81" s="8">
        <v>0.34219427155428267</v>
      </c>
      <c r="V81" s="8">
        <v>0.29466728939396564</v>
      </c>
      <c r="W81" s="8">
        <v>0.26615110009777543</v>
      </c>
      <c r="X81" s="8">
        <v>0.2376349108015852</v>
      </c>
      <c r="Y81" s="8">
        <v>0.22812951436952178</v>
      </c>
      <c r="Z81" s="8">
        <v>0.21862411793745837</v>
      </c>
      <c r="AA81" s="8">
        <v>0.20911872150539496</v>
      </c>
      <c r="AB81" s="9">
        <v>5.555904214541061</v>
      </c>
    </row>
    <row r="82" spans="1:28" ht="12.75">
      <c r="A82" s="5" t="s">
        <v>88</v>
      </c>
      <c r="B82" s="5" t="s">
        <v>11</v>
      </c>
      <c r="C82" s="6">
        <v>53363</v>
      </c>
      <c r="D82" s="6">
        <v>42983</v>
      </c>
      <c r="E82" s="6">
        <v>49414</v>
      </c>
      <c r="F82" s="6">
        <v>145760</v>
      </c>
      <c r="G82" s="7">
        <v>0.0009180221596029513</v>
      </c>
      <c r="H82" s="8">
        <v>0.18360443192059026</v>
      </c>
      <c r="I82" s="8">
        <v>0.2019648751126493</v>
      </c>
      <c r="J82" s="8">
        <v>0.2203253183047083</v>
      </c>
      <c r="K82" s="8">
        <v>0.23868576149676735</v>
      </c>
      <c r="L82" s="8">
        <v>0.2570462046888264</v>
      </c>
      <c r="M82" s="8">
        <v>0.2662264262848559</v>
      </c>
      <c r="N82" s="8">
        <v>0.2937670910729444</v>
      </c>
      <c r="O82" s="8">
        <v>0.31212753426500345</v>
      </c>
      <c r="P82" s="8">
        <v>0.32130775586103294</v>
      </c>
      <c r="Q82" s="8">
        <v>0.3304879774570625</v>
      </c>
      <c r="R82" s="8">
        <v>0.33507808825507723</v>
      </c>
      <c r="S82" s="8">
        <v>0.33507808825507723</v>
      </c>
      <c r="T82" s="8">
        <v>0.33507808825507723</v>
      </c>
      <c r="U82" s="8">
        <v>0.3304879774570625</v>
      </c>
      <c r="V82" s="8">
        <v>0.2845868694769149</v>
      </c>
      <c r="W82" s="8">
        <v>0.2570462046888264</v>
      </c>
      <c r="X82" s="8">
        <v>0.22950553990073783</v>
      </c>
      <c r="Y82" s="8">
        <v>0.2203253183047083</v>
      </c>
      <c r="Z82" s="8">
        <v>0.2111450967086788</v>
      </c>
      <c r="AA82" s="8">
        <v>0.2019648751126493</v>
      </c>
      <c r="AB82" s="9">
        <v>5.36583952287925</v>
      </c>
    </row>
    <row r="83" spans="1:28" ht="12.75">
      <c r="A83" s="5" t="s">
        <v>89</v>
      </c>
      <c r="B83" s="5" t="s">
        <v>25</v>
      </c>
      <c r="C83" s="6">
        <v>87283</v>
      </c>
      <c r="D83" s="6">
        <v>55982</v>
      </c>
      <c r="E83" s="6">
        <v>0</v>
      </c>
      <c r="F83" s="6">
        <v>143265</v>
      </c>
      <c r="G83" s="7">
        <v>0.0009023082100405929</v>
      </c>
      <c r="H83" s="8">
        <v>0.18046164200811857</v>
      </c>
      <c r="I83" s="8">
        <v>0.19850780620893044</v>
      </c>
      <c r="J83" s="8">
        <v>0.21655397040974228</v>
      </c>
      <c r="K83" s="8">
        <v>0.23460013461055415</v>
      </c>
      <c r="L83" s="8">
        <v>0.252646298811366</v>
      </c>
      <c r="M83" s="8">
        <v>0.26166938091177194</v>
      </c>
      <c r="N83" s="8">
        <v>0.2887386272129897</v>
      </c>
      <c r="O83" s="8">
        <v>0.3067847914138016</v>
      </c>
      <c r="P83" s="8">
        <v>0.3158078735142075</v>
      </c>
      <c r="Q83" s="8">
        <v>0.32483095561461345</v>
      </c>
      <c r="R83" s="8">
        <v>0.3293424966648164</v>
      </c>
      <c r="S83" s="8">
        <v>0.3293424966648164</v>
      </c>
      <c r="T83" s="8">
        <v>0.3293424966648164</v>
      </c>
      <c r="U83" s="8">
        <v>0.32483095561461345</v>
      </c>
      <c r="V83" s="8">
        <v>0.2797155451125838</v>
      </c>
      <c r="W83" s="8">
        <v>0.252646298811366</v>
      </c>
      <c r="X83" s="8">
        <v>0.22557705251014823</v>
      </c>
      <c r="Y83" s="8">
        <v>0.21655397040974228</v>
      </c>
      <c r="Z83" s="8">
        <v>0.20753088830933636</v>
      </c>
      <c r="AA83" s="8">
        <v>0.19850780620893044</v>
      </c>
      <c r="AB83" s="9">
        <v>5.273991487687265</v>
      </c>
    </row>
    <row r="84" spans="1:28" ht="12.75">
      <c r="A84" s="5" t="s">
        <v>90</v>
      </c>
      <c r="B84" s="5" t="s">
        <v>25</v>
      </c>
      <c r="C84" s="6">
        <v>126454</v>
      </c>
      <c r="D84" s="6">
        <v>9699</v>
      </c>
      <c r="E84" s="6">
        <v>3284</v>
      </c>
      <c r="F84" s="6">
        <v>139437</v>
      </c>
      <c r="G84" s="7">
        <v>0.0008781987916338963</v>
      </c>
      <c r="H84" s="8">
        <v>0.17563975832677925</v>
      </c>
      <c r="I84" s="8">
        <v>0.19320373415945719</v>
      </c>
      <c r="J84" s="8">
        <v>0.21076770999213512</v>
      </c>
      <c r="K84" s="8">
        <v>0.22833168582481303</v>
      </c>
      <c r="L84" s="8">
        <v>0.24589566165749097</v>
      </c>
      <c r="M84" s="8">
        <v>0.25467764957382993</v>
      </c>
      <c r="N84" s="8">
        <v>0.2810236133228468</v>
      </c>
      <c r="O84" s="8">
        <v>0.29858758915552475</v>
      </c>
      <c r="P84" s="8">
        <v>0.3073695770718637</v>
      </c>
      <c r="Q84" s="8">
        <v>0.3161515649882027</v>
      </c>
      <c r="R84" s="8">
        <v>0.3205425589463721</v>
      </c>
      <c r="S84" s="8">
        <v>0.3205425589463721</v>
      </c>
      <c r="T84" s="8">
        <v>0.3205425589463721</v>
      </c>
      <c r="U84" s="8">
        <v>0.3161515649882027</v>
      </c>
      <c r="V84" s="8">
        <v>0.27224162540650787</v>
      </c>
      <c r="W84" s="8">
        <v>0.24589566165749097</v>
      </c>
      <c r="X84" s="8">
        <v>0.2195496979084741</v>
      </c>
      <c r="Y84" s="8">
        <v>0.21076770999213512</v>
      </c>
      <c r="Z84" s="8">
        <v>0.20198572207579615</v>
      </c>
      <c r="AA84" s="8">
        <v>0.19320373415945719</v>
      </c>
      <c r="AB84" s="9">
        <v>5.133071937100124</v>
      </c>
    </row>
    <row r="85" spans="1:28" ht="12.75">
      <c r="A85" s="5" t="s">
        <v>91</v>
      </c>
      <c r="B85" s="5" t="s">
        <v>9</v>
      </c>
      <c r="C85" s="6">
        <v>45546</v>
      </c>
      <c r="D85" s="6">
        <v>64265</v>
      </c>
      <c r="E85" s="6">
        <v>11665</v>
      </c>
      <c r="F85" s="6">
        <v>121476</v>
      </c>
      <c r="G85" s="7">
        <v>0.0007650772493134476</v>
      </c>
      <c r="H85" s="8">
        <v>0.1530154498626895</v>
      </c>
      <c r="I85" s="8">
        <v>0.16831699484895846</v>
      </c>
      <c r="J85" s="8">
        <v>0.1836185398352274</v>
      </c>
      <c r="K85" s="8">
        <v>0.19892008482149637</v>
      </c>
      <c r="L85" s="8">
        <v>0.21422162980776532</v>
      </c>
      <c r="M85" s="8">
        <v>0.2218724023008998</v>
      </c>
      <c r="N85" s="8">
        <v>0.24482471978030323</v>
      </c>
      <c r="O85" s="8">
        <v>0.2601262647665722</v>
      </c>
      <c r="P85" s="8">
        <v>0.26777703725970664</v>
      </c>
      <c r="Q85" s="8">
        <v>0.27542780975284115</v>
      </c>
      <c r="R85" s="8">
        <v>0.27925319599940834</v>
      </c>
      <c r="S85" s="8">
        <v>0.27925319599940834</v>
      </c>
      <c r="T85" s="8">
        <v>0.27925319599940834</v>
      </c>
      <c r="U85" s="8">
        <v>0.27542780975284115</v>
      </c>
      <c r="V85" s="8">
        <v>0.23717394728716876</v>
      </c>
      <c r="W85" s="8">
        <v>0.21422162980776532</v>
      </c>
      <c r="X85" s="8">
        <v>0.1912693123283619</v>
      </c>
      <c r="Y85" s="8">
        <v>0.1836185398352274</v>
      </c>
      <c r="Z85" s="8">
        <v>0.17596776734209293</v>
      </c>
      <c r="AA85" s="8">
        <v>0.16831699484895846</v>
      </c>
      <c r="AB85" s="9">
        <v>4.471876522237101</v>
      </c>
    </row>
    <row r="86" spans="1:28" ht="12.75">
      <c r="A86" s="5" t="s">
        <v>92</v>
      </c>
      <c r="B86" s="5" t="s">
        <v>9</v>
      </c>
      <c r="C86" s="6">
        <v>74683</v>
      </c>
      <c r="D86" s="6">
        <v>10406</v>
      </c>
      <c r="E86" s="6">
        <v>32448</v>
      </c>
      <c r="F86" s="6">
        <v>117537</v>
      </c>
      <c r="G86" s="7">
        <v>0.0007402687333510709</v>
      </c>
      <c r="H86" s="8">
        <v>0.14805374667021418</v>
      </c>
      <c r="I86" s="8">
        <v>0.1628591213372356</v>
      </c>
      <c r="J86" s="8">
        <v>0.17766449600425702</v>
      </c>
      <c r="K86" s="8">
        <v>0.19246987067127844</v>
      </c>
      <c r="L86" s="8">
        <v>0.20727524533829986</v>
      </c>
      <c r="M86" s="8">
        <v>0.21467793267181057</v>
      </c>
      <c r="N86" s="8">
        <v>0.2368859946723427</v>
      </c>
      <c r="O86" s="8">
        <v>0.2516913693393641</v>
      </c>
      <c r="P86" s="8">
        <v>0.25909405667287483</v>
      </c>
      <c r="Q86" s="8">
        <v>0.2664967440063855</v>
      </c>
      <c r="R86" s="8">
        <v>0.2701980876731409</v>
      </c>
      <c r="S86" s="8">
        <v>0.2701980876731409</v>
      </c>
      <c r="T86" s="8">
        <v>0.2701980876731409</v>
      </c>
      <c r="U86" s="8">
        <v>0.2664967440063855</v>
      </c>
      <c r="V86" s="8">
        <v>0.229483307338832</v>
      </c>
      <c r="W86" s="8">
        <v>0.20727524533829986</v>
      </c>
      <c r="X86" s="8">
        <v>0.18506718333776773</v>
      </c>
      <c r="Y86" s="8">
        <v>0.17766449600425702</v>
      </c>
      <c r="Z86" s="8">
        <v>0.1702618086707463</v>
      </c>
      <c r="AA86" s="8">
        <v>0.1628591213372356</v>
      </c>
      <c r="AB86" s="9">
        <v>4.3268707464370095</v>
      </c>
    </row>
    <row r="87" spans="1:28" ht="12.75">
      <c r="A87" s="5" t="s">
        <v>93</v>
      </c>
      <c r="B87" s="5" t="s">
        <v>9</v>
      </c>
      <c r="C87" s="6">
        <v>56382</v>
      </c>
      <c r="D87" s="6">
        <v>60708</v>
      </c>
      <c r="E87" s="6">
        <v>0</v>
      </c>
      <c r="F87" s="6">
        <v>117090</v>
      </c>
      <c r="G87" s="7">
        <v>0.0007374534485998186</v>
      </c>
      <c r="H87" s="8">
        <v>0.14749068971996374</v>
      </c>
      <c r="I87" s="8">
        <v>0.1622397586919601</v>
      </c>
      <c r="J87" s="8">
        <v>0.17698882766395646</v>
      </c>
      <c r="K87" s="8">
        <v>0.19173789663595284</v>
      </c>
      <c r="L87" s="8">
        <v>0.2064869656079492</v>
      </c>
      <c r="M87" s="8">
        <v>0.21386150009394742</v>
      </c>
      <c r="N87" s="8">
        <v>0.23598510355194197</v>
      </c>
      <c r="O87" s="8">
        <v>0.2507341725239383</v>
      </c>
      <c r="P87" s="8">
        <v>0.25810870700993654</v>
      </c>
      <c r="Q87" s="8">
        <v>0.2654832414959347</v>
      </c>
      <c r="R87" s="8">
        <v>0.2691705087389338</v>
      </c>
      <c r="S87" s="8">
        <v>0.2691705087389338</v>
      </c>
      <c r="T87" s="8">
        <v>0.2691705087389338</v>
      </c>
      <c r="U87" s="8">
        <v>0.2654832414959347</v>
      </c>
      <c r="V87" s="8">
        <v>0.2286105690659438</v>
      </c>
      <c r="W87" s="8">
        <v>0.2064869656079492</v>
      </c>
      <c r="X87" s="8">
        <v>0.18436336214995466</v>
      </c>
      <c r="Y87" s="8">
        <v>0.17698882766395646</v>
      </c>
      <c r="Z87" s="8">
        <v>0.1696142931779583</v>
      </c>
      <c r="AA87" s="8">
        <v>0.1622397586919601</v>
      </c>
      <c r="AB87" s="9">
        <v>4.31041540706594</v>
      </c>
    </row>
    <row r="88" spans="1:28" ht="12.75">
      <c r="A88" s="5" t="s">
        <v>94</v>
      </c>
      <c r="B88" s="5" t="s">
        <v>41</v>
      </c>
      <c r="C88" s="6">
        <v>11644</v>
      </c>
      <c r="D88" s="6">
        <v>0</v>
      </c>
      <c r="E88" s="6">
        <v>103115</v>
      </c>
      <c r="F88" s="6">
        <v>114759</v>
      </c>
      <c r="G88" s="7">
        <v>0.0007227723999305371</v>
      </c>
      <c r="H88" s="8">
        <v>0.14455447998610743</v>
      </c>
      <c r="I88" s="8">
        <v>0.15900992798471816</v>
      </c>
      <c r="J88" s="8">
        <v>0.17346537598332892</v>
      </c>
      <c r="K88" s="8">
        <v>0.18792082398193966</v>
      </c>
      <c r="L88" s="8">
        <v>0.2023762719805504</v>
      </c>
      <c r="M88" s="8">
        <v>0.20960399597985577</v>
      </c>
      <c r="N88" s="8">
        <v>0.23128716797777188</v>
      </c>
      <c r="O88" s="8">
        <v>0.24574261597638264</v>
      </c>
      <c r="P88" s="8">
        <v>0.252970339975688</v>
      </c>
      <c r="Q88" s="8">
        <v>0.2601980639749934</v>
      </c>
      <c r="R88" s="8">
        <v>0.26381192597464603</v>
      </c>
      <c r="S88" s="8">
        <v>0.26381192597464603</v>
      </c>
      <c r="T88" s="8">
        <v>0.26381192597464603</v>
      </c>
      <c r="U88" s="8">
        <v>0.2601980639749934</v>
      </c>
      <c r="V88" s="8">
        <v>0.22405944397846653</v>
      </c>
      <c r="W88" s="8">
        <v>0.2023762719805504</v>
      </c>
      <c r="X88" s="8">
        <v>0.18069309998263428</v>
      </c>
      <c r="Y88" s="8">
        <v>0.17346537598332892</v>
      </c>
      <c r="Z88" s="8">
        <v>0.16623765198402354</v>
      </c>
      <c r="AA88" s="8">
        <v>0.15900992798471816</v>
      </c>
      <c r="AB88" s="9">
        <v>4.224604677593989</v>
      </c>
    </row>
    <row r="89" spans="1:28" ht="12.75">
      <c r="A89" s="5" t="s">
        <v>95</v>
      </c>
      <c r="B89" s="5" t="s">
        <v>25</v>
      </c>
      <c r="C89" s="6">
        <v>67751</v>
      </c>
      <c r="D89" s="6">
        <v>26416</v>
      </c>
      <c r="E89" s="6">
        <v>19944</v>
      </c>
      <c r="F89" s="6">
        <v>114111</v>
      </c>
      <c r="G89" s="7">
        <v>0.0007186911817676481</v>
      </c>
      <c r="H89" s="8">
        <v>0.1437382363535296</v>
      </c>
      <c r="I89" s="8">
        <v>0.1581120599888826</v>
      </c>
      <c r="J89" s="8">
        <v>0.17248588362423553</v>
      </c>
      <c r="K89" s="8">
        <v>0.1868597072595885</v>
      </c>
      <c r="L89" s="8">
        <v>0.20123353089494145</v>
      </c>
      <c r="M89" s="8">
        <v>0.20842044271261795</v>
      </c>
      <c r="N89" s="8">
        <v>0.2299811781656474</v>
      </c>
      <c r="O89" s="8">
        <v>0.24435500180100034</v>
      </c>
      <c r="P89" s="8">
        <v>0.25154191361867684</v>
      </c>
      <c r="Q89" s="8">
        <v>0.2587288254363533</v>
      </c>
      <c r="R89" s="8">
        <v>0.26232228134519153</v>
      </c>
      <c r="S89" s="8">
        <v>0.26232228134519153</v>
      </c>
      <c r="T89" s="8">
        <v>0.26232228134519153</v>
      </c>
      <c r="U89" s="8">
        <v>0.2587288254363533</v>
      </c>
      <c r="V89" s="8">
        <v>0.2227942663479709</v>
      </c>
      <c r="W89" s="8">
        <v>0.20123353089494145</v>
      </c>
      <c r="X89" s="8">
        <v>0.179672795441912</v>
      </c>
      <c r="Y89" s="8">
        <v>0.17248588362423553</v>
      </c>
      <c r="Z89" s="8">
        <v>0.16529897180655906</v>
      </c>
      <c r="AA89" s="8">
        <v>0.1581120599888826</v>
      </c>
      <c r="AB89" s="9">
        <v>4.200749957431903</v>
      </c>
    </row>
    <row r="90" spans="1:28" ht="12.75">
      <c r="A90" s="5" t="s">
        <v>96</v>
      </c>
      <c r="B90" s="5" t="s">
        <v>11</v>
      </c>
      <c r="C90" s="6">
        <v>64217</v>
      </c>
      <c r="D90" s="6">
        <v>16107</v>
      </c>
      <c r="E90" s="6">
        <v>30612</v>
      </c>
      <c r="F90" s="6">
        <v>110936</v>
      </c>
      <c r="G90" s="7">
        <v>0.000698694472404727</v>
      </c>
      <c r="H90" s="8">
        <v>0.1397388944809454</v>
      </c>
      <c r="I90" s="8">
        <v>0.15371278392903995</v>
      </c>
      <c r="J90" s="8">
        <v>0.1676866733771345</v>
      </c>
      <c r="K90" s="8">
        <v>0.18166056282522902</v>
      </c>
      <c r="L90" s="8">
        <v>0.19563445227332357</v>
      </c>
      <c r="M90" s="8">
        <v>0.20262139699737083</v>
      </c>
      <c r="N90" s="8">
        <v>0.22358223116951265</v>
      </c>
      <c r="O90" s="8">
        <v>0.2375561206176072</v>
      </c>
      <c r="P90" s="8">
        <v>0.24454306534165446</v>
      </c>
      <c r="Q90" s="8">
        <v>0.25153001006570175</v>
      </c>
      <c r="R90" s="8">
        <v>0.2550234824277254</v>
      </c>
      <c r="S90" s="8">
        <v>0.2550234824277254</v>
      </c>
      <c r="T90" s="8">
        <v>0.2550234824277254</v>
      </c>
      <c r="U90" s="8">
        <v>0.25153001006570175</v>
      </c>
      <c r="V90" s="8">
        <v>0.21659528644546538</v>
      </c>
      <c r="W90" s="8">
        <v>0.19563445227332357</v>
      </c>
      <c r="X90" s="8">
        <v>0.17467361810118176</v>
      </c>
      <c r="Y90" s="8">
        <v>0.1676866733771345</v>
      </c>
      <c r="Z90" s="8">
        <v>0.1606997286530872</v>
      </c>
      <c r="AA90" s="8">
        <v>0.15371278392903995</v>
      </c>
      <c r="AB90" s="9">
        <v>4.083869191205629</v>
      </c>
    </row>
    <row r="91" spans="1:28" ht="12.75">
      <c r="A91" s="5" t="s">
        <v>97</v>
      </c>
      <c r="B91" s="5" t="s">
        <v>11</v>
      </c>
      <c r="C91" s="6">
        <v>50244</v>
      </c>
      <c r="D91" s="6">
        <v>56760</v>
      </c>
      <c r="E91" s="6">
        <v>0</v>
      </c>
      <c r="F91" s="6">
        <v>107004</v>
      </c>
      <c r="G91" s="7">
        <v>0.0006739300436755915</v>
      </c>
      <c r="H91" s="8">
        <v>0.13478600873511828</v>
      </c>
      <c r="I91" s="8">
        <v>0.1482646096086301</v>
      </c>
      <c r="J91" s="8">
        <v>0.16174321048214196</v>
      </c>
      <c r="K91" s="8">
        <v>0.1752218113556538</v>
      </c>
      <c r="L91" s="8">
        <v>0.18870041222916561</v>
      </c>
      <c r="M91" s="8">
        <v>0.19543971266592153</v>
      </c>
      <c r="N91" s="8">
        <v>0.21565761397618927</v>
      </c>
      <c r="O91" s="8">
        <v>0.2291362148497011</v>
      </c>
      <c r="P91" s="8">
        <v>0.235875515286457</v>
      </c>
      <c r="Q91" s="8">
        <v>0.24261481572321292</v>
      </c>
      <c r="R91" s="8">
        <v>0.24598446594159087</v>
      </c>
      <c r="S91" s="8">
        <v>0.24598446594159087</v>
      </c>
      <c r="T91" s="8">
        <v>0.24598446594159087</v>
      </c>
      <c r="U91" s="8">
        <v>0.24261481572321292</v>
      </c>
      <c r="V91" s="8">
        <v>0.20891831353943335</v>
      </c>
      <c r="W91" s="8">
        <v>0.18870041222916561</v>
      </c>
      <c r="X91" s="8">
        <v>0.16848251091889788</v>
      </c>
      <c r="Y91" s="8">
        <v>0.16174321048214196</v>
      </c>
      <c r="Z91" s="8">
        <v>0.15500391004538602</v>
      </c>
      <c r="AA91" s="8">
        <v>0.1482646096086301</v>
      </c>
      <c r="AB91" s="9">
        <v>3.939121105283832</v>
      </c>
    </row>
    <row r="92" spans="1:28" ht="12.75">
      <c r="A92" s="5" t="s">
        <v>98</v>
      </c>
      <c r="B92" s="5" t="s">
        <v>11</v>
      </c>
      <c r="C92" s="6">
        <v>51812</v>
      </c>
      <c r="D92" s="6">
        <v>5670</v>
      </c>
      <c r="E92" s="6">
        <v>47324</v>
      </c>
      <c r="F92" s="6">
        <v>104806</v>
      </c>
      <c r="G92" s="7">
        <v>0.0006600866524378905</v>
      </c>
      <c r="H92" s="8">
        <v>0.1320173304875781</v>
      </c>
      <c r="I92" s="8">
        <v>0.14521906353633593</v>
      </c>
      <c r="J92" s="8">
        <v>0.15842079658509373</v>
      </c>
      <c r="K92" s="8">
        <v>0.17162252963385155</v>
      </c>
      <c r="L92" s="8">
        <v>0.18482426268260935</v>
      </c>
      <c r="M92" s="8">
        <v>0.19142512920698826</v>
      </c>
      <c r="N92" s="8">
        <v>0.21122772878012497</v>
      </c>
      <c r="O92" s="8">
        <v>0.2244294618288828</v>
      </c>
      <c r="P92" s="8">
        <v>0.2310303283532617</v>
      </c>
      <c r="Q92" s="8">
        <v>0.2376311948776406</v>
      </c>
      <c r="R92" s="8">
        <v>0.24093162813983005</v>
      </c>
      <c r="S92" s="8">
        <v>0.24093162813983005</v>
      </c>
      <c r="T92" s="8">
        <v>0.24093162813983005</v>
      </c>
      <c r="U92" s="8">
        <v>0.2376311948776406</v>
      </c>
      <c r="V92" s="8">
        <v>0.20462686225574606</v>
      </c>
      <c r="W92" s="8">
        <v>0.18482426268260935</v>
      </c>
      <c r="X92" s="8">
        <v>0.16502166310947264</v>
      </c>
      <c r="Y92" s="8">
        <v>0.15842079658509373</v>
      </c>
      <c r="Z92" s="8">
        <v>0.15181993006071481</v>
      </c>
      <c r="AA92" s="8">
        <v>0.14521906353633593</v>
      </c>
      <c r="AB92" s="9">
        <v>3.8582064834994703</v>
      </c>
    </row>
    <row r="93" spans="1:28" ht="12.75">
      <c r="A93" s="5" t="s">
        <v>99</v>
      </c>
      <c r="B93" s="5" t="s">
        <v>14</v>
      </c>
      <c r="C93" s="6">
        <v>44850</v>
      </c>
      <c r="D93" s="6">
        <v>59192</v>
      </c>
      <c r="E93" s="6">
        <v>0</v>
      </c>
      <c r="F93" s="6">
        <v>104042</v>
      </c>
      <c r="G93" s="7">
        <v>0.0006552748458384348</v>
      </c>
      <c r="H93" s="8">
        <v>0.13105496916768697</v>
      </c>
      <c r="I93" s="8">
        <v>0.14416046608445565</v>
      </c>
      <c r="J93" s="8">
        <v>0.15726596300122436</v>
      </c>
      <c r="K93" s="8">
        <v>0.17037145991799307</v>
      </c>
      <c r="L93" s="8">
        <v>0.18347695683476176</v>
      </c>
      <c r="M93" s="8">
        <v>0.1900297052931461</v>
      </c>
      <c r="N93" s="8">
        <v>0.20968795066829915</v>
      </c>
      <c r="O93" s="8">
        <v>0.22279344758506786</v>
      </c>
      <c r="P93" s="8">
        <v>0.2293461960434522</v>
      </c>
      <c r="Q93" s="8">
        <v>0.23589894450183654</v>
      </c>
      <c r="R93" s="8">
        <v>0.2391753187310287</v>
      </c>
      <c r="S93" s="8">
        <v>0.2391753187310287</v>
      </c>
      <c r="T93" s="8">
        <v>0.2391753187310287</v>
      </c>
      <c r="U93" s="8">
        <v>0.23589894450183654</v>
      </c>
      <c r="V93" s="8">
        <v>0.2031352022099148</v>
      </c>
      <c r="W93" s="8">
        <v>0.18347695683476176</v>
      </c>
      <c r="X93" s="8">
        <v>0.16381871145960872</v>
      </c>
      <c r="Y93" s="8">
        <v>0.15726596300122436</v>
      </c>
      <c r="Z93" s="8">
        <v>0.15071321454284</v>
      </c>
      <c r="AA93" s="8">
        <v>0.14416046608445565</v>
      </c>
      <c r="AB93" s="9">
        <v>3.8300814739256515</v>
      </c>
    </row>
    <row r="94" spans="1:28" ht="12.75">
      <c r="A94" s="5" t="s">
        <v>100</v>
      </c>
      <c r="B94" s="5" t="s">
        <v>101</v>
      </c>
      <c r="C94" s="6">
        <v>33347</v>
      </c>
      <c r="D94" s="6">
        <v>8507</v>
      </c>
      <c r="E94" s="6">
        <v>55882</v>
      </c>
      <c r="F94" s="6">
        <v>97736</v>
      </c>
      <c r="G94" s="7">
        <v>0.0006155585468643939</v>
      </c>
      <c r="H94" s="8">
        <v>0.12311170937287878</v>
      </c>
      <c r="I94" s="8">
        <v>0.13542288031016667</v>
      </c>
      <c r="J94" s="8">
        <v>0.14773405124745453</v>
      </c>
      <c r="K94" s="8">
        <v>0.16004522218474243</v>
      </c>
      <c r="L94" s="8">
        <v>0.1723563931220303</v>
      </c>
      <c r="M94" s="8">
        <v>0.17851197859067425</v>
      </c>
      <c r="N94" s="8">
        <v>0.19697873499660606</v>
      </c>
      <c r="O94" s="8">
        <v>0.20928990593389393</v>
      </c>
      <c r="P94" s="8">
        <v>0.21544549140253788</v>
      </c>
      <c r="Q94" s="8">
        <v>0.2216010768711818</v>
      </c>
      <c r="R94" s="8">
        <v>0.2246788696055038</v>
      </c>
      <c r="S94" s="8">
        <v>0.2246788696055038</v>
      </c>
      <c r="T94" s="8">
        <v>0.2246788696055038</v>
      </c>
      <c r="U94" s="8">
        <v>0.2216010768711818</v>
      </c>
      <c r="V94" s="8">
        <v>0.19082314952796212</v>
      </c>
      <c r="W94" s="8">
        <v>0.1723563931220303</v>
      </c>
      <c r="X94" s="8">
        <v>0.15388963671609848</v>
      </c>
      <c r="Y94" s="8">
        <v>0.14773405124745453</v>
      </c>
      <c r="Z94" s="8">
        <v>0.1415784657788106</v>
      </c>
      <c r="AA94" s="8">
        <v>0.13542288031016667</v>
      </c>
      <c r="AB94" s="9">
        <v>3.5979397064223826</v>
      </c>
    </row>
    <row r="95" spans="1:28" ht="12.75">
      <c r="A95" s="5" t="s">
        <v>102</v>
      </c>
      <c r="B95" s="5" t="s">
        <v>11</v>
      </c>
      <c r="C95" s="6">
        <v>49393</v>
      </c>
      <c r="D95" s="6">
        <v>17633</v>
      </c>
      <c r="E95" s="6">
        <v>28756</v>
      </c>
      <c r="F95" s="6">
        <v>95782</v>
      </c>
      <c r="G95" s="7">
        <v>0.0006032519106139537</v>
      </c>
      <c r="H95" s="8">
        <v>0.12065038212279074</v>
      </c>
      <c r="I95" s="8">
        <v>0.1327154203350698</v>
      </c>
      <c r="J95" s="8">
        <v>0.1447804585473489</v>
      </c>
      <c r="K95" s="8">
        <v>0.15684549675962794</v>
      </c>
      <c r="L95" s="8">
        <v>0.16891053497190703</v>
      </c>
      <c r="M95" s="8">
        <v>0.17494305407804656</v>
      </c>
      <c r="N95" s="8">
        <v>0.19304061139646517</v>
      </c>
      <c r="O95" s="8">
        <v>0.20510564960874425</v>
      </c>
      <c r="P95" s="8">
        <v>0.21113816871488378</v>
      </c>
      <c r="Q95" s="8">
        <v>0.21717068782102333</v>
      </c>
      <c r="R95" s="8">
        <v>0.22018694737409308</v>
      </c>
      <c r="S95" s="8">
        <v>0.22018694737409308</v>
      </c>
      <c r="T95" s="8">
        <v>0.22018694737409308</v>
      </c>
      <c r="U95" s="8">
        <v>0.21717068782102333</v>
      </c>
      <c r="V95" s="8">
        <v>0.18700809229032564</v>
      </c>
      <c r="W95" s="8">
        <v>0.16891053497190703</v>
      </c>
      <c r="X95" s="8">
        <v>0.15081297765348842</v>
      </c>
      <c r="Y95" s="8">
        <v>0.1447804585473489</v>
      </c>
      <c r="Z95" s="8">
        <v>0.13874793944120933</v>
      </c>
      <c r="AA95" s="8">
        <v>0.1327154203350698</v>
      </c>
      <c r="AB95" s="9">
        <v>3.526007417538559</v>
      </c>
    </row>
    <row r="96" spans="1:28" ht="12.75">
      <c r="A96" s="5" t="s">
        <v>103</v>
      </c>
      <c r="B96" s="5" t="s">
        <v>11</v>
      </c>
      <c r="C96" s="6">
        <v>38469</v>
      </c>
      <c r="D96" s="6">
        <v>23840</v>
      </c>
      <c r="E96" s="6">
        <v>30580</v>
      </c>
      <c r="F96" s="6">
        <v>92889</v>
      </c>
      <c r="G96" s="7">
        <v>0.0005850312869330307</v>
      </c>
      <c r="H96" s="8">
        <v>0.11700625738660614</v>
      </c>
      <c r="I96" s="8">
        <v>0.12870688312526676</v>
      </c>
      <c r="J96" s="8">
        <v>0.14040750886392736</v>
      </c>
      <c r="K96" s="8">
        <v>0.15210813460258799</v>
      </c>
      <c r="L96" s="8">
        <v>0.16380876034124858</v>
      </c>
      <c r="M96" s="8">
        <v>0.1696590732105789</v>
      </c>
      <c r="N96" s="8">
        <v>0.18721001181856983</v>
      </c>
      <c r="O96" s="8">
        <v>0.19891063755723043</v>
      </c>
      <c r="P96" s="8">
        <v>0.20476095042656073</v>
      </c>
      <c r="Q96" s="8">
        <v>0.21061126329589105</v>
      </c>
      <c r="R96" s="8">
        <v>0.2135364197305562</v>
      </c>
      <c r="S96" s="8">
        <v>0.2135364197305562</v>
      </c>
      <c r="T96" s="8">
        <v>0.2135364197305562</v>
      </c>
      <c r="U96" s="8">
        <v>0.21061126329589105</v>
      </c>
      <c r="V96" s="8">
        <v>0.1813596989492395</v>
      </c>
      <c r="W96" s="8">
        <v>0.16380876034124858</v>
      </c>
      <c r="X96" s="8">
        <v>0.14625782173325766</v>
      </c>
      <c r="Y96" s="8">
        <v>0.14040750886392736</v>
      </c>
      <c r="Z96" s="8">
        <v>0.13455719599459706</v>
      </c>
      <c r="AA96" s="8">
        <v>0.12870688312526676</v>
      </c>
      <c r="AB96" s="9">
        <v>3.4195078721235643</v>
      </c>
    </row>
    <row r="97" spans="1:28" ht="12.75">
      <c r="A97" s="5" t="s">
        <v>73</v>
      </c>
      <c r="B97" s="5" t="s">
        <v>25</v>
      </c>
      <c r="C97" s="6">
        <v>38705</v>
      </c>
      <c r="D97" s="6">
        <v>8753</v>
      </c>
      <c r="E97" s="6">
        <v>43484</v>
      </c>
      <c r="F97" s="6">
        <v>90942</v>
      </c>
      <c r="G97" s="7">
        <v>0.0005727687379158315</v>
      </c>
      <c r="H97" s="8">
        <v>0.1145537475831663</v>
      </c>
      <c r="I97" s="8">
        <v>0.12600912234148293</v>
      </c>
      <c r="J97" s="8">
        <v>0.13746449709979955</v>
      </c>
      <c r="K97" s="8">
        <v>0.1489198718581162</v>
      </c>
      <c r="L97" s="8">
        <v>0.16037524661643282</v>
      </c>
      <c r="M97" s="8">
        <v>0.16610293399559115</v>
      </c>
      <c r="N97" s="8">
        <v>0.18328599613306606</v>
      </c>
      <c r="O97" s="8">
        <v>0.19474137089138271</v>
      </c>
      <c r="P97" s="8">
        <v>0.200469058270541</v>
      </c>
      <c r="Q97" s="8">
        <v>0.20619674564969934</v>
      </c>
      <c r="R97" s="8">
        <v>0.20906058933927849</v>
      </c>
      <c r="S97" s="8">
        <v>0.20906058933927849</v>
      </c>
      <c r="T97" s="8">
        <v>0.20906058933927849</v>
      </c>
      <c r="U97" s="8">
        <v>0.20619674564969934</v>
      </c>
      <c r="V97" s="8">
        <v>0.17755830875390777</v>
      </c>
      <c r="W97" s="8">
        <v>0.16037524661643282</v>
      </c>
      <c r="X97" s="8">
        <v>0.14319218447895787</v>
      </c>
      <c r="Y97" s="8">
        <v>0.13746449709979955</v>
      </c>
      <c r="Z97" s="8">
        <v>0.13173680972064125</v>
      </c>
      <c r="AA97" s="8">
        <v>0.12600912234148293</v>
      </c>
      <c r="AB97" s="9">
        <v>3.347833273118035</v>
      </c>
    </row>
    <row r="98" spans="1:28" ht="12.75">
      <c r="A98" s="5" t="s">
        <v>104</v>
      </c>
      <c r="B98" s="5" t="s">
        <v>9</v>
      </c>
      <c r="C98" s="6">
        <v>74023</v>
      </c>
      <c r="D98" s="6">
        <v>3625</v>
      </c>
      <c r="E98" s="6">
        <v>29</v>
      </c>
      <c r="F98" s="6">
        <v>77677</v>
      </c>
      <c r="G98" s="7">
        <v>0.000489223430923974</v>
      </c>
      <c r="H98" s="8">
        <v>0.0978446861847948</v>
      </c>
      <c r="I98" s="8">
        <v>0.10762915480327429</v>
      </c>
      <c r="J98" s="8">
        <v>0.11741362342175377</v>
      </c>
      <c r="K98" s="8">
        <v>0.12719809204023325</v>
      </c>
      <c r="L98" s="8">
        <v>0.13698256065871273</v>
      </c>
      <c r="M98" s="8">
        <v>0.14187479496795247</v>
      </c>
      <c r="N98" s="8">
        <v>0.1565514978956717</v>
      </c>
      <c r="O98" s="8">
        <v>0.16633596651415117</v>
      </c>
      <c r="P98" s="8">
        <v>0.1712282008233909</v>
      </c>
      <c r="Q98" s="8">
        <v>0.17612043513263065</v>
      </c>
      <c r="R98" s="8">
        <v>0.17856655228725052</v>
      </c>
      <c r="S98" s="8">
        <v>0.17856655228725052</v>
      </c>
      <c r="T98" s="8">
        <v>0.17856655228725052</v>
      </c>
      <c r="U98" s="8">
        <v>0.17612043513263065</v>
      </c>
      <c r="V98" s="8">
        <v>0.15165926358643195</v>
      </c>
      <c r="W98" s="8">
        <v>0.13698256065871273</v>
      </c>
      <c r="X98" s="8">
        <v>0.1223058577309935</v>
      </c>
      <c r="Y98" s="8">
        <v>0.11741362342175377</v>
      </c>
      <c r="Z98" s="8">
        <v>0.11252138911251403</v>
      </c>
      <c r="AA98" s="8">
        <v>0.10762915480327429</v>
      </c>
      <c r="AB98" s="9">
        <v>2.859510953750628</v>
      </c>
    </row>
    <row r="99" spans="1:28" ht="12.75">
      <c r="A99" s="5" t="s">
        <v>105</v>
      </c>
      <c r="B99" s="5" t="s">
        <v>14</v>
      </c>
      <c r="C99" s="6">
        <v>25990</v>
      </c>
      <c r="D99" s="6">
        <v>4058</v>
      </c>
      <c r="E99" s="6">
        <v>46949</v>
      </c>
      <c r="F99" s="6">
        <v>76997</v>
      </c>
      <c r="G99" s="7">
        <v>0.0004849406711234114</v>
      </c>
      <c r="H99" s="8">
        <v>0.09698813422468228</v>
      </c>
      <c r="I99" s="8">
        <v>0.1066869476471505</v>
      </c>
      <c r="J99" s="8">
        <v>0.11638576106961873</v>
      </c>
      <c r="K99" s="8">
        <v>0.12608457449208696</v>
      </c>
      <c r="L99" s="8">
        <v>0.1357833879145552</v>
      </c>
      <c r="M99" s="8">
        <v>0.14063279462578931</v>
      </c>
      <c r="N99" s="8">
        <v>0.15518101475949164</v>
      </c>
      <c r="O99" s="8">
        <v>0.16487982818195987</v>
      </c>
      <c r="P99" s="8">
        <v>0.169729234893194</v>
      </c>
      <c r="Q99" s="8">
        <v>0.1745786416044281</v>
      </c>
      <c r="R99" s="8">
        <v>0.17700334496004516</v>
      </c>
      <c r="S99" s="8">
        <v>0.17700334496004516</v>
      </c>
      <c r="T99" s="8">
        <v>0.17700334496004516</v>
      </c>
      <c r="U99" s="8">
        <v>0.1745786416044281</v>
      </c>
      <c r="V99" s="8">
        <v>0.15033160804825754</v>
      </c>
      <c r="W99" s="8">
        <v>0.1357833879145552</v>
      </c>
      <c r="X99" s="8">
        <v>0.12123516778085285</v>
      </c>
      <c r="Y99" s="8">
        <v>0.11638576106961873</v>
      </c>
      <c r="Z99" s="8">
        <v>0.11153635435838462</v>
      </c>
      <c r="AA99" s="8">
        <v>0.1066869476471505</v>
      </c>
      <c r="AB99" s="9">
        <v>2.83447822271634</v>
      </c>
    </row>
    <row r="100" spans="1:28" ht="12.75">
      <c r="A100" s="5" t="s">
        <v>106</v>
      </c>
      <c r="B100" s="5" t="s">
        <v>9</v>
      </c>
      <c r="C100" s="6">
        <v>52636</v>
      </c>
      <c r="D100" s="6">
        <v>13010</v>
      </c>
      <c r="E100" s="6">
        <v>7120</v>
      </c>
      <c r="F100" s="6">
        <v>72766</v>
      </c>
      <c r="G100" s="7">
        <v>0.0004582930877172637</v>
      </c>
      <c r="H100" s="8">
        <v>0.09165861754345274</v>
      </c>
      <c r="I100" s="8">
        <v>0.10082447929779802</v>
      </c>
      <c r="J100" s="8">
        <v>0.1099903410521433</v>
      </c>
      <c r="K100" s="8">
        <v>0.11915620280648856</v>
      </c>
      <c r="L100" s="8">
        <v>0.12832206456083384</v>
      </c>
      <c r="M100" s="8">
        <v>0.13290499543800646</v>
      </c>
      <c r="N100" s="8">
        <v>0.1466537880695244</v>
      </c>
      <c r="O100" s="8">
        <v>0.15581964982386967</v>
      </c>
      <c r="P100" s="8">
        <v>0.1604025807010423</v>
      </c>
      <c r="Q100" s="8">
        <v>0.16498551157821492</v>
      </c>
      <c r="R100" s="8">
        <v>0.16727697701680125</v>
      </c>
      <c r="S100" s="8">
        <v>0.16727697701680125</v>
      </c>
      <c r="T100" s="8">
        <v>0.16727697701680125</v>
      </c>
      <c r="U100" s="8">
        <v>0.16498551157821492</v>
      </c>
      <c r="V100" s="8">
        <v>0.14207085719235174</v>
      </c>
      <c r="W100" s="8">
        <v>0.12832206456083384</v>
      </c>
      <c r="X100" s="8">
        <v>0.11457327192931592</v>
      </c>
      <c r="Y100" s="8">
        <v>0.1099903410521433</v>
      </c>
      <c r="Z100" s="8">
        <v>0.10540741017497066</v>
      </c>
      <c r="AA100" s="8">
        <v>0.10082447929779802</v>
      </c>
      <c r="AB100" s="9">
        <v>2.6787230977074064</v>
      </c>
    </row>
    <row r="101" spans="1:28" ht="12.75">
      <c r="A101" s="5" t="s">
        <v>107</v>
      </c>
      <c r="B101" s="5" t="s">
        <v>11</v>
      </c>
      <c r="C101" s="17">
        <v>54716</v>
      </c>
      <c r="D101" s="17">
        <v>4870</v>
      </c>
      <c r="E101" s="17">
        <v>12504</v>
      </c>
      <c r="F101" s="6">
        <v>72090</v>
      </c>
      <c r="G101" s="7">
        <v>0.0004540355206214103</v>
      </c>
      <c r="H101" s="8">
        <v>0.09080710412428206</v>
      </c>
      <c r="I101" s="8">
        <v>0.09988781453671026</v>
      </c>
      <c r="J101" s="8">
        <v>0.10896852494913847</v>
      </c>
      <c r="K101" s="8">
        <v>0.11804923536156667</v>
      </c>
      <c r="L101" s="8">
        <v>0.1271299457739949</v>
      </c>
      <c r="M101" s="8">
        <v>0.131670300980209</v>
      </c>
      <c r="N101" s="8">
        <v>0.14529136659885128</v>
      </c>
      <c r="O101" s="8">
        <v>0.1543720770112795</v>
      </c>
      <c r="P101" s="8">
        <v>0.1589124322174936</v>
      </c>
      <c r="Q101" s="8">
        <v>0.1634527874237077</v>
      </c>
      <c r="R101" s="8">
        <v>0.16572296502681474</v>
      </c>
      <c r="S101" s="8">
        <v>0.16572296502681474</v>
      </c>
      <c r="T101" s="8">
        <v>0.16572296502681474</v>
      </c>
      <c r="U101" s="8">
        <v>0.1634527874237077</v>
      </c>
      <c r="V101" s="8">
        <v>0.14075101139263718</v>
      </c>
      <c r="W101" s="8">
        <v>0.1271299457739949</v>
      </c>
      <c r="X101" s="8">
        <v>0.11350888015535257</v>
      </c>
      <c r="Y101" s="8">
        <v>0.10896852494913847</v>
      </c>
      <c r="Z101" s="8">
        <v>0.10442816974292436</v>
      </c>
      <c r="AA101" s="8">
        <v>0.09988781453671026</v>
      </c>
      <c r="AB101" s="9">
        <v>2.653837618032143</v>
      </c>
    </row>
    <row r="102" spans="1:28" ht="12.75">
      <c r="A102" s="5" t="s">
        <v>94</v>
      </c>
      <c r="B102" s="5" t="s">
        <v>11</v>
      </c>
      <c r="C102" s="6">
        <v>17229</v>
      </c>
      <c r="D102" s="6">
        <v>0</v>
      </c>
      <c r="E102" s="6">
        <v>54426</v>
      </c>
      <c r="F102" s="6">
        <v>71655</v>
      </c>
      <c r="G102" s="7">
        <v>0.0004512958139842857</v>
      </c>
      <c r="H102" s="8">
        <v>0.09025916279685714</v>
      </c>
      <c r="I102" s="8">
        <v>0.09928507907654285</v>
      </c>
      <c r="J102" s="8">
        <v>0.10831099535622857</v>
      </c>
      <c r="K102" s="8">
        <v>0.11733691163591428</v>
      </c>
      <c r="L102" s="8">
        <v>0.1263628279156</v>
      </c>
      <c r="M102" s="8">
        <v>0.13087578605544284</v>
      </c>
      <c r="N102" s="8">
        <v>0.14441466047497142</v>
      </c>
      <c r="O102" s="8">
        <v>0.15344057675465714</v>
      </c>
      <c r="P102" s="8">
        <v>0.15795353489449998</v>
      </c>
      <c r="Q102" s="8">
        <v>0.16246649303434285</v>
      </c>
      <c r="R102" s="8">
        <v>0.16472297210426426</v>
      </c>
      <c r="S102" s="8">
        <v>0.16472297210426426</v>
      </c>
      <c r="T102" s="8">
        <v>0.16472297210426426</v>
      </c>
      <c r="U102" s="8">
        <v>0.16246649303434285</v>
      </c>
      <c r="V102" s="8">
        <v>0.13990170233512855</v>
      </c>
      <c r="W102" s="8">
        <v>0.1263628279156</v>
      </c>
      <c r="X102" s="8">
        <v>0.11282395349607142</v>
      </c>
      <c r="Y102" s="8">
        <v>0.10831099535622857</v>
      </c>
      <c r="Z102" s="8">
        <v>0.10379803721638571</v>
      </c>
      <c r="AA102" s="8">
        <v>0.09928507907654285</v>
      </c>
      <c r="AB102" s="9">
        <v>2.6378240327381497</v>
      </c>
    </row>
    <row r="103" spans="1:28" ht="12.75">
      <c r="A103" s="5" t="s">
        <v>108</v>
      </c>
      <c r="B103" s="5" t="s">
        <v>9</v>
      </c>
      <c r="C103" s="6">
        <v>23927</v>
      </c>
      <c r="D103" s="6">
        <v>39236</v>
      </c>
      <c r="E103" s="6">
        <v>7598</v>
      </c>
      <c r="F103" s="6">
        <v>70761</v>
      </c>
      <c r="G103" s="7">
        <v>0.00044566524448178126</v>
      </c>
      <c r="H103" s="8">
        <v>0.08913304889635626</v>
      </c>
      <c r="I103" s="8">
        <v>0.09804635378599187</v>
      </c>
      <c r="J103" s="8">
        <v>0.1069596586756275</v>
      </c>
      <c r="K103" s="8">
        <v>0.11587296356526312</v>
      </c>
      <c r="L103" s="8">
        <v>0.12478626845489875</v>
      </c>
      <c r="M103" s="8">
        <v>0.12924292089971656</v>
      </c>
      <c r="N103" s="8">
        <v>0.14261287823417002</v>
      </c>
      <c r="O103" s="8">
        <v>0.15152618312380564</v>
      </c>
      <c r="P103" s="8">
        <v>0.15598283556862344</v>
      </c>
      <c r="Q103" s="8">
        <v>0.16043948801344127</v>
      </c>
      <c r="R103" s="8">
        <v>0.16266781423585017</v>
      </c>
      <c r="S103" s="8">
        <v>0.16266781423585017</v>
      </c>
      <c r="T103" s="8">
        <v>0.16266781423585017</v>
      </c>
      <c r="U103" s="8">
        <v>0.16043948801344127</v>
      </c>
      <c r="V103" s="8">
        <v>0.1381562257893522</v>
      </c>
      <c r="W103" s="8">
        <v>0.12478626845489875</v>
      </c>
      <c r="X103" s="8">
        <v>0.11141631112044531</v>
      </c>
      <c r="Y103" s="8">
        <v>0.1069596586756275</v>
      </c>
      <c r="Z103" s="8">
        <v>0.10250300623080968</v>
      </c>
      <c r="AA103" s="8">
        <v>0.09804635378599187</v>
      </c>
      <c r="AB103" s="9">
        <v>2.6049133539960114</v>
      </c>
    </row>
    <row r="104" spans="1:28" ht="12.75">
      <c r="A104" s="5" t="s">
        <v>109</v>
      </c>
      <c r="B104" s="5" t="s">
        <v>9</v>
      </c>
      <c r="C104" s="6">
        <v>53428</v>
      </c>
      <c r="D104" s="6">
        <v>16003</v>
      </c>
      <c r="E104" s="6">
        <v>0</v>
      </c>
      <c r="F104" s="6">
        <v>69431</v>
      </c>
      <c r="G104" s="7">
        <v>0.000437288670165975</v>
      </c>
      <c r="H104" s="8">
        <v>0.087457734033195</v>
      </c>
      <c r="I104" s="8">
        <v>0.0962035074365145</v>
      </c>
      <c r="J104" s="8">
        <v>0.104949280839834</v>
      </c>
      <c r="K104" s="8">
        <v>0.1136950542431535</v>
      </c>
      <c r="L104" s="8">
        <v>0.122440827646473</v>
      </c>
      <c r="M104" s="8">
        <v>0.12681371434813274</v>
      </c>
      <c r="N104" s="8">
        <v>0.139932374453112</v>
      </c>
      <c r="O104" s="8">
        <v>0.1486781478564315</v>
      </c>
      <c r="P104" s="8">
        <v>0.15305103455809124</v>
      </c>
      <c r="Q104" s="8">
        <v>0.157423921259751</v>
      </c>
      <c r="R104" s="8">
        <v>0.15961036461058087</v>
      </c>
      <c r="S104" s="8">
        <v>0.15961036461058087</v>
      </c>
      <c r="T104" s="8">
        <v>0.15961036461058087</v>
      </c>
      <c r="U104" s="8">
        <v>0.157423921259751</v>
      </c>
      <c r="V104" s="8">
        <v>0.13555948775145224</v>
      </c>
      <c r="W104" s="8">
        <v>0.122440827646473</v>
      </c>
      <c r="X104" s="8">
        <v>0.10932216754149375</v>
      </c>
      <c r="Y104" s="8">
        <v>0.104949280839834</v>
      </c>
      <c r="Z104" s="8">
        <v>0.10057639413817425</v>
      </c>
      <c r="AA104" s="8">
        <v>0.0962035074365145</v>
      </c>
      <c r="AB104" s="9">
        <v>2.5559522771201237</v>
      </c>
    </row>
    <row r="105" spans="1:28" ht="12.75">
      <c r="A105" s="5" t="s">
        <v>110</v>
      </c>
      <c r="B105" s="5" t="s">
        <v>14</v>
      </c>
      <c r="C105" s="6">
        <v>37062</v>
      </c>
      <c r="D105" s="6">
        <v>26734</v>
      </c>
      <c r="E105" s="6">
        <v>5284</v>
      </c>
      <c r="F105" s="6">
        <v>69080</v>
      </c>
      <c r="G105" s="7">
        <v>0.0004350780103277434</v>
      </c>
      <c r="H105" s="8">
        <v>0.08701560206554869</v>
      </c>
      <c r="I105" s="8">
        <v>0.09571716227210356</v>
      </c>
      <c r="J105" s="8">
        <v>0.10441872247865842</v>
      </c>
      <c r="K105" s="8">
        <v>0.11312028268521329</v>
      </c>
      <c r="L105" s="8">
        <v>0.12182184289176816</v>
      </c>
      <c r="M105" s="8">
        <v>0.12617262299504559</v>
      </c>
      <c r="N105" s="8">
        <v>0.13922496330487788</v>
      </c>
      <c r="O105" s="8">
        <v>0.14792652351143276</v>
      </c>
      <c r="P105" s="8">
        <v>0.1522773036147102</v>
      </c>
      <c r="Q105" s="8">
        <v>0.15662808371798764</v>
      </c>
      <c r="R105" s="8">
        <v>0.15880347376962634</v>
      </c>
      <c r="S105" s="8">
        <v>0.15880347376962634</v>
      </c>
      <c r="T105" s="8">
        <v>0.15880347376962634</v>
      </c>
      <c r="U105" s="8">
        <v>0.15662808371798764</v>
      </c>
      <c r="V105" s="8">
        <v>0.13487418320160047</v>
      </c>
      <c r="W105" s="8">
        <v>0.12182184289176816</v>
      </c>
      <c r="X105" s="8">
        <v>0.10876950258193585</v>
      </c>
      <c r="Y105" s="8">
        <v>0.10441872247865842</v>
      </c>
      <c r="Z105" s="8">
        <v>0.10006794237538098</v>
      </c>
      <c r="AA105" s="8">
        <v>0.09571716227210356</v>
      </c>
      <c r="AB105" s="9">
        <v>2.54303097036566</v>
      </c>
    </row>
    <row r="106" spans="1:28" ht="12.75">
      <c r="A106" s="5" t="s">
        <v>111</v>
      </c>
      <c r="B106" s="5" t="s">
        <v>11</v>
      </c>
      <c r="C106" s="6">
        <v>43965</v>
      </c>
      <c r="D106" s="6">
        <v>2900</v>
      </c>
      <c r="E106" s="6">
        <v>21167</v>
      </c>
      <c r="F106" s="6">
        <v>68032</v>
      </c>
      <c r="G106" s="7">
        <v>0.00042847752169393515</v>
      </c>
      <c r="H106" s="8">
        <v>0.08569550433878703</v>
      </c>
      <c r="I106" s="8">
        <v>0.09426505477266574</v>
      </c>
      <c r="J106" s="8">
        <v>0.10283460520654443</v>
      </c>
      <c r="K106" s="8">
        <v>0.11140415564042314</v>
      </c>
      <c r="L106" s="8">
        <v>0.11997370607430184</v>
      </c>
      <c r="M106" s="8">
        <v>0.12425848129124119</v>
      </c>
      <c r="N106" s="8">
        <v>0.13711280694205924</v>
      </c>
      <c r="O106" s="8">
        <v>0.14568235737593796</v>
      </c>
      <c r="P106" s="8">
        <v>0.1499671325928773</v>
      </c>
      <c r="Q106" s="8">
        <v>0.15425190780981665</v>
      </c>
      <c r="R106" s="8">
        <v>0.15639429541828634</v>
      </c>
      <c r="S106" s="8">
        <v>0.15639429541828634</v>
      </c>
      <c r="T106" s="8">
        <v>0.15639429541828634</v>
      </c>
      <c r="U106" s="8">
        <v>0.15425190780981665</v>
      </c>
      <c r="V106" s="8">
        <v>0.1328280317251199</v>
      </c>
      <c r="W106" s="8">
        <v>0.11997370607430184</v>
      </c>
      <c r="X106" s="8">
        <v>0.10711938042348379</v>
      </c>
      <c r="Y106" s="8">
        <v>0.10283460520654443</v>
      </c>
      <c r="Z106" s="8">
        <v>0.09854982998960508</v>
      </c>
      <c r="AA106" s="8">
        <v>0.09426505477266574</v>
      </c>
      <c r="AB106" s="9">
        <v>2.504451114301051</v>
      </c>
    </row>
    <row r="107" spans="1:28" ht="12.75">
      <c r="A107" s="5" t="s">
        <v>112</v>
      </c>
      <c r="B107" s="5" t="s">
        <v>9</v>
      </c>
      <c r="C107" s="6">
        <v>54889</v>
      </c>
      <c r="D107" s="6">
        <v>12149</v>
      </c>
      <c r="E107" s="6">
        <v>0</v>
      </c>
      <c r="F107" s="6">
        <v>67038</v>
      </c>
      <c r="G107" s="7">
        <v>0.00042221713457370094</v>
      </c>
      <c r="H107" s="8">
        <v>0.08444342691474019</v>
      </c>
      <c r="I107" s="8">
        <v>0.09288776960621421</v>
      </c>
      <c r="J107" s="8">
        <v>0.10133211229768822</v>
      </c>
      <c r="K107" s="8">
        <v>0.10977645498916225</v>
      </c>
      <c r="L107" s="8">
        <v>0.11822079768063626</v>
      </c>
      <c r="M107" s="8">
        <v>0.12244296902637328</v>
      </c>
      <c r="N107" s="8">
        <v>0.1351094830635843</v>
      </c>
      <c r="O107" s="8">
        <v>0.14355382575505832</v>
      </c>
      <c r="P107" s="8">
        <v>0.14777599710079534</v>
      </c>
      <c r="Q107" s="8">
        <v>0.15199816844653233</v>
      </c>
      <c r="R107" s="8">
        <v>0.15410925411940085</v>
      </c>
      <c r="S107" s="8">
        <v>0.15410925411940085</v>
      </c>
      <c r="T107" s="8">
        <v>0.15410925411940085</v>
      </c>
      <c r="U107" s="8">
        <v>0.15199816844653233</v>
      </c>
      <c r="V107" s="8">
        <v>0.1308873117178473</v>
      </c>
      <c r="W107" s="8">
        <v>0.11822079768063626</v>
      </c>
      <c r="X107" s="8">
        <v>0.10555428364342523</v>
      </c>
      <c r="Y107" s="8">
        <v>0.10133211229768822</v>
      </c>
      <c r="Z107" s="8">
        <v>0.09710994095195122</v>
      </c>
      <c r="AA107" s="8">
        <v>0.09288776960621421</v>
      </c>
      <c r="AB107" s="9">
        <v>2.467859151583282</v>
      </c>
    </row>
    <row r="108" spans="1:28" ht="12.75">
      <c r="A108" s="5" t="s">
        <v>113</v>
      </c>
      <c r="B108" s="5" t="s">
        <v>14</v>
      </c>
      <c r="C108" s="6">
        <v>24696</v>
      </c>
      <c r="D108" s="6">
        <v>23052</v>
      </c>
      <c r="E108" s="6">
        <v>17454</v>
      </c>
      <c r="F108" s="6">
        <v>65202</v>
      </c>
      <c r="G108" s="7">
        <v>0.0004106536831121819</v>
      </c>
      <c r="H108" s="8">
        <v>0.08213073662243639</v>
      </c>
      <c r="I108" s="8">
        <v>0.09034381028468003</v>
      </c>
      <c r="J108" s="8">
        <v>0.09855688394692366</v>
      </c>
      <c r="K108" s="8">
        <v>0.1067699576091673</v>
      </c>
      <c r="L108" s="8">
        <v>0.11498303127141093</v>
      </c>
      <c r="M108" s="8">
        <v>0.11908956810253275</v>
      </c>
      <c r="N108" s="8">
        <v>0.1314091785958982</v>
      </c>
      <c r="O108" s="8">
        <v>0.13962225225814184</v>
      </c>
      <c r="P108" s="8">
        <v>0.14372878908926368</v>
      </c>
      <c r="Q108" s="8">
        <v>0.14783532592038548</v>
      </c>
      <c r="R108" s="8">
        <v>0.1498885943359464</v>
      </c>
      <c r="S108" s="8">
        <v>0.1498885943359464</v>
      </c>
      <c r="T108" s="8">
        <v>0.1498885943359464</v>
      </c>
      <c r="U108" s="8">
        <v>0.14783532592038548</v>
      </c>
      <c r="V108" s="8">
        <v>0.1273026417647764</v>
      </c>
      <c r="W108" s="8">
        <v>0.11498303127141093</v>
      </c>
      <c r="X108" s="8">
        <v>0.10266342077804548</v>
      </c>
      <c r="Y108" s="8">
        <v>0.09855688394692366</v>
      </c>
      <c r="Z108" s="8">
        <v>0.09445034711580184</v>
      </c>
      <c r="AA108" s="8">
        <v>0.09034381028468003</v>
      </c>
      <c r="AB108" s="9">
        <v>2.4002707777907033</v>
      </c>
    </row>
    <row r="109" spans="1:28" ht="12.75">
      <c r="A109" s="5" t="s">
        <v>114</v>
      </c>
      <c r="B109" s="5" t="s">
        <v>9</v>
      </c>
      <c r="C109" s="6">
        <v>34257</v>
      </c>
      <c r="D109" s="6">
        <v>8738</v>
      </c>
      <c r="E109" s="6">
        <v>21918</v>
      </c>
      <c r="F109" s="6">
        <v>64913</v>
      </c>
      <c r="G109" s="7">
        <v>0.0004088335101969428</v>
      </c>
      <c r="H109" s="8">
        <v>0.08176670203938856</v>
      </c>
      <c r="I109" s="8">
        <v>0.08994337224332741</v>
      </c>
      <c r="J109" s="8">
        <v>0.09812004244726627</v>
      </c>
      <c r="K109" s="8">
        <v>0.10629671265120513</v>
      </c>
      <c r="L109" s="8">
        <v>0.11447338285514398</v>
      </c>
      <c r="M109" s="8">
        <v>0.11856171795711341</v>
      </c>
      <c r="N109" s="8">
        <v>0.1308267232630217</v>
      </c>
      <c r="O109" s="8">
        <v>0.13900339346696056</v>
      </c>
      <c r="P109" s="8">
        <v>0.14309172856893</v>
      </c>
      <c r="Q109" s="8">
        <v>0.14718006367089942</v>
      </c>
      <c r="R109" s="8">
        <v>0.1492242312218841</v>
      </c>
      <c r="S109" s="8">
        <v>0.1492242312218841</v>
      </c>
      <c r="T109" s="8">
        <v>0.1492242312218841</v>
      </c>
      <c r="U109" s="8">
        <v>0.14718006367089942</v>
      </c>
      <c r="V109" s="8">
        <v>0.12673838816105226</v>
      </c>
      <c r="W109" s="8">
        <v>0.11447338285514398</v>
      </c>
      <c r="X109" s="8">
        <v>0.1022083775492357</v>
      </c>
      <c r="Y109" s="8">
        <v>0.09812004244726627</v>
      </c>
      <c r="Z109" s="8">
        <v>0.09403170734529684</v>
      </c>
      <c r="AA109" s="8">
        <v>0.08994337224332741</v>
      </c>
      <c r="AB109" s="9">
        <v>2.3896318671011305</v>
      </c>
    </row>
    <row r="110" spans="1:28" ht="12.75">
      <c r="A110" s="5" t="s">
        <v>115</v>
      </c>
      <c r="B110" s="5" t="s">
        <v>11</v>
      </c>
      <c r="C110" s="6">
        <v>34436</v>
      </c>
      <c r="D110" s="6">
        <v>28253</v>
      </c>
      <c r="E110" s="6">
        <v>2171</v>
      </c>
      <c r="F110" s="6">
        <v>64860</v>
      </c>
      <c r="G110" s="7">
        <v>0.000408499706859546</v>
      </c>
      <c r="H110" s="8">
        <v>0.0816999413719092</v>
      </c>
      <c r="I110" s="8">
        <v>0.08986993550910012</v>
      </c>
      <c r="J110" s="8">
        <v>0.09803992964629103</v>
      </c>
      <c r="K110" s="8">
        <v>0.10620992378348196</v>
      </c>
      <c r="L110" s="8">
        <v>0.11437991792067288</v>
      </c>
      <c r="M110" s="8">
        <v>0.11846491498926834</v>
      </c>
      <c r="N110" s="8">
        <v>0.13071990619505472</v>
      </c>
      <c r="O110" s="8">
        <v>0.13888990033224563</v>
      </c>
      <c r="P110" s="8">
        <v>0.1429748974008411</v>
      </c>
      <c r="Q110" s="8">
        <v>0.14705989446943654</v>
      </c>
      <c r="R110" s="8">
        <v>0.1491023930037343</v>
      </c>
      <c r="S110" s="8">
        <v>0.1491023930037343</v>
      </c>
      <c r="T110" s="8">
        <v>0.1491023930037343</v>
      </c>
      <c r="U110" s="8">
        <v>0.14705989446943654</v>
      </c>
      <c r="V110" s="8">
        <v>0.12663490912645925</v>
      </c>
      <c r="W110" s="8">
        <v>0.11437991792067288</v>
      </c>
      <c r="X110" s="8">
        <v>0.1021249267148865</v>
      </c>
      <c r="Y110" s="8">
        <v>0.09803992964629103</v>
      </c>
      <c r="Z110" s="8">
        <v>0.09395493257769558</v>
      </c>
      <c r="AA110" s="8">
        <v>0.08986993550910012</v>
      </c>
      <c r="AB110" s="9">
        <v>2.3876807865940464</v>
      </c>
    </row>
    <row r="111" spans="1:28" ht="12.75">
      <c r="A111" s="5" t="s">
        <v>48</v>
      </c>
      <c r="B111" s="5" t="s">
        <v>14</v>
      </c>
      <c r="C111" s="6">
        <v>12730</v>
      </c>
      <c r="D111" s="6">
        <v>3736</v>
      </c>
      <c r="E111" s="6">
        <v>44206</v>
      </c>
      <c r="F111" s="6">
        <v>60672</v>
      </c>
      <c r="G111" s="7">
        <v>0.00038212294502902214</v>
      </c>
      <c r="H111" s="8">
        <v>0.07642458900580443</v>
      </c>
      <c r="I111" s="8">
        <v>0.08406704790638488</v>
      </c>
      <c r="J111" s="8">
        <v>0.09170950680696531</v>
      </c>
      <c r="K111" s="8">
        <v>0.09935196570754576</v>
      </c>
      <c r="L111" s="8">
        <v>0.1069944246081262</v>
      </c>
      <c r="M111" s="8">
        <v>0.11081565405841642</v>
      </c>
      <c r="N111" s="8">
        <v>0.12227934240928709</v>
      </c>
      <c r="O111" s="8">
        <v>0.12992180130986752</v>
      </c>
      <c r="P111" s="8">
        <v>0.13374303076015776</v>
      </c>
      <c r="Q111" s="8">
        <v>0.13756426021044796</v>
      </c>
      <c r="R111" s="8">
        <v>0.13947487493559307</v>
      </c>
      <c r="S111" s="8">
        <v>0.13947487493559307</v>
      </c>
      <c r="T111" s="8">
        <v>0.13947487493559307</v>
      </c>
      <c r="U111" s="8">
        <v>0.13756426021044796</v>
      </c>
      <c r="V111" s="8">
        <v>0.11845811295899686</v>
      </c>
      <c r="W111" s="8">
        <v>0.1069944246081262</v>
      </c>
      <c r="X111" s="8">
        <v>0.09553073625725554</v>
      </c>
      <c r="Y111" s="8">
        <v>0.09170950680696531</v>
      </c>
      <c r="Z111" s="8">
        <v>0.08788827735667509</v>
      </c>
      <c r="AA111" s="8">
        <v>0.08406704790638488</v>
      </c>
      <c r="AB111" s="9">
        <v>2.2335086136946343</v>
      </c>
    </row>
    <row r="112" spans="1:28" ht="12.75">
      <c r="A112" s="5" t="s">
        <v>116</v>
      </c>
      <c r="B112" s="5" t="s">
        <v>9</v>
      </c>
      <c r="C112" s="6">
        <v>38321</v>
      </c>
      <c r="D112" s="6">
        <v>21785</v>
      </c>
      <c r="E112" s="6">
        <v>0</v>
      </c>
      <c r="F112" s="6">
        <v>60106</v>
      </c>
      <c r="G112" s="7">
        <v>0.00037855817731267147</v>
      </c>
      <c r="H112" s="8">
        <v>0.07571163546253429</v>
      </c>
      <c r="I112" s="8">
        <v>0.08328279900878773</v>
      </c>
      <c r="J112" s="8">
        <v>0.09085396255504115</v>
      </c>
      <c r="K112" s="8">
        <v>0.09842512610129459</v>
      </c>
      <c r="L112" s="8">
        <v>0.10599628964754801</v>
      </c>
      <c r="M112" s="8">
        <v>0.10978187142067472</v>
      </c>
      <c r="N112" s="8">
        <v>0.12113861674005487</v>
      </c>
      <c r="O112" s="8">
        <v>0.1287097802863083</v>
      </c>
      <c r="P112" s="8">
        <v>0.13249536205943502</v>
      </c>
      <c r="Q112" s="8">
        <v>0.13628094383256173</v>
      </c>
      <c r="R112" s="8">
        <v>0.13817373471912509</v>
      </c>
      <c r="S112" s="8">
        <v>0.13817373471912509</v>
      </c>
      <c r="T112" s="8">
        <v>0.13817373471912509</v>
      </c>
      <c r="U112" s="8">
        <v>0.13628094383256173</v>
      </c>
      <c r="V112" s="8">
        <v>0.11735303496692816</v>
      </c>
      <c r="W112" s="8">
        <v>0.10599628964754801</v>
      </c>
      <c r="X112" s="8">
        <v>0.09463954432816786</v>
      </c>
      <c r="Y112" s="8">
        <v>0.09085396255504115</v>
      </c>
      <c r="Z112" s="8">
        <v>0.08706838078191444</v>
      </c>
      <c r="AA112" s="8">
        <v>0.08328279900878773</v>
      </c>
      <c r="AB112" s="9">
        <v>2.2126725463925645</v>
      </c>
    </row>
    <row r="113" spans="1:28" ht="12.75">
      <c r="A113" s="5" t="s">
        <v>83</v>
      </c>
      <c r="B113" s="5" t="s">
        <v>41</v>
      </c>
      <c r="C113" s="6">
        <v>16511</v>
      </c>
      <c r="D113" s="6">
        <v>38740</v>
      </c>
      <c r="E113" s="6">
        <v>3327</v>
      </c>
      <c r="F113" s="6">
        <v>58578</v>
      </c>
      <c r="G113" s="7">
        <v>0.00036893456411376017</v>
      </c>
      <c r="H113" s="8">
        <v>0.07378691282275203</v>
      </c>
      <c r="I113" s="8">
        <v>0.08116560410502724</v>
      </c>
      <c r="J113" s="8">
        <v>0.08854429538730244</v>
      </c>
      <c r="K113" s="8">
        <v>0.09592298666957765</v>
      </c>
      <c r="L113" s="8">
        <v>0.10330167795185284</v>
      </c>
      <c r="M113" s="8">
        <v>0.10699102359299045</v>
      </c>
      <c r="N113" s="8">
        <v>0.11805906051640325</v>
      </c>
      <c r="O113" s="8">
        <v>0.12543775179867847</v>
      </c>
      <c r="P113" s="8">
        <v>0.12912709743981607</v>
      </c>
      <c r="Q113" s="8">
        <v>0.13281644308095367</v>
      </c>
      <c r="R113" s="8">
        <v>0.13466111590152247</v>
      </c>
      <c r="S113" s="8">
        <v>0.13466111590152247</v>
      </c>
      <c r="T113" s="8">
        <v>0.13466111590152247</v>
      </c>
      <c r="U113" s="8">
        <v>0.13281644308095367</v>
      </c>
      <c r="V113" s="8">
        <v>0.11436971487526565</v>
      </c>
      <c r="W113" s="8">
        <v>0.10330167795185284</v>
      </c>
      <c r="X113" s="8">
        <v>0.09223364102844005</v>
      </c>
      <c r="Y113" s="8">
        <v>0.08854429538730244</v>
      </c>
      <c r="Z113" s="8">
        <v>0.08485494974616484</v>
      </c>
      <c r="AA113" s="8">
        <v>0.08116560410502724</v>
      </c>
      <c r="AB113" s="9">
        <v>2.1564225272449282</v>
      </c>
    </row>
    <row r="114" spans="1:28" ht="12.75">
      <c r="A114" s="5" t="s">
        <v>117</v>
      </c>
      <c r="B114" s="5" t="s">
        <v>9</v>
      </c>
      <c r="C114" s="6">
        <v>20150</v>
      </c>
      <c r="D114" s="6">
        <v>32756</v>
      </c>
      <c r="E114" s="6">
        <v>4124</v>
      </c>
      <c r="F114" s="6">
        <v>57030</v>
      </c>
      <c r="G114" s="7">
        <v>0.0003591849873913029</v>
      </c>
      <c r="H114" s="8">
        <v>0.07183699747826058</v>
      </c>
      <c r="I114" s="8">
        <v>0.07902069722608664</v>
      </c>
      <c r="J114" s="8">
        <v>0.0862043969739127</v>
      </c>
      <c r="K114" s="8">
        <v>0.09338809672173876</v>
      </c>
      <c r="L114" s="8">
        <v>0.10057179646956481</v>
      </c>
      <c r="M114" s="8">
        <v>0.10416364634347784</v>
      </c>
      <c r="N114" s="8">
        <v>0.11493919596521693</v>
      </c>
      <c r="O114" s="8">
        <v>0.122122895713043</v>
      </c>
      <c r="P114" s="8">
        <v>0.12571474558695603</v>
      </c>
      <c r="Q114" s="8">
        <v>0.12930659546086906</v>
      </c>
      <c r="R114" s="8">
        <v>0.13110252039782555</v>
      </c>
      <c r="S114" s="8">
        <v>0.13110252039782555</v>
      </c>
      <c r="T114" s="8">
        <v>0.13110252039782555</v>
      </c>
      <c r="U114" s="8">
        <v>0.12930659546086906</v>
      </c>
      <c r="V114" s="8">
        <v>0.11134734609130391</v>
      </c>
      <c r="W114" s="8">
        <v>0.10057179646956481</v>
      </c>
      <c r="X114" s="8">
        <v>0.08979624684782572</v>
      </c>
      <c r="Y114" s="8">
        <v>0.0862043969739127</v>
      </c>
      <c r="Z114" s="8">
        <v>0.08261254709999967</v>
      </c>
      <c r="AA114" s="8">
        <v>0.07902069722608664</v>
      </c>
      <c r="AB114" s="9">
        <v>2.0994362513021656</v>
      </c>
    </row>
    <row r="115" spans="1:28" ht="12.75">
      <c r="A115" s="5" t="s">
        <v>118</v>
      </c>
      <c r="B115" s="5" t="s">
        <v>9</v>
      </c>
      <c r="C115" s="6">
        <v>36976</v>
      </c>
      <c r="D115" s="6">
        <v>18896</v>
      </c>
      <c r="E115" s="6">
        <v>0</v>
      </c>
      <c r="F115" s="6">
        <v>55872</v>
      </c>
      <c r="G115" s="7">
        <v>0.0003518916993779919</v>
      </c>
      <c r="H115" s="8">
        <v>0.07037833987559838</v>
      </c>
      <c r="I115" s="8">
        <v>0.07741617386315822</v>
      </c>
      <c r="J115" s="8">
        <v>0.08445400785071805</v>
      </c>
      <c r="K115" s="8">
        <v>0.0914918418382779</v>
      </c>
      <c r="L115" s="8">
        <v>0.09852967582583773</v>
      </c>
      <c r="M115" s="8">
        <v>0.10204859281961765</v>
      </c>
      <c r="N115" s="8">
        <v>0.11260534380095741</v>
      </c>
      <c r="O115" s="8">
        <v>0.11964317778851724</v>
      </c>
      <c r="P115" s="8">
        <v>0.12316209478229716</v>
      </c>
      <c r="Q115" s="8">
        <v>0.12668101177607707</v>
      </c>
      <c r="R115" s="8">
        <v>0.12844047027296704</v>
      </c>
      <c r="S115" s="8">
        <v>0.12844047027296704</v>
      </c>
      <c r="T115" s="8">
        <v>0.12844047027296704</v>
      </c>
      <c r="U115" s="8">
        <v>0.12668101177607707</v>
      </c>
      <c r="V115" s="8">
        <v>0.10908642680717749</v>
      </c>
      <c r="W115" s="8">
        <v>0.09852967582583773</v>
      </c>
      <c r="X115" s="8">
        <v>0.08797292484449797</v>
      </c>
      <c r="Y115" s="8">
        <v>0.08445400785071805</v>
      </c>
      <c r="Z115" s="8">
        <v>0.08093509085693813</v>
      </c>
      <c r="AA115" s="8">
        <v>0.07741617386315822</v>
      </c>
      <c r="AB115" s="9">
        <v>2.0568069828643627</v>
      </c>
    </row>
    <row r="116" spans="1:28" ht="12.75">
      <c r="A116" s="5" t="s">
        <v>119</v>
      </c>
      <c r="B116" s="5" t="s">
        <v>9</v>
      </c>
      <c r="C116" s="6">
        <v>29619</v>
      </c>
      <c r="D116" s="6">
        <v>21436</v>
      </c>
      <c r="E116" s="6">
        <v>0</v>
      </c>
      <c r="F116" s="6">
        <v>51055</v>
      </c>
      <c r="G116" s="7">
        <v>0.0003215533847319476</v>
      </c>
      <c r="H116" s="8">
        <v>0.06431067694638952</v>
      </c>
      <c r="I116" s="8">
        <v>0.07074174464102848</v>
      </c>
      <c r="J116" s="8">
        <v>0.07717281233566743</v>
      </c>
      <c r="K116" s="8">
        <v>0.08360388003030637</v>
      </c>
      <c r="L116" s="8">
        <v>0.09003494772494533</v>
      </c>
      <c r="M116" s="8">
        <v>0.0932504815722648</v>
      </c>
      <c r="N116" s="8">
        <v>0.10289708311422324</v>
      </c>
      <c r="O116" s="8">
        <v>0.10932815080886218</v>
      </c>
      <c r="P116" s="8">
        <v>0.11254368465618167</v>
      </c>
      <c r="Q116" s="8">
        <v>0.11575921850350114</v>
      </c>
      <c r="R116" s="8">
        <v>0.11736698542716088</v>
      </c>
      <c r="S116" s="8">
        <v>0.11736698542716088</v>
      </c>
      <c r="T116" s="8">
        <v>0.11736698542716088</v>
      </c>
      <c r="U116" s="8">
        <v>0.11575921850350114</v>
      </c>
      <c r="V116" s="8">
        <v>0.09968154926690376</v>
      </c>
      <c r="W116" s="8">
        <v>0.09003494772494533</v>
      </c>
      <c r="X116" s="8">
        <v>0.0803883461829869</v>
      </c>
      <c r="Y116" s="8">
        <v>0.07717281233566743</v>
      </c>
      <c r="Z116" s="8">
        <v>0.07395727848834795</v>
      </c>
      <c r="AA116" s="8">
        <v>0.07074174464102848</v>
      </c>
      <c r="AB116" s="9">
        <v>1.8794795337582337</v>
      </c>
    </row>
    <row r="117" spans="1:28" ht="12.75">
      <c r="A117" s="18" t="s">
        <v>120</v>
      </c>
      <c r="B117" s="5" t="s">
        <v>14</v>
      </c>
      <c r="C117" s="6">
        <v>25953</v>
      </c>
      <c r="D117" s="6">
        <v>0</v>
      </c>
      <c r="E117" s="6">
        <v>25101</v>
      </c>
      <c r="F117" s="6">
        <v>51054</v>
      </c>
      <c r="G117" s="7">
        <v>0.0003215470865557703</v>
      </c>
      <c r="H117" s="8">
        <v>0.06430941731115405</v>
      </c>
      <c r="I117" s="8">
        <v>0.07074035904226947</v>
      </c>
      <c r="J117" s="8">
        <v>0.07717130077338487</v>
      </c>
      <c r="K117" s="8">
        <v>0.08360224250450028</v>
      </c>
      <c r="L117" s="8">
        <v>0.09003318423561568</v>
      </c>
      <c r="M117" s="8">
        <v>0.09324865510117339</v>
      </c>
      <c r="N117" s="8">
        <v>0.1028950676978465</v>
      </c>
      <c r="O117" s="8">
        <v>0.1093260094289619</v>
      </c>
      <c r="P117" s="8">
        <v>0.1125414802945196</v>
      </c>
      <c r="Q117" s="8">
        <v>0.11575695116007731</v>
      </c>
      <c r="R117" s="8">
        <v>0.11736468659285616</v>
      </c>
      <c r="S117" s="8">
        <v>0.11736468659285616</v>
      </c>
      <c r="T117" s="8">
        <v>0.11736468659285616</v>
      </c>
      <c r="U117" s="8">
        <v>0.11575695116007731</v>
      </c>
      <c r="V117" s="8">
        <v>0.09967959683228879</v>
      </c>
      <c r="W117" s="8">
        <v>0.09003318423561568</v>
      </c>
      <c r="X117" s="8">
        <v>0.08038677163894258</v>
      </c>
      <c r="Y117" s="8">
        <v>0.07717130077338487</v>
      </c>
      <c r="Z117" s="8">
        <v>0.07395582990782718</v>
      </c>
      <c r="AA117" s="8">
        <v>0.07074035904226947</v>
      </c>
      <c r="AB117" s="9">
        <v>1.8794427209184774</v>
      </c>
    </row>
    <row r="118" spans="1:28" ht="12.75">
      <c r="A118" s="5" t="s">
        <v>121</v>
      </c>
      <c r="B118" s="5" t="s">
        <v>14</v>
      </c>
      <c r="C118" s="6">
        <v>37460</v>
      </c>
      <c r="D118" s="6">
        <v>8674</v>
      </c>
      <c r="E118" s="6">
        <v>321</v>
      </c>
      <c r="F118" s="6">
        <v>46455</v>
      </c>
      <c r="G118" s="7">
        <v>0.00029258177431637695</v>
      </c>
      <c r="H118" s="8">
        <v>0.05851635486327539</v>
      </c>
      <c r="I118" s="8">
        <v>0.06436799034960293</v>
      </c>
      <c r="J118" s="8">
        <v>0.07021962583593047</v>
      </c>
      <c r="K118" s="8">
        <v>0.07607126132225801</v>
      </c>
      <c r="L118" s="8">
        <v>0.08192289680858554</v>
      </c>
      <c r="M118" s="8">
        <v>0.08484871455174932</v>
      </c>
      <c r="N118" s="8">
        <v>0.09362616778124062</v>
      </c>
      <c r="O118" s="8">
        <v>0.09947780326756817</v>
      </c>
      <c r="P118" s="8">
        <v>0.10240362101073193</v>
      </c>
      <c r="Q118" s="8">
        <v>0.10532943875389571</v>
      </c>
      <c r="R118" s="8">
        <v>0.10679234762547758</v>
      </c>
      <c r="S118" s="8">
        <v>0.10679234762547758</v>
      </c>
      <c r="T118" s="8">
        <v>0.10679234762547758</v>
      </c>
      <c r="U118" s="8">
        <v>0.10532943875389571</v>
      </c>
      <c r="V118" s="8">
        <v>0.09070035003807686</v>
      </c>
      <c r="W118" s="8">
        <v>0.08192289680858554</v>
      </c>
      <c r="X118" s="8">
        <v>0.07314544357909424</v>
      </c>
      <c r="Y118" s="8">
        <v>0.07021962583593047</v>
      </c>
      <c r="Z118" s="8">
        <v>0.0672938080927667</v>
      </c>
      <c r="AA118" s="8">
        <v>0.06436799034960293</v>
      </c>
      <c r="AB118" s="9">
        <v>1.7101404708792232</v>
      </c>
    </row>
    <row r="119" spans="1:28" ht="12.75">
      <c r="A119" s="5" t="s">
        <v>122</v>
      </c>
      <c r="B119" s="5" t="s">
        <v>9</v>
      </c>
      <c r="C119" s="6">
        <v>18057</v>
      </c>
      <c r="D119" s="6">
        <v>16698</v>
      </c>
      <c r="E119" s="6">
        <v>11618</v>
      </c>
      <c r="F119" s="6">
        <v>46373</v>
      </c>
      <c r="G119" s="7">
        <v>0.00029206532386983854</v>
      </c>
      <c r="H119" s="8">
        <v>0.05841306477396771</v>
      </c>
      <c r="I119" s="8">
        <v>0.06425437125136448</v>
      </c>
      <c r="J119" s="8">
        <v>0.07009567772876125</v>
      </c>
      <c r="K119" s="8">
        <v>0.07593698420615802</v>
      </c>
      <c r="L119" s="8">
        <v>0.08177829068355479</v>
      </c>
      <c r="M119" s="8">
        <v>0.08469894392225318</v>
      </c>
      <c r="N119" s="8">
        <v>0.09346090363834833</v>
      </c>
      <c r="O119" s="8">
        <v>0.09930221011574511</v>
      </c>
      <c r="P119" s="8">
        <v>0.10222286335444349</v>
      </c>
      <c r="Q119" s="8">
        <v>0.10514351659314188</v>
      </c>
      <c r="R119" s="8">
        <v>0.10660384321249107</v>
      </c>
      <c r="S119" s="8">
        <v>0.10660384321249107</v>
      </c>
      <c r="T119" s="8">
        <v>0.10660384321249107</v>
      </c>
      <c r="U119" s="8">
        <v>0.10514351659314188</v>
      </c>
      <c r="V119" s="8">
        <v>0.09054025039964995</v>
      </c>
      <c r="W119" s="8">
        <v>0.08177829068355479</v>
      </c>
      <c r="X119" s="8">
        <v>0.07301633096745963</v>
      </c>
      <c r="Y119" s="8">
        <v>0.07009567772876125</v>
      </c>
      <c r="Z119" s="8">
        <v>0.06717502449006287</v>
      </c>
      <c r="AA119" s="8">
        <v>0.06425437125136448</v>
      </c>
      <c r="AB119" s="9">
        <v>1.7071218180192063</v>
      </c>
    </row>
    <row r="120" spans="1:28" ht="12.75">
      <c r="A120" s="5" t="s">
        <v>123</v>
      </c>
      <c r="B120" s="5" t="s">
        <v>14</v>
      </c>
      <c r="C120" s="6">
        <v>26000</v>
      </c>
      <c r="D120" s="6">
        <v>15000</v>
      </c>
      <c r="E120" s="6">
        <v>5000</v>
      </c>
      <c r="F120" s="6">
        <v>46000</v>
      </c>
      <c r="G120" s="7">
        <v>0.0002897161041557064</v>
      </c>
      <c r="H120" s="8">
        <v>0.05794322083114128</v>
      </c>
      <c r="I120" s="8">
        <v>0.0637375429142554</v>
      </c>
      <c r="J120" s="8">
        <v>0.06953186499736953</v>
      </c>
      <c r="K120" s="8">
        <v>0.07532618708048366</v>
      </c>
      <c r="L120" s="8">
        <v>0.08112050916359778</v>
      </c>
      <c r="M120" s="8">
        <v>0.08401767020515485</v>
      </c>
      <c r="N120" s="8">
        <v>0.09270915332982604</v>
      </c>
      <c r="O120" s="8">
        <v>0.09850347541294018</v>
      </c>
      <c r="P120" s="8">
        <v>0.10140063645449723</v>
      </c>
      <c r="Q120" s="8">
        <v>0.1042977974960543</v>
      </c>
      <c r="R120" s="8">
        <v>0.10574637801683283</v>
      </c>
      <c r="S120" s="8">
        <v>0.10574637801683283</v>
      </c>
      <c r="T120" s="8">
        <v>0.10574637801683283</v>
      </c>
      <c r="U120" s="8">
        <v>0.1042977974960543</v>
      </c>
      <c r="V120" s="8">
        <v>0.08981199228826899</v>
      </c>
      <c r="W120" s="8">
        <v>0.08112050916359778</v>
      </c>
      <c r="X120" s="8">
        <v>0.07242902603892659</v>
      </c>
      <c r="Y120" s="8">
        <v>0.06953186499736953</v>
      </c>
      <c r="Z120" s="8">
        <v>0.06663470395581247</v>
      </c>
      <c r="AA120" s="8">
        <v>0.0637375429142554</v>
      </c>
      <c r="AB120" s="9">
        <v>1.693390628790104</v>
      </c>
    </row>
    <row r="121" spans="1:28" ht="12.75">
      <c r="A121" s="5" t="s">
        <v>75</v>
      </c>
      <c r="B121" s="5" t="s">
        <v>25</v>
      </c>
      <c r="C121" s="6">
        <v>15244</v>
      </c>
      <c r="D121" s="6">
        <v>29712</v>
      </c>
      <c r="E121" s="6">
        <v>0</v>
      </c>
      <c r="F121" s="6">
        <v>44956</v>
      </c>
      <c r="G121" s="7">
        <v>0.0002831408082266073</v>
      </c>
      <c r="H121" s="8">
        <v>0.05662816164532146</v>
      </c>
      <c r="I121" s="8">
        <v>0.062290977809853605</v>
      </c>
      <c r="J121" s="8">
        <v>0.06795379397438575</v>
      </c>
      <c r="K121" s="8">
        <v>0.0736166101389179</v>
      </c>
      <c r="L121" s="8">
        <v>0.07927942630345004</v>
      </c>
      <c r="M121" s="8">
        <v>0.08211083438571612</v>
      </c>
      <c r="N121" s="8">
        <v>0.09060505863251433</v>
      </c>
      <c r="O121" s="8">
        <v>0.09626787479704649</v>
      </c>
      <c r="P121" s="8">
        <v>0.09909928287931256</v>
      </c>
      <c r="Q121" s="8">
        <v>0.10193069096157863</v>
      </c>
      <c r="R121" s="8">
        <v>0.10334639500271167</v>
      </c>
      <c r="S121" s="8">
        <v>0.10334639500271167</v>
      </c>
      <c r="T121" s="8">
        <v>0.10334639500271167</v>
      </c>
      <c r="U121" s="8">
        <v>0.10193069096157863</v>
      </c>
      <c r="V121" s="8">
        <v>0.08777365055024826</v>
      </c>
      <c r="W121" s="8">
        <v>0.07927942630345004</v>
      </c>
      <c r="X121" s="8">
        <v>0.07078520205665183</v>
      </c>
      <c r="Y121" s="8">
        <v>0.06795379397438575</v>
      </c>
      <c r="Z121" s="8">
        <v>0.06512238589211967</v>
      </c>
      <c r="AA121" s="8">
        <v>0.062290977809853605</v>
      </c>
      <c r="AB121" s="9">
        <v>1.6549580240845196</v>
      </c>
    </row>
    <row r="122" spans="1:28" ht="12.75">
      <c r="A122" s="5" t="s">
        <v>124</v>
      </c>
      <c r="B122" s="5" t="s">
        <v>9</v>
      </c>
      <c r="C122" s="6">
        <v>32162</v>
      </c>
      <c r="D122" s="6">
        <v>7559</v>
      </c>
      <c r="E122" s="6">
        <v>0</v>
      </c>
      <c r="F122" s="6">
        <v>39721</v>
      </c>
      <c r="G122" s="7">
        <v>0.00025016985593845245</v>
      </c>
      <c r="H122" s="8">
        <v>0.05003397118769049</v>
      </c>
      <c r="I122" s="8">
        <v>0.05503736830645954</v>
      </c>
      <c r="J122" s="8">
        <v>0.060040765425228584</v>
      </c>
      <c r="K122" s="8">
        <v>0.06504416254399764</v>
      </c>
      <c r="L122" s="8">
        <v>0.07004755966276668</v>
      </c>
      <c r="M122" s="8">
        <v>0.0725492582221512</v>
      </c>
      <c r="N122" s="8">
        <v>0.08005435390030478</v>
      </c>
      <c r="O122" s="8">
        <v>0.08505775101907383</v>
      </c>
      <c r="P122" s="8">
        <v>0.08755944957845836</v>
      </c>
      <c r="Q122" s="8">
        <v>0.09006114813784288</v>
      </c>
      <c r="R122" s="8">
        <v>0.09131199741753514</v>
      </c>
      <c r="S122" s="8">
        <v>0.09131199741753514</v>
      </c>
      <c r="T122" s="8">
        <v>0.09131199741753514</v>
      </c>
      <c r="U122" s="8">
        <v>0.09006114813784288</v>
      </c>
      <c r="V122" s="8">
        <v>0.07755265534092026</v>
      </c>
      <c r="W122" s="8">
        <v>0.07004755966276668</v>
      </c>
      <c r="X122" s="8">
        <v>0.0625424639846131</v>
      </c>
      <c r="Y122" s="8">
        <v>0.060040765425228584</v>
      </c>
      <c r="Z122" s="8">
        <v>0.05753906686584406</v>
      </c>
      <c r="AA122" s="8">
        <v>0.05503736830645954</v>
      </c>
      <c r="AB122" s="9">
        <v>1.4622428079602545</v>
      </c>
    </row>
    <row r="123" spans="1:28" ht="12.75">
      <c r="A123" s="5" t="s">
        <v>125</v>
      </c>
      <c r="B123" s="5" t="s">
        <v>14</v>
      </c>
      <c r="C123" s="6">
        <v>16840</v>
      </c>
      <c r="D123" s="6">
        <v>5884</v>
      </c>
      <c r="E123" s="6">
        <v>13151</v>
      </c>
      <c r="F123" s="6">
        <v>35875</v>
      </c>
      <c r="G123" s="7">
        <v>0.00022594707036056449</v>
      </c>
      <c r="H123" s="8">
        <v>0.045189414072112896</v>
      </c>
      <c r="I123" s="8">
        <v>0.04970835547932419</v>
      </c>
      <c r="J123" s="8">
        <v>0.05422729688653548</v>
      </c>
      <c r="K123" s="8">
        <v>0.05874623829374677</v>
      </c>
      <c r="L123" s="8">
        <v>0.06326517970095806</v>
      </c>
      <c r="M123" s="8">
        <v>0.0655246504045637</v>
      </c>
      <c r="N123" s="8">
        <v>0.07230306251538063</v>
      </c>
      <c r="O123" s="8">
        <v>0.07682200392259192</v>
      </c>
      <c r="P123" s="8">
        <v>0.07908147462619756</v>
      </c>
      <c r="Q123" s="8">
        <v>0.08134094532980321</v>
      </c>
      <c r="R123" s="8">
        <v>0.08247068068160604</v>
      </c>
      <c r="S123" s="8">
        <v>0.08247068068160604</v>
      </c>
      <c r="T123" s="8">
        <v>0.08247068068160604</v>
      </c>
      <c r="U123" s="8">
        <v>0.08134094532980321</v>
      </c>
      <c r="V123" s="8">
        <v>0.070043591811775</v>
      </c>
      <c r="W123" s="8">
        <v>0.06326517970095806</v>
      </c>
      <c r="X123" s="8">
        <v>0.056486767590141124</v>
      </c>
      <c r="Y123" s="8">
        <v>0.05422729688653548</v>
      </c>
      <c r="Z123" s="8">
        <v>0.05196782618292983</v>
      </c>
      <c r="AA123" s="8">
        <v>0.04970835547932419</v>
      </c>
      <c r="AB123" s="9">
        <v>1.3206606262574994</v>
      </c>
    </row>
    <row r="124" spans="1:28" ht="12.75">
      <c r="A124" s="5" t="s">
        <v>100</v>
      </c>
      <c r="B124" s="5" t="s">
        <v>11</v>
      </c>
      <c r="C124" s="6">
        <v>15864</v>
      </c>
      <c r="D124" s="6">
        <v>3268</v>
      </c>
      <c r="E124" s="6">
        <v>16454</v>
      </c>
      <c r="F124" s="6">
        <v>35586</v>
      </c>
      <c r="G124" s="7">
        <v>0.00022412689744532539</v>
      </c>
      <c r="H124" s="8">
        <v>0.04482537948906508</v>
      </c>
      <c r="I124" s="8">
        <v>0.04930791743797158</v>
      </c>
      <c r="J124" s="8">
        <v>0.05379045538687809</v>
      </c>
      <c r="K124" s="8">
        <v>0.058272993335784604</v>
      </c>
      <c r="L124" s="8">
        <v>0.06275553128469111</v>
      </c>
      <c r="M124" s="8">
        <v>0.06499680025914437</v>
      </c>
      <c r="N124" s="8">
        <v>0.07172060718250413</v>
      </c>
      <c r="O124" s="8">
        <v>0.07620314513141063</v>
      </c>
      <c r="P124" s="8">
        <v>0.07844441410586389</v>
      </c>
      <c r="Q124" s="8">
        <v>0.08068568308031714</v>
      </c>
      <c r="R124" s="8">
        <v>0.08180631756754377</v>
      </c>
      <c r="S124" s="8">
        <v>0.08180631756754377</v>
      </c>
      <c r="T124" s="8">
        <v>0.08180631756754377</v>
      </c>
      <c r="U124" s="8">
        <v>0.08068568308031714</v>
      </c>
      <c r="V124" s="8">
        <v>0.06947933820805087</v>
      </c>
      <c r="W124" s="8">
        <v>0.06275553128469111</v>
      </c>
      <c r="X124" s="8">
        <v>0.056031724361331345</v>
      </c>
      <c r="Y124" s="8">
        <v>0.05379045538687809</v>
      </c>
      <c r="Z124" s="8">
        <v>0.05154918641242484</v>
      </c>
      <c r="AA124" s="8">
        <v>0.04930791743797158</v>
      </c>
      <c r="AB124" s="9">
        <v>1.3100217155679268</v>
      </c>
    </row>
    <row r="125" spans="1:28" ht="12.75">
      <c r="A125" s="5" t="s">
        <v>126</v>
      </c>
      <c r="B125" s="5" t="s">
        <v>9</v>
      </c>
      <c r="C125" s="6">
        <v>16770</v>
      </c>
      <c r="D125" s="6">
        <v>2260</v>
      </c>
      <c r="E125" s="6">
        <v>15500</v>
      </c>
      <c r="F125" s="6">
        <v>34530</v>
      </c>
      <c r="G125" s="7">
        <v>0.00021747602340209873</v>
      </c>
      <c r="H125" s="8">
        <v>0.043495204680419744</v>
      </c>
      <c r="I125" s="8">
        <v>0.04784472514846172</v>
      </c>
      <c r="J125" s="8">
        <v>0.052194245616503696</v>
      </c>
      <c r="K125" s="8">
        <v>0.05654376608454567</v>
      </c>
      <c r="L125" s="8">
        <v>0.06089328655258765</v>
      </c>
      <c r="M125" s="8">
        <v>0.06306804678660863</v>
      </c>
      <c r="N125" s="8">
        <v>0.0695923274886716</v>
      </c>
      <c r="O125" s="8">
        <v>0.07394184795671357</v>
      </c>
      <c r="P125" s="8">
        <v>0.07611660819073456</v>
      </c>
      <c r="Q125" s="8">
        <v>0.07829136842475554</v>
      </c>
      <c r="R125" s="8">
        <v>0.07937874854176603</v>
      </c>
      <c r="S125" s="8">
        <v>0.07937874854176603</v>
      </c>
      <c r="T125" s="8">
        <v>0.07937874854176603</v>
      </c>
      <c r="U125" s="8">
        <v>0.07829136842475554</v>
      </c>
      <c r="V125" s="8">
        <v>0.0674175672546506</v>
      </c>
      <c r="W125" s="8">
        <v>0.06089328655258765</v>
      </c>
      <c r="X125" s="8">
        <v>0.05436900585052468</v>
      </c>
      <c r="Y125" s="8">
        <v>0.052194245616503696</v>
      </c>
      <c r="Z125" s="8">
        <v>0.05001948538248271</v>
      </c>
      <c r="AA125" s="8">
        <v>0.04784472514846172</v>
      </c>
      <c r="AB125" s="9">
        <v>1.2711473567852671</v>
      </c>
    </row>
    <row r="126" spans="1:28" ht="12.75">
      <c r="A126" s="5" t="s">
        <v>127</v>
      </c>
      <c r="B126" s="5" t="s">
        <v>14</v>
      </c>
      <c r="C126" s="6">
        <v>9453</v>
      </c>
      <c r="D126" s="6">
        <v>7541</v>
      </c>
      <c r="E126" s="6">
        <v>14297</v>
      </c>
      <c r="F126" s="6">
        <v>31291</v>
      </c>
      <c r="G126" s="7">
        <v>0.00019707623076383062</v>
      </c>
      <c r="H126" s="8">
        <v>0.03941524615276613</v>
      </c>
      <c r="I126" s="8">
        <v>0.043356770768042736</v>
      </c>
      <c r="J126" s="8">
        <v>0.047298295383319346</v>
      </c>
      <c r="K126" s="8">
        <v>0.05123981999859596</v>
      </c>
      <c r="L126" s="8">
        <v>0.05518134461387257</v>
      </c>
      <c r="M126" s="8">
        <v>0.05715210692151088</v>
      </c>
      <c r="N126" s="8">
        <v>0.0630643938444258</v>
      </c>
      <c r="O126" s="8">
        <v>0.06700591845970241</v>
      </c>
      <c r="P126" s="8">
        <v>0.06897668076734072</v>
      </c>
      <c r="Q126" s="8">
        <v>0.07094744307497902</v>
      </c>
      <c r="R126" s="8">
        <v>0.07193282422879818</v>
      </c>
      <c r="S126" s="8">
        <v>0.07193282422879818</v>
      </c>
      <c r="T126" s="8">
        <v>0.07193282422879818</v>
      </c>
      <c r="U126" s="8">
        <v>0.07094744307497902</v>
      </c>
      <c r="V126" s="8">
        <v>0.06109363153678749</v>
      </c>
      <c r="W126" s="8">
        <v>0.05518134461387257</v>
      </c>
      <c r="X126" s="8">
        <v>0.04926905769095766</v>
      </c>
      <c r="Y126" s="8">
        <v>0.047298295383319346</v>
      </c>
      <c r="Z126" s="8">
        <v>0.04532753307568104</v>
      </c>
      <c r="AA126" s="8">
        <v>0.043356770768042736</v>
      </c>
      <c r="AB126" s="9">
        <v>1.1519105688145899</v>
      </c>
    </row>
    <row r="127" spans="1:28" ht="12.75">
      <c r="A127" s="5" t="s">
        <v>128</v>
      </c>
      <c r="B127" s="5" t="s">
        <v>9</v>
      </c>
      <c r="C127" s="6">
        <v>4524</v>
      </c>
      <c r="D127" s="6">
        <v>4859</v>
      </c>
      <c r="E127" s="6">
        <v>20627</v>
      </c>
      <c r="F127" s="6">
        <v>30010</v>
      </c>
      <c r="G127" s="7">
        <v>0.00018900826708071193</v>
      </c>
      <c r="H127" s="8">
        <v>0.03780165341614239</v>
      </c>
      <c r="I127" s="8">
        <v>0.04158181875775663</v>
      </c>
      <c r="J127" s="8">
        <v>0.04536198409937087</v>
      </c>
      <c r="K127" s="8">
        <v>0.049142149440985106</v>
      </c>
      <c r="L127" s="8">
        <v>0.052922314782599345</v>
      </c>
      <c r="M127" s="8">
        <v>0.054812397453406464</v>
      </c>
      <c r="N127" s="8">
        <v>0.06048264546582782</v>
      </c>
      <c r="O127" s="8">
        <v>0.06426281080744206</v>
      </c>
      <c r="P127" s="8">
        <v>0.06615289347824918</v>
      </c>
      <c r="Q127" s="8">
        <v>0.0680429761490563</v>
      </c>
      <c r="R127" s="8">
        <v>0.06898801748445986</v>
      </c>
      <c r="S127" s="8">
        <v>0.06898801748445986</v>
      </c>
      <c r="T127" s="8">
        <v>0.06898801748445986</v>
      </c>
      <c r="U127" s="8">
        <v>0.0680429761490563</v>
      </c>
      <c r="V127" s="8">
        <v>0.0585925627950207</v>
      </c>
      <c r="W127" s="8">
        <v>0.052922314782599345</v>
      </c>
      <c r="X127" s="8">
        <v>0.047252066770177986</v>
      </c>
      <c r="Y127" s="8">
        <v>0.04536198409937087</v>
      </c>
      <c r="Z127" s="8">
        <v>0.04347190142856375</v>
      </c>
      <c r="AA127" s="8">
        <v>0.04158181875775663</v>
      </c>
      <c r="AB127" s="9">
        <v>1.1047533210867613</v>
      </c>
    </row>
    <row r="128" spans="1:28" ht="12.75">
      <c r="A128" s="5" t="s">
        <v>39</v>
      </c>
      <c r="B128" s="5" t="s">
        <v>14</v>
      </c>
      <c r="C128" s="6">
        <v>23263</v>
      </c>
      <c r="D128" s="6">
        <v>3735</v>
      </c>
      <c r="E128" s="6">
        <v>22</v>
      </c>
      <c r="F128" s="6">
        <v>27020</v>
      </c>
      <c r="G128" s="7">
        <v>0.000170176720310591</v>
      </c>
      <c r="H128" s="8">
        <v>0.0340353440621182</v>
      </c>
      <c r="I128" s="8">
        <v>0.03743887846833002</v>
      </c>
      <c r="J128" s="8">
        <v>0.04084241287454184</v>
      </c>
      <c r="K128" s="8">
        <v>0.044245947280753664</v>
      </c>
      <c r="L128" s="8">
        <v>0.04764948168696548</v>
      </c>
      <c r="M128" s="8">
        <v>0.04935124889007139</v>
      </c>
      <c r="N128" s="8">
        <v>0.05445655049938912</v>
      </c>
      <c r="O128" s="8">
        <v>0.05786008490560094</v>
      </c>
      <c r="P128" s="8">
        <v>0.059561852108706854</v>
      </c>
      <c r="Q128" s="8">
        <v>0.06126361931181276</v>
      </c>
      <c r="R128" s="8">
        <v>0.06211450291336572</v>
      </c>
      <c r="S128" s="8">
        <v>0.06211450291336572</v>
      </c>
      <c r="T128" s="8">
        <v>0.06211450291336572</v>
      </c>
      <c r="U128" s="8">
        <v>0.06126361931181276</v>
      </c>
      <c r="V128" s="8">
        <v>0.05275478329628321</v>
      </c>
      <c r="W128" s="8">
        <v>0.04764948168696548</v>
      </c>
      <c r="X128" s="8">
        <v>0.04254418007764775</v>
      </c>
      <c r="Y128" s="8">
        <v>0.04084241287454184</v>
      </c>
      <c r="Z128" s="8">
        <v>0.03914064567143593</v>
      </c>
      <c r="AA128" s="8">
        <v>0.03743887846833002</v>
      </c>
      <c r="AB128" s="9">
        <v>0.9946829302154044</v>
      </c>
    </row>
    <row r="129" spans="1:28" ht="12.75">
      <c r="A129" s="5" t="s">
        <v>129</v>
      </c>
      <c r="B129" s="5" t="s">
        <v>9</v>
      </c>
      <c r="C129" s="6">
        <v>16102</v>
      </c>
      <c r="D129" s="6">
        <v>10373</v>
      </c>
      <c r="E129" s="6">
        <v>0</v>
      </c>
      <c r="F129" s="6">
        <v>26475</v>
      </c>
      <c r="G129" s="7">
        <v>0.00016674421429396362</v>
      </c>
      <c r="H129" s="8">
        <v>0.03334884285879273</v>
      </c>
      <c r="I129" s="8">
        <v>0.036683727144671996</v>
      </c>
      <c r="J129" s="8">
        <v>0.04001861143055127</v>
      </c>
      <c r="K129" s="8">
        <v>0.043353495716430546</v>
      </c>
      <c r="L129" s="8">
        <v>0.046688380002309814</v>
      </c>
      <c r="M129" s="8">
        <v>0.04835582214524945</v>
      </c>
      <c r="N129" s="8">
        <v>0.053358148574068356</v>
      </c>
      <c r="O129" s="8">
        <v>0.05669303285994763</v>
      </c>
      <c r="P129" s="8">
        <v>0.05836047500288727</v>
      </c>
      <c r="Q129" s="8">
        <v>0.060027917145826906</v>
      </c>
      <c r="R129" s="8">
        <v>0.060861638217296725</v>
      </c>
      <c r="S129" s="8">
        <v>0.060861638217296725</v>
      </c>
      <c r="T129" s="8">
        <v>0.060861638217296725</v>
      </c>
      <c r="U129" s="8">
        <v>0.060027917145826906</v>
      </c>
      <c r="V129" s="8">
        <v>0.051690706431128726</v>
      </c>
      <c r="W129" s="8">
        <v>0.046688380002309814</v>
      </c>
      <c r="X129" s="8">
        <v>0.04168605357349091</v>
      </c>
      <c r="Y129" s="8">
        <v>0.04001861143055127</v>
      </c>
      <c r="Z129" s="8">
        <v>0.03835116928761163</v>
      </c>
      <c r="AA129" s="8">
        <v>0.036683727144671996</v>
      </c>
      <c r="AB129" s="9">
        <v>0.9746199325482174</v>
      </c>
    </row>
    <row r="130" spans="1:28" ht="12.75">
      <c r="A130" s="5" t="s">
        <v>84</v>
      </c>
      <c r="B130" s="5" t="s">
        <v>9</v>
      </c>
      <c r="C130" s="19">
        <v>9324</v>
      </c>
      <c r="D130" s="19">
        <v>3239</v>
      </c>
      <c r="E130" s="19">
        <v>12989</v>
      </c>
      <c r="F130" s="6">
        <v>25552</v>
      </c>
      <c r="G130" s="7">
        <v>0.00016093099768231759</v>
      </c>
      <c r="H130" s="8">
        <v>0.03218619953646352</v>
      </c>
      <c r="I130" s="8">
        <v>0.035404819490109866</v>
      </c>
      <c r="J130" s="8">
        <v>0.03862343944375622</v>
      </c>
      <c r="K130" s="8">
        <v>0.04184205939740257</v>
      </c>
      <c r="L130" s="8">
        <v>0.045060679351048925</v>
      </c>
      <c r="M130" s="8">
        <v>0.0466699893278721</v>
      </c>
      <c r="N130" s="8">
        <v>0.05149791925834163</v>
      </c>
      <c r="O130" s="8">
        <v>0.05471653921198798</v>
      </c>
      <c r="P130" s="8">
        <v>0.05632584918881115</v>
      </c>
      <c r="Q130" s="8">
        <v>0.05793515916563433</v>
      </c>
      <c r="R130" s="8">
        <v>0.058739814154045916</v>
      </c>
      <c r="S130" s="8">
        <v>0.058739814154045916</v>
      </c>
      <c r="T130" s="8">
        <v>0.058739814154045916</v>
      </c>
      <c r="U130" s="8">
        <v>0.05793515916563433</v>
      </c>
      <c r="V130" s="8">
        <v>0.049888609281518455</v>
      </c>
      <c r="W130" s="8">
        <v>0.045060679351048925</v>
      </c>
      <c r="X130" s="8">
        <v>0.040232749420579396</v>
      </c>
      <c r="Y130" s="8">
        <v>0.03862343944375622</v>
      </c>
      <c r="Z130" s="8">
        <v>0.03701412946693305</v>
      </c>
      <c r="AA130" s="8">
        <v>0.035404819490109866</v>
      </c>
      <c r="AB130" s="9">
        <v>0.9406416814531463</v>
      </c>
    </row>
    <row r="131" spans="1:28" ht="12.75">
      <c r="A131" s="5" t="s">
        <v>130</v>
      </c>
      <c r="B131" s="5" t="s">
        <v>11</v>
      </c>
      <c r="C131" s="6">
        <v>13841</v>
      </c>
      <c r="D131" s="6">
        <v>5873</v>
      </c>
      <c r="E131" s="6">
        <v>4758</v>
      </c>
      <c r="F131" s="6">
        <v>24472</v>
      </c>
      <c r="G131" s="7">
        <v>0.0001541289674108358</v>
      </c>
      <c r="H131" s="8">
        <v>0.03082579348216716</v>
      </c>
      <c r="I131" s="8">
        <v>0.03390837283038388</v>
      </c>
      <c r="J131" s="8">
        <v>0.03699095217860059</v>
      </c>
      <c r="K131" s="8">
        <v>0.04007353152681731</v>
      </c>
      <c r="L131" s="8">
        <v>0.04315611087503403</v>
      </c>
      <c r="M131" s="8">
        <v>0.04469740054914238</v>
      </c>
      <c r="N131" s="8">
        <v>0.04932126957146746</v>
      </c>
      <c r="O131" s="8">
        <v>0.05240384891968417</v>
      </c>
      <c r="P131" s="8">
        <v>0.05394513859379253</v>
      </c>
      <c r="Q131" s="8">
        <v>0.055486428267900886</v>
      </c>
      <c r="R131" s="8">
        <v>0.05625707310495507</v>
      </c>
      <c r="S131" s="8">
        <v>0.05625707310495507</v>
      </c>
      <c r="T131" s="8">
        <v>0.05625707310495507</v>
      </c>
      <c r="U131" s="8">
        <v>0.055486428267900886</v>
      </c>
      <c r="V131" s="8">
        <v>0.0477799798973591</v>
      </c>
      <c r="W131" s="8">
        <v>0.04315611087503403</v>
      </c>
      <c r="X131" s="8">
        <v>0.038532241852708954</v>
      </c>
      <c r="Y131" s="8">
        <v>0.03699095217860059</v>
      </c>
      <c r="Z131" s="8">
        <v>0.03544966250449223</v>
      </c>
      <c r="AA131" s="8">
        <v>0.03390837283038388</v>
      </c>
      <c r="AB131" s="9">
        <v>0.9008838145163353</v>
      </c>
    </row>
    <row r="132" spans="1:28" ht="12.75">
      <c r="A132" s="5" t="s">
        <v>131</v>
      </c>
      <c r="B132" s="5" t="s">
        <v>14</v>
      </c>
      <c r="C132" s="6">
        <v>12317</v>
      </c>
      <c r="D132" s="6">
        <v>11343</v>
      </c>
      <c r="E132" s="6">
        <v>243</v>
      </c>
      <c r="F132" s="6">
        <v>23903</v>
      </c>
      <c r="G132" s="7">
        <v>0.00015054530516595325</v>
      </c>
      <c r="H132" s="8">
        <v>0.03010906103319065</v>
      </c>
      <c r="I132" s="8">
        <v>0.03311996713650971</v>
      </c>
      <c r="J132" s="8">
        <v>0.036130873239828776</v>
      </c>
      <c r="K132" s="8">
        <v>0.039141779343147845</v>
      </c>
      <c r="L132" s="8">
        <v>0.04215268544646691</v>
      </c>
      <c r="M132" s="8">
        <v>0.04365813849812644</v>
      </c>
      <c r="N132" s="8">
        <v>0.04817449765310504</v>
      </c>
      <c r="O132" s="8">
        <v>0.0511854037564241</v>
      </c>
      <c r="P132" s="8">
        <v>0.052690856808083636</v>
      </c>
      <c r="Q132" s="8">
        <v>0.05419630985974317</v>
      </c>
      <c r="R132" s="8">
        <v>0.054949036385572934</v>
      </c>
      <c r="S132" s="8">
        <v>0.054949036385572934</v>
      </c>
      <c r="T132" s="8">
        <v>0.054949036385572934</v>
      </c>
      <c r="U132" s="8">
        <v>0.05419630985974317</v>
      </c>
      <c r="V132" s="8">
        <v>0.046669044601445504</v>
      </c>
      <c r="W132" s="8">
        <v>0.04215268544646691</v>
      </c>
      <c r="X132" s="8">
        <v>0.03763632629148831</v>
      </c>
      <c r="Y132" s="8">
        <v>0.036130873239828776</v>
      </c>
      <c r="Z132" s="8">
        <v>0.03462542018816925</v>
      </c>
      <c r="AA132" s="8">
        <v>0.03311996713650971</v>
      </c>
      <c r="AB132" s="9">
        <v>0.8799373086949968</v>
      </c>
    </row>
    <row r="133" spans="1:28" ht="12.75">
      <c r="A133" s="5" t="s">
        <v>132</v>
      </c>
      <c r="B133" s="5" t="s">
        <v>11</v>
      </c>
      <c r="C133" s="6">
        <v>8337</v>
      </c>
      <c r="D133" s="6">
        <v>13452</v>
      </c>
      <c r="E133" s="6">
        <v>0</v>
      </c>
      <c r="F133" s="6">
        <v>21789</v>
      </c>
      <c r="G133" s="7">
        <v>0.00013723096072714537</v>
      </c>
      <c r="H133" s="8">
        <v>0.027446192145429073</v>
      </c>
      <c r="I133" s="8">
        <v>0.03019081135997198</v>
      </c>
      <c r="J133" s="8">
        <v>0.03293543057451489</v>
      </c>
      <c r="K133" s="8">
        <v>0.0356800497890578</v>
      </c>
      <c r="L133" s="8">
        <v>0.038424669003600705</v>
      </c>
      <c r="M133" s="8">
        <v>0.039796978610872155</v>
      </c>
      <c r="N133" s="8">
        <v>0.043913907432686514</v>
      </c>
      <c r="O133" s="8">
        <v>0.04665852664722942</v>
      </c>
      <c r="P133" s="8">
        <v>0.04803083625450088</v>
      </c>
      <c r="Q133" s="8">
        <v>0.04940314586177233</v>
      </c>
      <c r="R133" s="8">
        <v>0.05008930066540806</v>
      </c>
      <c r="S133" s="8">
        <v>0.05008930066540806</v>
      </c>
      <c r="T133" s="8">
        <v>0.05008930066540806</v>
      </c>
      <c r="U133" s="8">
        <v>0.04940314586177233</v>
      </c>
      <c r="V133" s="8">
        <v>0.04254159782541506</v>
      </c>
      <c r="W133" s="8">
        <v>0.038424669003600705</v>
      </c>
      <c r="X133" s="8">
        <v>0.03430774018178634</v>
      </c>
      <c r="Y133" s="8">
        <v>0.03293543057451489</v>
      </c>
      <c r="Z133" s="8">
        <v>0.03156312096724343</v>
      </c>
      <c r="AA133" s="8">
        <v>0.03019081135997198</v>
      </c>
      <c r="AB133" s="9">
        <v>0.8021149654501647</v>
      </c>
    </row>
    <row r="134" spans="1:28" ht="12.75">
      <c r="A134" s="5" t="s">
        <v>133</v>
      </c>
      <c r="B134" s="5" t="s">
        <v>9</v>
      </c>
      <c r="C134" s="6">
        <v>11613</v>
      </c>
      <c r="D134" s="6">
        <v>9839</v>
      </c>
      <c r="E134" s="6">
        <v>0</v>
      </c>
      <c r="F134" s="6">
        <v>21452</v>
      </c>
      <c r="G134" s="7">
        <v>0.00013510847535539594</v>
      </c>
      <c r="H134" s="8">
        <v>0.027021695071079186</v>
      </c>
      <c r="I134" s="8">
        <v>0.029723864578187105</v>
      </c>
      <c r="J134" s="8">
        <v>0.03242603408529503</v>
      </c>
      <c r="K134" s="8">
        <v>0.03512820359240294</v>
      </c>
      <c r="L134" s="8">
        <v>0.037830373099510865</v>
      </c>
      <c r="M134" s="8">
        <v>0.03918145785306482</v>
      </c>
      <c r="N134" s="8">
        <v>0.0432347121137267</v>
      </c>
      <c r="O134" s="8">
        <v>0.04593688162083462</v>
      </c>
      <c r="P134" s="8">
        <v>0.047287966374388576</v>
      </c>
      <c r="Q134" s="8">
        <v>0.048639051127942534</v>
      </c>
      <c r="R134" s="8">
        <v>0.04931459350471952</v>
      </c>
      <c r="S134" s="8">
        <v>0.04931459350471952</v>
      </c>
      <c r="T134" s="8">
        <v>0.04931459350471952</v>
      </c>
      <c r="U134" s="8">
        <v>0.048639051127942534</v>
      </c>
      <c r="V134" s="8">
        <v>0.04188362736017274</v>
      </c>
      <c r="W134" s="8">
        <v>0.037830373099510865</v>
      </c>
      <c r="X134" s="8">
        <v>0.033777118838848985</v>
      </c>
      <c r="Y134" s="8">
        <v>0.03242603408529503</v>
      </c>
      <c r="Z134" s="8">
        <v>0.031074949331741066</v>
      </c>
      <c r="AA134" s="8">
        <v>0.029723864578187105</v>
      </c>
      <c r="AB134" s="9">
        <v>0.7897090384522892</v>
      </c>
    </row>
    <row r="135" spans="1:28" ht="12.75">
      <c r="A135" s="5" t="s">
        <v>134</v>
      </c>
      <c r="B135" s="5" t="s">
        <v>11</v>
      </c>
      <c r="C135" s="6">
        <v>7607</v>
      </c>
      <c r="D135" s="6">
        <v>4214</v>
      </c>
      <c r="E135" s="6">
        <v>8713</v>
      </c>
      <c r="F135" s="6">
        <v>20534</v>
      </c>
      <c r="G135" s="7">
        <v>0.0001293267496246364</v>
      </c>
      <c r="H135" s="8">
        <v>0.02586534992492728</v>
      </c>
      <c r="I135" s="8">
        <v>0.028451884917420008</v>
      </c>
      <c r="J135" s="8">
        <v>0.031038419909912737</v>
      </c>
      <c r="K135" s="8">
        <v>0.03362495490240546</v>
      </c>
      <c r="L135" s="8">
        <v>0.03621148989489819</v>
      </c>
      <c r="M135" s="8">
        <v>0.037504757391144554</v>
      </c>
      <c r="N135" s="8">
        <v>0.041384559879883646</v>
      </c>
      <c r="O135" s="8">
        <v>0.043971094872376375</v>
      </c>
      <c r="P135" s="8">
        <v>0.04526436236862274</v>
      </c>
      <c r="Q135" s="8">
        <v>0.0465576298648691</v>
      </c>
      <c r="R135" s="8">
        <v>0.047204263612992285</v>
      </c>
      <c r="S135" s="8">
        <v>0.047204263612992285</v>
      </c>
      <c r="T135" s="8">
        <v>0.047204263612992285</v>
      </c>
      <c r="U135" s="8">
        <v>0.0465576298648691</v>
      </c>
      <c r="V135" s="8">
        <v>0.04009129238363728</v>
      </c>
      <c r="W135" s="8">
        <v>0.03621148989489819</v>
      </c>
      <c r="X135" s="8">
        <v>0.0323316874061591</v>
      </c>
      <c r="Y135" s="8">
        <v>0.031038419909912737</v>
      </c>
      <c r="Z135" s="8">
        <v>0.029745152413666372</v>
      </c>
      <c r="AA135" s="8">
        <v>0.028451884917420008</v>
      </c>
      <c r="AB135" s="9">
        <v>0.7559148515559998</v>
      </c>
    </row>
    <row r="136" spans="1:28" ht="12.75">
      <c r="A136" s="5" t="s">
        <v>135</v>
      </c>
      <c r="B136" s="5" t="s">
        <v>14</v>
      </c>
      <c r="C136" s="6">
        <v>12500</v>
      </c>
      <c r="D136" s="6">
        <v>0</v>
      </c>
      <c r="E136" s="6">
        <v>7400</v>
      </c>
      <c r="F136" s="6">
        <v>19900</v>
      </c>
      <c r="G136" s="7">
        <v>0.0001253337059282295</v>
      </c>
      <c r="H136" s="8">
        <v>0.025066741185645898</v>
      </c>
      <c r="I136" s="8">
        <v>0.027573415304210487</v>
      </c>
      <c r="J136" s="8">
        <v>0.030080089422775076</v>
      </c>
      <c r="K136" s="8">
        <v>0.032586763541339665</v>
      </c>
      <c r="L136" s="8">
        <v>0.035093437659904254</v>
      </c>
      <c r="M136" s="8">
        <v>0.03634677471918655</v>
      </c>
      <c r="N136" s="8">
        <v>0.04010678589703344</v>
      </c>
      <c r="O136" s="8">
        <v>0.04261346001559803</v>
      </c>
      <c r="P136" s="8">
        <v>0.04386679707488032</v>
      </c>
      <c r="Q136" s="8">
        <v>0.04512013413416262</v>
      </c>
      <c r="R136" s="8">
        <v>0.045746802663803765</v>
      </c>
      <c r="S136" s="8">
        <v>0.045746802663803765</v>
      </c>
      <c r="T136" s="8">
        <v>0.045746802663803765</v>
      </c>
      <c r="U136" s="8">
        <v>0.04512013413416262</v>
      </c>
      <c r="V136" s="8">
        <v>0.03885344883775114</v>
      </c>
      <c r="W136" s="8">
        <v>0.035093437659904254</v>
      </c>
      <c r="X136" s="8">
        <v>0.03133342648205737</v>
      </c>
      <c r="Y136" s="8">
        <v>0.030080089422775076</v>
      </c>
      <c r="Z136" s="8">
        <v>0.02882675236349278</v>
      </c>
      <c r="AA136" s="8">
        <v>0.027573415304210487</v>
      </c>
      <c r="AB136" s="9">
        <v>0.7325755111505013</v>
      </c>
    </row>
    <row r="137" spans="1:28" ht="12.75">
      <c r="A137" s="5" t="s">
        <v>136</v>
      </c>
      <c r="B137" s="5" t="s">
        <v>9</v>
      </c>
      <c r="C137" s="6">
        <v>9628</v>
      </c>
      <c r="D137" s="6">
        <v>8138</v>
      </c>
      <c r="E137" s="6">
        <v>0</v>
      </c>
      <c r="F137" s="6">
        <v>17766</v>
      </c>
      <c r="G137" s="7">
        <v>0.00011189339796587565</v>
      </c>
      <c r="H137" s="8">
        <v>0.02237867959317513</v>
      </c>
      <c r="I137" s="8">
        <v>0.02461654755249264</v>
      </c>
      <c r="J137" s="8">
        <v>0.026854415511810156</v>
      </c>
      <c r="K137" s="8">
        <v>0.029092283471127668</v>
      </c>
      <c r="L137" s="8">
        <v>0.03133015143044518</v>
      </c>
      <c r="M137" s="8">
        <v>0.03244908541010394</v>
      </c>
      <c r="N137" s="8">
        <v>0.035805887349080204</v>
      </c>
      <c r="O137" s="8">
        <v>0.03804375530839772</v>
      </c>
      <c r="P137" s="8">
        <v>0.039162689288056475</v>
      </c>
      <c r="Q137" s="8">
        <v>0.040281623267715234</v>
      </c>
      <c r="R137" s="8">
        <v>0.040841090257544614</v>
      </c>
      <c r="S137" s="8">
        <v>0.040841090257544614</v>
      </c>
      <c r="T137" s="8">
        <v>0.040841090257544614</v>
      </c>
      <c r="U137" s="8">
        <v>0.040281623267715234</v>
      </c>
      <c r="V137" s="8">
        <v>0.03468695336942145</v>
      </c>
      <c r="W137" s="8">
        <v>0.03133015143044518</v>
      </c>
      <c r="X137" s="8">
        <v>0.027973349491468912</v>
      </c>
      <c r="Y137" s="8">
        <v>0.026854415511810156</v>
      </c>
      <c r="Z137" s="8">
        <v>0.0257354815321514</v>
      </c>
      <c r="AA137" s="8">
        <v>0.02461654755249264</v>
      </c>
      <c r="AB137" s="9">
        <v>0.6540169111105432</v>
      </c>
    </row>
    <row r="138" spans="1:28" ht="12.75">
      <c r="A138" s="5" t="s">
        <v>137</v>
      </c>
      <c r="B138" s="5" t="s">
        <v>25</v>
      </c>
      <c r="C138" s="6">
        <v>10460</v>
      </c>
      <c r="D138" s="6">
        <v>5065</v>
      </c>
      <c r="E138" s="6">
        <v>51</v>
      </c>
      <c r="F138" s="6">
        <v>15576</v>
      </c>
      <c r="G138" s="7">
        <v>9.81003921375931E-05</v>
      </c>
      <c r="H138" s="8">
        <v>0.01962007842751862</v>
      </c>
      <c r="I138" s="8">
        <v>0.02158208627027048</v>
      </c>
      <c r="J138" s="8">
        <v>0.023544094113022343</v>
      </c>
      <c r="K138" s="8">
        <v>0.025506101955774206</v>
      </c>
      <c r="L138" s="8">
        <v>0.027468109798526066</v>
      </c>
      <c r="M138" s="8">
        <v>0.028449113719901997</v>
      </c>
      <c r="N138" s="8">
        <v>0.03139212548402979</v>
      </c>
      <c r="O138" s="8">
        <v>0.03335413332678165</v>
      </c>
      <c r="P138" s="8">
        <v>0.03433513724815758</v>
      </c>
      <c r="Q138" s="8">
        <v>0.035316141169533515</v>
      </c>
      <c r="R138" s="8">
        <v>0.03580664313022148</v>
      </c>
      <c r="S138" s="8">
        <v>0.03580664313022148</v>
      </c>
      <c r="T138" s="8">
        <v>0.03580664313022148</v>
      </c>
      <c r="U138" s="8">
        <v>0.035316141169533515</v>
      </c>
      <c r="V138" s="8">
        <v>0.03041112156265386</v>
      </c>
      <c r="W138" s="8">
        <v>0.027468109798526066</v>
      </c>
      <c r="X138" s="8">
        <v>0.024525098034398275</v>
      </c>
      <c r="Y138" s="8">
        <v>0.023544094113022343</v>
      </c>
      <c r="Z138" s="8">
        <v>0.02256309019164641</v>
      </c>
      <c r="AA138" s="8">
        <v>0.02158208627027048</v>
      </c>
      <c r="AB138" s="9">
        <v>0.5733967920442317</v>
      </c>
    </row>
    <row r="139" spans="1:28" ht="12.75">
      <c r="A139" s="5" t="s">
        <v>75</v>
      </c>
      <c r="B139" s="5" t="s">
        <v>49</v>
      </c>
      <c r="C139" s="6">
        <v>4419</v>
      </c>
      <c r="D139" s="6">
        <v>4105</v>
      </c>
      <c r="E139" s="6">
        <v>0</v>
      </c>
      <c r="F139" s="6">
        <v>8524</v>
      </c>
      <c r="G139" s="7">
        <v>5.368565373528785E-05</v>
      </c>
      <c r="H139" s="8">
        <v>0.010737130747057571</v>
      </c>
      <c r="I139" s="8">
        <v>0.011810843821763327</v>
      </c>
      <c r="J139" s="8">
        <v>0.012884556896469085</v>
      </c>
      <c r="K139" s="8">
        <v>0.013958269971174843</v>
      </c>
      <c r="L139" s="8">
        <v>0.015031983045880598</v>
      </c>
      <c r="M139" s="8">
        <v>0.015568839583233478</v>
      </c>
      <c r="N139" s="8">
        <v>0.017179409195292112</v>
      </c>
      <c r="O139" s="8">
        <v>0.01825312226999787</v>
      </c>
      <c r="P139" s="8">
        <v>0.018789978807350748</v>
      </c>
      <c r="Q139" s="8">
        <v>0.019326835344703627</v>
      </c>
      <c r="R139" s="8">
        <v>0.019595263613380067</v>
      </c>
      <c r="S139" s="8">
        <v>0.019595263613380067</v>
      </c>
      <c r="T139" s="8">
        <v>0.019595263613380067</v>
      </c>
      <c r="U139" s="8">
        <v>0.019326835344703627</v>
      </c>
      <c r="V139" s="8">
        <v>0.016642552657939236</v>
      </c>
      <c r="W139" s="8">
        <v>0.015031983045880598</v>
      </c>
      <c r="X139" s="8">
        <v>0.013421413433821963</v>
      </c>
      <c r="Y139" s="8">
        <v>0.012884556896469085</v>
      </c>
      <c r="Z139" s="8">
        <v>0.012347700359116207</v>
      </c>
      <c r="AA139" s="8">
        <v>0.011810843821763327</v>
      </c>
      <c r="AB139" s="9">
        <v>0.3137926460827575</v>
      </c>
    </row>
    <row r="140" spans="1:28" ht="12.75">
      <c r="A140" s="5" t="s">
        <v>67</v>
      </c>
      <c r="B140" s="5" t="s">
        <v>11</v>
      </c>
      <c r="C140" s="6">
        <v>827</v>
      </c>
      <c r="D140" s="6">
        <v>219</v>
      </c>
      <c r="E140" s="6">
        <v>4351</v>
      </c>
      <c r="F140" s="6">
        <v>5397</v>
      </c>
      <c r="G140" s="7">
        <v>3.3991256828877115E-05</v>
      </c>
      <c r="H140" s="8">
        <v>0.006798251365775423</v>
      </c>
      <c r="I140" s="8">
        <v>0.007478076502352965</v>
      </c>
      <c r="J140" s="8">
        <v>0.008157901638930508</v>
      </c>
      <c r="K140" s="8">
        <v>0.00883772677550805</v>
      </c>
      <c r="L140" s="8">
        <v>0.009517551912085592</v>
      </c>
      <c r="M140" s="8">
        <v>0.009857464480374363</v>
      </c>
      <c r="N140" s="8">
        <v>0.010877202185240676</v>
      </c>
      <c r="O140" s="8">
        <v>0.011557027321818219</v>
      </c>
      <c r="P140" s="8">
        <v>0.01189693989010699</v>
      </c>
      <c r="Q140" s="8">
        <v>0.012236852458395762</v>
      </c>
      <c r="R140" s="8">
        <v>0.012406808742540147</v>
      </c>
      <c r="S140" s="8">
        <v>0.012406808742540147</v>
      </c>
      <c r="T140" s="8">
        <v>0.012406808742540147</v>
      </c>
      <c r="U140" s="8">
        <v>0.012236852458395762</v>
      </c>
      <c r="V140" s="8">
        <v>0.010537289616951906</v>
      </c>
      <c r="W140" s="8">
        <v>0.009517551912085592</v>
      </c>
      <c r="X140" s="8">
        <v>0.00849781420721928</v>
      </c>
      <c r="Y140" s="8">
        <v>0.008157901638930508</v>
      </c>
      <c r="Z140" s="8">
        <v>0.007817989070641736</v>
      </c>
      <c r="AA140" s="8">
        <v>0.007478076502352965</v>
      </c>
      <c r="AB140" s="9">
        <v>0.19867889616478673</v>
      </c>
    </row>
    <row r="141" spans="1:28" ht="12.75">
      <c r="A141" s="5" t="s">
        <v>138</v>
      </c>
      <c r="B141" s="5" t="s">
        <v>9</v>
      </c>
      <c r="C141" s="6">
        <v>5237</v>
      </c>
      <c r="D141" s="6">
        <v>0</v>
      </c>
      <c r="E141" s="6">
        <v>0</v>
      </c>
      <c r="F141" s="6">
        <v>5237</v>
      </c>
      <c r="G141" s="7">
        <v>3.298354864050944E-05</v>
      </c>
      <c r="H141" s="8">
        <v>0.006596709728101888</v>
      </c>
      <c r="I141" s="8">
        <v>0.007256380700912076</v>
      </c>
      <c r="J141" s="8">
        <v>0.007916051673722266</v>
      </c>
      <c r="K141" s="8">
        <v>0.008575722646532455</v>
      </c>
      <c r="L141" s="8">
        <v>0.009235393619342643</v>
      </c>
      <c r="M141" s="8">
        <v>0.009565229105747738</v>
      </c>
      <c r="N141" s="8">
        <v>0.01055473556496302</v>
      </c>
      <c r="O141" s="8">
        <v>0.01121440653777321</v>
      </c>
      <c r="P141" s="8">
        <v>0.011544242024178303</v>
      </c>
      <c r="Q141" s="8">
        <v>0.011874077510583399</v>
      </c>
      <c r="R141" s="8">
        <v>0.012038995253785946</v>
      </c>
      <c r="S141" s="8">
        <v>0.012038995253785946</v>
      </c>
      <c r="T141" s="8">
        <v>0.012038995253785946</v>
      </c>
      <c r="U141" s="8">
        <v>0.011874077510583399</v>
      </c>
      <c r="V141" s="8">
        <v>0.010224900078557926</v>
      </c>
      <c r="W141" s="8">
        <v>0.009235393619342643</v>
      </c>
      <c r="X141" s="8">
        <v>0.00824588716012736</v>
      </c>
      <c r="Y141" s="8">
        <v>0.007916051673722266</v>
      </c>
      <c r="Z141" s="8">
        <v>0.007586216187317171</v>
      </c>
      <c r="AA141" s="8">
        <v>0.007256380700912076</v>
      </c>
      <c r="AB141" s="9">
        <v>0.19278884180377767</v>
      </c>
    </row>
    <row r="142" spans="1:28" ht="12.75">
      <c r="A142" s="5" t="s">
        <v>139</v>
      </c>
      <c r="B142" s="5" t="s">
        <v>14</v>
      </c>
      <c r="C142" s="6">
        <v>2118</v>
      </c>
      <c r="D142" s="6">
        <v>1685</v>
      </c>
      <c r="E142" s="6">
        <v>190</v>
      </c>
      <c r="F142" s="6">
        <v>3993</v>
      </c>
      <c r="G142" s="7">
        <v>2.5148617475950773E-05</v>
      </c>
      <c r="H142" s="8">
        <v>0.005029723495190154</v>
      </c>
      <c r="I142" s="8">
        <v>0.00553269584470917</v>
      </c>
      <c r="J142" s="8">
        <v>0.006035668194228186</v>
      </c>
      <c r="K142" s="8">
        <v>0.006538640543747201</v>
      </c>
      <c r="L142" s="8">
        <v>0.007041612893266216</v>
      </c>
      <c r="M142" s="8">
        <v>0.007293099068025724</v>
      </c>
      <c r="N142" s="8">
        <v>0.008047557592304248</v>
      </c>
      <c r="O142" s="8">
        <v>0.008550529941823263</v>
      </c>
      <c r="P142" s="8">
        <v>0.00880201611658277</v>
      </c>
      <c r="Q142" s="8">
        <v>0.009053502291342278</v>
      </c>
      <c r="R142" s="8">
        <v>0.009179245378722032</v>
      </c>
      <c r="S142" s="8">
        <v>0.009179245378722032</v>
      </c>
      <c r="T142" s="8">
        <v>0.009179245378722032</v>
      </c>
      <c r="U142" s="8">
        <v>0.009053502291342278</v>
      </c>
      <c r="V142" s="8">
        <v>0.007796071417544739</v>
      </c>
      <c r="W142" s="8">
        <v>0.007041612893266216</v>
      </c>
      <c r="X142" s="8">
        <v>0.006287154368987693</v>
      </c>
      <c r="Y142" s="8">
        <v>0.006035668194228186</v>
      </c>
      <c r="Z142" s="8">
        <v>0.005784182019468678</v>
      </c>
      <c r="AA142" s="8">
        <v>0.00553269584470917</v>
      </c>
      <c r="AB142" s="9">
        <v>0.14699366914693227</v>
      </c>
    </row>
    <row r="143" spans="1:28" ht="12.75">
      <c r="A143" s="5" t="s">
        <v>140</v>
      </c>
      <c r="B143" s="5" t="s">
        <v>9</v>
      </c>
      <c r="C143" s="6">
        <v>3548</v>
      </c>
      <c r="D143" s="6">
        <v>303</v>
      </c>
      <c r="E143" s="6">
        <v>37</v>
      </c>
      <c r="F143" s="6">
        <v>3888</v>
      </c>
      <c r="G143" s="7">
        <v>2.4487308977334486E-05</v>
      </c>
      <c r="H143" s="8">
        <v>0.004897461795466897</v>
      </c>
      <c r="I143" s="8">
        <v>0.005387207975013587</v>
      </c>
      <c r="J143" s="8">
        <v>0.005876954154560276</v>
      </c>
      <c r="K143" s="8">
        <v>0.006366700334106966</v>
      </c>
      <c r="L143" s="8">
        <v>0.006856446513653656</v>
      </c>
      <c r="M143" s="8">
        <v>0.007101319603427001</v>
      </c>
      <c r="N143" s="8">
        <v>0.007835938872747035</v>
      </c>
      <c r="O143" s="8">
        <v>0.008325685052293726</v>
      </c>
      <c r="P143" s="8">
        <v>0.00857055814206707</v>
      </c>
      <c r="Q143" s="8">
        <v>0.008815431231840415</v>
      </c>
      <c r="R143" s="8">
        <v>0.008937867776727088</v>
      </c>
      <c r="S143" s="8">
        <v>0.008937867776727088</v>
      </c>
      <c r="T143" s="8">
        <v>0.008937867776727088</v>
      </c>
      <c r="U143" s="8">
        <v>0.008815431231840415</v>
      </c>
      <c r="V143" s="8">
        <v>0.00759106578297369</v>
      </c>
      <c r="W143" s="8">
        <v>0.006856446513653656</v>
      </c>
      <c r="X143" s="8">
        <v>0.006121827244333622</v>
      </c>
      <c r="Y143" s="8">
        <v>0.005876954154560276</v>
      </c>
      <c r="Z143" s="8">
        <v>0.005632081064786932</v>
      </c>
      <c r="AA143" s="8">
        <v>0.005387207975013587</v>
      </c>
      <c r="AB143" s="9">
        <v>0.14312832097252007</v>
      </c>
    </row>
    <row r="144" spans="1:28" ht="12.75">
      <c r="A144" s="5" t="s">
        <v>141</v>
      </c>
      <c r="B144" s="5" t="s">
        <v>14</v>
      </c>
      <c r="C144" s="6">
        <v>1974</v>
      </c>
      <c r="D144" s="6">
        <v>1049</v>
      </c>
      <c r="E144" s="6">
        <v>0</v>
      </c>
      <c r="F144" s="6">
        <v>3023</v>
      </c>
      <c r="G144" s="7">
        <v>1.903938658397175E-05</v>
      </c>
      <c r="H144" s="8">
        <v>0.0038078773167943497</v>
      </c>
      <c r="I144" s="8">
        <v>0.004188665048473785</v>
      </c>
      <c r="J144" s="8">
        <v>0.00456945278015322</v>
      </c>
      <c r="K144" s="8">
        <v>0.004950240511832654</v>
      </c>
      <c r="L144" s="8">
        <v>0.00533102824351209</v>
      </c>
      <c r="M144" s="8">
        <v>0.005521422109351807</v>
      </c>
      <c r="N144" s="8">
        <v>0.00609260370687096</v>
      </c>
      <c r="O144" s="8">
        <v>0.006473391438550394</v>
      </c>
      <c r="P144" s="8">
        <v>0.006663785304390112</v>
      </c>
      <c r="Q144" s="8">
        <v>0.0068541791702298295</v>
      </c>
      <c r="R144" s="8">
        <v>0.006949376103149689</v>
      </c>
      <c r="S144" s="8">
        <v>0.006949376103149689</v>
      </c>
      <c r="T144" s="8">
        <v>0.006949376103149689</v>
      </c>
      <c r="U144" s="8">
        <v>0.0068541791702298295</v>
      </c>
      <c r="V144" s="8">
        <v>0.005902209841031242</v>
      </c>
      <c r="W144" s="8">
        <v>0.00533102824351209</v>
      </c>
      <c r="X144" s="8">
        <v>0.004759846645992937</v>
      </c>
      <c r="Y144" s="8">
        <v>0.00456945278015322</v>
      </c>
      <c r="Z144" s="8">
        <v>0.004379058914313502</v>
      </c>
      <c r="AA144" s="8">
        <v>0.004188665048473785</v>
      </c>
      <c r="AB144" s="9">
        <v>0.11128521458331488</v>
      </c>
    </row>
    <row r="145" spans="1:28" ht="12.75">
      <c r="A145" s="5" t="s">
        <v>142</v>
      </c>
      <c r="B145" s="5" t="s">
        <v>14</v>
      </c>
      <c r="C145" s="6">
        <v>1447</v>
      </c>
      <c r="D145" s="6">
        <v>773</v>
      </c>
      <c r="E145" s="6">
        <v>230</v>
      </c>
      <c r="F145" s="6">
        <v>2450</v>
      </c>
      <c r="G145" s="7">
        <v>1.5430531634380012E-05</v>
      </c>
      <c r="H145" s="8">
        <v>0.0030861063268760023</v>
      </c>
      <c r="I145" s="8">
        <v>0.0033947169595636025</v>
      </c>
      <c r="J145" s="8">
        <v>0.003703327592251203</v>
      </c>
      <c r="K145" s="8">
        <v>0.004011938224938803</v>
      </c>
      <c r="L145" s="8">
        <v>0.0043205488576264035</v>
      </c>
      <c r="M145" s="8">
        <v>0.004474854173970203</v>
      </c>
      <c r="N145" s="8">
        <v>0.004937770123001604</v>
      </c>
      <c r="O145" s="8">
        <v>0.005246380755689204</v>
      </c>
      <c r="P145" s="8">
        <v>0.005400686072033005</v>
      </c>
      <c r="Q145" s="8">
        <v>0.005554991388376804</v>
      </c>
      <c r="R145" s="8">
        <v>0.0056321440465487045</v>
      </c>
      <c r="S145" s="8">
        <v>0.0056321440465487045</v>
      </c>
      <c r="T145" s="8">
        <v>0.0056321440465487045</v>
      </c>
      <c r="U145" s="8">
        <v>0.005554991388376804</v>
      </c>
      <c r="V145" s="8">
        <v>0.004783464806657803</v>
      </c>
      <c r="W145" s="8">
        <v>0.0043205488576264035</v>
      </c>
      <c r="X145" s="8">
        <v>0.003857632908595003</v>
      </c>
      <c r="Y145" s="8">
        <v>0.003703327592251203</v>
      </c>
      <c r="Z145" s="8">
        <v>0.0035490222759074026</v>
      </c>
      <c r="AA145" s="8">
        <v>0.0033947169595636025</v>
      </c>
      <c r="AB145" s="9">
        <v>0.09019145740295118</v>
      </c>
    </row>
    <row r="146" spans="1:28" ht="12.75">
      <c r="A146" s="5" t="s">
        <v>84</v>
      </c>
      <c r="B146" s="5" t="s">
        <v>11</v>
      </c>
      <c r="C146" s="6">
        <v>1597</v>
      </c>
      <c r="D146" s="6">
        <v>342</v>
      </c>
      <c r="E146" s="6">
        <v>0</v>
      </c>
      <c r="F146" s="6">
        <v>1939</v>
      </c>
      <c r="G146" s="7">
        <v>1.2212163607780753E-05</v>
      </c>
      <c r="H146" s="8">
        <v>0.002442432721556151</v>
      </c>
      <c r="I146" s="8">
        <v>0.0026866759937117656</v>
      </c>
      <c r="J146" s="8">
        <v>0.0029309192658673808</v>
      </c>
      <c r="K146" s="8">
        <v>0.003175162538022996</v>
      </c>
      <c r="L146" s="8">
        <v>0.0034194058101786108</v>
      </c>
      <c r="M146" s="8">
        <v>0.0035415274462564186</v>
      </c>
      <c r="N146" s="8">
        <v>0.003907892354489841</v>
      </c>
      <c r="O146" s="8">
        <v>0.004152135626645456</v>
      </c>
      <c r="P146" s="8">
        <v>0.004274257262723263</v>
      </c>
      <c r="Q146" s="8">
        <v>0.004396378898801071</v>
      </c>
      <c r="R146" s="8">
        <v>0.004457439716839975</v>
      </c>
      <c r="S146" s="8">
        <v>0.004457439716839975</v>
      </c>
      <c r="T146" s="8">
        <v>0.004457439716839975</v>
      </c>
      <c r="U146" s="8">
        <v>0.004396378898801071</v>
      </c>
      <c r="V146" s="8">
        <v>0.0037857707184120334</v>
      </c>
      <c r="W146" s="8">
        <v>0.0034194058101786108</v>
      </c>
      <c r="X146" s="8">
        <v>0.003053040901945188</v>
      </c>
      <c r="Y146" s="8">
        <v>0.0029309192658673808</v>
      </c>
      <c r="Z146" s="8">
        <v>0.0028087976297895734</v>
      </c>
      <c r="AA146" s="8">
        <v>0.0026866759937117656</v>
      </c>
      <c r="AB146" s="9">
        <v>0.0713800962874785</v>
      </c>
    </row>
    <row r="147" spans="1:28" ht="12.75">
      <c r="A147" s="5" t="s">
        <v>58</v>
      </c>
      <c r="B147" s="5" t="s">
        <v>9</v>
      </c>
      <c r="C147" s="6">
        <v>1652</v>
      </c>
      <c r="D147" s="6">
        <v>32</v>
      </c>
      <c r="E147" s="6">
        <v>1</v>
      </c>
      <c r="F147" s="6">
        <v>1685</v>
      </c>
      <c r="G147" s="7">
        <v>1.061242685874707E-05</v>
      </c>
      <c r="H147" s="8">
        <v>0.002122485371749414</v>
      </c>
      <c r="I147" s="8">
        <v>0.0023347339089243553</v>
      </c>
      <c r="J147" s="8">
        <v>0.002546982446099297</v>
      </c>
      <c r="K147" s="8">
        <v>0.002759230983274238</v>
      </c>
      <c r="L147" s="8">
        <v>0.00297147952044918</v>
      </c>
      <c r="M147" s="8">
        <v>0.0030776037890366506</v>
      </c>
      <c r="N147" s="8">
        <v>0.0033959765947990626</v>
      </c>
      <c r="O147" s="8">
        <v>0.003608225131974004</v>
      </c>
      <c r="P147" s="8">
        <v>0.0037143494005614747</v>
      </c>
      <c r="Q147" s="8">
        <v>0.0038204736691489455</v>
      </c>
      <c r="R147" s="8">
        <v>0.003873535803442681</v>
      </c>
      <c r="S147" s="8">
        <v>0.003873535803442681</v>
      </c>
      <c r="T147" s="8">
        <v>0.003873535803442681</v>
      </c>
      <c r="U147" s="8">
        <v>0.0038204736691489455</v>
      </c>
      <c r="V147" s="8">
        <v>0.003289852326211592</v>
      </c>
      <c r="W147" s="8">
        <v>0.00297147952044918</v>
      </c>
      <c r="X147" s="8">
        <v>0.002653106714686768</v>
      </c>
      <c r="Y147" s="8">
        <v>0.002546982446099297</v>
      </c>
      <c r="Z147" s="8">
        <v>0.002440858177511826</v>
      </c>
      <c r="AA147" s="8">
        <v>0.0023347339089243553</v>
      </c>
      <c r="AB147" s="9">
        <v>0.06202963498937663</v>
      </c>
    </row>
    <row r="148" spans="1:28" ht="12.75">
      <c r="A148" s="5" t="s">
        <v>77</v>
      </c>
      <c r="B148" s="5" t="s">
        <v>14</v>
      </c>
      <c r="C148" s="6">
        <v>491</v>
      </c>
      <c r="D148" s="6">
        <v>905</v>
      </c>
      <c r="E148" s="6">
        <v>0</v>
      </c>
      <c r="F148" s="6">
        <v>1396</v>
      </c>
      <c r="G148" s="7">
        <v>8.792253943507959E-06</v>
      </c>
      <c r="H148" s="8">
        <v>0.0017584507887015918</v>
      </c>
      <c r="I148" s="8">
        <v>0.001934295867571751</v>
      </c>
      <c r="J148" s="8">
        <v>0.00211014094644191</v>
      </c>
      <c r="K148" s="8">
        <v>0.002285986025312069</v>
      </c>
      <c r="L148" s="8">
        <v>0.0024618311041822286</v>
      </c>
      <c r="M148" s="8">
        <v>0.002549753643617308</v>
      </c>
      <c r="N148" s="8">
        <v>0.002813521261922547</v>
      </c>
      <c r="O148" s="8">
        <v>0.002989366340792706</v>
      </c>
      <c r="P148" s="8">
        <v>0.0030772888802277857</v>
      </c>
      <c r="Q148" s="8">
        <v>0.003165211419662865</v>
      </c>
      <c r="R148" s="8">
        <v>0.003209172689380405</v>
      </c>
      <c r="S148" s="8">
        <v>0.003209172689380405</v>
      </c>
      <c r="T148" s="8">
        <v>0.003209172689380405</v>
      </c>
      <c r="U148" s="8">
        <v>0.003165211419662865</v>
      </c>
      <c r="V148" s="8">
        <v>0.002725598722487467</v>
      </c>
      <c r="W148" s="8">
        <v>0.0024618311041822286</v>
      </c>
      <c r="X148" s="8">
        <v>0.00219806348587699</v>
      </c>
      <c r="Y148" s="8">
        <v>0.00211014094644191</v>
      </c>
      <c r="Z148" s="8">
        <v>0.0020222184070068307</v>
      </c>
      <c r="AA148" s="8">
        <v>0.001934295867571751</v>
      </c>
      <c r="AB148" s="9">
        <v>0.05139072429980402</v>
      </c>
    </row>
    <row r="149" spans="1:28" ht="12.75">
      <c r="A149" s="5" t="s">
        <v>143</v>
      </c>
      <c r="B149" s="5" t="s">
        <v>14</v>
      </c>
      <c r="C149" s="6">
        <v>622</v>
      </c>
      <c r="D149" s="6">
        <v>70</v>
      </c>
      <c r="E149" s="6">
        <v>0</v>
      </c>
      <c r="F149" s="6">
        <v>692</v>
      </c>
      <c r="G149" s="7">
        <v>4.358337914690192E-06</v>
      </c>
      <c r="H149" s="8">
        <v>0.0008716675829380383</v>
      </c>
      <c r="I149" s="8">
        <v>0.0009588343412318421</v>
      </c>
      <c r="J149" s="8">
        <v>0.001046001099525646</v>
      </c>
      <c r="K149" s="8">
        <v>0.0011331678578194498</v>
      </c>
      <c r="L149" s="8">
        <v>0.0012203346161132537</v>
      </c>
      <c r="M149" s="8">
        <v>0.0012639179952601556</v>
      </c>
      <c r="N149" s="8">
        <v>0.0013946681327008613</v>
      </c>
      <c r="O149" s="8">
        <v>0.0014818348909946652</v>
      </c>
      <c r="P149" s="8">
        <v>0.001525418270141567</v>
      </c>
      <c r="Q149" s="8">
        <v>0.001569001649288469</v>
      </c>
      <c r="R149" s="8">
        <v>0.00159079333886192</v>
      </c>
      <c r="S149" s="8">
        <v>0.00159079333886192</v>
      </c>
      <c r="T149" s="8">
        <v>0.00159079333886192</v>
      </c>
      <c r="U149" s="8">
        <v>0.001569001649288469</v>
      </c>
      <c r="V149" s="8">
        <v>0.0013510847535539595</v>
      </c>
      <c r="W149" s="8">
        <v>0.0012203346161132537</v>
      </c>
      <c r="X149" s="8">
        <v>0.001089584478672548</v>
      </c>
      <c r="Y149" s="8">
        <v>0.001046001099525646</v>
      </c>
      <c r="Z149" s="8">
        <v>0.001002417720378744</v>
      </c>
      <c r="AA149" s="8">
        <v>0.0009588343412318421</v>
      </c>
      <c r="AB149" s="9">
        <v>0.02547448511136417</v>
      </c>
    </row>
    <row r="150" spans="1:28" ht="12.75">
      <c r="A150" s="5" t="s">
        <v>17</v>
      </c>
      <c r="B150" s="5" t="s">
        <v>25</v>
      </c>
      <c r="C150" s="6">
        <v>150</v>
      </c>
      <c r="D150" s="6">
        <v>155</v>
      </c>
      <c r="E150" s="6">
        <v>0</v>
      </c>
      <c r="F150" s="6">
        <v>305</v>
      </c>
      <c r="G150" s="7">
        <v>1.920943734075879E-06</v>
      </c>
      <c r="H150" s="8">
        <v>0.0003841887468151758</v>
      </c>
      <c r="I150" s="8">
        <v>0.0004226076214966934</v>
      </c>
      <c r="J150" s="8">
        <v>0.00046102649617821095</v>
      </c>
      <c r="K150" s="8">
        <v>0.0004994453708597285</v>
      </c>
      <c r="L150" s="8">
        <v>0.0005378642455412462</v>
      </c>
      <c r="M150" s="8">
        <v>0.0005570736828820049</v>
      </c>
      <c r="N150" s="8">
        <v>0.0006147019949042813</v>
      </c>
      <c r="O150" s="8">
        <v>0.0006531208695857989</v>
      </c>
      <c r="P150" s="8">
        <v>0.0006723303069265577</v>
      </c>
      <c r="Q150" s="8">
        <v>0.0006915397442673164</v>
      </c>
      <c r="R150" s="8">
        <v>0.0007011444629376959</v>
      </c>
      <c r="S150" s="8">
        <v>0.0007011444629376959</v>
      </c>
      <c r="T150" s="8">
        <v>0.0007011444629376959</v>
      </c>
      <c r="U150" s="8">
        <v>0.0006915397442673164</v>
      </c>
      <c r="V150" s="8">
        <v>0.0005954925575635225</v>
      </c>
      <c r="W150" s="8">
        <v>0.0005378642455412462</v>
      </c>
      <c r="X150" s="8">
        <v>0.0004802359335189698</v>
      </c>
      <c r="Y150" s="8">
        <v>0.00046102649617821095</v>
      </c>
      <c r="Z150" s="8">
        <v>0.00044181705883745216</v>
      </c>
      <c r="AA150" s="8">
        <v>0.0004226076214966934</v>
      </c>
      <c r="AB150" s="9">
        <v>0.011227916125673513</v>
      </c>
    </row>
    <row r="151" spans="1:28" ht="12.75">
      <c r="A151" s="20" t="s">
        <v>73</v>
      </c>
      <c r="B151" s="20" t="s">
        <v>9</v>
      </c>
      <c r="C151" s="21">
        <v>121</v>
      </c>
      <c r="D151" s="21">
        <v>0</v>
      </c>
      <c r="E151" s="21">
        <v>0</v>
      </c>
      <c r="F151" s="6">
        <v>121</v>
      </c>
      <c r="G151" s="7">
        <v>7.620793174530537E-07</v>
      </c>
      <c r="H151" s="8">
        <v>0.00015241586349061073</v>
      </c>
      <c r="I151" s="8">
        <v>0.00016765744983967182</v>
      </c>
      <c r="J151" s="8">
        <v>0.00018289903618873288</v>
      </c>
      <c r="K151" s="8">
        <v>0.00019814062253779396</v>
      </c>
      <c r="L151" s="8">
        <v>0.00021338220888685502</v>
      </c>
      <c r="M151" s="8">
        <v>0.00022100300206138557</v>
      </c>
      <c r="N151" s="8">
        <v>0.00024386538158497717</v>
      </c>
      <c r="O151" s="8">
        <v>0.00025910696793403825</v>
      </c>
      <c r="P151" s="8">
        <v>0.00026672776110856877</v>
      </c>
      <c r="Q151" s="8">
        <v>0.00027434855428309934</v>
      </c>
      <c r="R151" s="8">
        <v>0.00027815895087036457</v>
      </c>
      <c r="S151" s="8">
        <v>0.00027815895087036457</v>
      </c>
      <c r="T151" s="8">
        <v>0.00027815895087036457</v>
      </c>
      <c r="U151" s="8">
        <v>0.00027434855428309934</v>
      </c>
      <c r="V151" s="8">
        <v>0.00023624458841044665</v>
      </c>
      <c r="W151" s="8">
        <v>0.00021338220888685502</v>
      </c>
      <c r="X151" s="8">
        <v>0.00019051982936326342</v>
      </c>
      <c r="Y151" s="8">
        <v>0.00018289903618873288</v>
      </c>
      <c r="Z151" s="8">
        <v>0.00017527824301420236</v>
      </c>
      <c r="AA151" s="8">
        <v>0.00016765744983967182</v>
      </c>
      <c r="AB151" s="9">
        <v>0.004454353610513099</v>
      </c>
    </row>
    <row r="152" spans="1:28" ht="12.75">
      <c r="A152" s="20" t="s">
        <v>89</v>
      </c>
      <c r="B152" s="20" t="s">
        <v>14</v>
      </c>
      <c r="C152" s="21">
        <v>106</v>
      </c>
      <c r="D152" s="21">
        <v>0</v>
      </c>
      <c r="E152" s="21">
        <v>0</v>
      </c>
      <c r="F152" s="6">
        <v>106</v>
      </c>
      <c r="G152" s="7">
        <v>6.676066747935843E-07</v>
      </c>
      <c r="H152" s="8">
        <v>0.00013352133495871685</v>
      </c>
      <c r="I152" s="8">
        <v>0.00014687346845458854</v>
      </c>
      <c r="J152" s="8">
        <v>0.0001602256019504602</v>
      </c>
      <c r="K152" s="8">
        <v>0.0001735777354463319</v>
      </c>
      <c r="L152" s="8">
        <v>0.0001869298689422036</v>
      </c>
      <c r="M152" s="8">
        <v>0.00019360593569013942</v>
      </c>
      <c r="N152" s="8">
        <v>0.00021363413593394697</v>
      </c>
      <c r="O152" s="8">
        <v>0.00022698626942981864</v>
      </c>
      <c r="P152" s="8">
        <v>0.00023366233617775448</v>
      </c>
      <c r="Q152" s="8">
        <v>0.00024033840292569033</v>
      </c>
      <c r="R152" s="8">
        <v>0.00024367643629965826</v>
      </c>
      <c r="S152" s="8">
        <v>0.00024367643629965826</v>
      </c>
      <c r="T152" s="8">
        <v>0.00024367643629965826</v>
      </c>
      <c r="U152" s="8">
        <v>0.00024033840292569033</v>
      </c>
      <c r="V152" s="8">
        <v>0.00020695806918601112</v>
      </c>
      <c r="W152" s="8">
        <v>0.0001869298689422036</v>
      </c>
      <c r="X152" s="8">
        <v>0.00016690166869839606</v>
      </c>
      <c r="Y152" s="8">
        <v>0.0001602256019504602</v>
      </c>
      <c r="Z152" s="8">
        <v>0.0001535495352025244</v>
      </c>
      <c r="AA152" s="8">
        <v>0.00014687346845458854</v>
      </c>
      <c r="AB152" s="9">
        <v>0.0039021610141685</v>
      </c>
    </row>
    <row r="153" spans="1:28" ht="13.5" thickBot="1">
      <c r="A153" s="20" t="s">
        <v>100</v>
      </c>
      <c r="B153" s="20" t="s">
        <v>41</v>
      </c>
      <c r="C153" s="21">
        <v>0</v>
      </c>
      <c r="D153" s="21">
        <v>74</v>
      </c>
      <c r="E153" s="21">
        <v>0</v>
      </c>
      <c r="F153" s="6">
        <v>74</v>
      </c>
      <c r="G153" s="22">
        <v>4.660650371200494E-07</v>
      </c>
      <c r="H153" s="23">
        <v>9.321300742400988E-05</v>
      </c>
      <c r="I153" s="23">
        <v>0.00010253430816641086</v>
      </c>
      <c r="J153" s="23">
        <v>0.00011185560890881185</v>
      </c>
      <c r="K153" s="23">
        <v>0.00012117690965121284</v>
      </c>
      <c r="L153" s="23">
        <v>0.00013049821039361382</v>
      </c>
      <c r="M153" s="23">
        <v>0.00013515886076481432</v>
      </c>
      <c r="N153" s="23">
        <v>0.0001491408118784158</v>
      </c>
      <c r="O153" s="23">
        <v>0.00015846211262081678</v>
      </c>
      <c r="P153" s="23">
        <v>0.00016312276299201728</v>
      </c>
      <c r="Q153" s="23">
        <v>0.00016778341336321778</v>
      </c>
      <c r="R153" s="23">
        <v>0.00017011373854881802</v>
      </c>
      <c r="S153" s="23">
        <v>0.00017011373854881802</v>
      </c>
      <c r="T153" s="23">
        <v>0.00017011373854881802</v>
      </c>
      <c r="U153" s="23">
        <v>0.00016778341336321778</v>
      </c>
      <c r="V153" s="23">
        <v>0.00014448016150721532</v>
      </c>
      <c r="W153" s="23">
        <v>0.00013049821039361382</v>
      </c>
      <c r="X153" s="23">
        <v>0.00011651625928001234</v>
      </c>
      <c r="Y153" s="23">
        <v>0.00011185560890881185</v>
      </c>
      <c r="Z153" s="23">
        <v>0.00010719495853761136</v>
      </c>
      <c r="AA153" s="23">
        <v>0.00010253430816641086</v>
      </c>
      <c r="AB153" s="24">
        <v>0.0027241501419666887</v>
      </c>
    </row>
    <row r="154" spans="1:28" ht="13.5" thickBot="1">
      <c r="A154" s="25"/>
      <c r="B154" s="25"/>
      <c r="C154" s="26"/>
      <c r="D154" s="26"/>
      <c r="E154" s="26"/>
      <c r="F154" s="26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</row>
    <row r="155" spans="1:28" ht="12.75">
      <c r="A155" s="30" t="s">
        <v>144</v>
      </c>
      <c r="B155" s="30" t="s">
        <v>14</v>
      </c>
      <c r="C155" s="31">
        <v>8339433</v>
      </c>
      <c r="D155" s="31">
        <v>6014562</v>
      </c>
      <c r="E155" s="31">
        <v>9401191</v>
      </c>
      <c r="F155" s="31">
        <v>23755186</v>
      </c>
      <c r="G155" s="32">
        <v>0.14567857533343806</v>
      </c>
      <c r="H155" s="31">
        <v>29.135715066687613</v>
      </c>
      <c r="I155" s="31">
        <v>32.049286573356376</v>
      </c>
      <c r="J155" s="31">
        <v>34.96285808002512</v>
      </c>
      <c r="K155" s="31">
        <v>37.876429586693895</v>
      </c>
      <c r="L155" s="31">
        <v>40.790001093362655</v>
      </c>
      <c r="M155" s="31">
        <v>42.246786846697034</v>
      </c>
      <c r="N155" s="31">
        <v>46.61714410670017</v>
      </c>
      <c r="O155" s="31">
        <v>49.53071561336895</v>
      </c>
      <c r="P155" s="31">
        <v>50.98750136670331</v>
      </c>
      <c r="Q155" s="31">
        <v>52.444287120037714</v>
      </c>
      <c r="R155" s="31">
        <v>53.17267999670489</v>
      </c>
      <c r="S155" s="31">
        <v>53.17267999670489</v>
      </c>
      <c r="T155" s="31">
        <v>53.17267999670489</v>
      </c>
      <c r="U155" s="31">
        <v>52.444287120037714</v>
      </c>
      <c r="V155" s="31">
        <v>45.16035835336579</v>
      </c>
      <c r="W155" s="31">
        <v>40.790001093362655</v>
      </c>
      <c r="X155" s="31">
        <v>36.419643833359515</v>
      </c>
      <c r="Y155" s="31">
        <v>34.96285808002512</v>
      </c>
      <c r="Z155" s="31">
        <v>33.50607232669075</v>
      </c>
      <c r="AA155" s="31">
        <v>32.049286573356376</v>
      </c>
      <c r="AB155" s="31">
        <v>851.4912728239453</v>
      </c>
    </row>
    <row r="156" spans="1:28" ht="12.75">
      <c r="A156" s="33" t="s">
        <v>145</v>
      </c>
      <c r="B156" s="33" t="s">
        <v>25</v>
      </c>
      <c r="C156" s="34">
        <v>2002953.02</v>
      </c>
      <c r="D156" s="34">
        <v>1652012.24</v>
      </c>
      <c r="E156" s="34">
        <v>555699.47</v>
      </c>
      <c r="F156" s="34">
        <v>4210664.73</v>
      </c>
      <c r="G156" s="35">
        <v>0.02651950829307477</v>
      </c>
      <c r="H156" s="34">
        <v>5.303901658614954</v>
      </c>
      <c r="I156" s="34">
        <v>5.834291824476449</v>
      </c>
      <c r="J156" s="34">
        <v>6.364681990337944</v>
      </c>
      <c r="K156" s="34">
        <v>6.895072156199439</v>
      </c>
      <c r="L156" s="34">
        <v>7.425462322060935</v>
      </c>
      <c r="M156" s="34">
        <v>7.690657404991683</v>
      </c>
      <c r="N156" s="34">
        <v>8.486242653783926</v>
      </c>
      <c r="O156" s="34">
        <v>9.016632819645421</v>
      </c>
      <c r="P156" s="34">
        <v>9.28182790257617</v>
      </c>
      <c r="Q156" s="34">
        <v>9.547022985506917</v>
      </c>
      <c r="R156" s="34">
        <v>9.67962052697229</v>
      </c>
      <c r="S156" s="34">
        <v>9.67962052697229</v>
      </c>
      <c r="T156" s="34">
        <v>9.67962052697229</v>
      </c>
      <c r="U156" s="34">
        <v>9.547022985506917</v>
      </c>
      <c r="V156" s="34">
        <v>8.221047570853178</v>
      </c>
      <c r="W156" s="34">
        <v>7.425462322060935</v>
      </c>
      <c r="X156" s="34">
        <v>6.629877073268692</v>
      </c>
      <c r="Y156" s="34">
        <v>6.364681990337944</v>
      </c>
      <c r="Z156" s="34">
        <v>6.099486907407197</v>
      </c>
      <c r="AA156" s="34">
        <v>5.834291824476449</v>
      </c>
      <c r="AB156" s="34">
        <v>155.006525973022</v>
      </c>
    </row>
    <row r="157" spans="1:28" ht="12.75">
      <c r="A157" s="33" t="s">
        <v>146</v>
      </c>
      <c r="B157" s="33" t="s">
        <v>11</v>
      </c>
      <c r="C157" s="34">
        <v>19374458</v>
      </c>
      <c r="D157" s="34">
        <v>15586779</v>
      </c>
      <c r="E157" s="34">
        <v>11444945</v>
      </c>
      <c r="F157" s="34">
        <v>46406182</v>
      </c>
      <c r="G157" s="35">
        <v>0.2845857102707694</v>
      </c>
      <c r="H157" s="34">
        <v>56.91714205415388</v>
      </c>
      <c r="I157" s="34">
        <v>62.608856259569265</v>
      </c>
      <c r="J157" s="34">
        <v>68.30057046498465</v>
      </c>
      <c r="K157" s="34">
        <v>73.99228467040002</v>
      </c>
      <c r="L157" s="34">
        <v>79.68399887581545</v>
      </c>
      <c r="M157" s="34">
        <v>82.52985597852312</v>
      </c>
      <c r="N157" s="34">
        <v>91.0674272866462</v>
      </c>
      <c r="O157" s="34">
        <v>96.75914149206159</v>
      </c>
      <c r="P157" s="34">
        <v>99.60499859476927</v>
      </c>
      <c r="Q157" s="34">
        <v>102.45085569747697</v>
      </c>
      <c r="R157" s="34">
        <v>103.87378424883083</v>
      </c>
      <c r="S157" s="34">
        <v>103.87378424883083</v>
      </c>
      <c r="T157" s="34">
        <v>103.87378424883083</v>
      </c>
      <c r="U157" s="34">
        <v>102.45085569747697</v>
      </c>
      <c r="V157" s="34">
        <v>88.22157018393852</v>
      </c>
      <c r="W157" s="34">
        <v>79.68399887581545</v>
      </c>
      <c r="X157" s="34">
        <v>71.14642756769233</v>
      </c>
      <c r="Y157" s="34">
        <v>68.30057046498465</v>
      </c>
      <c r="Z157" s="34">
        <v>65.45471336227695</v>
      </c>
      <c r="AA157" s="34">
        <v>62.608856259569265</v>
      </c>
      <c r="AB157" s="34">
        <v>1663.4034765326471</v>
      </c>
    </row>
    <row r="158" spans="1:28" ht="12.75">
      <c r="A158" s="33" t="s">
        <v>147</v>
      </c>
      <c r="B158" s="33" t="s">
        <v>9</v>
      </c>
      <c r="C158" s="34">
        <v>35388779</v>
      </c>
      <c r="D158" s="34">
        <v>28679127</v>
      </c>
      <c r="E158" s="34">
        <v>18684915</v>
      </c>
      <c r="F158" s="34">
        <v>82752821</v>
      </c>
      <c r="G158" s="35">
        <v>0.5074813166313669</v>
      </c>
      <c r="H158" s="34">
        <v>101.49626332627336</v>
      </c>
      <c r="I158" s="34">
        <v>111.64588965890074</v>
      </c>
      <c r="J158" s="34">
        <v>121.79551599152806</v>
      </c>
      <c r="K158" s="34">
        <v>131.94514232415546</v>
      </c>
      <c r="L158" s="34">
        <v>142.09476865678272</v>
      </c>
      <c r="M158" s="34">
        <v>147.16958182309642</v>
      </c>
      <c r="N158" s="34">
        <v>162.3940213220374</v>
      </c>
      <c r="O158" s="34">
        <v>172.5436476546648</v>
      </c>
      <c r="P158" s="34">
        <v>177.6184608209784</v>
      </c>
      <c r="Q158" s="34">
        <v>182.6932739872921</v>
      </c>
      <c r="R158" s="34">
        <v>185.23068057044898</v>
      </c>
      <c r="S158" s="34">
        <v>185.23068057044898</v>
      </c>
      <c r="T158" s="34">
        <v>185.23068057044898</v>
      </c>
      <c r="U158" s="34">
        <v>182.6932739872921</v>
      </c>
      <c r="V158" s="34">
        <v>157.31920815572371</v>
      </c>
      <c r="W158" s="34">
        <v>142.09476865678272</v>
      </c>
      <c r="X158" s="34">
        <v>126.87032915784174</v>
      </c>
      <c r="Y158" s="34">
        <v>121.79551599152806</v>
      </c>
      <c r="Z158" s="34">
        <v>116.72070282521437</v>
      </c>
      <c r="AA158" s="34">
        <v>111.64588965890074</v>
      </c>
      <c r="AB158" s="34">
        <v>2966.228295710339</v>
      </c>
    </row>
    <row r="162" spans="1:12" ht="38.25">
      <c r="A162" s="38" t="s">
        <v>1</v>
      </c>
      <c r="B162" s="38" t="s">
        <v>2</v>
      </c>
      <c r="C162" s="39" t="s">
        <v>3</v>
      </c>
      <c r="D162" s="39" t="s">
        <v>4</v>
      </c>
      <c r="E162" s="39" t="s">
        <v>5</v>
      </c>
      <c r="F162" s="39" t="s">
        <v>6</v>
      </c>
      <c r="G162" s="40" t="s">
        <v>7</v>
      </c>
      <c r="H162" s="3">
        <v>200</v>
      </c>
      <c r="I162" s="3">
        <v>220</v>
      </c>
      <c r="J162" s="3">
        <v>240</v>
      </c>
      <c r="K162" s="3">
        <v>260</v>
      </c>
      <c r="L162" s="3">
        <v>280</v>
      </c>
    </row>
    <row r="163" spans="1:12" ht="12.75">
      <c r="A163" s="5" t="s">
        <v>13</v>
      </c>
      <c r="B163" s="5" t="s">
        <v>14</v>
      </c>
      <c r="C163" s="6">
        <v>5027204</v>
      </c>
      <c r="D163" s="6">
        <v>3787149</v>
      </c>
      <c r="E163" s="6">
        <v>5034014</v>
      </c>
      <c r="F163" s="6">
        <v>13848367</v>
      </c>
      <c r="G163" s="7">
        <v>0.08721945513387928</v>
      </c>
      <c r="H163" s="8">
        <v>17.443891026775855</v>
      </c>
      <c r="I163" s="8">
        <v>19.188280129453442</v>
      </c>
      <c r="J163" s="8">
        <v>20.93266923213103</v>
      </c>
      <c r="K163" s="8">
        <v>22.677058334808613</v>
      </c>
      <c r="L163" s="8">
        <v>24.4214474374862</v>
      </c>
    </row>
    <row r="164" spans="1:12" ht="12.75">
      <c r="A164" s="5" t="s">
        <v>13</v>
      </c>
      <c r="B164" s="5" t="s">
        <v>11</v>
      </c>
      <c r="C164" s="6">
        <v>199962</v>
      </c>
      <c r="D164" s="6">
        <v>150172</v>
      </c>
      <c r="E164" s="6">
        <v>343324</v>
      </c>
      <c r="F164" s="6">
        <v>693458</v>
      </c>
      <c r="G164" s="7">
        <v>0.004367520655556692</v>
      </c>
      <c r="H164" s="8">
        <v>0.8735041311113384</v>
      </c>
      <c r="I164" s="8">
        <v>0.9608545442224723</v>
      </c>
      <c r="J164" s="8">
        <v>1.048204957333606</v>
      </c>
      <c r="K164" s="8">
        <v>1.1355553704447399</v>
      </c>
      <c r="L164" s="8">
        <v>1.2229057835558739</v>
      </c>
    </row>
    <row r="167" spans="3:12" ht="12.75">
      <c r="C167" s="1"/>
      <c r="D167" s="1"/>
      <c r="E167" s="1"/>
      <c r="F167" s="1"/>
      <c r="G167" s="1"/>
      <c r="H167" s="37">
        <v>2010</v>
      </c>
      <c r="I167" s="37">
        <v>2011</v>
      </c>
      <c r="J167" s="37">
        <v>2012</v>
      </c>
      <c r="K167" s="37">
        <v>2013</v>
      </c>
      <c r="L167" s="37">
        <v>2014</v>
      </c>
    </row>
    <row r="168" spans="1:12" ht="38.25">
      <c r="A168" s="38" t="s">
        <v>1</v>
      </c>
      <c r="B168" s="38" t="s">
        <v>2</v>
      </c>
      <c r="C168" s="39" t="s">
        <v>3</v>
      </c>
      <c r="D168" s="39" t="s">
        <v>4</v>
      </c>
      <c r="E168" s="39" t="s">
        <v>5</v>
      </c>
      <c r="F168" s="39" t="s">
        <v>6</v>
      </c>
      <c r="G168" s="40" t="s">
        <v>7</v>
      </c>
      <c r="H168" s="3">
        <v>200</v>
      </c>
      <c r="I168" s="3">
        <v>220</v>
      </c>
      <c r="J168" s="3">
        <v>240</v>
      </c>
      <c r="K168" s="3">
        <v>260</v>
      </c>
      <c r="L168" s="3">
        <v>280</v>
      </c>
    </row>
    <row r="169" spans="1:12" ht="12.75">
      <c r="A169" s="5" t="s">
        <v>17</v>
      </c>
      <c r="B169" s="5" t="s">
        <v>9</v>
      </c>
      <c r="C169" s="6">
        <v>2480153</v>
      </c>
      <c r="D169" s="6">
        <v>2163941</v>
      </c>
      <c r="E169" s="6">
        <v>835046</v>
      </c>
      <c r="F169" s="6">
        <v>5479140</v>
      </c>
      <c r="G169" s="7">
        <v>0.03450858902008037</v>
      </c>
      <c r="H169" s="8">
        <v>6.901717804016074</v>
      </c>
      <c r="I169" s="8">
        <v>7.591889584417681</v>
      </c>
      <c r="J169" s="8">
        <v>8.282061364819288</v>
      </c>
      <c r="K169" s="8">
        <v>8.972233145220896</v>
      </c>
      <c r="L169" s="8">
        <v>9.662404925622504</v>
      </c>
    </row>
    <row r="170" spans="1:12" ht="12.75">
      <c r="A170" s="5" t="s">
        <v>17</v>
      </c>
      <c r="B170" s="5" t="s">
        <v>14</v>
      </c>
      <c r="C170" s="6">
        <v>1189723</v>
      </c>
      <c r="D170" s="6">
        <v>1006232</v>
      </c>
      <c r="E170" s="6">
        <v>1249326</v>
      </c>
      <c r="F170" s="6">
        <v>3445281</v>
      </c>
      <c r="G170" s="7">
        <v>0.02169898671829731</v>
      </c>
      <c r="H170" s="8">
        <v>4.339797343659462</v>
      </c>
      <c r="I170" s="8">
        <v>4.773777078025408</v>
      </c>
      <c r="J170" s="8">
        <v>5.207756812391355</v>
      </c>
      <c r="K170" s="8">
        <v>5.641736546757301</v>
      </c>
      <c r="L170" s="8">
        <v>6.075716281123247</v>
      </c>
    </row>
    <row r="171" spans="1:12" ht="12.75">
      <c r="A171" s="5" t="s">
        <v>17</v>
      </c>
      <c r="B171" s="5" t="s">
        <v>25</v>
      </c>
      <c r="C171" s="6">
        <v>150</v>
      </c>
      <c r="D171" s="6">
        <v>155</v>
      </c>
      <c r="E171" s="6">
        <v>0</v>
      </c>
      <c r="F171" s="6">
        <v>305</v>
      </c>
      <c r="G171" s="7">
        <v>1.920943734075879E-06</v>
      </c>
      <c r="H171" s="8">
        <v>0.0003841887468151758</v>
      </c>
      <c r="I171" s="8">
        <v>0.0004226076214966934</v>
      </c>
      <c r="J171" s="8">
        <v>0.00046102649617821095</v>
      </c>
      <c r="K171" s="8">
        <v>0.0004994453708597285</v>
      </c>
      <c r="L171" s="8">
        <v>0.0005378642455412462</v>
      </c>
    </row>
    <row r="174" spans="1:12" ht="38.25">
      <c r="A174" s="38" t="s">
        <v>1</v>
      </c>
      <c r="B174" s="38" t="s">
        <v>2</v>
      </c>
      <c r="C174" s="39" t="s">
        <v>3</v>
      </c>
      <c r="D174" s="39" t="s">
        <v>4</v>
      </c>
      <c r="E174" s="39" t="s">
        <v>5</v>
      </c>
      <c r="F174" s="39" t="s">
        <v>6</v>
      </c>
      <c r="G174" s="40" t="s">
        <v>7</v>
      </c>
      <c r="H174" s="3">
        <v>200</v>
      </c>
      <c r="I174" s="3">
        <v>220</v>
      </c>
      <c r="J174" s="3">
        <v>240</v>
      </c>
      <c r="K174" s="3">
        <v>260</v>
      </c>
      <c r="L174" s="3">
        <v>280</v>
      </c>
    </row>
    <row r="175" spans="1:12" ht="12.75">
      <c r="A175" s="5" t="s">
        <v>12</v>
      </c>
      <c r="B175" s="5" t="s">
        <v>9</v>
      </c>
      <c r="C175" s="6">
        <v>1626726</v>
      </c>
      <c r="D175" s="6">
        <v>1428656</v>
      </c>
      <c r="E175" s="6">
        <v>1022989</v>
      </c>
      <c r="F175" s="6">
        <v>4078371</v>
      </c>
      <c r="G175" s="7">
        <v>0.025686299074382878</v>
      </c>
      <c r="H175" s="8">
        <v>5.137259814876575</v>
      </c>
      <c r="I175" s="8">
        <v>5.650985796364233</v>
      </c>
      <c r="J175" s="8">
        <v>6.164711777851891</v>
      </c>
      <c r="K175" s="8">
        <v>6.678437759339548</v>
      </c>
      <c r="L175" s="8">
        <v>7.192163740827206</v>
      </c>
    </row>
    <row r="176" spans="1:12" ht="12.75">
      <c r="A176" s="5" t="s">
        <v>12</v>
      </c>
      <c r="B176" s="5" t="s">
        <v>14</v>
      </c>
      <c r="C176" s="6">
        <v>710521</v>
      </c>
      <c r="D176" s="6">
        <v>400328</v>
      </c>
      <c r="E176" s="6">
        <v>2364424</v>
      </c>
      <c r="F176" s="6">
        <v>3475273</v>
      </c>
      <c r="G176" s="7">
        <v>0.02188788161820683</v>
      </c>
      <c r="H176" s="8">
        <v>4.3775763236413665</v>
      </c>
      <c r="I176" s="8">
        <v>4.815333956005503</v>
      </c>
      <c r="J176" s="8">
        <v>5.25309158836964</v>
      </c>
      <c r="K176" s="8">
        <v>5.690849220733776</v>
      </c>
      <c r="L176" s="8">
        <v>6.128606853097913</v>
      </c>
    </row>
    <row r="179" spans="1:12" ht="38.25">
      <c r="A179" s="38" t="s">
        <v>1</v>
      </c>
      <c r="B179" s="38" t="s">
        <v>2</v>
      </c>
      <c r="C179" s="39" t="s">
        <v>3</v>
      </c>
      <c r="D179" s="39" t="s">
        <v>4</v>
      </c>
      <c r="E179" s="39" t="s">
        <v>5</v>
      </c>
      <c r="F179" s="39" t="s">
        <v>6</v>
      </c>
      <c r="G179" s="40" t="s">
        <v>7</v>
      </c>
      <c r="H179" s="3">
        <v>200</v>
      </c>
      <c r="I179" s="3">
        <v>220</v>
      </c>
      <c r="J179" s="3">
        <v>240</v>
      </c>
      <c r="K179" s="3">
        <v>260</v>
      </c>
      <c r="L179" s="3">
        <v>280</v>
      </c>
    </row>
    <row r="180" spans="1:12" ht="12.75">
      <c r="A180" s="5" t="s">
        <v>8</v>
      </c>
      <c r="B180" s="5" t="s">
        <v>9</v>
      </c>
      <c r="C180" s="6">
        <v>10909007</v>
      </c>
      <c r="D180" s="6">
        <v>9348288</v>
      </c>
      <c r="E180" s="6">
        <v>1369242</v>
      </c>
      <c r="F180" s="6">
        <v>21626537</v>
      </c>
      <c r="G180" s="7">
        <v>0.136207740130853</v>
      </c>
      <c r="H180" s="8">
        <v>27.241548026170598</v>
      </c>
      <c r="I180" s="8">
        <v>29.96570282878766</v>
      </c>
      <c r="J180" s="8">
        <v>32.68985763140472</v>
      </c>
      <c r="K180" s="8">
        <v>35.41401243402178</v>
      </c>
      <c r="L180" s="8">
        <v>38.138167236638836</v>
      </c>
    </row>
    <row r="182" ht="12.75">
      <c r="A182" t="s">
        <v>153</v>
      </c>
    </row>
    <row r="183" spans="1:12" ht="38.25">
      <c r="A183" s="38" t="s">
        <v>1</v>
      </c>
      <c r="B183" s="38" t="s">
        <v>2</v>
      </c>
      <c r="C183" s="39" t="s">
        <v>3</v>
      </c>
      <c r="D183" s="39" t="s">
        <v>4</v>
      </c>
      <c r="E183" s="39" t="s">
        <v>5</v>
      </c>
      <c r="F183" s="39" t="s">
        <v>6</v>
      </c>
      <c r="G183" s="40" t="s">
        <v>7</v>
      </c>
      <c r="H183" s="3">
        <v>200</v>
      </c>
      <c r="I183" s="3">
        <v>220</v>
      </c>
      <c r="J183" s="3">
        <v>240</v>
      </c>
      <c r="K183" s="3">
        <v>260</v>
      </c>
      <c r="L183" s="3">
        <v>280</v>
      </c>
    </row>
    <row r="184" spans="1:12" ht="12.75">
      <c r="A184" s="5" t="s">
        <v>10</v>
      </c>
      <c r="B184" s="5" t="s">
        <v>11</v>
      </c>
      <c r="C184" s="6">
        <v>7688285</v>
      </c>
      <c r="D184" s="6">
        <v>7199896</v>
      </c>
      <c r="E184" s="6">
        <v>2568165</v>
      </c>
      <c r="F184" s="6">
        <v>17456346</v>
      </c>
      <c r="G184" s="7">
        <v>0.10994314251987061</v>
      </c>
      <c r="H184" s="8">
        <v>21.988628503974123</v>
      </c>
      <c r="I184" s="8">
        <v>24.187491354371534</v>
      </c>
      <c r="J184" s="8">
        <v>26.386354204768946</v>
      </c>
      <c r="K184" s="8">
        <v>28.58521705516636</v>
      </c>
      <c r="L184" s="8">
        <v>30.78407990556377</v>
      </c>
    </row>
    <row r="185" spans="1:12" ht="12.75">
      <c r="A185" s="5" t="s">
        <v>12</v>
      </c>
      <c r="B185" s="5" t="s">
        <v>11</v>
      </c>
      <c r="C185" s="6">
        <v>5643854</v>
      </c>
      <c r="D185" s="6">
        <v>4967332</v>
      </c>
      <c r="E185" s="6">
        <v>3453086</v>
      </c>
      <c r="F185" s="6">
        <v>14064272</v>
      </c>
      <c r="G185" s="7">
        <v>0.0885792628614388</v>
      </c>
      <c r="H185" s="8">
        <v>17.71585257228776</v>
      </c>
      <c r="I185" s="8">
        <v>19.487437829516537</v>
      </c>
      <c r="J185" s="8">
        <v>21.259023086745312</v>
      </c>
      <c r="K185" s="8">
        <v>23.030608343974087</v>
      </c>
      <c r="L185" s="8">
        <v>24.802193601202866</v>
      </c>
    </row>
    <row r="190" spans="1:20" ht="38.25">
      <c r="A190" s="38" t="s">
        <v>1</v>
      </c>
      <c r="B190" s="38" t="s">
        <v>2</v>
      </c>
      <c r="C190" s="39" t="s">
        <v>3</v>
      </c>
      <c r="D190" s="39" t="s">
        <v>4</v>
      </c>
      <c r="E190" s="39" t="s">
        <v>5</v>
      </c>
      <c r="F190" s="39" t="s">
        <v>6</v>
      </c>
      <c r="G190" s="40" t="s">
        <v>7</v>
      </c>
      <c r="H190" s="43">
        <v>2010</v>
      </c>
      <c r="I190" s="43">
        <v>2011</v>
      </c>
      <c r="J190" s="43">
        <v>2012</v>
      </c>
      <c r="K190" s="43">
        <v>2013</v>
      </c>
      <c r="L190" s="43">
        <v>2014</v>
      </c>
      <c r="N190" s="43" t="s">
        <v>158</v>
      </c>
      <c r="O190" s="43">
        <v>2009</v>
      </c>
      <c r="P190" s="43">
        <v>2010</v>
      </c>
      <c r="Q190" s="43">
        <v>2011</v>
      </c>
      <c r="R190" s="43">
        <v>2012</v>
      </c>
      <c r="S190" s="43">
        <v>2013</v>
      </c>
      <c r="T190" s="43">
        <v>2014</v>
      </c>
    </row>
    <row r="191" spans="1:20" ht="12.75">
      <c r="A191" s="5" t="s">
        <v>149</v>
      </c>
      <c r="B191" s="5" t="s">
        <v>11</v>
      </c>
      <c r="C191" s="41">
        <v>13332139</v>
      </c>
      <c r="D191" s="41">
        <v>12167228</v>
      </c>
      <c r="E191" s="41">
        <v>6021251</v>
      </c>
      <c r="F191" s="41">
        <v>31520618</v>
      </c>
      <c r="G191" s="7">
        <v>0.1985224053813094</v>
      </c>
      <c r="H191" s="42">
        <v>39.704481076261885</v>
      </c>
      <c r="I191" s="42">
        <v>43.67492918388807</v>
      </c>
      <c r="J191" s="42">
        <v>47.64537729151426</v>
      </c>
      <c r="K191" s="42">
        <v>51.61582539914045</v>
      </c>
      <c r="L191" s="42">
        <v>55.58627350676664</v>
      </c>
      <c r="N191" s="48">
        <v>34</v>
      </c>
      <c r="O191" s="47">
        <v>41.6</v>
      </c>
      <c r="P191" s="45">
        <v>46</v>
      </c>
      <c r="Q191" s="45">
        <v>51</v>
      </c>
      <c r="R191" s="45">
        <v>52</v>
      </c>
      <c r="S191" s="45">
        <v>57</v>
      </c>
      <c r="T191" s="45">
        <v>57</v>
      </c>
    </row>
    <row r="192" spans="1:15" ht="12.75">
      <c r="A192" s="5" t="s">
        <v>8</v>
      </c>
      <c r="B192" s="5" t="s">
        <v>9</v>
      </c>
      <c r="C192" s="6">
        <v>10909007</v>
      </c>
      <c r="D192" s="6">
        <v>9348288</v>
      </c>
      <c r="E192" s="6">
        <v>1369242</v>
      </c>
      <c r="F192" s="6">
        <v>21626537</v>
      </c>
      <c r="G192" s="7">
        <v>0.136207740130853</v>
      </c>
      <c r="H192" s="8">
        <v>27.241548026170598</v>
      </c>
      <c r="I192" s="8">
        <v>29.96570282878766</v>
      </c>
      <c r="J192" s="8">
        <v>32.68985763140472</v>
      </c>
      <c r="K192" s="8">
        <v>35.41401243402178</v>
      </c>
      <c r="L192" s="8">
        <v>38.138167236638836</v>
      </c>
      <c r="N192" s="49">
        <v>31</v>
      </c>
      <c r="O192" s="46">
        <v>34</v>
      </c>
    </row>
    <row r="193" spans="1:14" ht="12.75">
      <c r="A193" s="36" t="s">
        <v>13</v>
      </c>
      <c r="B193" s="5" t="s">
        <v>152</v>
      </c>
      <c r="C193" s="41">
        <v>5227166</v>
      </c>
      <c r="D193" s="41">
        <v>3937321</v>
      </c>
      <c r="E193" s="41">
        <v>5377338</v>
      </c>
      <c r="F193" s="41">
        <v>14541825</v>
      </c>
      <c r="G193" s="7">
        <v>0.09158697578943598</v>
      </c>
      <c r="H193" s="8">
        <v>18.317395157887194</v>
      </c>
      <c r="I193" s="8">
        <v>20.149134673675913</v>
      </c>
      <c r="J193" s="8">
        <v>21.980874189464636</v>
      </c>
      <c r="K193" s="8">
        <v>23.812613705253355</v>
      </c>
      <c r="L193" s="8">
        <v>25.644353221042074</v>
      </c>
      <c r="N193" s="49">
        <v>16</v>
      </c>
    </row>
    <row r="194" spans="1:15" ht="12.75">
      <c r="A194" s="5" t="s">
        <v>15</v>
      </c>
      <c r="B194" s="5" t="s">
        <v>9</v>
      </c>
      <c r="C194" s="6">
        <v>3102218</v>
      </c>
      <c r="D194" s="6">
        <v>5247690</v>
      </c>
      <c r="E194" s="6">
        <v>1249367</v>
      </c>
      <c r="F194" s="6">
        <v>9599275</v>
      </c>
      <c r="G194" s="7">
        <v>0.06045792512433192</v>
      </c>
      <c r="H194" s="8">
        <v>12.091585024866385</v>
      </c>
      <c r="I194" s="8">
        <v>13.300743527353022</v>
      </c>
      <c r="J194" s="8">
        <v>14.509902029839662</v>
      </c>
      <c r="K194" s="8">
        <v>15.7190605323263</v>
      </c>
      <c r="L194" s="8">
        <v>16.928219034812937</v>
      </c>
      <c r="N194" s="49">
        <v>11.7</v>
      </c>
      <c r="O194" s="46">
        <v>10.4</v>
      </c>
    </row>
    <row r="195" spans="1:15" ht="12.75">
      <c r="A195" s="5" t="s">
        <v>150</v>
      </c>
      <c r="B195" s="5" t="s">
        <v>151</v>
      </c>
      <c r="C195" s="41">
        <v>3670026</v>
      </c>
      <c r="D195" s="41">
        <v>3170328</v>
      </c>
      <c r="E195" s="41">
        <v>2084372</v>
      </c>
      <c r="F195" s="41">
        <v>8924726</v>
      </c>
      <c r="G195" s="7">
        <v>0.05620949668211175</v>
      </c>
      <c r="H195" s="8">
        <v>11.241899336422351</v>
      </c>
      <c r="I195" s="8">
        <v>12.366089270064586</v>
      </c>
      <c r="J195" s="8">
        <v>13.490279203706823</v>
      </c>
      <c r="K195" s="8">
        <v>14.614469137349056</v>
      </c>
      <c r="L195" s="8">
        <v>15.738659070991291</v>
      </c>
      <c r="N195" s="49">
        <v>8.6</v>
      </c>
      <c r="O195" s="46">
        <v>10.6</v>
      </c>
    </row>
    <row r="196" spans="1:15" ht="12.75">
      <c r="A196" s="5" t="s">
        <v>12</v>
      </c>
      <c r="B196" s="5" t="s">
        <v>159</v>
      </c>
      <c r="C196" s="6">
        <v>2337247</v>
      </c>
      <c r="D196" s="6">
        <v>1828984</v>
      </c>
      <c r="E196" s="6">
        <v>3387413</v>
      </c>
      <c r="F196" s="6">
        <v>7553644</v>
      </c>
      <c r="G196" s="7">
        <v>0.04757418069258971</v>
      </c>
      <c r="H196" s="8">
        <v>9.514836138517943</v>
      </c>
      <c r="I196" s="8">
        <v>10.466319752369735</v>
      </c>
      <c r="J196" s="8">
        <v>11.41780336622153</v>
      </c>
      <c r="K196" s="8">
        <v>12.369286980073325</v>
      </c>
      <c r="L196" s="8">
        <v>13.320770593925118</v>
      </c>
      <c r="N196" s="49">
        <v>6.2</v>
      </c>
      <c r="O196" s="46">
        <v>5.3</v>
      </c>
    </row>
    <row r="197" spans="1:15" ht="12.75">
      <c r="A197" s="5" t="s">
        <v>16</v>
      </c>
      <c r="B197" s="5" t="s">
        <v>9</v>
      </c>
      <c r="C197" s="6">
        <v>3478710</v>
      </c>
      <c r="D197" s="6">
        <v>2399728</v>
      </c>
      <c r="E197" s="6">
        <v>896203</v>
      </c>
      <c r="F197" s="6">
        <v>6774641</v>
      </c>
      <c r="G197" s="7">
        <v>0.042667882555946064</v>
      </c>
      <c r="H197" s="8">
        <v>8.533576511189214</v>
      </c>
      <c r="I197" s="8">
        <v>9.386934162308133</v>
      </c>
      <c r="J197" s="8">
        <v>10.240291813427055</v>
      </c>
      <c r="K197" s="8">
        <v>11.093649464545976</v>
      </c>
      <c r="L197" s="8">
        <v>11.947007115664897</v>
      </c>
      <c r="N197" s="49">
        <v>13.1</v>
      </c>
      <c r="O197" s="46">
        <v>7.2</v>
      </c>
    </row>
    <row r="198" spans="1:15" ht="12.75">
      <c r="A198" s="5" t="s">
        <v>18</v>
      </c>
      <c r="B198" s="5" t="s">
        <v>9</v>
      </c>
      <c r="C198" s="6">
        <v>1885268</v>
      </c>
      <c r="D198" s="6">
        <v>760805</v>
      </c>
      <c r="E198" s="6">
        <v>2562171</v>
      </c>
      <c r="F198" s="6">
        <v>5208244</v>
      </c>
      <c r="G198" s="7">
        <v>0.03280243828635506</v>
      </c>
      <c r="H198" s="8">
        <v>6.560487657271012</v>
      </c>
      <c r="I198" s="8">
        <v>7.2165364229981135</v>
      </c>
      <c r="J198" s="8">
        <v>7.872585188725215</v>
      </c>
      <c r="K198" s="8">
        <v>8.528633954452316</v>
      </c>
      <c r="L198" s="8">
        <v>9.184682720179417</v>
      </c>
      <c r="N198" s="49">
        <v>2.2</v>
      </c>
      <c r="O198" s="46">
        <v>4.6</v>
      </c>
    </row>
    <row r="199" spans="1:14" ht="12.75">
      <c r="A199" s="5" t="s">
        <v>19</v>
      </c>
      <c r="B199" s="5" t="s">
        <v>9</v>
      </c>
      <c r="C199" s="6">
        <v>800480</v>
      </c>
      <c r="D199" s="6">
        <v>388968</v>
      </c>
      <c r="E199" s="6">
        <v>3706834</v>
      </c>
      <c r="F199" s="6">
        <v>4896282</v>
      </c>
      <c r="G199" s="7">
        <v>0.030837646649732833</v>
      </c>
      <c r="H199" s="8">
        <v>6.167529329946567</v>
      </c>
      <c r="I199" s="8">
        <v>6.784282262941224</v>
      </c>
      <c r="J199" s="8">
        <v>7.40103519593588</v>
      </c>
      <c r="K199" s="8">
        <v>8.017788128930537</v>
      </c>
      <c r="L199" s="8">
        <v>8.634541061925193</v>
      </c>
      <c r="N199" s="36"/>
    </row>
    <row r="200" spans="1:15" ht="12.75">
      <c r="A200" s="5" t="s">
        <v>20</v>
      </c>
      <c r="B200" s="5" t="s">
        <v>9</v>
      </c>
      <c r="C200" s="6">
        <v>2340667</v>
      </c>
      <c r="D200" s="6">
        <v>1389246</v>
      </c>
      <c r="E200" s="6">
        <v>812532</v>
      </c>
      <c r="F200" s="6">
        <v>4542445</v>
      </c>
      <c r="G200" s="7">
        <v>0.028609118885686253</v>
      </c>
      <c r="H200" s="8">
        <v>5.72182377713725</v>
      </c>
      <c r="I200" s="8">
        <v>6.294006154850976</v>
      </c>
      <c r="J200" s="8">
        <v>6.866188532564701</v>
      </c>
      <c r="K200" s="8">
        <v>7.438370910278426</v>
      </c>
      <c r="L200" s="8">
        <v>8.01055328799215</v>
      </c>
      <c r="N200" s="49">
        <v>3.5</v>
      </c>
      <c r="O200" s="46">
        <v>4</v>
      </c>
    </row>
    <row r="201" spans="1:14" ht="12.75">
      <c r="A201" s="5" t="s">
        <v>21</v>
      </c>
      <c r="B201" s="5" t="s">
        <v>9</v>
      </c>
      <c r="C201" s="6">
        <v>725168</v>
      </c>
      <c r="D201" s="6">
        <v>659154</v>
      </c>
      <c r="E201" s="6">
        <v>1872605</v>
      </c>
      <c r="F201" s="6">
        <v>3256927</v>
      </c>
      <c r="G201" s="7">
        <v>0.020512700042598527</v>
      </c>
      <c r="H201" s="8">
        <v>4.102540008519705</v>
      </c>
      <c r="I201" s="8">
        <v>4.512794009371676</v>
      </c>
      <c r="J201" s="8">
        <v>4.9230480102236465</v>
      </c>
      <c r="K201" s="8">
        <v>5.333302011075617</v>
      </c>
      <c r="L201" s="8">
        <v>5.743556011927588</v>
      </c>
      <c r="N201" s="49"/>
    </row>
    <row r="202" spans="1:15" ht="12.75">
      <c r="A202" s="5" t="s">
        <v>22</v>
      </c>
      <c r="B202" s="5" t="s">
        <v>11</v>
      </c>
      <c r="C202" s="6">
        <v>1026245</v>
      </c>
      <c r="D202" s="6">
        <v>928826</v>
      </c>
      <c r="E202" s="6">
        <v>773613</v>
      </c>
      <c r="F202" s="6">
        <v>2728684</v>
      </c>
      <c r="G202" s="7">
        <v>0.01718573256417412</v>
      </c>
      <c r="H202" s="8">
        <v>3.4371465128348238</v>
      </c>
      <c r="I202" s="8">
        <v>3.7808611641183063</v>
      </c>
      <c r="J202" s="8">
        <v>4.124575815401789</v>
      </c>
      <c r="K202" s="8">
        <v>4.468290466685271</v>
      </c>
      <c r="L202" s="8">
        <v>4.812005117968753</v>
      </c>
      <c r="N202" s="49">
        <v>2.8</v>
      </c>
      <c r="O202" s="46">
        <v>2.7</v>
      </c>
    </row>
    <row r="203" spans="1:15" ht="12.75">
      <c r="A203" s="5" t="s">
        <v>23</v>
      </c>
      <c r="B203" s="5" t="s">
        <v>9</v>
      </c>
      <c r="C203" s="6">
        <v>644392</v>
      </c>
      <c r="D203" s="6">
        <v>511577</v>
      </c>
      <c r="E203" s="6">
        <v>451296</v>
      </c>
      <c r="F203" s="6">
        <v>1607265</v>
      </c>
      <c r="G203" s="7">
        <v>0.010122838133604813</v>
      </c>
      <c r="H203" s="8">
        <v>2.0245676267209625</v>
      </c>
      <c r="I203" s="8">
        <v>2.227024389393059</v>
      </c>
      <c r="J203" s="8">
        <v>2.429481152065155</v>
      </c>
      <c r="K203" s="8">
        <v>2.6319379147372515</v>
      </c>
      <c r="L203" s="8">
        <v>2.834394677409348</v>
      </c>
      <c r="N203" s="49">
        <v>0.7</v>
      </c>
      <c r="O203" s="46">
        <v>2.6</v>
      </c>
    </row>
    <row r="204" spans="1:12" ht="12.75">
      <c r="A204" s="5" t="s">
        <v>24</v>
      </c>
      <c r="B204" s="5" t="s">
        <v>25</v>
      </c>
      <c r="C204" s="6">
        <v>602998.02</v>
      </c>
      <c r="D204" s="6">
        <v>837462.24</v>
      </c>
      <c r="E204" s="6">
        <v>146113.47</v>
      </c>
      <c r="F204" s="6">
        <v>1586573.73</v>
      </c>
      <c r="G204" s="7">
        <v>0.009992520869812775</v>
      </c>
      <c r="H204" s="8">
        <v>1.998504173962555</v>
      </c>
      <c r="I204" s="8">
        <v>2.1983545913588105</v>
      </c>
      <c r="J204" s="8">
        <v>2.398205008755066</v>
      </c>
      <c r="K204" s="8">
        <v>2.5980554261513213</v>
      </c>
      <c r="L204" s="8">
        <v>2.797905843547577</v>
      </c>
    </row>
    <row r="205" spans="1:12" ht="12.75">
      <c r="A205" s="5" t="s">
        <v>26</v>
      </c>
      <c r="B205" s="5" t="s">
        <v>9</v>
      </c>
      <c r="C205" s="6">
        <v>723008</v>
      </c>
      <c r="D205" s="6">
        <v>436681</v>
      </c>
      <c r="E205" s="6">
        <v>339058</v>
      </c>
      <c r="F205" s="6">
        <v>1498747</v>
      </c>
      <c r="G205" s="7">
        <v>0.009439372651196792</v>
      </c>
      <c r="H205" s="8">
        <v>1.8878745302393585</v>
      </c>
      <c r="I205" s="8">
        <v>2.0766619832632944</v>
      </c>
      <c r="J205" s="8">
        <v>2.26544943628723</v>
      </c>
      <c r="K205" s="8">
        <v>2.454236889311166</v>
      </c>
      <c r="L205" s="8">
        <v>2.643024342335102</v>
      </c>
    </row>
    <row r="206" spans="1:12" ht="12.75">
      <c r="A206" s="5" t="s">
        <v>27</v>
      </c>
      <c r="B206" s="5" t="s">
        <v>25</v>
      </c>
      <c r="C206" s="6">
        <v>637944</v>
      </c>
      <c r="D206" s="6">
        <v>440096</v>
      </c>
      <c r="E206" s="6">
        <v>292581</v>
      </c>
      <c r="F206" s="6">
        <v>1370621</v>
      </c>
      <c r="G206" s="7">
        <v>0.008632412530304313</v>
      </c>
      <c r="H206" s="8">
        <v>1.7264825060608626</v>
      </c>
      <c r="I206" s="8">
        <v>1.8991307566669489</v>
      </c>
      <c r="J206" s="8">
        <v>2.0717790072730353</v>
      </c>
      <c r="K206" s="8">
        <v>2.2444272578791216</v>
      </c>
      <c r="L206" s="8">
        <v>2.417075508485208</v>
      </c>
    </row>
    <row r="209" ht="12.75">
      <c r="A209" s="44" t="s">
        <v>154</v>
      </c>
    </row>
    <row r="210" spans="1:12" ht="12.75">
      <c r="A210" s="5" t="s">
        <v>155</v>
      </c>
      <c r="B210" s="36" t="s">
        <v>156</v>
      </c>
      <c r="C210" s="41">
        <v>1399805</v>
      </c>
      <c r="D210" s="41">
        <v>814395</v>
      </c>
      <c r="E210" s="41">
        <v>409586</v>
      </c>
      <c r="F210" s="41">
        <v>2623786</v>
      </c>
      <c r="G210" s="7">
        <v>0.01652506647952792</v>
      </c>
      <c r="H210" s="8">
        <v>3.3050132959055833</v>
      </c>
      <c r="I210" s="8">
        <v>3.635514625496142</v>
      </c>
      <c r="J210" s="8">
        <v>3.9660159550867005</v>
      </c>
      <c r="K210" s="8">
        <v>4.296517284677259</v>
      </c>
      <c r="L210" s="8">
        <v>4.627018614267817</v>
      </c>
    </row>
    <row r="211" spans="1:12" ht="12.75">
      <c r="A211" s="5" t="s">
        <v>157</v>
      </c>
      <c r="B211" s="36" t="s">
        <v>14</v>
      </c>
      <c r="C211" s="41">
        <v>1411985</v>
      </c>
      <c r="D211" s="41">
        <v>820853</v>
      </c>
      <c r="E211" s="41">
        <v>753427</v>
      </c>
      <c r="F211" s="41">
        <v>2986265</v>
      </c>
      <c r="G211" s="7">
        <v>0.01880802308209871</v>
      </c>
      <c r="H211" s="8">
        <v>3.761604616419741</v>
      </c>
      <c r="I211" s="8">
        <v>4.137765078061715</v>
      </c>
      <c r="J211" s="8">
        <v>4.51392553970369</v>
      </c>
      <c r="K211" s="8">
        <v>4.890086001345663</v>
      </c>
      <c r="L211" s="8">
        <v>5.266246462987639</v>
      </c>
    </row>
    <row r="214" spans="1:4" ht="25.5">
      <c r="A214" s="38" t="s">
        <v>1</v>
      </c>
      <c r="B214" s="43">
        <v>2010</v>
      </c>
      <c r="C214" s="43" t="s">
        <v>160</v>
      </c>
      <c r="D214" s="43" t="s">
        <v>161</v>
      </c>
    </row>
    <row r="215" spans="1:4" ht="12.75">
      <c r="A215" s="5" t="s">
        <v>149</v>
      </c>
      <c r="B215" s="42">
        <v>39.704481076261885</v>
      </c>
      <c r="C215" s="48">
        <v>34</v>
      </c>
      <c r="D215" s="42">
        <f>VLOOKUP(A215,A$191:O$203,15,0)</f>
        <v>41.6</v>
      </c>
    </row>
    <row r="216" spans="1:7" ht="12.75">
      <c r="A216" s="5" t="s">
        <v>8</v>
      </c>
      <c r="B216" s="8">
        <v>27.241548026170598</v>
      </c>
      <c r="C216" s="49">
        <v>31</v>
      </c>
      <c r="D216" s="42">
        <f aca="true" t="shared" si="0" ref="D216:D225">VLOOKUP(A216,A$191:O$203,15,0)</f>
        <v>34</v>
      </c>
      <c r="G216" t="s">
        <v>162</v>
      </c>
    </row>
    <row r="217" spans="1:7" ht="12.75">
      <c r="A217" s="36" t="s">
        <v>13</v>
      </c>
      <c r="B217" s="8">
        <v>18.317395157887194</v>
      </c>
      <c r="C217" s="49">
        <v>16</v>
      </c>
      <c r="D217" s="42"/>
      <c r="E217" s="36">
        <v>2006</v>
      </c>
      <c r="F217" s="36">
        <v>2007</v>
      </c>
      <c r="G217" s="36">
        <v>2008</v>
      </c>
    </row>
    <row r="218" spans="1:7" ht="12.75">
      <c r="A218" s="5" t="s">
        <v>16</v>
      </c>
      <c r="B218" s="8">
        <v>8.533576511189214</v>
      </c>
      <c r="C218" s="49">
        <v>13.1</v>
      </c>
      <c r="D218" s="42">
        <f t="shared" si="0"/>
        <v>7.2</v>
      </c>
      <c r="E218" s="50">
        <v>9000000</v>
      </c>
      <c r="F218" s="50">
        <v>19000000</v>
      </c>
      <c r="G218" s="50">
        <f>25000000</f>
        <v>25000000</v>
      </c>
    </row>
    <row r="219" spans="1:7" ht="12.75">
      <c r="A219" s="5" t="s">
        <v>15</v>
      </c>
      <c r="B219" s="8">
        <v>12.091585024866385</v>
      </c>
      <c r="C219" s="49">
        <v>11.7</v>
      </c>
      <c r="D219" s="42">
        <f t="shared" si="0"/>
        <v>10.4</v>
      </c>
      <c r="E219" s="36">
        <v>33.5</v>
      </c>
      <c r="F219" s="36">
        <v>33.5</v>
      </c>
      <c r="G219" s="36">
        <v>33.5</v>
      </c>
    </row>
    <row r="220" spans="1:7" ht="12.75">
      <c r="A220" s="5" t="s">
        <v>150</v>
      </c>
      <c r="B220" s="8">
        <v>11.241899336422351</v>
      </c>
      <c r="C220" s="49">
        <v>8.6</v>
      </c>
      <c r="D220" s="42">
        <f t="shared" si="0"/>
        <v>10.6</v>
      </c>
      <c r="E220" s="50">
        <f>E218*E219</f>
        <v>301500000</v>
      </c>
      <c r="F220" s="50">
        <f>F218*F219</f>
        <v>636500000</v>
      </c>
      <c r="G220" s="50">
        <f>G218*G219</f>
        <v>837500000</v>
      </c>
    </row>
    <row r="221" spans="1:8" ht="12.75">
      <c r="A221" s="5" t="s">
        <v>12</v>
      </c>
      <c r="B221" s="8">
        <v>9.514836138517943</v>
      </c>
      <c r="C221" s="49">
        <v>6.2</v>
      </c>
      <c r="D221" s="42">
        <f t="shared" si="0"/>
        <v>5.3</v>
      </c>
      <c r="E221" s="41">
        <f>E220/8760000</f>
        <v>34.417808219178085</v>
      </c>
      <c r="F221" s="41">
        <f>F220/8760000</f>
        <v>72.65981735159818</v>
      </c>
      <c r="G221" s="41">
        <f>G220/8760000</f>
        <v>95.60502283105023</v>
      </c>
      <c r="H221" t="s">
        <v>163</v>
      </c>
    </row>
    <row r="222" spans="1:8" ht="12.75">
      <c r="A222" s="5" t="s">
        <v>20</v>
      </c>
      <c r="B222" s="8">
        <v>5.72182377713725</v>
      </c>
      <c r="C222" s="49">
        <v>3.5</v>
      </c>
      <c r="D222" s="42">
        <f t="shared" si="0"/>
        <v>4</v>
      </c>
      <c r="F222" s="51">
        <v>52</v>
      </c>
      <c r="G222">
        <v>75.6</v>
      </c>
      <c r="H222" t="s">
        <v>164</v>
      </c>
    </row>
    <row r="223" spans="1:4" ht="12.75">
      <c r="A223" s="5" t="s">
        <v>22</v>
      </c>
      <c r="B223" s="8">
        <v>3.4371465128348238</v>
      </c>
      <c r="C223" s="49">
        <v>2.8</v>
      </c>
      <c r="D223" s="42">
        <f t="shared" si="0"/>
        <v>2.7</v>
      </c>
    </row>
    <row r="224" spans="1:4" ht="12.75">
      <c r="A224" s="5" t="s">
        <v>18</v>
      </c>
      <c r="B224" s="8">
        <v>6.560487657271012</v>
      </c>
      <c r="C224" s="49">
        <v>2.2</v>
      </c>
      <c r="D224" s="42">
        <f t="shared" si="0"/>
        <v>4.6</v>
      </c>
    </row>
    <row r="225" spans="1:4" ht="12.75">
      <c r="A225" s="5" t="s">
        <v>23</v>
      </c>
      <c r="B225" s="8">
        <v>2.0245676267209625</v>
      </c>
      <c r="C225" s="49">
        <v>0.7</v>
      </c>
      <c r="D225" s="42">
        <f t="shared" si="0"/>
        <v>2.6</v>
      </c>
    </row>
    <row r="226" spans="1:2" ht="12.75">
      <c r="A226" s="5" t="s">
        <v>19</v>
      </c>
      <c r="B226" s="8">
        <v>6.167529329946567</v>
      </c>
    </row>
    <row r="227" spans="1:2" ht="12.75">
      <c r="A227" s="5" t="s">
        <v>21</v>
      </c>
      <c r="B227" s="8">
        <v>4.102540008519705</v>
      </c>
    </row>
    <row r="228" spans="1:2" ht="12.75">
      <c r="A228" s="5" t="s">
        <v>24</v>
      </c>
      <c r="B228" s="8">
        <v>1.998504173962555</v>
      </c>
    </row>
    <row r="229" spans="1:2" ht="12.75">
      <c r="A229" s="5" t="s">
        <v>26</v>
      </c>
      <c r="B229" s="8">
        <v>1.8878745302393585</v>
      </c>
    </row>
    <row r="230" spans="1:2" ht="12.75">
      <c r="A230" s="5" t="s">
        <v>27</v>
      </c>
      <c r="B230" s="8">
        <v>1.7264825060608626</v>
      </c>
    </row>
  </sheetData>
  <autoFilter ref="A3:AB153"/>
  <mergeCells count="1">
    <mergeCell ref="H1:AA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1"/>
  <sheetViews>
    <sheetView workbookViewId="0" topLeftCell="B76">
      <selection activeCell="H192" sqref="H192"/>
    </sheetView>
  </sheetViews>
  <sheetFormatPr defaultColWidth="9.140625" defaultRowHeight="12.75"/>
  <cols>
    <col min="1" max="1" width="11.28125" style="0" bestFit="1" customWidth="1"/>
    <col min="2" max="2" width="47.7109375" style="0" customWidth="1"/>
    <col min="3" max="3" width="20.421875" style="0" customWidth="1"/>
    <col min="4" max="4" width="12.140625" style="0" customWidth="1"/>
    <col min="5" max="5" width="13.57421875" style="0" customWidth="1"/>
    <col min="6" max="6" width="12.421875" style="0" customWidth="1"/>
    <col min="7" max="8" width="13.28125" style="0" customWidth="1"/>
    <col min="9" max="9" width="13.28125" style="80" customWidth="1"/>
    <col min="10" max="10" width="19.28125" style="0" customWidth="1"/>
    <col min="11" max="11" width="10.28125" style="0" bestFit="1" customWidth="1"/>
    <col min="31" max="31" width="14.7109375" style="0" customWidth="1"/>
  </cols>
  <sheetData>
    <row r="1" spans="11:30" ht="12.75">
      <c r="K1" s="113" t="s">
        <v>0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4:31" ht="12.75">
      <c r="D2" s="1"/>
      <c r="E2" s="1"/>
      <c r="F2" s="1"/>
      <c r="G2" s="1"/>
      <c r="H2" s="1"/>
      <c r="I2" s="81"/>
      <c r="J2" s="1"/>
      <c r="K2" s="37">
        <v>2010</v>
      </c>
      <c r="L2" s="37">
        <v>2011</v>
      </c>
      <c r="M2" s="37">
        <v>2012</v>
      </c>
      <c r="N2" s="37">
        <v>2013</v>
      </c>
      <c r="O2" s="37">
        <v>2014</v>
      </c>
      <c r="P2" s="37">
        <v>2015</v>
      </c>
      <c r="Q2" s="37">
        <v>2016</v>
      </c>
      <c r="R2" s="37">
        <v>2017</v>
      </c>
      <c r="S2" s="37">
        <v>2018</v>
      </c>
      <c r="T2" s="37">
        <v>2019</v>
      </c>
      <c r="U2" s="37">
        <v>2020</v>
      </c>
      <c r="V2" s="37">
        <v>2021</v>
      </c>
      <c r="W2" s="37">
        <v>2022</v>
      </c>
      <c r="X2" s="37">
        <v>2023</v>
      </c>
      <c r="Y2" s="37">
        <v>2024</v>
      </c>
      <c r="Z2" s="37">
        <v>2025</v>
      </c>
      <c r="AA2" s="37">
        <v>2026</v>
      </c>
      <c r="AB2" s="37">
        <v>2027</v>
      </c>
      <c r="AC2" s="37">
        <v>2028</v>
      </c>
      <c r="AD2" s="37">
        <v>2029</v>
      </c>
      <c r="AE2" s="2" t="s">
        <v>148</v>
      </c>
    </row>
    <row r="3" spans="1:31" ht="38.25">
      <c r="A3" s="38" t="s">
        <v>195</v>
      </c>
      <c r="B3" s="38" t="s">
        <v>1</v>
      </c>
      <c r="C3" s="38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40" t="s">
        <v>165</v>
      </c>
      <c r="I3" s="82" t="s">
        <v>182</v>
      </c>
      <c r="J3" s="40" t="s">
        <v>166</v>
      </c>
      <c r="K3" s="3">
        <v>200</v>
      </c>
      <c r="L3" s="3">
        <v>220</v>
      </c>
      <c r="M3" s="3">
        <v>240</v>
      </c>
      <c r="N3" s="3">
        <v>260</v>
      </c>
      <c r="O3" s="3">
        <v>280</v>
      </c>
      <c r="P3" s="4">
        <v>290</v>
      </c>
      <c r="Q3" s="4">
        <v>320</v>
      </c>
      <c r="R3" s="4">
        <v>340</v>
      </c>
      <c r="S3" s="4">
        <v>350</v>
      </c>
      <c r="T3" s="4">
        <v>360</v>
      </c>
      <c r="U3" s="4">
        <v>365</v>
      </c>
      <c r="V3" s="4">
        <v>365</v>
      </c>
      <c r="W3" s="4">
        <v>365</v>
      </c>
      <c r="X3" s="4">
        <v>360</v>
      </c>
      <c r="Y3" s="4">
        <v>310</v>
      </c>
      <c r="Z3" s="4">
        <v>280</v>
      </c>
      <c r="AA3" s="4">
        <v>250</v>
      </c>
      <c r="AB3" s="4">
        <v>240</v>
      </c>
      <c r="AC3" s="4">
        <v>230</v>
      </c>
      <c r="AD3" s="4">
        <v>220</v>
      </c>
      <c r="AE3" s="3">
        <v>5845</v>
      </c>
    </row>
    <row r="4" spans="1:31" ht="12.75">
      <c r="A4" s="93" t="e">
        <f>VLOOKUP(B4,#REF!,2,0)</f>
        <v>#REF!</v>
      </c>
      <c r="B4" s="88" t="s">
        <v>15</v>
      </c>
      <c r="C4" s="5" t="s">
        <v>9</v>
      </c>
      <c r="D4" s="6">
        <v>3102218</v>
      </c>
      <c r="E4" s="6">
        <v>5247690</v>
      </c>
      <c r="F4" s="6">
        <v>1249367</v>
      </c>
      <c r="G4" s="6">
        <v>9599275</v>
      </c>
      <c r="H4" s="57">
        <f aca="true" t="shared" si="0" ref="H4:H35">G4/G$127</f>
        <v>0.13145694049206955</v>
      </c>
      <c r="I4" s="73">
        <f>SUM(H$4:H4)</f>
        <v>0.13145694049206955</v>
      </c>
      <c r="J4" s="7">
        <f>G4/'6th Plan - "Target Allocation"'!$F$160</f>
        <v>0.059990112409083945</v>
      </c>
      <c r="K4" s="74">
        <f aca="true" t="shared" si="1" ref="K4:T13">$J4*K$3</f>
        <v>11.99802248181679</v>
      </c>
      <c r="L4" s="8">
        <f t="shared" si="1"/>
        <v>13.197824729998468</v>
      </c>
      <c r="M4" s="8">
        <f t="shared" si="1"/>
        <v>14.397626978180147</v>
      </c>
      <c r="N4" s="8">
        <f t="shared" si="1"/>
        <v>15.597429226361825</v>
      </c>
      <c r="O4" s="8">
        <f t="shared" si="1"/>
        <v>16.797231474543505</v>
      </c>
      <c r="P4" s="8">
        <f t="shared" si="1"/>
        <v>17.397132598634343</v>
      </c>
      <c r="Q4" s="8">
        <f t="shared" si="1"/>
        <v>19.19683597090686</v>
      </c>
      <c r="R4" s="8">
        <f t="shared" si="1"/>
        <v>20.39663821908854</v>
      </c>
      <c r="S4" s="8">
        <f t="shared" si="1"/>
        <v>20.996539343179382</v>
      </c>
      <c r="T4" s="8">
        <f t="shared" si="1"/>
        <v>21.59644046727022</v>
      </c>
      <c r="U4" s="8">
        <f aca="true" t="shared" si="2" ref="U4:AD13">$J4*U$3</f>
        <v>21.89639102931564</v>
      </c>
      <c r="V4" s="8">
        <f t="shared" si="2"/>
        <v>21.89639102931564</v>
      </c>
      <c r="W4" s="8">
        <f t="shared" si="2"/>
        <v>21.89639102931564</v>
      </c>
      <c r="X4" s="8">
        <f t="shared" si="2"/>
        <v>21.59644046727022</v>
      </c>
      <c r="Y4" s="8">
        <f t="shared" si="2"/>
        <v>18.596934846816023</v>
      </c>
      <c r="Z4" s="8">
        <f t="shared" si="2"/>
        <v>16.797231474543505</v>
      </c>
      <c r="AA4" s="8">
        <f t="shared" si="2"/>
        <v>14.997528102270987</v>
      </c>
      <c r="AB4" s="8">
        <f t="shared" si="2"/>
        <v>14.397626978180147</v>
      </c>
      <c r="AC4" s="8">
        <f t="shared" si="2"/>
        <v>13.797725854089308</v>
      </c>
      <c r="AD4" s="8">
        <f t="shared" si="2"/>
        <v>13.197824729998468</v>
      </c>
      <c r="AE4" s="61">
        <f>SUM(K4:AD4)</f>
        <v>350.6422070310956</v>
      </c>
    </row>
    <row r="5" spans="1:31" ht="12.75">
      <c r="A5" s="93" t="e">
        <f>VLOOKUP(B5,#REF!,2,0)</f>
        <v>#REF!</v>
      </c>
      <c r="B5" s="88" t="s">
        <v>16</v>
      </c>
      <c r="C5" s="5" t="s">
        <v>9</v>
      </c>
      <c r="D5" s="6">
        <v>3478710</v>
      </c>
      <c r="E5" s="6">
        <v>2399728</v>
      </c>
      <c r="F5" s="6">
        <v>896203</v>
      </c>
      <c r="G5" s="6">
        <v>6774641</v>
      </c>
      <c r="H5" s="57">
        <f t="shared" si="0"/>
        <v>0.09277508757610699</v>
      </c>
      <c r="I5" s="73">
        <f>SUM(H$4:H5)</f>
        <v>0.22423202806817655</v>
      </c>
      <c r="J5" s="7">
        <f>G5/'6th Plan - "Target Allocation"'!$F$160</f>
        <v>0.042337726038809066</v>
      </c>
      <c r="K5" s="74">
        <f t="shared" si="1"/>
        <v>8.467545207761813</v>
      </c>
      <c r="L5" s="8">
        <f t="shared" si="1"/>
        <v>9.314299728537994</v>
      </c>
      <c r="M5" s="8">
        <f t="shared" si="1"/>
        <v>10.161054249314176</v>
      </c>
      <c r="N5" s="8">
        <f t="shared" si="1"/>
        <v>11.007808770090357</v>
      </c>
      <c r="O5" s="8">
        <f t="shared" si="1"/>
        <v>11.854563290866539</v>
      </c>
      <c r="P5" s="8">
        <f t="shared" si="1"/>
        <v>12.277940551254629</v>
      </c>
      <c r="Q5" s="8">
        <f t="shared" si="1"/>
        <v>13.5480723324189</v>
      </c>
      <c r="R5" s="8">
        <f t="shared" si="1"/>
        <v>14.394826853195083</v>
      </c>
      <c r="S5" s="8">
        <f t="shared" si="1"/>
        <v>14.818204113583173</v>
      </c>
      <c r="T5" s="8">
        <f t="shared" si="1"/>
        <v>15.241581373971265</v>
      </c>
      <c r="U5" s="8">
        <f t="shared" si="2"/>
        <v>15.45327000416531</v>
      </c>
      <c r="V5" s="8">
        <f t="shared" si="2"/>
        <v>15.45327000416531</v>
      </c>
      <c r="W5" s="8">
        <f t="shared" si="2"/>
        <v>15.45327000416531</v>
      </c>
      <c r="X5" s="8">
        <f t="shared" si="2"/>
        <v>15.241581373971265</v>
      </c>
      <c r="Y5" s="8">
        <f t="shared" si="2"/>
        <v>13.12469507203081</v>
      </c>
      <c r="Z5" s="8">
        <f t="shared" si="2"/>
        <v>11.854563290866539</v>
      </c>
      <c r="AA5" s="8">
        <f t="shared" si="2"/>
        <v>10.584431509702267</v>
      </c>
      <c r="AB5" s="8">
        <f t="shared" si="2"/>
        <v>10.161054249314176</v>
      </c>
      <c r="AC5" s="8">
        <f t="shared" si="2"/>
        <v>9.737676988926085</v>
      </c>
      <c r="AD5" s="8">
        <f t="shared" si="2"/>
        <v>9.314299728537994</v>
      </c>
      <c r="AE5" s="61">
        <f aca="true" t="shared" si="3" ref="AE5:AE68">SUM(K5:AD5)</f>
        <v>247.46400869683904</v>
      </c>
    </row>
    <row r="6" spans="1:31" ht="12.75">
      <c r="A6" s="93" t="e">
        <f>VLOOKUP(B6,#REF!,2,0)</f>
        <v>#REF!</v>
      </c>
      <c r="B6" s="88" t="s">
        <v>18</v>
      </c>
      <c r="C6" s="5" t="s">
        <v>9</v>
      </c>
      <c r="D6" s="6">
        <v>1885268</v>
      </c>
      <c r="E6" s="6">
        <v>760805</v>
      </c>
      <c r="F6" s="6">
        <v>2562171</v>
      </c>
      <c r="G6" s="6">
        <v>5208244</v>
      </c>
      <c r="H6" s="57">
        <f t="shared" si="0"/>
        <v>0.07132411787100361</v>
      </c>
      <c r="I6" s="73">
        <f>SUM(H$4:H6)</f>
        <v>0.29555614593918017</v>
      </c>
      <c r="J6" s="7">
        <f>G6/'6th Plan - "Target Allocation"'!$F$160</f>
        <v>0.032548618829436285</v>
      </c>
      <c r="K6" s="74">
        <f t="shared" si="1"/>
        <v>6.509723765887257</v>
      </c>
      <c r="L6" s="8">
        <f t="shared" si="1"/>
        <v>7.160696142475983</v>
      </c>
      <c r="M6" s="8">
        <f t="shared" si="1"/>
        <v>7.811668519064709</v>
      </c>
      <c r="N6" s="8">
        <f t="shared" si="1"/>
        <v>8.462640895653434</v>
      </c>
      <c r="O6" s="8">
        <f t="shared" si="1"/>
        <v>9.11361327224216</v>
      </c>
      <c r="P6" s="8">
        <f t="shared" si="1"/>
        <v>9.439099460536523</v>
      </c>
      <c r="Q6" s="8">
        <f t="shared" si="1"/>
        <v>10.41555802541961</v>
      </c>
      <c r="R6" s="8">
        <f t="shared" si="1"/>
        <v>11.066530402008336</v>
      </c>
      <c r="S6" s="8">
        <f t="shared" si="1"/>
        <v>11.392016590302699</v>
      </c>
      <c r="T6" s="8">
        <f t="shared" si="1"/>
        <v>11.717502778597062</v>
      </c>
      <c r="U6" s="8">
        <f t="shared" si="2"/>
        <v>11.880245872744243</v>
      </c>
      <c r="V6" s="8">
        <f t="shared" si="2"/>
        <v>11.880245872744243</v>
      </c>
      <c r="W6" s="8">
        <f t="shared" si="2"/>
        <v>11.880245872744243</v>
      </c>
      <c r="X6" s="8">
        <f t="shared" si="2"/>
        <v>11.717502778597062</v>
      </c>
      <c r="Y6" s="8">
        <f t="shared" si="2"/>
        <v>10.09007183712525</v>
      </c>
      <c r="Z6" s="8">
        <f t="shared" si="2"/>
        <v>9.11361327224216</v>
      </c>
      <c r="AA6" s="8">
        <f t="shared" si="2"/>
        <v>8.137154707359072</v>
      </c>
      <c r="AB6" s="8">
        <f t="shared" si="2"/>
        <v>7.811668519064709</v>
      </c>
      <c r="AC6" s="8">
        <f t="shared" si="2"/>
        <v>7.486182330770346</v>
      </c>
      <c r="AD6" s="8">
        <f t="shared" si="2"/>
        <v>7.160696142475983</v>
      </c>
      <c r="AE6" s="61">
        <f t="shared" si="3"/>
        <v>190.24667705805507</v>
      </c>
    </row>
    <row r="7" spans="1:31" ht="12.75">
      <c r="A7" s="93" t="e">
        <f>VLOOKUP(B7,#REF!,2,0)</f>
        <v>#REF!</v>
      </c>
      <c r="B7" s="88" t="s">
        <v>19</v>
      </c>
      <c r="C7" s="5" t="s">
        <v>9</v>
      </c>
      <c r="D7" s="6">
        <v>800480</v>
      </c>
      <c r="E7" s="6">
        <v>388968</v>
      </c>
      <c r="F7" s="6">
        <v>3706834</v>
      </c>
      <c r="G7" s="6">
        <v>4896282</v>
      </c>
      <c r="H7" s="57">
        <f t="shared" si="0"/>
        <v>0.06705196501885728</v>
      </c>
      <c r="I7" s="73">
        <f>SUM(H$4:H7)</f>
        <v>0.36260811095803747</v>
      </c>
      <c r="J7" s="7">
        <f>G7/'6th Plan - "Target Allocation"'!$F$160</f>
        <v>0.030599030402460016</v>
      </c>
      <c r="K7" s="74">
        <f t="shared" si="1"/>
        <v>6.119806080492003</v>
      </c>
      <c r="L7" s="8">
        <f t="shared" si="1"/>
        <v>6.731786688541203</v>
      </c>
      <c r="M7" s="8">
        <f t="shared" si="1"/>
        <v>7.3437672965904035</v>
      </c>
      <c r="N7" s="8">
        <f t="shared" si="1"/>
        <v>7.955747904639604</v>
      </c>
      <c r="O7" s="8">
        <f t="shared" si="1"/>
        <v>8.567728512688804</v>
      </c>
      <c r="P7" s="8">
        <f t="shared" si="1"/>
        <v>8.873718816713405</v>
      </c>
      <c r="Q7" s="8">
        <f t="shared" si="1"/>
        <v>9.791689728787205</v>
      </c>
      <c r="R7" s="8">
        <f t="shared" si="1"/>
        <v>10.403670336836406</v>
      </c>
      <c r="S7" s="8">
        <f t="shared" si="1"/>
        <v>10.709660640861006</v>
      </c>
      <c r="T7" s="8">
        <f t="shared" si="1"/>
        <v>11.015650944885605</v>
      </c>
      <c r="U7" s="8">
        <f t="shared" si="2"/>
        <v>11.168646096897906</v>
      </c>
      <c r="V7" s="8">
        <f t="shared" si="2"/>
        <v>11.168646096897906</v>
      </c>
      <c r="W7" s="8">
        <f t="shared" si="2"/>
        <v>11.168646096897906</v>
      </c>
      <c r="X7" s="8">
        <f t="shared" si="2"/>
        <v>11.015650944885605</v>
      </c>
      <c r="Y7" s="8">
        <f t="shared" si="2"/>
        <v>9.485699424762604</v>
      </c>
      <c r="Z7" s="8">
        <f t="shared" si="2"/>
        <v>8.567728512688804</v>
      </c>
      <c r="AA7" s="8">
        <f t="shared" si="2"/>
        <v>7.649757600615004</v>
      </c>
      <c r="AB7" s="8">
        <f t="shared" si="2"/>
        <v>7.3437672965904035</v>
      </c>
      <c r="AC7" s="8">
        <f t="shared" si="2"/>
        <v>7.037776992565804</v>
      </c>
      <c r="AD7" s="8">
        <f t="shared" si="2"/>
        <v>6.731786688541203</v>
      </c>
      <c r="AE7" s="61">
        <f t="shared" si="3"/>
        <v>178.85133270237878</v>
      </c>
    </row>
    <row r="8" spans="1:31" ht="12.75">
      <c r="A8" s="93" t="e">
        <f>VLOOKUP(B8,#REF!,2,0)</f>
        <v>#REF!</v>
      </c>
      <c r="B8" s="88" t="s">
        <v>20</v>
      </c>
      <c r="C8" s="5" t="s">
        <v>9</v>
      </c>
      <c r="D8" s="6">
        <v>2340667</v>
      </c>
      <c r="E8" s="6">
        <v>1389246</v>
      </c>
      <c r="F8" s="6">
        <v>812532</v>
      </c>
      <c r="G8" s="6">
        <v>4542445</v>
      </c>
      <c r="H8" s="57">
        <f t="shared" si="0"/>
        <v>0.062206356423115165</v>
      </c>
      <c r="I8" s="73">
        <f>SUM(H$4:H8)</f>
        <v>0.42481446738115264</v>
      </c>
      <c r="J8" s="7">
        <f>G8/'6th Plan - "Target Allocation"'!$F$160</f>
        <v>0.02838774659149585</v>
      </c>
      <c r="K8" s="74">
        <f t="shared" si="1"/>
        <v>5.67754931829917</v>
      </c>
      <c r="L8" s="8">
        <f t="shared" si="1"/>
        <v>6.245304250129087</v>
      </c>
      <c r="M8" s="8">
        <f t="shared" si="1"/>
        <v>6.813059181959004</v>
      </c>
      <c r="N8" s="8">
        <f t="shared" si="1"/>
        <v>7.380814113788921</v>
      </c>
      <c r="O8" s="8">
        <f t="shared" si="1"/>
        <v>7.9485690456188385</v>
      </c>
      <c r="P8" s="8">
        <f t="shared" si="1"/>
        <v>8.232446511533796</v>
      </c>
      <c r="Q8" s="8">
        <f t="shared" si="1"/>
        <v>9.084078909278672</v>
      </c>
      <c r="R8" s="8">
        <f t="shared" si="1"/>
        <v>9.651833841108589</v>
      </c>
      <c r="S8" s="8">
        <f t="shared" si="1"/>
        <v>9.935711307023547</v>
      </c>
      <c r="T8" s="8">
        <f t="shared" si="1"/>
        <v>10.219588772938506</v>
      </c>
      <c r="U8" s="8">
        <f t="shared" si="2"/>
        <v>10.361527505895985</v>
      </c>
      <c r="V8" s="8">
        <f t="shared" si="2"/>
        <v>10.361527505895985</v>
      </c>
      <c r="W8" s="8">
        <f t="shared" si="2"/>
        <v>10.361527505895985</v>
      </c>
      <c r="X8" s="8">
        <f t="shared" si="2"/>
        <v>10.219588772938506</v>
      </c>
      <c r="Y8" s="8">
        <f t="shared" si="2"/>
        <v>8.800201443363713</v>
      </c>
      <c r="Z8" s="8">
        <f t="shared" si="2"/>
        <v>7.9485690456188385</v>
      </c>
      <c r="AA8" s="8">
        <f t="shared" si="2"/>
        <v>7.096936647873963</v>
      </c>
      <c r="AB8" s="8">
        <f t="shared" si="2"/>
        <v>6.813059181959004</v>
      </c>
      <c r="AC8" s="8">
        <f t="shared" si="2"/>
        <v>6.529181716044046</v>
      </c>
      <c r="AD8" s="8">
        <f t="shared" si="2"/>
        <v>6.245304250129087</v>
      </c>
      <c r="AE8" s="61">
        <f t="shared" si="3"/>
        <v>165.92637882729326</v>
      </c>
    </row>
    <row r="9" spans="1:31" ht="12.75">
      <c r="A9" s="93" t="e">
        <f>VLOOKUP(B9,#REF!,2,0)</f>
        <v>#REF!</v>
      </c>
      <c r="B9" s="88" t="s">
        <v>21</v>
      </c>
      <c r="C9" s="5" t="s">
        <v>9</v>
      </c>
      <c r="D9" s="6">
        <v>725168</v>
      </c>
      <c r="E9" s="6">
        <v>659154</v>
      </c>
      <c r="F9" s="6">
        <v>1872605</v>
      </c>
      <c r="G9" s="6">
        <v>3256927</v>
      </c>
      <c r="H9" s="57">
        <f t="shared" si="0"/>
        <v>0.0446018744984402</v>
      </c>
      <c r="I9" s="73">
        <f>SUM(H$4:H9)</f>
        <v>0.46941634187959286</v>
      </c>
      <c r="J9" s="7">
        <f>G9/'6th Plan - "Target Allocation"'!$F$160</f>
        <v>0.02035397640323676</v>
      </c>
      <c r="K9" s="74">
        <f t="shared" si="1"/>
        <v>4.070795280647352</v>
      </c>
      <c r="L9" s="8">
        <f t="shared" si="1"/>
        <v>4.477874808712087</v>
      </c>
      <c r="M9" s="8">
        <f t="shared" si="1"/>
        <v>4.884954336776822</v>
      </c>
      <c r="N9" s="8">
        <f t="shared" si="1"/>
        <v>5.2920338648415575</v>
      </c>
      <c r="O9" s="8">
        <f t="shared" si="1"/>
        <v>5.699113392906293</v>
      </c>
      <c r="P9" s="8">
        <f t="shared" si="1"/>
        <v>5.90265315693866</v>
      </c>
      <c r="Q9" s="8">
        <f t="shared" si="1"/>
        <v>6.513272449035763</v>
      </c>
      <c r="R9" s="8">
        <f t="shared" si="1"/>
        <v>6.920351977100498</v>
      </c>
      <c r="S9" s="8">
        <f t="shared" si="1"/>
        <v>7.123891741132866</v>
      </c>
      <c r="T9" s="8">
        <f t="shared" si="1"/>
        <v>7.327431505165233</v>
      </c>
      <c r="U9" s="8">
        <f t="shared" si="2"/>
        <v>7.4292013871814175</v>
      </c>
      <c r="V9" s="8">
        <f t="shared" si="2"/>
        <v>7.4292013871814175</v>
      </c>
      <c r="W9" s="8">
        <f t="shared" si="2"/>
        <v>7.4292013871814175</v>
      </c>
      <c r="X9" s="8">
        <f t="shared" si="2"/>
        <v>7.327431505165233</v>
      </c>
      <c r="Y9" s="8">
        <f t="shared" si="2"/>
        <v>6.309732685003396</v>
      </c>
      <c r="Z9" s="8">
        <f t="shared" si="2"/>
        <v>5.699113392906293</v>
      </c>
      <c r="AA9" s="8">
        <f t="shared" si="2"/>
        <v>5.08849410080919</v>
      </c>
      <c r="AB9" s="8">
        <f t="shared" si="2"/>
        <v>4.884954336776822</v>
      </c>
      <c r="AC9" s="8">
        <f t="shared" si="2"/>
        <v>4.681414572744455</v>
      </c>
      <c r="AD9" s="8">
        <f t="shared" si="2"/>
        <v>4.477874808712087</v>
      </c>
      <c r="AE9" s="61">
        <f t="shared" si="3"/>
        <v>118.96899207691888</v>
      </c>
    </row>
    <row r="10" spans="1:31" ht="12.75">
      <c r="A10" s="93" t="e">
        <f>VLOOKUP(B10,#REF!,2,0)</f>
        <v>#REF!</v>
      </c>
      <c r="B10" s="88" t="s">
        <v>22</v>
      </c>
      <c r="C10" s="5" t="s">
        <v>11</v>
      </c>
      <c r="D10" s="6">
        <v>1026245</v>
      </c>
      <c r="E10" s="6">
        <v>928826</v>
      </c>
      <c r="F10" s="6">
        <v>773613</v>
      </c>
      <c r="G10" s="6">
        <v>2728684</v>
      </c>
      <c r="H10" s="57">
        <f t="shared" si="0"/>
        <v>0.03736786894944277</v>
      </c>
      <c r="I10" s="73">
        <f>SUM(H$4:H10)</f>
        <v>0.5067842108290357</v>
      </c>
      <c r="J10" s="7">
        <f>G10/'6th Plan - "Target Allocation"'!$F$160</f>
        <v>0.017052752409829786</v>
      </c>
      <c r="K10" s="74">
        <f t="shared" si="1"/>
        <v>3.410550481965957</v>
      </c>
      <c r="L10" s="8">
        <f t="shared" si="1"/>
        <v>3.7516055301625526</v>
      </c>
      <c r="M10" s="8">
        <f t="shared" si="1"/>
        <v>4.0926605783591485</v>
      </c>
      <c r="N10" s="8">
        <f t="shared" si="1"/>
        <v>4.4337156265557445</v>
      </c>
      <c r="O10" s="8">
        <f t="shared" si="1"/>
        <v>4.7747706747523395</v>
      </c>
      <c r="P10" s="8">
        <f t="shared" si="1"/>
        <v>4.9452981988506375</v>
      </c>
      <c r="Q10" s="8">
        <f t="shared" si="1"/>
        <v>5.456880771145531</v>
      </c>
      <c r="R10" s="8">
        <f t="shared" si="1"/>
        <v>5.797935819342127</v>
      </c>
      <c r="S10" s="8">
        <f t="shared" si="1"/>
        <v>5.968463343440425</v>
      </c>
      <c r="T10" s="8">
        <f t="shared" si="1"/>
        <v>6.138990867538723</v>
      </c>
      <c r="U10" s="8">
        <f t="shared" si="2"/>
        <v>6.224254629587872</v>
      </c>
      <c r="V10" s="8">
        <f t="shared" si="2"/>
        <v>6.224254629587872</v>
      </c>
      <c r="W10" s="8">
        <f t="shared" si="2"/>
        <v>6.224254629587872</v>
      </c>
      <c r="X10" s="8">
        <f t="shared" si="2"/>
        <v>6.138990867538723</v>
      </c>
      <c r="Y10" s="8">
        <f t="shared" si="2"/>
        <v>5.286353247047233</v>
      </c>
      <c r="Z10" s="8">
        <f t="shared" si="2"/>
        <v>4.7747706747523395</v>
      </c>
      <c r="AA10" s="8">
        <f t="shared" si="2"/>
        <v>4.2631881024574465</v>
      </c>
      <c r="AB10" s="8">
        <f t="shared" si="2"/>
        <v>4.0926605783591485</v>
      </c>
      <c r="AC10" s="8">
        <f t="shared" si="2"/>
        <v>3.9221330542608506</v>
      </c>
      <c r="AD10" s="8">
        <f t="shared" si="2"/>
        <v>3.7516055301625526</v>
      </c>
      <c r="AE10" s="61">
        <f t="shared" si="3"/>
        <v>99.6733378354551</v>
      </c>
    </row>
    <row r="11" spans="1:31" ht="12.75">
      <c r="A11" s="93" t="e">
        <f>VLOOKUP(B11,#REF!,2,0)</f>
        <v>#REF!</v>
      </c>
      <c r="B11" s="88" t="s">
        <v>23</v>
      </c>
      <c r="C11" s="5" t="s">
        <v>9</v>
      </c>
      <c r="D11" s="6">
        <v>644392</v>
      </c>
      <c r="E11" s="6">
        <v>511577</v>
      </c>
      <c r="F11" s="6">
        <v>451296</v>
      </c>
      <c r="G11" s="6">
        <v>1607265</v>
      </c>
      <c r="H11" s="57">
        <f t="shared" si="0"/>
        <v>0.022010635121921827</v>
      </c>
      <c r="I11" s="73">
        <f>SUM(H$4:H11)</f>
        <v>0.5287948459509575</v>
      </c>
      <c r="J11" s="7">
        <f>G11/'6th Plan - "Target Allocation"'!$F$160</f>
        <v>0.01004450940526095</v>
      </c>
      <c r="K11" s="74">
        <f t="shared" si="1"/>
        <v>2.00890188105219</v>
      </c>
      <c r="L11" s="8">
        <f t="shared" si="1"/>
        <v>2.209792069157409</v>
      </c>
      <c r="M11" s="8">
        <f t="shared" si="1"/>
        <v>2.410682257262628</v>
      </c>
      <c r="N11" s="8">
        <f t="shared" si="1"/>
        <v>2.611572445367847</v>
      </c>
      <c r="O11" s="8">
        <f t="shared" si="1"/>
        <v>2.812462633473066</v>
      </c>
      <c r="P11" s="8">
        <f t="shared" si="1"/>
        <v>2.9129077275256754</v>
      </c>
      <c r="Q11" s="8">
        <f t="shared" si="1"/>
        <v>3.214243009683504</v>
      </c>
      <c r="R11" s="8">
        <f t="shared" si="1"/>
        <v>3.415133197788723</v>
      </c>
      <c r="S11" s="8">
        <f t="shared" si="1"/>
        <v>3.5155782918413325</v>
      </c>
      <c r="T11" s="8">
        <f t="shared" si="1"/>
        <v>3.616023385893942</v>
      </c>
      <c r="U11" s="8">
        <f t="shared" si="2"/>
        <v>3.666245932920247</v>
      </c>
      <c r="V11" s="8">
        <f t="shared" si="2"/>
        <v>3.666245932920247</v>
      </c>
      <c r="W11" s="8">
        <f t="shared" si="2"/>
        <v>3.666245932920247</v>
      </c>
      <c r="X11" s="8">
        <f t="shared" si="2"/>
        <v>3.616023385893942</v>
      </c>
      <c r="Y11" s="8">
        <f t="shared" si="2"/>
        <v>3.1137979156308946</v>
      </c>
      <c r="Z11" s="8">
        <f t="shared" si="2"/>
        <v>2.812462633473066</v>
      </c>
      <c r="AA11" s="8">
        <f t="shared" si="2"/>
        <v>2.5111273513152375</v>
      </c>
      <c r="AB11" s="8">
        <f t="shared" si="2"/>
        <v>2.410682257262628</v>
      </c>
      <c r="AC11" s="8">
        <f t="shared" si="2"/>
        <v>2.3102371632100183</v>
      </c>
      <c r="AD11" s="8">
        <f t="shared" si="2"/>
        <v>2.209792069157409</v>
      </c>
      <c r="AE11" s="61">
        <f t="shared" si="3"/>
        <v>58.71015747375026</v>
      </c>
    </row>
    <row r="12" spans="1:31" ht="12.75">
      <c r="A12" s="93" t="e">
        <f>VLOOKUP(B12,#REF!,2,0)</f>
        <v>#REF!</v>
      </c>
      <c r="B12" s="88" t="s">
        <v>26</v>
      </c>
      <c r="C12" s="5" t="s">
        <v>9</v>
      </c>
      <c r="D12" s="6">
        <v>723008</v>
      </c>
      <c r="E12" s="6">
        <v>436681</v>
      </c>
      <c r="F12" s="6">
        <v>339058</v>
      </c>
      <c r="G12" s="6">
        <v>1498747</v>
      </c>
      <c r="H12" s="57">
        <f t="shared" si="0"/>
        <v>0.020524539112762967</v>
      </c>
      <c r="I12" s="73">
        <f>SUM(H$4:H12)</f>
        <v>0.5493193850637205</v>
      </c>
      <c r="J12" s="7">
        <f>G12/'6th Plan - "Target Allocation"'!$F$160</f>
        <v>0.009366332457688455</v>
      </c>
      <c r="K12" s="74">
        <f t="shared" si="1"/>
        <v>1.8732664915376909</v>
      </c>
      <c r="L12" s="8">
        <f t="shared" si="1"/>
        <v>2.06059314069146</v>
      </c>
      <c r="M12" s="8">
        <f t="shared" si="1"/>
        <v>2.247919789845229</v>
      </c>
      <c r="N12" s="8">
        <f t="shared" si="1"/>
        <v>2.4352464389989983</v>
      </c>
      <c r="O12" s="8">
        <f t="shared" si="1"/>
        <v>2.6225730881527674</v>
      </c>
      <c r="P12" s="8">
        <f t="shared" si="1"/>
        <v>2.7162364127296517</v>
      </c>
      <c r="Q12" s="8">
        <f t="shared" si="1"/>
        <v>2.9972263864603055</v>
      </c>
      <c r="R12" s="8">
        <f t="shared" si="1"/>
        <v>3.1845530356140745</v>
      </c>
      <c r="S12" s="8">
        <f t="shared" si="1"/>
        <v>3.2782163601909593</v>
      </c>
      <c r="T12" s="8">
        <f t="shared" si="1"/>
        <v>3.3718796847678436</v>
      </c>
      <c r="U12" s="8">
        <f t="shared" si="2"/>
        <v>3.418711347056286</v>
      </c>
      <c r="V12" s="8">
        <f t="shared" si="2"/>
        <v>3.418711347056286</v>
      </c>
      <c r="W12" s="8">
        <f t="shared" si="2"/>
        <v>3.418711347056286</v>
      </c>
      <c r="X12" s="8">
        <f t="shared" si="2"/>
        <v>3.3718796847678436</v>
      </c>
      <c r="Y12" s="8">
        <f t="shared" si="2"/>
        <v>2.9035630618834207</v>
      </c>
      <c r="Z12" s="8">
        <f t="shared" si="2"/>
        <v>2.6225730881527674</v>
      </c>
      <c r="AA12" s="8">
        <f t="shared" si="2"/>
        <v>2.3415831144221135</v>
      </c>
      <c r="AB12" s="8">
        <f t="shared" si="2"/>
        <v>2.247919789845229</v>
      </c>
      <c r="AC12" s="8">
        <f t="shared" si="2"/>
        <v>2.1542564652683445</v>
      </c>
      <c r="AD12" s="8">
        <f t="shared" si="2"/>
        <v>2.06059314069146</v>
      </c>
      <c r="AE12" s="61">
        <f t="shared" si="3"/>
        <v>54.746213215189016</v>
      </c>
    </row>
    <row r="13" spans="1:31" ht="12.75">
      <c r="A13" s="93" t="e">
        <f>VLOOKUP(B13,#REF!,2,0)</f>
        <v>#REF!</v>
      </c>
      <c r="B13" s="88" t="s">
        <v>27</v>
      </c>
      <c r="C13" s="5" t="s">
        <v>25</v>
      </c>
      <c r="D13" s="6">
        <v>637944</v>
      </c>
      <c r="E13" s="6">
        <v>440096</v>
      </c>
      <c r="F13" s="6">
        <v>292581</v>
      </c>
      <c r="G13" s="6">
        <v>1370621</v>
      </c>
      <c r="H13" s="57">
        <f t="shared" si="0"/>
        <v>0.018769922023713335</v>
      </c>
      <c r="I13" s="73">
        <f>SUM(H$4:H13)</f>
        <v>0.5680893070874338</v>
      </c>
      <c r="J13" s="7">
        <f>G13/'6th Plan - "Target Allocation"'!$F$160</f>
        <v>0.008565616451268564</v>
      </c>
      <c r="K13" s="74">
        <f t="shared" si="1"/>
        <v>1.7131232902537128</v>
      </c>
      <c r="L13" s="8">
        <f t="shared" si="1"/>
        <v>1.884435619279084</v>
      </c>
      <c r="M13" s="8">
        <f t="shared" si="1"/>
        <v>2.055747948304455</v>
      </c>
      <c r="N13" s="8">
        <f t="shared" si="1"/>
        <v>2.2270602773298265</v>
      </c>
      <c r="O13" s="8">
        <f t="shared" si="1"/>
        <v>2.398372606355198</v>
      </c>
      <c r="P13" s="8">
        <f t="shared" si="1"/>
        <v>2.4840287708678837</v>
      </c>
      <c r="Q13" s="8">
        <f t="shared" si="1"/>
        <v>2.7409972644059404</v>
      </c>
      <c r="R13" s="8">
        <f t="shared" si="1"/>
        <v>2.9123095934313117</v>
      </c>
      <c r="S13" s="8">
        <f t="shared" si="1"/>
        <v>2.9979657579439976</v>
      </c>
      <c r="T13" s="8">
        <f t="shared" si="1"/>
        <v>3.083621922456683</v>
      </c>
      <c r="U13" s="8">
        <f t="shared" si="2"/>
        <v>3.1264500047130257</v>
      </c>
      <c r="V13" s="8">
        <f t="shared" si="2"/>
        <v>3.1264500047130257</v>
      </c>
      <c r="W13" s="8">
        <f t="shared" si="2"/>
        <v>3.1264500047130257</v>
      </c>
      <c r="X13" s="8">
        <f t="shared" si="2"/>
        <v>3.083621922456683</v>
      </c>
      <c r="Y13" s="8">
        <f t="shared" si="2"/>
        <v>2.655341099893255</v>
      </c>
      <c r="Z13" s="8">
        <f t="shared" si="2"/>
        <v>2.398372606355198</v>
      </c>
      <c r="AA13" s="8">
        <f t="shared" si="2"/>
        <v>2.141404112817141</v>
      </c>
      <c r="AB13" s="8">
        <f t="shared" si="2"/>
        <v>2.055747948304455</v>
      </c>
      <c r="AC13" s="8">
        <f t="shared" si="2"/>
        <v>1.9700917837917697</v>
      </c>
      <c r="AD13" s="8">
        <f t="shared" si="2"/>
        <v>1.884435619279084</v>
      </c>
      <c r="AE13" s="61">
        <f t="shared" si="3"/>
        <v>50.06602815766476</v>
      </c>
    </row>
    <row r="14" spans="1:31" ht="12.75">
      <c r="A14" s="93" t="e">
        <f>VLOOKUP(B14,#REF!,2,0)</f>
        <v>#REF!</v>
      </c>
      <c r="B14" s="88" t="s">
        <v>28</v>
      </c>
      <c r="C14" s="5" t="s">
        <v>11</v>
      </c>
      <c r="D14" s="6">
        <v>436772</v>
      </c>
      <c r="E14" s="6">
        <v>205946</v>
      </c>
      <c r="F14" s="6">
        <v>564684</v>
      </c>
      <c r="G14" s="6">
        <v>1207402</v>
      </c>
      <c r="H14" s="57">
        <f t="shared" si="0"/>
        <v>0.016534725056215782</v>
      </c>
      <c r="I14" s="73">
        <f>SUM(H$4:H14)</f>
        <v>0.5846240321436496</v>
      </c>
      <c r="J14" s="7">
        <f>G14/'6th Plan - "Target Allocation"'!$F$160</f>
        <v>0.0075455887765433095</v>
      </c>
      <c r="K14" s="74">
        <f aca="true" t="shared" si="4" ref="K14:T23">$J14*K$3</f>
        <v>1.5091177553086619</v>
      </c>
      <c r="L14" s="8">
        <f t="shared" si="4"/>
        <v>1.660029530839528</v>
      </c>
      <c r="M14" s="8">
        <f t="shared" si="4"/>
        <v>1.8109413063703943</v>
      </c>
      <c r="N14" s="8">
        <f t="shared" si="4"/>
        <v>1.9618530819012605</v>
      </c>
      <c r="O14" s="8">
        <f t="shared" si="4"/>
        <v>2.1127648574321265</v>
      </c>
      <c r="P14" s="8">
        <f t="shared" si="4"/>
        <v>2.18822074519756</v>
      </c>
      <c r="Q14" s="8">
        <f t="shared" si="4"/>
        <v>2.414588408493859</v>
      </c>
      <c r="R14" s="8">
        <f t="shared" si="4"/>
        <v>2.5655001840247253</v>
      </c>
      <c r="S14" s="8">
        <f t="shared" si="4"/>
        <v>2.6409560717901583</v>
      </c>
      <c r="T14" s="8">
        <f t="shared" si="4"/>
        <v>2.7164119595555913</v>
      </c>
      <c r="U14" s="8">
        <f aca="true" t="shared" si="5" ref="U14:AD23">$J14*U$3</f>
        <v>2.754139903438308</v>
      </c>
      <c r="V14" s="8">
        <f t="shared" si="5"/>
        <v>2.754139903438308</v>
      </c>
      <c r="W14" s="8">
        <f t="shared" si="5"/>
        <v>2.754139903438308</v>
      </c>
      <c r="X14" s="8">
        <f t="shared" si="5"/>
        <v>2.7164119595555913</v>
      </c>
      <c r="Y14" s="8">
        <f t="shared" si="5"/>
        <v>2.339132520728426</v>
      </c>
      <c r="Z14" s="8">
        <f t="shared" si="5"/>
        <v>2.1127648574321265</v>
      </c>
      <c r="AA14" s="8">
        <f t="shared" si="5"/>
        <v>1.8863971941358273</v>
      </c>
      <c r="AB14" s="8">
        <f t="shared" si="5"/>
        <v>1.8109413063703943</v>
      </c>
      <c r="AC14" s="8">
        <f t="shared" si="5"/>
        <v>1.735485418604961</v>
      </c>
      <c r="AD14" s="8">
        <f t="shared" si="5"/>
        <v>1.660029530839528</v>
      </c>
      <c r="AE14" s="61">
        <f t="shared" si="3"/>
        <v>44.10396639889564</v>
      </c>
    </row>
    <row r="15" spans="1:31" ht="12.75">
      <c r="A15" s="93" t="e">
        <f>VLOOKUP(B15,#REF!,2,0)</f>
        <v>#REF!</v>
      </c>
      <c r="B15" s="88" t="s">
        <v>29</v>
      </c>
      <c r="C15" s="5" t="s">
        <v>11</v>
      </c>
      <c r="D15" s="6">
        <v>72689</v>
      </c>
      <c r="E15" s="6">
        <v>27085</v>
      </c>
      <c r="F15" s="6">
        <v>893305</v>
      </c>
      <c r="G15" s="6">
        <v>993079</v>
      </c>
      <c r="H15" s="57">
        <f t="shared" si="0"/>
        <v>0.013599686122850311</v>
      </c>
      <c r="I15" s="73">
        <f>SUM(H$4:H15)</f>
        <v>0.5982237182664999</v>
      </c>
      <c r="J15" s="7">
        <f>G15/'6th Plan - "Target Allocation"'!$F$160</f>
        <v>0.00620618961755973</v>
      </c>
      <c r="K15" s="74">
        <f t="shared" si="4"/>
        <v>1.241237923511946</v>
      </c>
      <c r="L15" s="8">
        <f t="shared" si="4"/>
        <v>1.3653617158631406</v>
      </c>
      <c r="M15" s="8">
        <f t="shared" si="4"/>
        <v>1.4894855082143352</v>
      </c>
      <c r="N15" s="8">
        <f t="shared" si="4"/>
        <v>1.6136093005655299</v>
      </c>
      <c r="O15" s="8">
        <f t="shared" si="4"/>
        <v>1.7377330929167243</v>
      </c>
      <c r="P15" s="8">
        <f t="shared" si="4"/>
        <v>1.7997949890923217</v>
      </c>
      <c r="Q15" s="8">
        <f t="shared" si="4"/>
        <v>1.9859806776191136</v>
      </c>
      <c r="R15" s="8">
        <f t="shared" si="4"/>
        <v>2.110104469970308</v>
      </c>
      <c r="S15" s="8">
        <f t="shared" si="4"/>
        <v>2.1721663661459054</v>
      </c>
      <c r="T15" s="8">
        <f t="shared" si="4"/>
        <v>2.2342282623215026</v>
      </c>
      <c r="U15" s="8">
        <f t="shared" si="5"/>
        <v>2.2652592104093014</v>
      </c>
      <c r="V15" s="8">
        <f t="shared" si="5"/>
        <v>2.2652592104093014</v>
      </c>
      <c r="W15" s="8">
        <f t="shared" si="5"/>
        <v>2.2652592104093014</v>
      </c>
      <c r="X15" s="8">
        <f t="shared" si="5"/>
        <v>2.2342282623215026</v>
      </c>
      <c r="Y15" s="8">
        <f t="shared" si="5"/>
        <v>1.9239187814435164</v>
      </c>
      <c r="Z15" s="8">
        <f t="shared" si="5"/>
        <v>1.7377330929167243</v>
      </c>
      <c r="AA15" s="8">
        <f t="shared" si="5"/>
        <v>1.5515474043899324</v>
      </c>
      <c r="AB15" s="8">
        <f t="shared" si="5"/>
        <v>1.4894855082143352</v>
      </c>
      <c r="AC15" s="8">
        <f t="shared" si="5"/>
        <v>1.4274236120387378</v>
      </c>
      <c r="AD15" s="8">
        <f t="shared" si="5"/>
        <v>1.3653617158631406</v>
      </c>
      <c r="AE15" s="61">
        <f t="shared" si="3"/>
        <v>36.27517831463661</v>
      </c>
    </row>
    <row r="16" spans="1:31" ht="12.75">
      <c r="A16" s="93" t="e">
        <f>VLOOKUP(B16,#REF!,2,0)</f>
        <v>#REF!</v>
      </c>
      <c r="B16" s="88" t="s">
        <v>30</v>
      </c>
      <c r="C16" s="5" t="s">
        <v>9</v>
      </c>
      <c r="D16" s="6">
        <v>506208</v>
      </c>
      <c r="E16" s="6">
        <v>264450</v>
      </c>
      <c r="F16" s="6">
        <v>211944</v>
      </c>
      <c r="G16" s="6">
        <v>982602</v>
      </c>
      <c r="H16" s="57">
        <f t="shared" si="0"/>
        <v>0.013456209207610837</v>
      </c>
      <c r="I16" s="73">
        <f>SUM(H$4:H16)</f>
        <v>0.6116799274741107</v>
      </c>
      <c r="J16" s="7">
        <f>G16/'6th Plan - "Target Allocation"'!$F$160</f>
        <v>0.006140714213666209</v>
      </c>
      <c r="K16" s="74">
        <f t="shared" si="4"/>
        <v>1.228142842733242</v>
      </c>
      <c r="L16" s="8">
        <f t="shared" si="4"/>
        <v>1.350957127006566</v>
      </c>
      <c r="M16" s="8">
        <f t="shared" si="4"/>
        <v>1.47377141127989</v>
      </c>
      <c r="N16" s="8">
        <f t="shared" si="4"/>
        <v>1.5965856955532143</v>
      </c>
      <c r="O16" s="8">
        <f t="shared" si="4"/>
        <v>1.7193999798265385</v>
      </c>
      <c r="P16" s="8">
        <f t="shared" si="4"/>
        <v>1.7808071219632007</v>
      </c>
      <c r="Q16" s="8">
        <f t="shared" si="4"/>
        <v>1.9650285483731869</v>
      </c>
      <c r="R16" s="8">
        <f t="shared" si="4"/>
        <v>2.087842832646511</v>
      </c>
      <c r="S16" s="8">
        <f t="shared" si="4"/>
        <v>2.149249974783173</v>
      </c>
      <c r="T16" s="8">
        <f t="shared" si="4"/>
        <v>2.2106571169198355</v>
      </c>
      <c r="U16" s="8">
        <f t="shared" si="5"/>
        <v>2.2413606879881662</v>
      </c>
      <c r="V16" s="8">
        <f t="shared" si="5"/>
        <v>2.2413606879881662</v>
      </c>
      <c r="W16" s="8">
        <f t="shared" si="5"/>
        <v>2.2413606879881662</v>
      </c>
      <c r="X16" s="8">
        <f t="shared" si="5"/>
        <v>2.2106571169198355</v>
      </c>
      <c r="Y16" s="8">
        <f t="shared" si="5"/>
        <v>1.9036214062365249</v>
      </c>
      <c r="Z16" s="8">
        <f t="shared" si="5"/>
        <v>1.7193999798265385</v>
      </c>
      <c r="AA16" s="8">
        <f t="shared" si="5"/>
        <v>1.5351785534165523</v>
      </c>
      <c r="AB16" s="8">
        <f t="shared" si="5"/>
        <v>1.47377141127989</v>
      </c>
      <c r="AC16" s="8">
        <f t="shared" si="5"/>
        <v>1.412364269143228</v>
      </c>
      <c r="AD16" s="8">
        <f t="shared" si="5"/>
        <v>1.350957127006566</v>
      </c>
      <c r="AE16" s="61">
        <f t="shared" si="3"/>
        <v>35.89247457887899</v>
      </c>
    </row>
    <row r="17" spans="1:31" ht="12.75">
      <c r="A17" s="93" t="e">
        <f>VLOOKUP(B17,#REF!,2,0)</f>
        <v>#REF!</v>
      </c>
      <c r="B17" s="88" t="s">
        <v>31</v>
      </c>
      <c r="C17" s="5" t="s">
        <v>9</v>
      </c>
      <c r="D17" s="6">
        <v>139768</v>
      </c>
      <c r="E17" s="6">
        <v>49143</v>
      </c>
      <c r="F17" s="6">
        <v>750216</v>
      </c>
      <c r="G17" s="6">
        <v>939127</v>
      </c>
      <c r="H17" s="57">
        <f t="shared" si="0"/>
        <v>0.012860842319185125</v>
      </c>
      <c r="I17" s="73">
        <f>SUM(H$4:H17)</f>
        <v>0.6245407697932959</v>
      </c>
      <c r="J17" s="7">
        <f>G17/'6th Plan - "Target Allocation"'!$F$160</f>
        <v>0.0058690197224692256</v>
      </c>
      <c r="K17" s="74">
        <f t="shared" si="4"/>
        <v>1.173803944493845</v>
      </c>
      <c r="L17" s="8">
        <f t="shared" si="4"/>
        <v>1.2911843389432296</v>
      </c>
      <c r="M17" s="8">
        <f t="shared" si="4"/>
        <v>1.4085647333926141</v>
      </c>
      <c r="N17" s="8">
        <f t="shared" si="4"/>
        <v>1.5259451278419986</v>
      </c>
      <c r="O17" s="8">
        <f t="shared" si="4"/>
        <v>1.6433255222913832</v>
      </c>
      <c r="P17" s="8">
        <f t="shared" si="4"/>
        <v>1.7020157195160754</v>
      </c>
      <c r="Q17" s="8">
        <f t="shared" si="4"/>
        <v>1.8780863111901522</v>
      </c>
      <c r="R17" s="8">
        <f t="shared" si="4"/>
        <v>1.9954667056395368</v>
      </c>
      <c r="S17" s="8">
        <f t="shared" si="4"/>
        <v>2.054156902864229</v>
      </c>
      <c r="T17" s="8">
        <f t="shared" si="4"/>
        <v>2.112847100088921</v>
      </c>
      <c r="U17" s="8">
        <f t="shared" si="5"/>
        <v>2.1421921987012675</v>
      </c>
      <c r="V17" s="8">
        <f t="shared" si="5"/>
        <v>2.1421921987012675</v>
      </c>
      <c r="W17" s="8">
        <f t="shared" si="5"/>
        <v>2.1421921987012675</v>
      </c>
      <c r="X17" s="8">
        <f t="shared" si="5"/>
        <v>2.112847100088921</v>
      </c>
      <c r="Y17" s="8">
        <f t="shared" si="5"/>
        <v>1.81939611396546</v>
      </c>
      <c r="Z17" s="8">
        <f t="shared" si="5"/>
        <v>1.6433255222913832</v>
      </c>
      <c r="AA17" s="8">
        <f t="shared" si="5"/>
        <v>1.4672549306173064</v>
      </c>
      <c r="AB17" s="8">
        <f t="shared" si="5"/>
        <v>1.4085647333926141</v>
      </c>
      <c r="AC17" s="8">
        <f t="shared" si="5"/>
        <v>1.3498745361679219</v>
      </c>
      <c r="AD17" s="8">
        <f t="shared" si="5"/>
        <v>1.2911843389432296</v>
      </c>
      <c r="AE17" s="61">
        <f t="shared" si="3"/>
        <v>34.30442027783262</v>
      </c>
    </row>
    <row r="18" spans="1:31" ht="12.75">
      <c r="A18" s="93" t="e">
        <f>VLOOKUP(B18,#REF!,2,0)</f>
        <v>#REF!</v>
      </c>
      <c r="B18" s="89" t="s">
        <v>32</v>
      </c>
      <c r="C18" s="5" t="s">
        <v>9</v>
      </c>
      <c r="D18" s="6">
        <v>442621</v>
      </c>
      <c r="E18" s="6">
        <v>218834</v>
      </c>
      <c r="F18" s="6">
        <v>267751</v>
      </c>
      <c r="G18" s="6">
        <v>929206</v>
      </c>
      <c r="H18" s="57">
        <f t="shared" si="0"/>
        <v>0.012724979526774049</v>
      </c>
      <c r="I18" s="73">
        <f>SUM(H$4:H18)</f>
        <v>0.63726574932007</v>
      </c>
      <c r="J18" s="7">
        <f>G18/'6th Plan - "Target Allocation"'!$F$160</f>
        <v>0.005807019008330864</v>
      </c>
      <c r="K18" s="74">
        <f t="shared" si="4"/>
        <v>1.1614038016661727</v>
      </c>
      <c r="L18" s="8">
        <f t="shared" si="4"/>
        <v>1.27754418183279</v>
      </c>
      <c r="M18" s="8">
        <f t="shared" si="4"/>
        <v>1.3936845619994074</v>
      </c>
      <c r="N18" s="8">
        <f t="shared" si="4"/>
        <v>1.5098249421660246</v>
      </c>
      <c r="O18" s="8">
        <f t="shared" si="4"/>
        <v>1.6259653223326418</v>
      </c>
      <c r="P18" s="8">
        <f t="shared" si="4"/>
        <v>1.6840355124159505</v>
      </c>
      <c r="Q18" s="8">
        <f t="shared" si="4"/>
        <v>1.8582460826658764</v>
      </c>
      <c r="R18" s="8">
        <f t="shared" si="4"/>
        <v>1.9743864628324936</v>
      </c>
      <c r="S18" s="8">
        <f t="shared" si="4"/>
        <v>2.032456652915802</v>
      </c>
      <c r="T18" s="8">
        <f t="shared" si="4"/>
        <v>2.090526842999111</v>
      </c>
      <c r="U18" s="8">
        <f t="shared" si="5"/>
        <v>2.119561938040765</v>
      </c>
      <c r="V18" s="8">
        <f t="shared" si="5"/>
        <v>2.119561938040765</v>
      </c>
      <c r="W18" s="8">
        <f t="shared" si="5"/>
        <v>2.119561938040765</v>
      </c>
      <c r="X18" s="8">
        <f t="shared" si="5"/>
        <v>2.090526842999111</v>
      </c>
      <c r="Y18" s="8">
        <f t="shared" si="5"/>
        <v>1.8001758925825677</v>
      </c>
      <c r="Z18" s="8">
        <f t="shared" si="5"/>
        <v>1.6259653223326418</v>
      </c>
      <c r="AA18" s="8">
        <f t="shared" si="5"/>
        <v>1.4517547520827159</v>
      </c>
      <c r="AB18" s="8">
        <f t="shared" si="5"/>
        <v>1.3936845619994074</v>
      </c>
      <c r="AC18" s="8">
        <f t="shared" si="5"/>
        <v>1.3356143719160987</v>
      </c>
      <c r="AD18" s="8">
        <f t="shared" si="5"/>
        <v>1.27754418183279</v>
      </c>
      <c r="AE18" s="61">
        <f t="shared" si="3"/>
        <v>33.9420261036939</v>
      </c>
    </row>
    <row r="19" spans="1:31" ht="12.75">
      <c r="A19" s="93" t="e">
        <f>VLOOKUP(B19,#REF!,2,0)</f>
        <v>#REF!</v>
      </c>
      <c r="B19" s="88" t="s">
        <v>33</v>
      </c>
      <c r="C19" s="5" t="s">
        <v>9</v>
      </c>
      <c r="D19" s="6">
        <v>297235</v>
      </c>
      <c r="E19" s="6">
        <v>310722</v>
      </c>
      <c r="F19" s="6">
        <v>278348</v>
      </c>
      <c r="G19" s="6">
        <v>886305</v>
      </c>
      <c r="H19" s="57">
        <f t="shared" si="0"/>
        <v>0.012137473261556075</v>
      </c>
      <c r="I19" s="73">
        <f>SUM(H$4:H19)</f>
        <v>0.6494032225816261</v>
      </c>
      <c r="J19" s="7">
        <f>G19/'6th Plan - "Target Allocation"'!$F$160</f>
        <v>0.005538911696845141</v>
      </c>
      <c r="K19" s="74">
        <f t="shared" si="4"/>
        <v>1.1077823393690283</v>
      </c>
      <c r="L19" s="8">
        <f t="shared" si="4"/>
        <v>1.218560573305931</v>
      </c>
      <c r="M19" s="8">
        <f t="shared" si="4"/>
        <v>1.3293388072428338</v>
      </c>
      <c r="N19" s="8">
        <f t="shared" si="4"/>
        <v>1.4401170411797366</v>
      </c>
      <c r="O19" s="8">
        <f t="shared" si="4"/>
        <v>1.5508952751166396</v>
      </c>
      <c r="P19" s="8">
        <f t="shared" si="4"/>
        <v>1.6062843920850909</v>
      </c>
      <c r="Q19" s="8">
        <f t="shared" si="4"/>
        <v>1.7724517429904452</v>
      </c>
      <c r="R19" s="8">
        <f t="shared" si="4"/>
        <v>1.883229976927348</v>
      </c>
      <c r="S19" s="8">
        <f t="shared" si="4"/>
        <v>1.9386190938957995</v>
      </c>
      <c r="T19" s="8">
        <f t="shared" si="4"/>
        <v>1.9940082108642507</v>
      </c>
      <c r="U19" s="8">
        <f t="shared" si="5"/>
        <v>2.0217027693484764</v>
      </c>
      <c r="V19" s="8">
        <f t="shared" si="5"/>
        <v>2.0217027693484764</v>
      </c>
      <c r="W19" s="8">
        <f t="shared" si="5"/>
        <v>2.0217027693484764</v>
      </c>
      <c r="X19" s="8">
        <f t="shared" si="5"/>
        <v>1.9940082108642507</v>
      </c>
      <c r="Y19" s="8">
        <f t="shared" si="5"/>
        <v>1.7170626260219937</v>
      </c>
      <c r="Z19" s="8">
        <f t="shared" si="5"/>
        <v>1.5508952751166396</v>
      </c>
      <c r="AA19" s="8">
        <f t="shared" si="5"/>
        <v>1.3847279242112853</v>
      </c>
      <c r="AB19" s="8">
        <f t="shared" si="5"/>
        <v>1.3293388072428338</v>
      </c>
      <c r="AC19" s="8">
        <f t="shared" si="5"/>
        <v>1.2739496902743825</v>
      </c>
      <c r="AD19" s="8">
        <f t="shared" si="5"/>
        <v>1.218560573305931</v>
      </c>
      <c r="AE19" s="61">
        <f t="shared" si="3"/>
        <v>32.37493886805985</v>
      </c>
    </row>
    <row r="20" spans="1:31" ht="12.75">
      <c r="A20" s="93" t="e">
        <f>VLOOKUP(B20,#REF!,2,0)</f>
        <v>#REF!</v>
      </c>
      <c r="B20" s="88" t="s">
        <v>34</v>
      </c>
      <c r="C20" s="5" t="s">
        <v>11</v>
      </c>
      <c r="D20" s="6">
        <v>208004</v>
      </c>
      <c r="E20" s="6">
        <v>182786</v>
      </c>
      <c r="F20" s="6">
        <v>492693</v>
      </c>
      <c r="G20" s="6">
        <v>883483</v>
      </c>
      <c r="H20" s="57">
        <f t="shared" si="0"/>
        <v>0.012098827479862288</v>
      </c>
      <c r="I20" s="73">
        <f>SUM(H$4:H20)</f>
        <v>0.6615020500614883</v>
      </c>
      <c r="J20" s="7">
        <f>G20/'6th Plan - "Target Allocation"'!$F$160</f>
        <v>0.00552127577150511</v>
      </c>
      <c r="K20" s="74">
        <f t="shared" si="4"/>
        <v>1.104255154301022</v>
      </c>
      <c r="L20" s="8">
        <f t="shared" si="4"/>
        <v>1.214680669731124</v>
      </c>
      <c r="M20" s="8">
        <f t="shared" si="4"/>
        <v>1.3251061851612262</v>
      </c>
      <c r="N20" s="8">
        <f t="shared" si="4"/>
        <v>1.4355317005913286</v>
      </c>
      <c r="O20" s="8">
        <f t="shared" si="4"/>
        <v>1.5459572160214308</v>
      </c>
      <c r="P20" s="8">
        <f t="shared" si="4"/>
        <v>1.6011699737364817</v>
      </c>
      <c r="Q20" s="8">
        <f t="shared" si="4"/>
        <v>1.766808246881635</v>
      </c>
      <c r="R20" s="8">
        <f t="shared" si="4"/>
        <v>1.8772337623117372</v>
      </c>
      <c r="S20" s="8">
        <f t="shared" si="4"/>
        <v>1.9324465200267884</v>
      </c>
      <c r="T20" s="8">
        <f t="shared" si="4"/>
        <v>1.9876592777418396</v>
      </c>
      <c r="U20" s="8">
        <f t="shared" si="5"/>
        <v>2.015265656599365</v>
      </c>
      <c r="V20" s="8">
        <f t="shared" si="5"/>
        <v>2.015265656599365</v>
      </c>
      <c r="W20" s="8">
        <f t="shared" si="5"/>
        <v>2.015265656599365</v>
      </c>
      <c r="X20" s="8">
        <f t="shared" si="5"/>
        <v>1.9876592777418396</v>
      </c>
      <c r="Y20" s="8">
        <f t="shared" si="5"/>
        <v>1.711595489166584</v>
      </c>
      <c r="Z20" s="8">
        <f t="shared" si="5"/>
        <v>1.5459572160214308</v>
      </c>
      <c r="AA20" s="8">
        <f t="shared" si="5"/>
        <v>1.3803189428762774</v>
      </c>
      <c r="AB20" s="8">
        <f t="shared" si="5"/>
        <v>1.3251061851612262</v>
      </c>
      <c r="AC20" s="8">
        <f t="shared" si="5"/>
        <v>1.2698934274461753</v>
      </c>
      <c r="AD20" s="8">
        <f t="shared" si="5"/>
        <v>1.214680669731124</v>
      </c>
      <c r="AE20" s="61">
        <f t="shared" si="3"/>
        <v>32.27185688444737</v>
      </c>
    </row>
    <row r="21" spans="1:31" ht="12.75">
      <c r="A21" s="93" t="e">
        <f>VLOOKUP(B21,#REF!,2,0)</f>
        <v>#REF!</v>
      </c>
      <c r="B21" s="88" t="s">
        <v>35</v>
      </c>
      <c r="C21" s="5" t="s">
        <v>11</v>
      </c>
      <c r="D21" s="6">
        <v>160679</v>
      </c>
      <c r="E21" s="6">
        <v>151074</v>
      </c>
      <c r="F21" s="6">
        <v>563102</v>
      </c>
      <c r="G21" s="6">
        <v>874855</v>
      </c>
      <c r="H21" s="57">
        <f t="shared" si="0"/>
        <v>0.0119806716313669</v>
      </c>
      <c r="I21" s="73">
        <f>SUM(H$4:H21)</f>
        <v>0.6734827216928552</v>
      </c>
      <c r="J21" s="7">
        <f>G21/'6th Plan - "Target Allocation"'!$F$160</f>
        <v>0.005467355585880094</v>
      </c>
      <c r="K21" s="74">
        <f t="shared" si="4"/>
        <v>1.0934711171760187</v>
      </c>
      <c r="L21" s="8">
        <f t="shared" si="4"/>
        <v>1.2028182288936207</v>
      </c>
      <c r="M21" s="8">
        <f t="shared" si="4"/>
        <v>1.3121653406112226</v>
      </c>
      <c r="N21" s="8">
        <f t="shared" si="4"/>
        <v>1.4215124523288243</v>
      </c>
      <c r="O21" s="8">
        <f t="shared" si="4"/>
        <v>1.5308595640464262</v>
      </c>
      <c r="P21" s="8">
        <f t="shared" si="4"/>
        <v>1.5855331199052272</v>
      </c>
      <c r="Q21" s="8">
        <f t="shared" si="4"/>
        <v>1.74955378748163</v>
      </c>
      <c r="R21" s="8">
        <f t="shared" si="4"/>
        <v>1.858900899199232</v>
      </c>
      <c r="S21" s="8">
        <f t="shared" si="4"/>
        <v>1.9135744550580327</v>
      </c>
      <c r="T21" s="8">
        <f t="shared" si="4"/>
        <v>1.9682480109168337</v>
      </c>
      <c r="U21" s="8">
        <f t="shared" si="5"/>
        <v>1.9955847888462341</v>
      </c>
      <c r="V21" s="8">
        <f t="shared" si="5"/>
        <v>1.9955847888462341</v>
      </c>
      <c r="W21" s="8">
        <f t="shared" si="5"/>
        <v>1.9955847888462341</v>
      </c>
      <c r="X21" s="8">
        <f t="shared" si="5"/>
        <v>1.9682480109168337</v>
      </c>
      <c r="Y21" s="8">
        <f t="shared" si="5"/>
        <v>1.694880231622829</v>
      </c>
      <c r="Z21" s="8">
        <f t="shared" si="5"/>
        <v>1.5308595640464262</v>
      </c>
      <c r="AA21" s="8">
        <f t="shared" si="5"/>
        <v>1.3668388964700233</v>
      </c>
      <c r="AB21" s="8">
        <f t="shared" si="5"/>
        <v>1.3121653406112226</v>
      </c>
      <c r="AC21" s="8">
        <f t="shared" si="5"/>
        <v>1.2574917847524216</v>
      </c>
      <c r="AD21" s="8">
        <f t="shared" si="5"/>
        <v>1.2028182288936207</v>
      </c>
      <c r="AE21" s="61">
        <f t="shared" si="3"/>
        <v>31.95669339946915</v>
      </c>
    </row>
    <row r="22" spans="1:31" ht="12.75">
      <c r="A22" s="95" t="e">
        <f>#REF!+#REF!</f>
        <v>#REF!</v>
      </c>
      <c r="B22" s="90" t="s">
        <v>39</v>
      </c>
      <c r="C22" s="5" t="s">
        <v>173</v>
      </c>
      <c r="D22" s="6">
        <v>603724</v>
      </c>
      <c r="E22" s="6">
        <v>98683</v>
      </c>
      <c r="F22" s="6">
        <v>104159</v>
      </c>
      <c r="G22" s="6">
        <v>806566</v>
      </c>
      <c r="H22" s="57">
        <f t="shared" si="0"/>
        <v>0.011045490275560035</v>
      </c>
      <c r="I22" s="73">
        <f>SUM(H$4:H22)</f>
        <v>0.6845282119684152</v>
      </c>
      <c r="J22" s="7">
        <f>G22/'6th Plan - "Target Allocation"'!$F$160</f>
        <v>0.005040587440754141</v>
      </c>
      <c r="K22" s="74">
        <f t="shared" si="4"/>
        <v>1.0081174881508281</v>
      </c>
      <c r="L22" s="8">
        <f t="shared" si="4"/>
        <v>1.108929236965911</v>
      </c>
      <c r="M22" s="8">
        <f t="shared" si="4"/>
        <v>1.2097409857809938</v>
      </c>
      <c r="N22" s="8">
        <f t="shared" si="4"/>
        <v>1.3105527345960766</v>
      </c>
      <c r="O22" s="8">
        <f t="shared" si="4"/>
        <v>1.4113644834111594</v>
      </c>
      <c r="P22" s="8">
        <f t="shared" si="4"/>
        <v>1.461770357818701</v>
      </c>
      <c r="Q22" s="8">
        <f t="shared" si="4"/>
        <v>1.612987981041325</v>
      </c>
      <c r="R22" s="8">
        <f t="shared" si="4"/>
        <v>1.7137997298564078</v>
      </c>
      <c r="S22" s="8">
        <f t="shared" si="4"/>
        <v>1.7642056042639491</v>
      </c>
      <c r="T22" s="8">
        <f t="shared" si="4"/>
        <v>1.8146114786714906</v>
      </c>
      <c r="U22" s="8">
        <f t="shared" si="5"/>
        <v>1.8398144158752614</v>
      </c>
      <c r="V22" s="8">
        <f t="shared" si="5"/>
        <v>1.8398144158752614</v>
      </c>
      <c r="W22" s="8">
        <f t="shared" si="5"/>
        <v>1.8398144158752614</v>
      </c>
      <c r="X22" s="8">
        <f t="shared" si="5"/>
        <v>1.8146114786714906</v>
      </c>
      <c r="Y22" s="8">
        <f t="shared" si="5"/>
        <v>1.5625821066337835</v>
      </c>
      <c r="Z22" s="8">
        <f t="shared" si="5"/>
        <v>1.4113644834111594</v>
      </c>
      <c r="AA22" s="8">
        <f t="shared" si="5"/>
        <v>1.2601468601885353</v>
      </c>
      <c r="AB22" s="8">
        <f t="shared" si="5"/>
        <v>1.2097409857809938</v>
      </c>
      <c r="AC22" s="8">
        <f t="shared" si="5"/>
        <v>1.1593351113734522</v>
      </c>
      <c r="AD22" s="8">
        <f t="shared" si="5"/>
        <v>1.108929236965911</v>
      </c>
      <c r="AE22" s="61">
        <f t="shared" si="3"/>
        <v>29.462233591207948</v>
      </c>
    </row>
    <row r="23" spans="1:31" ht="12.75">
      <c r="A23" s="93" t="e">
        <f>VLOOKUP(B23,#REF!,2,0)</f>
        <v>#REF!</v>
      </c>
      <c r="B23" s="88" t="s">
        <v>36</v>
      </c>
      <c r="C23" s="5" t="s">
        <v>11</v>
      </c>
      <c r="D23" s="6">
        <v>396629</v>
      </c>
      <c r="E23" s="6">
        <v>250027</v>
      </c>
      <c r="F23" s="6">
        <v>158612</v>
      </c>
      <c r="G23" s="6">
        <v>805268</v>
      </c>
      <c r="H23" s="57">
        <f t="shared" si="0"/>
        <v>0.011027714859316756</v>
      </c>
      <c r="I23" s="73">
        <f>SUM(H$4:H23)</f>
        <v>0.6955559268277319</v>
      </c>
      <c r="J23" s="7">
        <f>G23/'6th Plan - "Target Allocation"'!$F$160</f>
        <v>0.005032475665030766</v>
      </c>
      <c r="K23" s="74">
        <f t="shared" si="4"/>
        <v>1.0064951330061533</v>
      </c>
      <c r="L23" s="8">
        <f t="shared" si="4"/>
        <v>1.1071446463067687</v>
      </c>
      <c r="M23" s="8">
        <f t="shared" si="4"/>
        <v>1.207794159607384</v>
      </c>
      <c r="N23" s="8">
        <f t="shared" si="4"/>
        <v>1.3084436729079993</v>
      </c>
      <c r="O23" s="8">
        <f t="shared" si="4"/>
        <v>1.4090931862086147</v>
      </c>
      <c r="P23" s="8">
        <f t="shared" si="4"/>
        <v>1.4594179428589222</v>
      </c>
      <c r="Q23" s="8">
        <f t="shared" si="4"/>
        <v>1.6103922128098453</v>
      </c>
      <c r="R23" s="8">
        <f t="shared" si="4"/>
        <v>1.7110417261104605</v>
      </c>
      <c r="S23" s="8">
        <f t="shared" si="4"/>
        <v>1.7613664827607682</v>
      </c>
      <c r="T23" s="8">
        <f t="shared" si="4"/>
        <v>1.8116912394110758</v>
      </c>
      <c r="U23" s="8">
        <f t="shared" si="5"/>
        <v>1.8368536177362298</v>
      </c>
      <c r="V23" s="8">
        <f t="shared" si="5"/>
        <v>1.8368536177362298</v>
      </c>
      <c r="W23" s="8">
        <f t="shared" si="5"/>
        <v>1.8368536177362298</v>
      </c>
      <c r="X23" s="8">
        <f t="shared" si="5"/>
        <v>1.8116912394110758</v>
      </c>
      <c r="Y23" s="8">
        <f t="shared" si="5"/>
        <v>1.5600674561595376</v>
      </c>
      <c r="Z23" s="8">
        <f t="shared" si="5"/>
        <v>1.4090931862086147</v>
      </c>
      <c r="AA23" s="8">
        <f t="shared" si="5"/>
        <v>1.2581189162576916</v>
      </c>
      <c r="AB23" s="8">
        <f t="shared" si="5"/>
        <v>1.207794159607384</v>
      </c>
      <c r="AC23" s="8">
        <f t="shared" si="5"/>
        <v>1.1574694029570762</v>
      </c>
      <c r="AD23" s="8">
        <f t="shared" si="5"/>
        <v>1.1071446463067687</v>
      </c>
      <c r="AE23" s="61">
        <f t="shared" si="3"/>
        <v>29.414820262104833</v>
      </c>
    </row>
    <row r="24" spans="1:31" ht="12.75">
      <c r="A24" s="93" t="e">
        <f>VLOOKUP(B24,#REF!,2,0)</f>
        <v>#REF!</v>
      </c>
      <c r="B24" s="88" t="s">
        <v>37</v>
      </c>
      <c r="C24" s="5" t="s">
        <v>9</v>
      </c>
      <c r="D24" s="6">
        <v>316271</v>
      </c>
      <c r="E24" s="6">
        <v>330099</v>
      </c>
      <c r="F24" s="6">
        <v>155927</v>
      </c>
      <c r="G24" s="6">
        <v>802297</v>
      </c>
      <c r="H24" s="57">
        <f t="shared" si="0"/>
        <v>0.010987028602260682</v>
      </c>
      <c r="I24" s="73">
        <f>SUM(H$4:H24)</f>
        <v>0.7065429554299926</v>
      </c>
      <c r="J24" s="7">
        <f>G24/'6th Plan - "Target Allocation"'!$F$160</f>
        <v>0.005013908572831888</v>
      </c>
      <c r="K24" s="74">
        <f aca="true" t="shared" si="6" ref="K24:T33">$J24*K$3</f>
        <v>1.0027817145663775</v>
      </c>
      <c r="L24" s="8">
        <f t="shared" si="6"/>
        <v>1.1030598860230154</v>
      </c>
      <c r="M24" s="8">
        <f t="shared" si="6"/>
        <v>1.203338057479653</v>
      </c>
      <c r="N24" s="8">
        <f t="shared" si="6"/>
        <v>1.303616228936291</v>
      </c>
      <c r="O24" s="8">
        <f t="shared" si="6"/>
        <v>1.4038944003929286</v>
      </c>
      <c r="P24" s="8">
        <f t="shared" si="6"/>
        <v>1.4540334861212474</v>
      </c>
      <c r="Q24" s="8">
        <f t="shared" si="6"/>
        <v>1.604450743306204</v>
      </c>
      <c r="R24" s="8">
        <f t="shared" si="6"/>
        <v>1.704728914762842</v>
      </c>
      <c r="S24" s="8">
        <f t="shared" si="6"/>
        <v>1.7548680004911608</v>
      </c>
      <c r="T24" s="8">
        <f t="shared" si="6"/>
        <v>1.8050070862194796</v>
      </c>
      <c r="U24" s="8">
        <f aca="true" t="shared" si="7" ref="U24:AD33">$J24*U$3</f>
        <v>1.830076629083639</v>
      </c>
      <c r="V24" s="8">
        <f t="shared" si="7"/>
        <v>1.830076629083639</v>
      </c>
      <c r="W24" s="8">
        <f t="shared" si="7"/>
        <v>1.830076629083639</v>
      </c>
      <c r="X24" s="8">
        <f t="shared" si="7"/>
        <v>1.8050070862194796</v>
      </c>
      <c r="Y24" s="8">
        <f t="shared" si="7"/>
        <v>1.5543116575778853</v>
      </c>
      <c r="Z24" s="8">
        <f t="shared" si="7"/>
        <v>1.4038944003929286</v>
      </c>
      <c r="AA24" s="8">
        <f t="shared" si="7"/>
        <v>1.2534771432079719</v>
      </c>
      <c r="AB24" s="8">
        <f t="shared" si="7"/>
        <v>1.203338057479653</v>
      </c>
      <c r="AC24" s="8">
        <f t="shared" si="7"/>
        <v>1.1531989717513342</v>
      </c>
      <c r="AD24" s="8">
        <f t="shared" si="7"/>
        <v>1.1030598860230154</v>
      </c>
      <c r="AE24" s="61">
        <f t="shared" si="3"/>
        <v>29.30629560820238</v>
      </c>
    </row>
    <row r="25" spans="1:31" ht="12.75">
      <c r="A25" s="93" t="e">
        <f>VLOOKUP(B25,#REF!,2,0)</f>
        <v>#REF!</v>
      </c>
      <c r="B25" s="88" t="s">
        <v>38</v>
      </c>
      <c r="C25" s="5" t="s">
        <v>9</v>
      </c>
      <c r="D25" s="6">
        <v>439218</v>
      </c>
      <c r="E25" s="6">
        <v>77792</v>
      </c>
      <c r="F25" s="6">
        <v>274921</v>
      </c>
      <c r="G25" s="6">
        <v>791931</v>
      </c>
      <c r="H25" s="57">
        <f t="shared" si="0"/>
        <v>0.010845071772693783</v>
      </c>
      <c r="I25" s="73">
        <f>SUM(H$4:H25)</f>
        <v>0.7173880272026864</v>
      </c>
      <c r="J25" s="7">
        <f>G25/'6th Plan - "Target Allocation"'!$F$160</f>
        <v>0.004949126857000999</v>
      </c>
      <c r="K25" s="74">
        <f t="shared" si="6"/>
        <v>0.9898253714001998</v>
      </c>
      <c r="L25" s="8">
        <f t="shared" si="6"/>
        <v>1.0888079085402198</v>
      </c>
      <c r="M25" s="8">
        <f t="shared" si="6"/>
        <v>1.1877904456802397</v>
      </c>
      <c r="N25" s="8">
        <f t="shared" si="6"/>
        <v>1.2867729828202596</v>
      </c>
      <c r="O25" s="8">
        <f t="shared" si="6"/>
        <v>1.3857555199602796</v>
      </c>
      <c r="P25" s="8">
        <f t="shared" si="6"/>
        <v>1.4352467885302895</v>
      </c>
      <c r="Q25" s="8">
        <f t="shared" si="6"/>
        <v>1.5837205942403196</v>
      </c>
      <c r="R25" s="8">
        <f t="shared" si="6"/>
        <v>1.6827031313803396</v>
      </c>
      <c r="S25" s="8">
        <f t="shared" si="6"/>
        <v>1.7321943999503495</v>
      </c>
      <c r="T25" s="8">
        <f t="shared" si="6"/>
        <v>1.7816856685203595</v>
      </c>
      <c r="U25" s="8">
        <f t="shared" si="7"/>
        <v>1.8064313028053645</v>
      </c>
      <c r="V25" s="8">
        <f t="shared" si="7"/>
        <v>1.8064313028053645</v>
      </c>
      <c r="W25" s="8">
        <f t="shared" si="7"/>
        <v>1.8064313028053645</v>
      </c>
      <c r="X25" s="8">
        <f t="shared" si="7"/>
        <v>1.7816856685203595</v>
      </c>
      <c r="Y25" s="8">
        <f t="shared" si="7"/>
        <v>1.5342293256703097</v>
      </c>
      <c r="Z25" s="8">
        <f t="shared" si="7"/>
        <v>1.3857555199602796</v>
      </c>
      <c r="AA25" s="8">
        <f t="shared" si="7"/>
        <v>1.2372817142502497</v>
      </c>
      <c r="AB25" s="8">
        <f t="shared" si="7"/>
        <v>1.1877904456802397</v>
      </c>
      <c r="AC25" s="8">
        <f t="shared" si="7"/>
        <v>1.1382991771102298</v>
      </c>
      <c r="AD25" s="8">
        <f t="shared" si="7"/>
        <v>1.0888079085402198</v>
      </c>
      <c r="AE25" s="61">
        <f t="shared" si="3"/>
        <v>28.92764647917084</v>
      </c>
    </row>
    <row r="26" spans="1:31" ht="12.75">
      <c r="A26" s="93" t="e">
        <f>VLOOKUP(B26,#REF!,2,0)</f>
        <v>#REF!</v>
      </c>
      <c r="B26" s="88" t="s">
        <v>40</v>
      </c>
      <c r="C26" s="5" t="s">
        <v>41</v>
      </c>
      <c r="D26" s="6">
        <v>51137</v>
      </c>
      <c r="E26" s="6">
        <v>52057</v>
      </c>
      <c r="F26" s="6">
        <v>660072</v>
      </c>
      <c r="G26" s="6">
        <v>763266</v>
      </c>
      <c r="H26" s="57">
        <f t="shared" si="0"/>
        <v>0.010452519918600097</v>
      </c>
      <c r="I26" s="73">
        <f>SUM(H$4:H26)</f>
        <v>0.7278405471212864</v>
      </c>
      <c r="J26" s="7">
        <f>G26/'6th Plan - "Target Allocation"'!$F$160</f>
        <v>0.004769986601908151</v>
      </c>
      <c r="K26" s="74">
        <f t="shared" si="6"/>
        <v>0.9539973203816302</v>
      </c>
      <c r="L26" s="8">
        <f t="shared" si="6"/>
        <v>1.0493970524197933</v>
      </c>
      <c r="M26" s="8">
        <f t="shared" si="6"/>
        <v>1.1447967844579563</v>
      </c>
      <c r="N26" s="8">
        <f t="shared" si="6"/>
        <v>1.2401965164961193</v>
      </c>
      <c r="O26" s="8">
        <f t="shared" si="6"/>
        <v>1.3355962485342823</v>
      </c>
      <c r="P26" s="8">
        <f t="shared" si="6"/>
        <v>1.3832961145533638</v>
      </c>
      <c r="Q26" s="8">
        <f t="shared" si="6"/>
        <v>1.5263957126106085</v>
      </c>
      <c r="R26" s="8">
        <f t="shared" si="6"/>
        <v>1.6217954446487715</v>
      </c>
      <c r="S26" s="8">
        <f t="shared" si="6"/>
        <v>1.669495310667853</v>
      </c>
      <c r="T26" s="8">
        <f t="shared" si="6"/>
        <v>1.7171951766869344</v>
      </c>
      <c r="U26" s="8">
        <f t="shared" si="7"/>
        <v>1.7410451096964752</v>
      </c>
      <c r="V26" s="8">
        <f t="shared" si="7"/>
        <v>1.7410451096964752</v>
      </c>
      <c r="W26" s="8">
        <f t="shared" si="7"/>
        <v>1.7410451096964752</v>
      </c>
      <c r="X26" s="8">
        <f t="shared" si="7"/>
        <v>1.7171951766869344</v>
      </c>
      <c r="Y26" s="8">
        <f t="shared" si="7"/>
        <v>1.478695846591527</v>
      </c>
      <c r="Z26" s="8">
        <f t="shared" si="7"/>
        <v>1.3355962485342823</v>
      </c>
      <c r="AA26" s="8">
        <f t="shared" si="7"/>
        <v>1.1924966504770378</v>
      </c>
      <c r="AB26" s="8">
        <f t="shared" si="7"/>
        <v>1.1447967844579563</v>
      </c>
      <c r="AC26" s="8">
        <f t="shared" si="7"/>
        <v>1.0970969184388748</v>
      </c>
      <c r="AD26" s="8">
        <f t="shared" si="7"/>
        <v>1.0493970524197933</v>
      </c>
      <c r="AE26" s="61">
        <f t="shared" si="3"/>
        <v>27.880571688153147</v>
      </c>
    </row>
    <row r="27" spans="1:31" ht="12.75">
      <c r="A27" s="93" t="e">
        <f>VLOOKUP(B27,#REF!,2,0)</f>
        <v>#REF!</v>
      </c>
      <c r="B27" s="88" t="s">
        <v>42</v>
      </c>
      <c r="C27" s="5" t="s">
        <v>9</v>
      </c>
      <c r="D27" s="6">
        <v>134372</v>
      </c>
      <c r="E27" s="6">
        <v>106907</v>
      </c>
      <c r="F27" s="6">
        <v>457190</v>
      </c>
      <c r="G27" s="6">
        <v>698469</v>
      </c>
      <c r="H27" s="57">
        <f t="shared" si="0"/>
        <v>0.009565159636384551</v>
      </c>
      <c r="I27" s="73">
        <f>SUM(H$4:H27)</f>
        <v>0.737405706757671</v>
      </c>
      <c r="J27" s="7">
        <f>G27/'6th Plan - "Target Allocation"'!$F$160</f>
        <v>0.004365041508266036</v>
      </c>
      <c r="K27" s="74">
        <f t="shared" si="6"/>
        <v>0.8730083016532072</v>
      </c>
      <c r="L27" s="8">
        <f t="shared" si="6"/>
        <v>0.960309131818528</v>
      </c>
      <c r="M27" s="8">
        <f t="shared" si="6"/>
        <v>1.0476099619838486</v>
      </c>
      <c r="N27" s="8">
        <f t="shared" si="6"/>
        <v>1.1349107921491695</v>
      </c>
      <c r="O27" s="8">
        <f t="shared" si="6"/>
        <v>1.22221162231449</v>
      </c>
      <c r="P27" s="8">
        <f t="shared" si="6"/>
        <v>1.2658620373971505</v>
      </c>
      <c r="Q27" s="8">
        <f t="shared" si="6"/>
        <v>1.3968132826451316</v>
      </c>
      <c r="R27" s="8">
        <f t="shared" si="6"/>
        <v>1.4841141128104522</v>
      </c>
      <c r="S27" s="8">
        <f t="shared" si="6"/>
        <v>1.5277645278931127</v>
      </c>
      <c r="T27" s="8">
        <f t="shared" si="6"/>
        <v>1.5714149429757729</v>
      </c>
      <c r="U27" s="8">
        <f t="shared" si="7"/>
        <v>1.5932401505171032</v>
      </c>
      <c r="V27" s="8">
        <f t="shared" si="7"/>
        <v>1.5932401505171032</v>
      </c>
      <c r="W27" s="8">
        <f t="shared" si="7"/>
        <v>1.5932401505171032</v>
      </c>
      <c r="X27" s="8">
        <f t="shared" si="7"/>
        <v>1.5714149429757729</v>
      </c>
      <c r="Y27" s="8">
        <f t="shared" si="7"/>
        <v>1.3531628675624712</v>
      </c>
      <c r="Z27" s="8">
        <f t="shared" si="7"/>
        <v>1.22221162231449</v>
      </c>
      <c r="AA27" s="8">
        <f t="shared" si="7"/>
        <v>1.091260377066509</v>
      </c>
      <c r="AB27" s="8">
        <f t="shared" si="7"/>
        <v>1.0476099619838486</v>
      </c>
      <c r="AC27" s="8">
        <f t="shared" si="7"/>
        <v>1.0039595469011884</v>
      </c>
      <c r="AD27" s="8">
        <f t="shared" si="7"/>
        <v>0.960309131818528</v>
      </c>
      <c r="AE27" s="61">
        <f t="shared" si="3"/>
        <v>25.513667615814974</v>
      </c>
    </row>
    <row r="28" spans="1:31" ht="12.75">
      <c r="A28" s="93" t="e">
        <f>VLOOKUP(B28,#REF!,2,0)</f>
        <v>#REF!</v>
      </c>
      <c r="B28" s="88" t="s">
        <v>43</v>
      </c>
      <c r="C28" s="5" t="s">
        <v>14</v>
      </c>
      <c r="D28" s="6">
        <v>286419</v>
      </c>
      <c r="E28" s="6">
        <v>308917</v>
      </c>
      <c r="F28" s="6">
        <v>97547</v>
      </c>
      <c r="G28" s="6">
        <v>692883</v>
      </c>
      <c r="H28" s="57">
        <f t="shared" si="0"/>
        <v>0.009488662351997064</v>
      </c>
      <c r="I28" s="73">
        <f>SUM(H$4:H28)</f>
        <v>0.7468943691096681</v>
      </c>
      <c r="J28" s="7">
        <f>G28/'6th Plan - "Target Allocation"'!$F$160</f>
        <v>0.004330132125222302</v>
      </c>
      <c r="K28" s="74">
        <f t="shared" si="6"/>
        <v>0.8660264250444604</v>
      </c>
      <c r="L28" s="8">
        <f t="shared" si="6"/>
        <v>0.9526290675489064</v>
      </c>
      <c r="M28" s="8">
        <f t="shared" si="6"/>
        <v>1.0392317100533524</v>
      </c>
      <c r="N28" s="8">
        <f t="shared" si="6"/>
        <v>1.1258343525577985</v>
      </c>
      <c r="O28" s="8">
        <f t="shared" si="6"/>
        <v>1.2124369950622444</v>
      </c>
      <c r="P28" s="8">
        <f t="shared" si="6"/>
        <v>1.2557383163144675</v>
      </c>
      <c r="Q28" s="8">
        <f t="shared" si="6"/>
        <v>1.3856422800711365</v>
      </c>
      <c r="R28" s="8">
        <f t="shared" si="6"/>
        <v>1.4722449225755825</v>
      </c>
      <c r="S28" s="8">
        <f t="shared" si="6"/>
        <v>1.5155462438278056</v>
      </c>
      <c r="T28" s="8">
        <f t="shared" si="6"/>
        <v>1.5588475650800286</v>
      </c>
      <c r="U28" s="8">
        <f t="shared" si="7"/>
        <v>1.5804982257061402</v>
      </c>
      <c r="V28" s="8">
        <f t="shared" si="7"/>
        <v>1.5804982257061402</v>
      </c>
      <c r="W28" s="8">
        <f t="shared" si="7"/>
        <v>1.5804982257061402</v>
      </c>
      <c r="X28" s="8">
        <f t="shared" si="7"/>
        <v>1.5588475650800286</v>
      </c>
      <c r="Y28" s="8">
        <f t="shared" si="7"/>
        <v>1.3423409588189135</v>
      </c>
      <c r="Z28" s="8">
        <f t="shared" si="7"/>
        <v>1.2124369950622444</v>
      </c>
      <c r="AA28" s="8">
        <f t="shared" si="7"/>
        <v>1.0825330313055754</v>
      </c>
      <c r="AB28" s="8">
        <f t="shared" si="7"/>
        <v>1.0392317100533524</v>
      </c>
      <c r="AC28" s="8">
        <f t="shared" si="7"/>
        <v>0.9959303888011294</v>
      </c>
      <c r="AD28" s="8">
        <f t="shared" si="7"/>
        <v>0.9526290675489064</v>
      </c>
      <c r="AE28" s="61">
        <f t="shared" si="3"/>
        <v>25.309622271924354</v>
      </c>
    </row>
    <row r="29" spans="1:31" ht="12.75">
      <c r="A29" s="93" t="e">
        <f>VLOOKUP(B29,#REF!,2,0)</f>
        <v>#REF!</v>
      </c>
      <c r="B29" s="88" t="s">
        <v>44</v>
      </c>
      <c r="C29" s="5" t="s">
        <v>11</v>
      </c>
      <c r="D29" s="6">
        <v>267227</v>
      </c>
      <c r="E29" s="6">
        <v>254756</v>
      </c>
      <c r="F29" s="6">
        <v>161765</v>
      </c>
      <c r="G29" s="6">
        <v>683748</v>
      </c>
      <c r="H29" s="57">
        <f t="shared" si="0"/>
        <v>0.009363563409483692</v>
      </c>
      <c r="I29" s="73">
        <f>SUM(H$4:H29)</f>
        <v>0.7562579325191519</v>
      </c>
      <c r="J29" s="7">
        <f>G29/'6th Plan - "Target Allocation"'!$F$160</f>
        <v>0.004273043472500406</v>
      </c>
      <c r="K29" s="74">
        <f t="shared" si="6"/>
        <v>0.8546086945000811</v>
      </c>
      <c r="L29" s="8">
        <f t="shared" si="6"/>
        <v>0.9400695639500892</v>
      </c>
      <c r="M29" s="8">
        <f t="shared" si="6"/>
        <v>1.0255304334000974</v>
      </c>
      <c r="N29" s="8">
        <f t="shared" si="6"/>
        <v>1.1109913028501055</v>
      </c>
      <c r="O29" s="8">
        <f t="shared" si="6"/>
        <v>1.1964521723001136</v>
      </c>
      <c r="P29" s="8">
        <f t="shared" si="6"/>
        <v>1.2391826070251177</v>
      </c>
      <c r="Q29" s="8">
        <f t="shared" si="6"/>
        <v>1.3673739112001297</v>
      </c>
      <c r="R29" s="8">
        <f t="shared" si="6"/>
        <v>1.452834780650138</v>
      </c>
      <c r="S29" s="8">
        <f t="shared" si="6"/>
        <v>1.495565215375142</v>
      </c>
      <c r="T29" s="8">
        <f t="shared" si="6"/>
        <v>1.5382956501001461</v>
      </c>
      <c r="U29" s="8">
        <f t="shared" si="7"/>
        <v>1.5596608674626482</v>
      </c>
      <c r="V29" s="8">
        <f t="shared" si="7"/>
        <v>1.5596608674626482</v>
      </c>
      <c r="W29" s="8">
        <f t="shared" si="7"/>
        <v>1.5596608674626482</v>
      </c>
      <c r="X29" s="8">
        <f t="shared" si="7"/>
        <v>1.5382956501001461</v>
      </c>
      <c r="Y29" s="8">
        <f t="shared" si="7"/>
        <v>1.3246434764751258</v>
      </c>
      <c r="Z29" s="8">
        <f t="shared" si="7"/>
        <v>1.1964521723001136</v>
      </c>
      <c r="AA29" s="8">
        <f t="shared" si="7"/>
        <v>1.0682608681251013</v>
      </c>
      <c r="AB29" s="8">
        <f t="shared" si="7"/>
        <v>1.0255304334000974</v>
      </c>
      <c r="AC29" s="8">
        <f t="shared" si="7"/>
        <v>0.9827999986750934</v>
      </c>
      <c r="AD29" s="8">
        <f t="shared" si="7"/>
        <v>0.9400695639500892</v>
      </c>
      <c r="AE29" s="61">
        <f t="shared" si="3"/>
        <v>24.97593909676487</v>
      </c>
    </row>
    <row r="30" spans="1:31" ht="12.75">
      <c r="A30" s="95" t="e">
        <f>#REF!+#REF!</f>
        <v>#REF!</v>
      </c>
      <c r="B30" s="88" t="s">
        <v>48</v>
      </c>
      <c r="C30" s="5" t="s">
        <v>174</v>
      </c>
      <c r="D30" s="6">
        <v>365408</v>
      </c>
      <c r="E30" s="6">
        <v>225760</v>
      </c>
      <c r="F30" s="6">
        <v>77837</v>
      </c>
      <c r="G30" s="6">
        <v>669005</v>
      </c>
      <c r="H30" s="57">
        <f t="shared" si="0"/>
        <v>0.009161665904341419</v>
      </c>
      <c r="I30" s="73">
        <f>SUM(H$4:H30)</f>
        <v>0.7654195984234933</v>
      </c>
      <c r="J30" s="7">
        <f>G30/'6th Plan - "Target Allocation"'!$F$160</f>
        <v>0.00418090794901065</v>
      </c>
      <c r="K30" s="74">
        <f t="shared" si="6"/>
        <v>0.83618158980213</v>
      </c>
      <c r="L30" s="8">
        <f t="shared" si="6"/>
        <v>0.9197997487823429</v>
      </c>
      <c r="M30" s="8">
        <f t="shared" si="6"/>
        <v>1.003417907762556</v>
      </c>
      <c r="N30" s="8">
        <f t="shared" si="6"/>
        <v>1.087036066742769</v>
      </c>
      <c r="O30" s="8">
        <f t="shared" si="6"/>
        <v>1.170654225722982</v>
      </c>
      <c r="P30" s="8">
        <f t="shared" si="6"/>
        <v>1.2124633052130884</v>
      </c>
      <c r="Q30" s="8">
        <f t="shared" si="6"/>
        <v>1.3378905436834079</v>
      </c>
      <c r="R30" s="8">
        <f t="shared" si="6"/>
        <v>1.4215087026636208</v>
      </c>
      <c r="S30" s="8">
        <f t="shared" si="6"/>
        <v>1.4633177821537273</v>
      </c>
      <c r="T30" s="8">
        <f t="shared" si="6"/>
        <v>1.505126861643834</v>
      </c>
      <c r="U30" s="8">
        <f t="shared" si="7"/>
        <v>1.5260314013888872</v>
      </c>
      <c r="V30" s="8">
        <f t="shared" si="7"/>
        <v>1.5260314013888872</v>
      </c>
      <c r="W30" s="8">
        <f t="shared" si="7"/>
        <v>1.5260314013888872</v>
      </c>
      <c r="X30" s="8">
        <f t="shared" si="7"/>
        <v>1.505126861643834</v>
      </c>
      <c r="Y30" s="8">
        <f t="shared" si="7"/>
        <v>1.2960814641933014</v>
      </c>
      <c r="Z30" s="8">
        <f t="shared" si="7"/>
        <v>1.170654225722982</v>
      </c>
      <c r="AA30" s="8">
        <f t="shared" si="7"/>
        <v>1.0452269872526625</v>
      </c>
      <c r="AB30" s="8">
        <f t="shared" si="7"/>
        <v>1.003417907762556</v>
      </c>
      <c r="AC30" s="8">
        <f t="shared" si="7"/>
        <v>0.9616088282724494</v>
      </c>
      <c r="AD30" s="8">
        <f t="shared" si="7"/>
        <v>0.9197997487823429</v>
      </c>
      <c r="AE30" s="61">
        <f t="shared" si="3"/>
        <v>24.437406961967245</v>
      </c>
    </row>
    <row r="31" spans="1:31" ht="12.75">
      <c r="A31" s="93" t="e">
        <f>VLOOKUP(B31,#REF!,2,0)</f>
        <v>#REF!</v>
      </c>
      <c r="B31" s="88" t="s">
        <v>45</v>
      </c>
      <c r="C31" s="5" t="s">
        <v>9</v>
      </c>
      <c r="D31" s="6">
        <v>420059</v>
      </c>
      <c r="E31" s="6">
        <v>184562</v>
      </c>
      <c r="F31" s="6">
        <v>64066</v>
      </c>
      <c r="G31" s="6">
        <v>668687</v>
      </c>
      <c r="H31" s="57">
        <f t="shared" si="0"/>
        <v>0.009157311064306471</v>
      </c>
      <c r="I31" s="73">
        <f>SUM(H$4:H31)</f>
        <v>0.7745769094877998</v>
      </c>
      <c r="J31" s="7">
        <f>G31/'6th Plan - "Target Allocation"'!$F$160</f>
        <v>0.004178920626452843</v>
      </c>
      <c r="K31" s="74">
        <f t="shared" si="6"/>
        <v>0.8357841252905686</v>
      </c>
      <c r="L31" s="8">
        <f t="shared" si="6"/>
        <v>0.9193625378196254</v>
      </c>
      <c r="M31" s="8">
        <f t="shared" si="6"/>
        <v>1.0029409503486824</v>
      </c>
      <c r="N31" s="8">
        <f t="shared" si="6"/>
        <v>1.0865193628777392</v>
      </c>
      <c r="O31" s="8">
        <f t="shared" si="6"/>
        <v>1.170097775406796</v>
      </c>
      <c r="P31" s="8">
        <f t="shared" si="6"/>
        <v>1.2118869816713245</v>
      </c>
      <c r="Q31" s="8">
        <f t="shared" si="6"/>
        <v>1.3372546004649097</v>
      </c>
      <c r="R31" s="8">
        <f t="shared" si="6"/>
        <v>1.4208330129939666</v>
      </c>
      <c r="S31" s="8">
        <f t="shared" si="6"/>
        <v>1.462622219258495</v>
      </c>
      <c r="T31" s="8">
        <f t="shared" si="6"/>
        <v>1.5044114255230234</v>
      </c>
      <c r="U31" s="8">
        <f t="shared" si="7"/>
        <v>1.5253060286552875</v>
      </c>
      <c r="V31" s="8">
        <f t="shared" si="7"/>
        <v>1.5253060286552875</v>
      </c>
      <c r="W31" s="8">
        <f t="shared" si="7"/>
        <v>1.5253060286552875</v>
      </c>
      <c r="X31" s="8">
        <f t="shared" si="7"/>
        <v>1.5044114255230234</v>
      </c>
      <c r="Y31" s="8">
        <f t="shared" si="7"/>
        <v>1.2954653942003813</v>
      </c>
      <c r="Z31" s="8">
        <f t="shared" si="7"/>
        <v>1.170097775406796</v>
      </c>
      <c r="AA31" s="8">
        <f t="shared" si="7"/>
        <v>1.0447301566132108</v>
      </c>
      <c r="AB31" s="8">
        <f t="shared" si="7"/>
        <v>1.0029409503486824</v>
      </c>
      <c r="AC31" s="8">
        <f t="shared" si="7"/>
        <v>0.9611517440841538</v>
      </c>
      <c r="AD31" s="8">
        <f t="shared" si="7"/>
        <v>0.9193625378196254</v>
      </c>
      <c r="AE31" s="61">
        <f t="shared" si="3"/>
        <v>24.42579106161687</v>
      </c>
    </row>
    <row r="32" spans="1:31" ht="12.75">
      <c r="A32" s="93" t="e">
        <f>VLOOKUP(B32,#REF!,2,0)</f>
        <v>#REF!</v>
      </c>
      <c r="B32" s="88" t="s">
        <v>46</v>
      </c>
      <c r="C32" s="5" t="s">
        <v>11</v>
      </c>
      <c r="D32" s="6">
        <v>443665</v>
      </c>
      <c r="E32" s="6">
        <v>102851</v>
      </c>
      <c r="F32" s="6">
        <v>105204</v>
      </c>
      <c r="G32" s="6">
        <v>651720</v>
      </c>
      <c r="H32" s="57">
        <f t="shared" si="0"/>
        <v>0.008924957067850599</v>
      </c>
      <c r="I32" s="73">
        <f>SUM(H$4:H32)</f>
        <v>0.7835018665556504</v>
      </c>
      <c r="J32" s="7">
        <f>G32/'6th Plan - "Target Allocation"'!$F$160</f>
        <v>0.004072886343942453</v>
      </c>
      <c r="K32" s="74">
        <f t="shared" si="6"/>
        <v>0.8145772687884906</v>
      </c>
      <c r="L32" s="8">
        <f t="shared" si="6"/>
        <v>0.8960349956673397</v>
      </c>
      <c r="M32" s="8">
        <f t="shared" si="6"/>
        <v>0.9774927225461887</v>
      </c>
      <c r="N32" s="8">
        <f t="shared" si="6"/>
        <v>1.0589504494250377</v>
      </c>
      <c r="O32" s="8">
        <f t="shared" si="6"/>
        <v>1.140408176303887</v>
      </c>
      <c r="P32" s="8">
        <f t="shared" si="6"/>
        <v>1.1811370397433114</v>
      </c>
      <c r="Q32" s="8">
        <f t="shared" si="6"/>
        <v>1.303323630061585</v>
      </c>
      <c r="R32" s="8">
        <f t="shared" si="6"/>
        <v>1.3847813569404341</v>
      </c>
      <c r="S32" s="8">
        <f t="shared" si="6"/>
        <v>1.4255102203798586</v>
      </c>
      <c r="T32" s="8">
        <f t="shared" si="6"/>
        <v>1.4662390838192831</v>
      </c>
      <c r="U32" s="8">
        <f t="shared" si="7"/>
        <v>1.4866035155389954</v>
      </c>
      <c r="V32" s="8">
        <f t="shared" si="7"/>
        <v>1.4866035155389954</v>
      </c>
      <c r="W32" s="8">
        <f t="shared" si="7"/>
        <v>1.4866035155389954</v>
      </c>
      <c r="X32" s="8">
        <f t="shared" si="7"/>
        <v>1.4662390838192831</v>
      </c>
      <c r="Y32" s="8">
        <f t="shared" si="7"/>
        <v>1.2625947666221604</v>
      </c>
      <c r="Z32" s="8">
        <f t="shared" si="7"/>
        <v>1.140408176303887</v>
      </c>
      <c r="AA32" s="8">
        <f t="shared" si="7"/>
        <v>1.0182215859856132</v>
      </c>
      <c r="AB32" s="8">
        <f t="shared" si="7"/>
        <v>0.9774927225461887</v>
      </c>
      <c r="AC32" s="8">
        <f t="shared" si="7"/>
        <v>0.9367638591067642</v>
      </c>
      <c r="AD32" s="8">
        <f t="shared" si="7"/>
        <v>0.8960349956673397</v>
      </c>
      <c r="AE32" s="61">
        <f t="shared" si="3"/>
        <v>23.80602068034364</v>
      </c>
    </row>
    <row r="33" spans="1:31" ht="12.75">
      <c r="A33" s="93" t="e">
        <f>VLOOKUP(B33,#REF!,2,0)</f>
        <v>#REF!</v>
      </c>
      <c r="B33" s="89" t="s">
        <v>47</v>
      </c>
      <c r="C33" s="5" t="s">
        <v>9</v>
      </c>
      <c r="D33" s="6">
        <v>290554</v>
      </c>
      <c r="E33" s="6">
        <v>272310</v>
      </c>
      <c r="F33" s="6">
        <v>58954</v>
      </c>
      <c r="G33" s="6">
        <v>621818</v>
      </c>
      <c r="H33" s="57">
        <f t="shared" si="0"/>
        <v>0.008515465159910274</v>
      </c>
      <c r="I33" s="73">
        <f>SUM(H$4:H33)</f>
        <v>0.7920173317155607</v>
      </c>
      <c r="J33" s="7">
        <f>G33/'6th Plan - "Target Allocation"'!$F$160</f>
        <v>0.003886015529088578</v>
      </c>
      <c r="K33" s="74">
        <f t="shared" si="6"/>
        <v>0.7772031058177156</v>
      </c>
      <c r="L33" s="8">
        <f t="shared" si="6"/>
        <v>0.8549234163994872</v>
      </c>
      <c r="M33" s="8">
        <f t="shared" si="6"/>
        <v>0.9326437269812587</v>
      </c>
      <c r="N33" s="8">
        <f t="shared" si="6"/>
        <v>1.0103640375630303</v>
      </c>
      <c r="O33" s="8">
        <f t="shared" si="6"/>
        <v>1.088084348144802</v>
      </c>
      <c r="P33" s="8">
        <f t="shared" si="6"/>
        <v>1.1269445034356877</v>
      </c>
      <c r="Q33" s="8">
        <f t="shared" si="6"/>
        <v>1.243524969308345</v>
      </c>
      <c r="R33" s="8">
        <f t="shared" si="6"/>
        <v>1.3212452798901166</v>
      </c>
      <c r="S33" s="8">
        <f t="shared" si="6"/>
        <v>1.3601054351810022</v>
      </c>
      <c r="T33" s="8">
        <f t="shared" si="6"/>
        <v>1.398965590471888</v>
      </c>
      <c r="U33" s="8">
        <f t="shared" si="7"/>
        <v>1.418395668117331</v>
      </c>
      <c r="V33" s="8">
        <f t="shared" si="7"/>
        <v>1.418395668117331</v>
      </c>
      <c r="W33" s="8">
        <f t="shared" si="7"/>
        <v>1.418395668117331</v>
      </c>
      <c r="X33" s="8">
        <f t="shared" si="7"/>
        <v>1.398965590471888</v>
      </c>
      <c r="Y33" s="8">
        <f t="shared" si="7"/>
        <v>1.2046648140174592</v>
      </c>
      <c r="Z33" s="8">
        <f t="shared" si="7"/>
        <v>1.088084348144802</v>
      </c>
      <c r="AA33" s="8">
        <f t="shared" si="7"/>
        <v>0.9715038822721446</v>
      </c>
      <c r="AB33" s="8">
        <f t="shared" si="7"/>
        <v>0.9326437269812587</v>
      </c>
      <c r="AC33" s="8">
        <f t="shared" si="7"/>
        <v>0.8937835716903729</v>
      </c>
      <c r="AD33" s="8">
        <f t="shared" si="7"/>
        <v>0.8549234163994872</v>
      </c>
      <c r="AE33" s="61">
        <f t="shared" si="3"/>
        <v>22.71376076752274</v>
      </c>
    </row>
    <row r="34" spans="1:31" ht="12.75">
      <c r="A34" s="93" t="e">
        <f>VLOOKUP(B34,#REF!,2,0)</f>
        <v>#REF!</v>
      </c>
      <c r="B34" s="88" t="s">
        <v>50</v>
      </c>
      <c r="C34" s="5" t="s">
        <v>9</v>
      </c>
      <c r="D34" s="6">
        <v>375803</v>
      </c>
      <c r="E34" s="6">
        <v>181335</v>
      </c>
      <c r="F34" s="6">
        <v>38730</v>
      </c>
      <c r="G34" s="6">
        <v>595868</v>
      </c>
      <c r="H34" s="57">
        <f t="shared" si="0"/>
        <v>0.008160093779699873</v>
      </c>
      <c r="I34" s="83">
        <f>SUM(H$4:H34)</f>
        <v>0.8001774254952605</v>
      </c>
      <c r="J34" s="7">
        <f>G34/'6th Plan - "Target Allocation"'!$F$160</f>
        <v>0.003723842509041155</v>
      </c>
      <c r="K34" s="74">
        <f aca="true" t="shared" si="8" ref="K34:T43">$J34*K$3</f>
        <v>0.744768501808231</v>
      </c>
      <c r="L34" s="8">
        <f t="shared" si="8"/>
        <v>0.8192453519890541</v>
      </c>
      <c r="M34" s="8">
        <f t="shared" si="8"/>
        <v>0.8937222021698772</v>
      </c>
      <c r="N34" s="8">
        <f t="shared" si="8"/>
        <v>0.9681990523507003</v>
      </c>
      <c r="O34" s="8">
        <f t="shared" si="8"/>
        <v>1.0426759025315233</v>
      </c>
      <c r="P34" s="8">
        <f t="shared" si="8"/>
        <v>1.079914327621935</v>
      </c>
      <c r="Q34" s="8">
        <f t="shared" si="8"/>
        <v>1.1916296028931697</v>
      </c>
      <c r="R34" s="8">
        <f t="shared" si="8"/>
        <v>1.2661064530739927</v>
      </c>
      <c r="S34" s="8">
        <f t="shared" si="8"/>
        <v>1.3033448781644041</v>
      </c>
      <c r="T34" s="8">
        <f t="shared" si="8"/>
        <v>1.3405833032548158</v>
      </c>
      <c r="U34" s="8">
        <f aca="true" t="shared" si="9" ref="U34:AD43">$J34*U$3</f>
        <v>1.3592025158000216</v>
      </c>
      <c r="V34" s="8">
        <f t="shared" si="9"/>
        <v>1.3592025158000216</v>
      </c>
      <c r="W34" s="8">
        <f t="shared" si="9"/>
        <v>1.3592025158000216</v>
      </c>
      <c r="X34" s="8">
        <f t="shared" si="9"/>
        <v>1.3405833032548158</v>
      </c>
      <c r="Y34" s="8">
        <f t="shared" si="9"/>
        <v>1.154391177802758</v>
      </c>
      <c r="Z34" s="8">
        <f t="shared" si="9"/>
        <v>1.0426759025315233</v>
      </c>
      <c r="AA34" s="8">
        <f t="shared" si="9"/>
        <v>0.9309606272602887</v>
      </c>
      <c r="AB34" s="8">
        <f t="shared" si="9"/>
        <v>0.8937222021698772</v>
      </c>
      <c r="AC34" s="8">
        <f t="shared" si="9"/>
        <v>0.8564837770794657</v>
      </c>
      <c r="AD34" s="8">
        <f t="shared" si="9"/>
        <v>0.8192453519890541</v>
      </c>
      <c r="AE34" s="61">
        <f t="shared" si="3"/>
        <v>21.765859465345546</v>
      </c>
    </row>
    <row r="35" spans="1:31" ht="12.75">
      <c r="A35" s="93" t="e">
        <f>VLOOKUP(B35,#REF!,2,0)</f>
        <v>#REF!</v>
      </c>
      <c r="B35" s="88" t="s">
        <v>51</v>
      </c>
      <c r="C35" s="5" t="s">
        <v>9</v>
      </c>
      <c r="D35" s="6">
        <v>413311</v>
      </c>
      <c r="E35" s="6">
        <v>129860</v>
      </c>
      <c r="F35" s="6">
        <v>7379</v>
      </c>
      <c r="G35" s="6">
        <v>550550</v>
      </c>
      <c r="H35" s="57">
        <f t="shared" si="0"/>
        <v>0.007539487991323187</v>
      </c>
      <c r="I35" s="73">
        <f>SUM(H$4:H35)</f>
        <v>0.8077169134865837</v>
      </c>
      <c r="J35" s="7">
        <f>G35/'6th Plan - "Target Allocation"'!$F$160</f>
        <v>0.0034406302962277013</v>
      </c>
      <c r="K35" s="74">
        <f t="shared" si="8"/>
        <v>0.6881260592455403</v>
      </c>
      <c r="L35" s="8">
        <f t="shared" si="8"/>
        <v>0.7569386651700943</v>
      </c>
      <c r="M35" s="8">
        <f t="shared" si="8"/>
        <v>0.8257512710946483</v>
      </c>
      <c r="N35" s="8">
        <f t="shared" si="8"/>
        <v>0.8945638770192024</v>
      </c>
      <c r="O35" s="8">
        <f t="shared" si="8"/>
        <v>0.9633764829437563</v>
      </c>
      <c r="P35" s="8">
        <f t="shared" si="8"/>
        <v>0.9977827859060334</v>
      </c>
      <c r="Q35" s="8">
        <f t="shared" si="8"/>
        <v>1.1010016947928645</v>
      </c>
      <c r="R35" s="8">
        <f t="shared" si="8"/>
        <v>1.1698143007174184</v>
      </c>
      <c r="S35" s="8">
        <f t="shared" si="8"/>
        <v>1.2042206036796954</v>
      </c>
      <c r="T35" s="8">
        <f t="shared" si="8"/>
        <v>1.2386269066419724</v>
      </c>
      <c r="U35" s="8">
        <f t="shared" si="9"/>
        <v>1.255830058123111</v>
      </c>
      <c r="V35" s="8">
        <f t="shared" si="9"/>
        <v>1.255830058123111</v>
      </c>
      <c r="W35" s="8">
        <f t="shared" si="9"/>
        <v>1.255830058123111</v>
      </c>
      <c r="X35" s="8">
        <f t="shared" si="9"/>
        <v>1.2386269066419724</v>
      </c>
      <c r="Y35" s="8">
        <f t="shared" si="9"/>
        <v>1.0665953918305875</v>
      </c>
      <c r="Z35" s="8">
        <f t="shared" si="9"/>
        <v>0.9633764829437563</v>
      </c>
      <c r="AA35" s="8">
        <f t="shared" si="9"/>
        <v>0.8601575740569253</v>
      </c>
      <c r="AB35" s="8">
        <f t="shared" si="9"/>
        <v>0.8257512710946483</v>
      </c>
      <c r="AC35" s="8">
        <f t="shared" si="9"/>
        <v>0.7913449681323713</v>
      </c>
      <c r="AD35" s="8">
        <f t="shared" si="9"/>
        <v>0.7569386651700943</v>
      </c>
      <c r="AE35" s="61">
        <f t="shared" si="3"/>
        <v>20.11048408145091</v>
      </c>
    </row>
    <row r="36" spans="1:31" ht="12.75">
      <c r="A36" s="93" t="e">
        <f>VLOOKUP(B36,#REF!,2,0)</f>
        <v>#REF!</v>
      </c>
      <c r="B36" s="88" t="s">
        <v>52</v>
      </c>
      <c r="C36" s="5" t="s">
        <v>11</v>
      </c>
      <c r="D36" s="6">
        <v>137505</v>
      </c>
      <c r="E36" s="6">
        <v>19593</v>
      </c>
      <c r="F36" s="6">
        <v>375366</v>
      </c>
      <c r="G36" s="6">
        <v>532464</v>
      </c>
      <c r="H36" s="57">
        <f aca="true" t="shared" si="10" ref="H36:H67">G36/G$127</f>
        <v>0.007291809887951883</v>
      </c>
      <c r="I36" s="73">
        <f>SUM(H$4:H36)</f>
        <v>0.8150087233745356</v>
      </c>
      <c r="J36" s="7">
        <f>G36/'6th Plan - "Target Allocation"'!$F$160</f>
        <v>0.0033276028881129537</v>
      </c>
      <c r="K36" s="74">
        <f t="shared" si="8"/>
        <v>0.6655205776225908</v>
      </c>
      <c r="L36" s="8">
        <f t="shared" si="8"/>
        <v>0.7320726353848498</v>
      </c>
      <c r="M36" s="8">
        <f t="shared" si="8"/>
        <v>0.7986246931471088</v>
      </c>
      <c r="N36" s="8">
        <f t="shared" si="8"/>
        <v>0.865176750909368</v>
      </c>
      <c r="O36" s="8">
        <f t="shared" si="8"/>
        <v>0.931728808671627</v>
      </c>
      <c r="P36" s="8">
        <f t="shared" si="8"/>
        <v>0.9650048375527566</v>
      </c>
      <c r="Q36" s="8">
        <f t="shared" si="8"/>
        <v>1.0648329241961452</v>
      </c>
      <c r="R36" s="8">
        <f t="shared" si="8"/>
        <v>1.1313849819584043</v>
      </c>
      <c r="S36" s="8">
        <f t="shared" si="8"/>
        <v>1.1646610108395339</v>
      </c>
      <c r="T36" s="8">
        <f t="shared" si="8"/>
        <v>1.1979370397206632</v>
      </c>
      <c r="U36" s="8">
        <f t="shared" si="9"/>
        <v>1.2145750541612281</v>
      </c>
      <c r="V36" s="8">
        <f t="shared" si="9"/>
        <v>1.2145750541612281</v>
      </c>
      <c r="W36" s="8">
        <f t="shared" si="9"/>
        <v>1.2145750541612281</v>
      </c>
      <c r="X36" s="8">
        <f t="shared" si="9"/>
        <v>1.1979370397206632</v>
      </c>
      <c r="Y36" s="8">
        <f t="shared" si="9"/>
        <v>1.0315568953150156</v>
      </c>
      <c r="Z36" s="8">
        <f t="shared" si="9"/>
        <v>0.931728808671627</v>
      </c>
      <c r="AA36" s="8">
        <f t="shared" si="9"/>
        <v>0.8319007220282384</v>
      </c>
      <c r="AB36" s="8">
        <f t="shared" si="9"/>
        <v>0.7986246931471088</v>
      </c>
      <c r="AC36" s="8">
        <f t="shared" si="9"/>
        <v>0.7653486642659794</v>
      </c>
      <c r="AD36" s="8">
        <f t="shared" si="9"/>
        <v>0.7320726353848498</v>
      </c>
      <c r="AE36" s="61">
        <f t="shared" si="3"/>
        <v>19.449838881020213</v>
      </c>
    </row>
    <row r="37" spans="1:31" ht="12.75">
      <c r="A37" s="93" t="e">
        <f>VLOOKUP(B37,#REF!,2,0)</f>
        <v>#REF!</v>
      </c>
      <c r="B37" s="88" t="s">
        <v>53</v>
      </c>
      <c r="C37" s="5" t="s">
        <v>9</v>
      </c>
      <c r="D37" s="6">
        <v>210770</v>
      </c>
      <c r="E37" s="6">
        <v>100690</v>
      </c>
      <c r="F37" s="6">
        <v>204062</v>
      </c>
      <c r="G37" s="6">
        <v>515522</v>
      </c>
      <c r="H37" s="57">
        <f t="shared" si="10"/>
        <v>0.007059798253133978</v>
      </c>
      <c r="I37" s="73">
        <f>SUM(H$4:H37)</f>
        <v>0.8220685216276695</v>
      </c>
      <c r="J37" s="7">
        <f>G37/'6th Plan - "Target Allocation"'!$F$160</f>
        <v>0.0032217248416527055</v>
      </c>
      <c r="K37" s="74">
        <f t="shared" si="8"/>
        <v>0.6443449683305411</v>
      </c>
      <c r="L37" s="8">
        <f t="shared" si="8"/>
        <v>0.7087794651635952</v>
      </c>
      <c r="M37" s="8">
        <f t="shared" si="8"/>
        <v>0.7732139619966493</v>
      </c>
      <c r="N37" s="8">
        <f t="shared" si="8"/>
        <v>0.8376484588297034</v>
      </c>
      <c r="O37" s="8">
        <f t="shared" si="8"/>
        <v>0.9020829556627575</v>
      </c>
      <c r="P37" s="8">
        <f t="shared" si="8"/>
        <v>0.9343002040792846</v>
      </c>
      <c r="Q37" s="8">
        <f t="shared" si="8"/>
        <v>1.0309519493288657</v>
      </c>
      <c r="R37" s="8">
        <f t="shared" si="8"/>
        <v>1.0953864461619198</v>
      </c>
      <c r="S37" s="8">
        <f t="shared" si="8"/>
        <v>1.127603694578447</v>
      </c>
      <c r="T37" s="8">
        <f t="shared" si="8"/>
        <v>1.159820942994974</v>
      </c>
      <c r="U37" s="8">
        <f t="shared" si="9"/>
        <v>1.1759295672032375</v>
      </c>
      <c r="V37" s="8">
        <f t="shared" si="9"/>
        <v>1.1759295672032375</v>
      </c>
      <c r="W37" s="8">
        <f t="shared" si="9"/>
        <v>1.1759295672032375</v>
      </c>
      <c r="X37" s="8">
        <f t="shared" si="9"/>
        <v>1.159820942994974</v>
      </c>
      <c r="Y37" s="8">
        <f t="shared" si="9"/>
        <v>0.9987347009123387</v>
      </c>
      <c r="Z37" s="8">
        <f t="shared" si="9"/>
        <v>0.9020829556627575</v>
      </c>
      <c r="AA37" s="8">
        <f t="shared" si="9"/>
        <v>0.8054312104131763</v>
      </c>
      <c r="AB37" s="8">
        <f t="shared" si="9"/>
        <v>0.7732139619966493</v>
      </c>
      <c r="AC37" s="8">
        <f t="shared" si="9"/>
        <v>0.7409967135801222</v>
      </c>
      <c r="AD37" s="8">
        <f t="shared" si="9"/>
        <v>0.7087794651635952</v>
      </c>
      <c r="AE37" s="61">
        <f t="shared" si="3"/>
        <v>18.830981699460065</v>
      </c>
    </row>
    <row r="38" spans="1:31" ht="12.75">
      <c r="A38" s="93" t="e">
        <f>VLOOKUP(B38,#REF!,2,0)</f>
        <v>#REF!</v>
      </c>
      <c r="B38" s="88" t="s">
        <v>54</v>
      </c>
      <c r="C38" s="5" t="s">
        <v>11</v>
      </c>
      <c r="D38" s="6">
        <v>205536</v>
      </c>
      <c r="E38" s="6">
        <v>91352</v>
      </c>
      <c r="F38" s="6">
        <v>204558</v>
      </c>
      <c r="G38" s="6">
        <v>501446</v>
      </c>
      <c r="H38" s="57">
        <f t="shared" si="10"/>
        <v>0.006867034956492683</v>
      </c>
      <c r="I38" s="73">
        <f>SUM(H$4:H38)</f>
        <v>0.8289355565841622</v>
      </c>
      <c r="J38" s="7">
        <f>G38/'6th Plan - "Target Allocation"'!$F$160</f>
        <v>0.003133757695980739</v>
      </c>
      <c r="K38" s="74">
        <f t="shared" si="8"/>
        <v>0.6267515391961478</v>
      </c>
      <c r="L38" s="8">
        <f t="shared" si="8"/>
        <v>0.6894266931157625</v>
      </c>
      <c r="M38" s="8">
        <f t="shared" si="8"/>
        <v>0.7521018470353773</v>
      </c>
      <c r="N38" s="8">
        <f t="shared" si="8"/>
        <v>0.8147770009549921</v>
      </c>
      <c r="O38" s="8">
        <f t="shared" si="8"/>
        <v>0.8774521548746068</v>
      </c>
      <c r="P38" s="8">
        <f t="shared" si="8"/>
        <v>0.9087897318344142</v>
      </c>
      <c r="Q38" s="8">
        <f t="shared" si="8"/>
        <v>1.0028024627138363</v>
      </c>
      <c r="R38" s="8">
        <f t="shared" si="8"/>
        <v>1.0654776166334512</v>
      </c>
      <c r="S38" s="8">
        <f t="shared" si="8"/>
        <v>1.0968151935932586</v>
      </c>
      <c r="T38" s="8">
        <f t="shared" si="8"/>
        <v>1.128152770553066</v>
      </c>
      <c r="U38" s="8">
        <f t="shared" si="9"/>
        <v>1.1438215590329697</v>
      </c>
      <c r="V38" s="8">
        <f t="shared" si="9"/>
        <v>1.1438215590329697</v>
      </c>
      <c r="W38" s="8">
        <f t="shared" si="9"/>
        <v>1.1438215590329697</v>
      </c>
      <c r="X38" s="8">
        <f t="shared" si="9"/>
        <v>1.128152770553066</v>
      </c>
      <c r="Y38" s="8">
        <f t="shared" si="9"/>
        <v>0.971464885754029</v>
      </c>
      <c r="Z38" s="8">
        <f t="shared" si="9"/>
        <v>0.8774521548746068</v>
      </c>
      <c r="AA38" s="8">
        <f t="shared" si="9"/>
        <v>0.7834394239951847</v>
      </c>
      <c r="AB38" s="8">
        <f t="shared" si="9"/>
        <v>0.7521018470353773</v>
      </c>
      <c r="AC38" s="8">
        <f t="shared" si="9"/>
        <v>0.7207642700755699</v>
      </c>
      <c r="AD38" s="8">
        <f t="shared" si="9"/>
        <v>0.6894266931157625</v>
      </c>
      <c r="AE38" s="61">
        <f t="shared" si="3"/>
        <v>18.31681373300742</v>
      </c>
    </row>
    <row r="39" spans="1:31" ht="12.75">
      <c r="A39" s="93" t="e">
        <f>VLOOKUP(B39,#REF!,2,0)</f>
        <v>#REF!</v>
      </c>
      <c r="B39" s="88" t="s">
        <v>55</v>
      </c>
      <c r="C39" s="5" t="s">
        <v>9</v>
      </c>
      <c r="D39" s="6">
        <v>95346</v>
      </c>
      <c r="E39" s="6">
        <v>389323</v>
      </c>
      <c r="F39" s="6">
        <v>0</v>
      </c>
      <c r="G39" s="6">
        <v>484669</v>
      </c>
      <c r="H39" s="57">
        <f t="shared" si="10"/>
        <v>0.006637282908485365</v>
      </c>
      <c r="I39" s="73">
        <f>SUM(H$4:H39)</f>
        <v>0.8355728394926476</v>
      </c>
      <c r="J39" s="7">
        <f>G39/'6th Plan - "Target Allocation"'!$F$160</f>
        <v>0.003028910807451428</v>
      </c>
      <c r="K39" s="74">
        <f t="shared" si="8"/>
        <v>0.6057821614902856</v>
      </c>
      <c r="L39" s="8">
        <f t="shared" si="8"/>
        <v>0.6663603776393141</v>
      </c>
      <c r="M39" s="8">
        <f t="shared" si="8"/>
        <v>0.7269385937883427</v>
      </c>
      <c r="N39" s="8">
        <f t="shared" si="8"/>
        <v>0.7875168099373713</v>
      </c>
      <c r="O39" s="8">
        <f t="shared" si="8"/>
        <v>0.8480950260863998</v>
      </c>
      <c r="P39" s="8">
        <f t="shared" si="8"/>
        <v>0.8783841341609141</v>
      </c>
      <c r="Q39" s="8">
        <f t="shared" si="8"/>
        <v>0.9692514583844569</v>
      </c>
      <c r="R39" s="8">
        <f t="shared" si="8"/>
        <v>1.0298296745334854</v>
      </c>
      <c r="S39" s="8">
        <f t="shared" si="8"/>
        <v>1.0601187826079999</v>
      </c>
      <c r="T39" s="8">
        <f t="shared" si="8"/>
        <v>1.090407890682514</v>
      </c>
      <c r="U39" s="8">
        <f t="shared" si="9"/>
        <v>1.105552444719771</v>
      </c>
      <c r="V39" s="8">
        <f t="shared" si="9"/>
        <v>1.105552444719771</v>
      </c>
      <c r="W39" s="8">
        <f t="shared" si="9"/>
        <v>1.105552444719771</v>
      </c>
      <c r="X39" s="8">
        <f t="shared" si="9"/>
        <v>1.090407890682514</v>
      </c>
      <c r="Y39" s="8">
        <f t="shared" si="9"/>
        <v>0.9389623503099427</v>
      </c>
      <c r="Z39" s="8">
        <f t="shared" si="9"/>
        <v>0.8480950260863998</v>
      </c>
      <c r="AA39" s="8">
        <f t="shared" si="9"/>
        <v>0.7572277018628569</v>
      </c>
      <c r="AB39" s="8">
        <f t="shared" si="9"/>
        <v>0.7269385937883427</v>
      </c>
      <c r="AC39" s="8">
        <f t="shared" si="9"/>
        <v>0.6966494857138285</v>
      </c>
      <c r="AD39" s="8">
        <f t="shared" si="9"/>
        <v>0.6663603776393141</v>
      </c>
      <c r="AE39" s="61">
        <f t="shared" si="3"/>
        <v>17.703983669553594</v>
      </c>
    </row>
    <row r="40" spans="1:31" ht="12.75">
      <c r="A40" s="93" t="e">
        <f>VLOOKUP(B40,#REF!,2,0)</f>
        <v>#REF!</v>
      </c>
      <c r="B40" s="88" t="s">
        <v>56</v>
      </c>
      <c r="C40" s="5" t="s">
        <v>11</v>
      </c>
      <c r="D40" s="6">
        <v>269397</v>
      </c>
      <c r="E40" s="6">
        <v>93685</v>
      </c>
      <c r="F40" s="6">
        <v>87771</v>
      </c>
      <c r="G40" s="6">
        <v>450853</v>
      </c>
      <c r="H40" s="57">
        <f t="shared" si="10"/>
        <v>0.0061741908625048275</v>
      </c>
      <c r="I40" s="73">
        <f>SUM(H$4:H40)</f>
        <v>0.8417470303551524</v>
      </c>
      <c r="J40" s="7">
        <f>G40/'6th Plan - "Target Allocation"'!$F$160</f>
        <v>0.0028175796765873176</v>
      </c>
      <c r="K40" s="74">
        <f t="shared" si="8"/>
        <v>0.5635159353174635</v>
      </c>
      <c r="L40" s="8">
        <f t="shared" si="8"/>
        <v>0.6198675288492099</v>
      </c>
      <c r="M40" s="8">
        <f t="shared" si="8"/>
        <v>0.6762191223809563</v>
      </c>
      <c r="N40" s="8">
        <f t="shared" si="8"/>
        <v>0.7325707159127026</v>
      </c>
      <c r="O40" s="8">
        <f t="shared" si="8"/>
        <v>0.788922309444449</v>
      </c>
      <c r="P40" s="8">
        <f t="shared" si="8"/>
        <v>0.8170981062103221</v>
      </c>
      <c r="Q40" s="8">
        <f t="shared" si="8"/>
        <v>0.9016254965079417</v>
      </c>
      <c r="R40" s="8">
        <f t="shared" si="8"/>
        <v>0.957977090039688</v>
      </c>
      <c r="S40" s="8">
        <f t="shared" si="8"/>
        <v>0.9861528868055611</v>
      </c>
      <c r="T40" s="8">
        <f t="shared" si="8"/>
        <v>1.0143286835714342</v>
      </c>
      <c r="U40" s="8">
        <f t="shared" si="9"/>
        <v>1.028416581954371</v>
      </c>
      <c r="V40" s="8">
        <f t="shared" si="9"/>
        <v>1.028416581954371</v>
      </c>
      <c r="W40" s="8">
        <f t="shared" si="9"/>
        <v>1.028416581954371</v>
      </c>
      <c r="X40" s="8">
        <f t="shared" si="9"/>
        <v>1.0143286835714342</v>
      </c>
      <c r="Y40" s="8">
        <f t="shared" si="9"/>
        <v>0.8734496997420684</v>
      </c>
      <c r="Z40" s="8">
        <f t="shared" si="9"/>
        <v>0.788922309444449</v>
      </c>
      <c r="AA40" s="8">
        <f t="shared" si="9"/>
        <v>0.7043949191468294</v>
      </c>
      <c r="AB40" s="8">
        <f t="shared" si="9"/>
        <v>0.6762191223809563</v>
      </c>
      <c r="AC40" s="8">
        <f t="shared" si="9"/>
        <v>0.648043325615083</v>
      </c>
      <c r="AD40" s="8">
        <f t="shared" si="9"/>
        <v>0.6198675288492099</v>
      </c>
      <c r="AE40" s="61">
        <f t="shared" si="3"/>
        <v>16.46875320965287</v>
      </c>
    </row>
    <row r="41" spans="1:31" ht="12.75">
      <c r="A41" s="93" t="e">
        <f>VLOOKUP(B41,#REF!,2,0)</f>
        <v>#REF!</v>
      </c>
      <c r="B41" s="88" t="s">
        <v>57</v>
      </c>
      <c r="C41" s="5" t="s">
        <v>11</v>
      </c>
      <c r="D41" s="6">
        <v>225987</v>
      </c>
      <c r="E41" s="6">
        <v>126266</v>
      </c>
      <c r="F41" s="6">
        <v>76063</v>
      </c>
      <c r="G41" s="6">
        <v>428316</v>
      </c>
      <c r="H41" s="57">
        <f t="shared" si="10"/>
        <v>0.0058655586931097665</v>
      </c>
      <c r="I41" s="73">
        <f>SUM(H$4:H41)</f>
        <v>0.8476125890482622</v>
      </c>
      <c r="J41" s="7">
        <f>G41/'6th Plan - "Target Allocation"'!$F$160</f>
        <v>0.0026767360021052837</v>
      </c>
      <c r="K41" s="74">
        <f t="shared" si="8"/>
        <v>0.5353472004210568</v>
      </c>
      <c r="L41" s="8">
        <f t="shared" si="8"/>
        <v>0.5888819204631625</v>
      </c>
      <c r="M41" s="8">
        <f t="shared" si="8"/>
        <v>0.642416640505268</v>
      </c>
      <c r="N41" s="8">
        <f t="shared" si="8"/>
        <v>0.6959513605473737</v>
      </c>
      <c r="O41" s="8">
        <f t="shared" si="8"/>
        <v>0.7494860805894794</v>
      </c>
      <c r="P41" s="8">
        <f t="shared" si="8"/>
        <v>0.7762534406105323</v>
      </c>
      <c r="Q41" s="8">
        <f t="shared" si="8"/>
        <v>0.8565555206736908</v>
      </c>
      <c r="R41" s="8">
        <f t="shared" si="8"/>
        <v>0.9100902407157965</v>
      </c>
      <c r="S41" s="8">
        <f t="shared" si="8"/>
        <v>0.9368576007368493</v>
      </c>
      <c r="T41" s="8">
        <f t="shared" si="8"/>
        <v>0.9636249607579022</v>
      </c>
      <c r="U41" s="8">
        <f t="shared" si="9"/>
        <v>0.9770086407684285</v>
      </c>
      <c r="V41" s="8">
        <f t="shared" si="9"/>
        <v>0.9770086407684285</v>
      </c>
      <c r="W41" s="8">
        <f t="shared" si="9"/>
        <v>0.9770086407684285</v>
      </c>
      <c r="X41" s="8">
        <f t="shared" si="9"/>
        <v>0.9636249607579022</v>
      </c>
      <c r="Y41" s="8">
        <f t="shared" si="9"/>
        <v>0.8297881606526379</v>
      </c>
      <c r="Z41" s="8">
        <f t="shared" si="9"/>
        <v>0.7494860805894794</v>
      </c>
      <c r="AA41" s="8">
        <f t="shared" si="9"/>
        <v>0.6691840005263209</v>
      </c>
      <c r="AB41" s="8">
        <f t="shared" si="9"/>
        <v>0.642416640505268</v>
      </c>
      <c r="AC41" s="8">
        <f t="shared" si="9"/>
        <v>0.6156492804842153</v>
      </c>
      <c r="AD41" s="8">
        <f t="shared" si="9"/>
        <v>0.5888819204631625</v>
      </c>
      <c r="AE41" s="61">
        <f t="shared" si="3"/>
        <v>15.645521932305382</v>
      </c>
    </row>
    <row r="42" spans="1:31" ht="12.75">
      <c r="A42" s="95" t="e">
        <f>#REF!+#REF!</f>
        <v>#REF!</v>
      </c>
      <c r="B42" s="88" t="s">
        <v>58</v>
      </c>
      <c r="C42" s="5" t="s">
        <v>159</v>
      </c>
      <c r="D42" s="6">
        <v>276253</v>
      </c>
      <c r="E42" s="6">
        <v>102924</v>
      </c>
      <c r="F42" s="6">
        <v>26057</v>
      </c>
      <c r="G42" s="6">
        <v>405234</v>
      </c>
      <c r="H42" s="57">
        <f t="shared" si="10"/>
        <v>0.005549463040007012</v>
      </c>
      <c r="I42" s="73">
        <f>SUM(H$4:H42)</f>
        <v>0.8531620520882692</v>
      </c>
      <c r="J42" s="7">
        <f>G42/'6th Plan - "Target Allocation"'!$F$160</f>
        <v>0.002532486381730154</v>
      </c>
      <c r="K42" s="74">
        <f t="shared" si="8"/>
        <v>0.5064972763460308</v>
      </c>
      <c r="L42" s="8">
        <f t="shared" si="8"/>
        <v>0.5571470039806339</v>
      </c>
      <c r="M42" s="8">
        <f t="shared" si="8"/>
        <v>0.607796731615237</v>
      </c>
      <c r="N42" s="8">
        <f t="shared" si="8"/>
        <v>0.65844645924984</v>
      </c>
      <c r="O42" s="8">
        <f t="shared" si="8"/>
        <v>0.7090961868844431</v>
      </c>
      <c r="P42" s="8">
        <f t="shared" si="8"/>
        <v>0.7344210507017447</v>
      </c>
      <c r="Q42" s="8">
        <f t="shared" si="8"/>
        <v>0.8103956421536493</v>
      </c>
      <c r="R42" s="8">
        <f t="shared" si="8"/>
        <v>0.8610453697882524</v>
      </c>
      <c r="S42" s="8">
        <f t="shared" si="8"/>
        <v>0.8863702336055539</v>
      </c>
      <c r="T42" s="8">
        <f t="shared" si="8"/>
        <v>0.9116950974228555</v>
      </c>
      <c r="U42" s="8">
        <f t="shared" si="9"/>
        <v>0.9243575293315062</v>
      </c>
      <c r="V42" s="8">
        <f t="shared" si="9"/>
        <v>0.9243575293315062</v>
      </c>
      <c r="W42" s="8">
        <f t="shared" si="9"/>
        <v>0.9243575293315062</v>
      </c>
      <c r="X42" s="8">
        <f t="shared" si="9"/>
        <v>0.9116950974228555</v>
      </c>
      <c r="Y42" s="8">
        <f t="shared" si="9"/>
        <v>0.7850707783363478</v>
      </c>
      <c r="Z42" s="8">
        <f t="shared" si="9"/>
        <v>0.7090961868844431</v>
      </c>
      <c r="AA42" s="8">
        <f t="shared" si="9"/>
        <v>0.6331215954325385</v>
      </c>
      <c r="AB42" s="8">
        <f t="shared" si="9"/>
        <v>0.607796731615237</v>
      </c>
      <c r="AC42" s="8">
        <f t="shared" si="9"/>
        <v>0.5824718677979355</v>
      </c>
      <c r="AD42" s="8">
        <f t="shared" si="9"/>
        <v>0.5571470039806339</v>
      </c>
      <c r="AE42" s="61">
        <f t="shared" si="3"/>
        <v>14.802382901212745</v>
      </c>
    </row>
    <row r="43" spans="1:31" ht="12.75">
      <c r="A43" s="93" t="e">
        <f>VLOOKUP(B43,#REF!,2,0)</f>
        <v>#REF!</v>
      </c>
      <c r="B43" s="88" t="s">
        <v>59</v>
      </c>
      <c r="C43" s="5" t="s">
        <v>11</v>
      </c>
      <c r="D43" s="6">
        <v>266066</v>
      </c>
      <c r="E43" s="6">
        <v>53290</v>
      </c>
      <c r="F43" s="6">
        <v>68892</v>
      </c>
      <c r="G43" s="6">
        <v>388248</v>
      </c>
      <c r="H43" s="57">
        <f t="shared" si="10"/>
        <v>0.005316848848706284</v>
      </c>
      <c r="I43" s="73">
        <f>SUM(H$4:H43)</f>
        <v>0.8584789009369755</v>
      </c>
      <c r="J43" s="7">
        <f>G43/'6th Plan - "Target Allocation"'!$F$160</f>
        <v>0.0024263333598216557</v>
      </c>
      <c r="K43" s="74">
        <f t="shared" si="8"/>
        <v>0.48526667196433115</v>
      </c>
      <c r="L43" s="8">
        <f t="shared" si="8"/>
        <v>0.5337933391607642</v>
      </c>
      <c r="M43" s="8">
        <f t="shared" si="8"/>
        <v>0.5823200063571974</v>
      </c>
      <c r="N43" s="8">
        <f t="shared" si="8"/>
        <v>0.6308466735536304</v>
      </c>
      <c r="O43" s="8">
        <f t="shared" si="8"/>
        <v>0.6793733407500636</v>
      </c>
      <c r="P43" s="8">
        <f t="shared" si="8"/>
        <v>0.7036366743482801</v>
      </c>
      <c r="Q43" s="8">
        <f t="shared" si="8"/>
        <v>0.7764266751429298</v>
      </c>
      <c r="R43" s="8">
        <f t="shared" si="8"/>
        <v>0.8249533423393629</v>
      </c>
      <c r="S43" s="8">
        <f t="shared" si="8"/>
        <v>0.8492166759375794</v>
      </c>
      <c r="T43" s="8">
        <f t="shared" si="8"/>
        <v>0.8734800095357961</v>
      </c>
      <c r="U43" s="8">
        <f t="shared" si="9"/>
        <v>0.8856116763349043</v>
      </c>
      <c r="V43" s="8">
        <f t="shared" si="9"/>
        <v>0.8856116763349043</v>
      </c>
      <c r="W43" s="8">
        <f t="shared" si="9"/>
        <v>0.8856116763349043</v>
      </c>
      <c r="X43" s="8">
        <f t="shared" si="9"/>
        <v>0.8734800095357961</v>
      </c>
      <c r="Y43" s="8">
        <f t="shared" si="9"/>
        <v>0.7521633415447133</v>
      </c>
      <c r="Z43" s="8">
        <f t="shared" si="9"/>
        <v>0.6793733407500636</v>
      </c>
      <c r="AA43" s="8">
        <f t="shared" si="9"/>
        <v>0.6065833399554139</v>
      </c>
      <c r="AB43" s="8">
        <f t="shared" si="9"/>
        <v>0.5823200063571974</v>
      </c>
      <c r="AC43" s="8">
        <f t="shared" si="9"/>
        <v>0.5580566727589809</v>
      </c>
      <c r="AD43" s="8">
        <f t="shared" si="9"/>
        <v>0.5337933391607642</v>
      </c>
      <c r="AE43" s="61">
        <f t="shared" si="3"/>
        <v>14.181918488157578</v>
      </c>
    </row>
    <row r="44" spans="1:31" ht="12.75">
      <c r="A44" s="93" t="e">
        <f>VLOOKUP(B44,#REF!,2,0)</f>
        <v>#REF!</v>
      </c>
      <c r="B44" s="88" t="s">
        <v>60</v>
      </c>
      <c r="C44" s="5" t="s">
        <v>11</v>
      </c>
      <c r="D44" s="6">
        <v>235718</v>
      </c>
      <c r="E44" s="6">
        <v>110881</v>
      </c>
      <c r="F44" s="6">
        <v>30282</v>
      </c>
      <c r="G44" s="6">
        <v>376881</v>
      </c>
      <c r="H44" s="57">
        <f t="shared" si="10"/>
        <v>0.005161183859155161</v>
      </c>
      <c r="I44" s="73">
        <f>SUM(H$4:H44)</f>
        <v>0.8636400847961307</v>
      </c>
      <c r="J44" s="7">
        <f>G44/'6th Plan - "Target Allocation"'!$F$160</f>
        <v>0.002355295952543079</v>
      </c>
      <c r="K44" s="74">
        <f aca="true" t="shared" si="11" ref="K44:T53">$J44*K$3</f>
        <v>0.4710591905086158</v>
      </c>
      <c r="L44" s="8">
        <f t="shared" si="11"/>
        <v>0.5181651095594774</v>
      </c>
      <c r="M44" s="8">
        <f t="shared" si="11"/>
        <v>0.565271028610339</v>
      </c>
      <c r="N44" s="8">
        <f t="shared" si="11"/>
        <v>0.6123769476612005</v>
      </c>
      <c r="O44" s="8">
        <f t="shared" si="11"/>
        <v>0.6594828667120621</v>
      </c>
      <c r="P44" s="8">
        <f t="shared" si="11"/>
        <v>0.6830358262374929</v>
      </c>
      <c r="Q44" s="8">
        <f t="shared" si="11"/>
        <v>0.7536947048137853</v>
      </c>
      <c r="R44" s="8">
        <f t="shared" si="11"/>
        <v>0.8008006238646469</v>
      </c>
      <c r="S44" s="8">
        <f t="shared" si="11"/>
        <v>0.8243535833900777</v>
      </c>
      <c r="T44" s="8">
        <f t="shared" si="11"/>
        <v>0.8479065429155085</v>
      </c>
      <c r="U44" s="8">
        <f aca="true" t="shared" si="12" ref="U44:AD53">$J44*U$3</f>
        <v>0.8596830226782238</v>
      </c>
      <c r="V44" s="8">
        <f t="shared" si="12"/>
        <v>0.8596830226782238</v>
      </c>
      <c r="W44" s="8">
        <f t="shared" si="12"/>
        <v>0.8596830226782238</v>
      </c>
      <c r="X44" s="8">
        <f t="shared" si="12"/>
        <v>0.8479065429155085</v>
      </c>
      <c r="Y44" s="8">
        <f t="shared" si="12"/>
        <v>0.7301417452883545</v>
      </c>
      <c r="Z44" s="8">
        <f t="shared" si="12"/>
        <v>0.6594828667120621</v>
      </c>
      <c r="AA44" s="8">
        <f t="shared" si="12"/>
        <v>0.5888239881357697</v>
      </c>
      <c r="AB44" s="8">
        <f t="shared" si="12"/>
        <v>0.565271028610339</v>
      </c>
      <c r="AC44" s="8">
        <f t="shared" si="12"/>
        <v>0.5417180690849082</v>
      </c>
      <c r="AD44" s="8">
        <f t="shared" si="12"/>
        <v>0.5181651095594774</v>
      </c>
      <c r="AE44" s="61">
        <f t="shared" si="3"/>
        <v>13.766704842614297</v>
      </c>
    </row>
    <row r="45" spans="1:31" ht="12.75">
      <c r="A45" s="93" t="e">
        <f>VLOOKUP(B45,#REF!,2,0)</f>
        <v>#REF!</v>
      </c>
      <c r="B45" s="88" t="s">
        <v>61</v>
      </c>
      <c r="C45" s="5" t="s">
        <v>11</v>
      </c>
      <c r="D45" s="6">
        <v>197991</v>
      </c>
      <c r="E45" s="6">
        <v>94923</v>
      </c>
      <c r="F45" s="6">
        <v>49715</v>
      </c>
      <c r="G45" s="6">
        <v>342629</v>
      </c>
      <c r="H45" s="57">
        <f t="shared" si="10"/>
        <v>0.004692121026208468</v>
      </c>
      <c r="I45" s="73">
        <f>SUM(H$4:H45)</f>
        <v>0.8683322058223392</v>
      </c>
      <c r="J45" s="7">
        <f>G45/'6th Plan - "Target Allocation"'!$F$160</f>
        <v>0.002141240064964492</v>
      </c>
      <c r="K45" s="74">
        <f t="shared" si="11"/>
        <v>0.42824801299289844</v>
      </c>
      <c r="L45" s="8">
        <f t="shared" si="11"/>
        <v>0.4710728142921883</v>
      </c>
      <c r="M45" s="8">
        <f t="shared" si="11"/>
        <v>0.5138976155914781</v>
      </c>
      <c r="N45" s="8">
        <f t="shared" si="11"/>
        <v>0.556722416890768</v>
      </c>
      <c r="O45" s="8">
        <f t="shared" si="11"/>
        <v>0.5995472181900577</v>
      </c>
      <c r="P45" s="8">
        <f t="shared" si="11"/>
        <v>0.6209596188397027</v>
      </c>
      <c r="Q45" s="8">
        <f t="shared" si="11"/>
        <v>0.6851968207886374</v>
      </c>
      <c r="R45" s="8">
        <f t="shared" si="11"/>
        <v>0.7280216220879273</v>
      </c>
      <c r="S45" s="8">
        <f t="shared" si="11"/>
        <v>0.7494340227375722</v>
      </c>
      <c r="T45" s="8">
        <f t="shared" si="11"/>
        <v>0.7708464233872172</v>
      </c>
      <c r="U45" s="8">
        <f t="shared" si="12"/>
        <v>0.7815526237120396</v>
      </c>
      <c r="V45" s="8">
        <f t="shared" si="12"/>
        <v>0.7815526237120396</v>
      </c>
      <c r="W45" s="8">
        <f t="shared" si="12"/>
        <v>0.7815526237120396</v>
      </c>
      <c r="X45" s="8">
        <f t="shared" si="12"/>
        <v>0.7708464233872172</v>
      </c>
      <c r="Y45" s="8">
        <f t="shared" si="12"/>
        <v>0.6637844201389925</v>
      </c>
      <c r="Z45" s="8">
        <f t="shared" si="12"/>
        <v>0.5995472181900577</v>
      </c>
      <c r="AA45" s="8">
        <f t="shared" si="12"/>
        <v>0.5353100162411231</v>
      </c>
      <c r="AB45" s="8">
        <f t="shared" si="12"/>
        <v>0.5138976155914781</v>
      </c>
      <c r="AC45" s="8">
        <f t="shared" si="12"/>
        <v>0.49248521494183317</v>
      </c>
      <c r="AD45" s="8">
        <f t="shared" si="12"/>
        <v>0.4710728142921883</v>
      </c>
      <c r="AE45" s="61">
        <f t="shared" si="3"/>
        <v>12.515548179717458</v>
      </c>
    </row>
    <row r="46" spans="1:31" ht="12.75">
      <c r="A46" s="93" t="e">
        <f>VLOOKUP(B46,#REF!,2,0)</f>
        <v>#REF!</v>
      </c>
      <c r="B46" s="88" t="s">
        <v>62</v>
      </c>
      <c r="C46" s="5" t="s">
        <v>25</v>
      </c>
      <c r="D46" s="6">
        <v>209096</v>
      </c>
      <c r="E46" s="6">
        <v>116747</v>
      </c>
      <c r="F46" s="6">
        <v>15485</v>
      </c>
      <c r="G46" s="6">
        <v>341328</v>
      </c>
      <c r="H46" s="57">
        <f t="shared" si="10"/>
        <v>0.004674304526568632</v>
      </c>
      <c r="I46" s="73">
        <f>SUM(H$4:H46)</f>
        <v>0.8730065103489077</v>
      </c>
      <c r="J46" s="7">
        <f>G46/'6th Plan - "Target Allocation"'!$F$160</f>
        <v>0.0021331095409151007</v>
      </c>
      <c r="K46" s="74">
        <f t="shared" si="11"/>
        <v>0.42662190818302015</v>
      </c>
      <c r="L46" s="8">
        <f t="shared" si="11"/>
        <v>0.4692840990013222</v>
      </c>
      <c r="M46" s="8">
        <f t="shared" si="11"/>
        <v>0.5119462898196242</v>
      </c>
      <c r="N46" s="8">
        <f t="shared" si="11"/>
        <v>0.5546084806379262</v>
      </c>
      <c r="O46" s="8">
        <f t="shared" si="11"/>
        <v>0.5972706714562281</v>
      </c>
      <c r="P46" s="8">
        <f t="shared" si="11"/>
        <v>0.6186017668653792</v>
      </c>
      <c r="Q46" s="8">
        <f t="shared" si="11"/>
        <v>0.6825950530928322</v>
      </c>
      <c r="R46" s="8">
        <f t="shared" si="11"/>
        <v>0.7252572439111342</v>
      </c>
      <c r="S46" s="8">
        <f t="shared" si="11"/>
        <v>0.7465883393202852</v>
      </c>
      <c r="T46" s="8">
        <f t="shared" si="11"/>
        <v>0.7679194347294362</v>
      </c>
      <c r="U46" s="8">
        <f t="shared" si="12"/>
        <v>0.7785849824340118</v>
      </c>
      <c r="V46" s="8">
        <f t="shared" si="12"/>
        <v>0.7785849824340118</v>
      </c>
      <c r="W46" s="8">
        <f t="shared" si="12"/>
        <v>0.7785849824340118</v>
      </c>
      <c r="X46" s="8">
        <f t="shared" si="12"/>
        <v>0.7679194347294362</v>
      </c>
      <c r="Y46" s="8">
        <f t="shared" si="12"/>
        <v>0.6612639576836812</v>
      </c>
      <c r="Z46" s="8">
        <f t="shared" si="12"/>
        <v>0.5972706714562281</v>
      </c>
      <c r="AA46" s="8">
        <f t="shared" si="12"/>
        <v>0.5332773852287752</v>
      </c>
      <c r="AB46" s="8">
        <f t="shared" si="12"/>
        <v>0.5119462898196242</v>
      </c>
      <c r="AC46" s="8">
        <f t="shared" si="12"/>
        <v>0.49061519441047313</v>
      </c>
      <c r="AD46" s="8">
        <f t="shared" si="12"/>
        <v>0.4692840990013222</v>
      </c>
      <c r="AE46" s="61">
        <f t="shared" si="3"/>
        <v>12.468025266648763</v>
      </c>
    </row>
    <row r="47" spans="1:31" ht="12.75">
      <c r="A47" s="93" t="e">
        <f>VLOOKUP(B47,#REF!,2,0)</f>
        <v>#REF!</v>
      </c>
      <c r="B47" s="88" t="s">
        <v>63</v>
      </c>
      <c r="C47" s="5" t="s">
        <v>11</v>
      </c>
      <c r="D47" s="6">
        <v>187344</v>
      </c>
      <c r="E47" s="6">
        <v>110119</v>
      </c>
      <c r="F47" s="6">
        <v>29313</v>
      </c>
      <c r="G47" s="6">
        <v>326776</v>
      </c>
      <c r="H47" s="57">
        <f t="shared" si="10"/>
        <v>0.004475022664340434</v>
      </c>
      <c r="I47" s="73">
        <f>SUM(H$4:H47)</f>
        <v>0.8774815330132482</v>
      </c>
      <c r="J47" s="7">
        <f>G47/'6th Plan - "Target Allocation"'!$F$160</f>
        <v>0.0020421676608484303</v>
      </c>
      <c r="K47" s="74">
        <f t="shared" si="11"/>
        <v>0.4084335321696861</v>
      </c>
      <c r="L47" s="8">
        <f t="shared" si="11"/>
        <v>0.44927688538665467</v>
      </c>
      <c r="M47" s="8">
        <f t="shared" si="11"/>
        <v>0.4901202386036233</v>
      </c>
      <c r="N47" s="8">
        <f t="shared" si="11"/>
        <v>0.5309635918205919</v>
      </c>
      <c r="O47" s="8">
        <f t="shared" si="11"/>
        <v>0.5718069450375605</v>
      </c>
      <c r="P47" s="8">
        <f t="shared" si="11"/>
        <v>0.5922286216460448</v>
      </c>
      <c r="Q47" s="8">
        <f t="shared" si="11"/>
        <v>0.6534936514714977</v>
      </c>
      <c r="R47" s="8">
        <f t="shared" si="11"/>
        <v>0.6943370046884663</v>
      </c>
      <c r="S47" s="8">
        <f t="shared" si="11"/>
        <v>0.7147586812969506</v>
      </c>
      <c r="T47" s="8">
        <f t="shared" si="11"/>
        <v>0.7351803579054349</v>
      </c>
      <c r="U47" s="8">
        <f t="shared" si="12"/>
        <v>0.7453911962096771</v>
      </c>
      <c r="V47" s="8">
        <f t="shared" si="12"/>
        <v>0.7453911962096771</v>
      </c>
      <c r="W47" s="8">
        <f t="shared" si="12"/>
        <v>0.7453911962096771</v>
      </c>
      <c r="X47" s="8">
        <f t="shared" si="12"/>
        <v>0.7351803579054349</v>
      </c>
      <c r="Y47" s="8">
        <f t="shared" si="12"/>
        <v>0.6330719748630134</v>
      </c>
      <c r="Z47" s="8">
        <f t="shared" si="12"/>
        <v>0.5718069450375605</v>
      </c>
      <c r="AA47" s="8">
        <f t="shared" si="12"/>
        <v>0.5105419152121076</v>
      </c>
      <c r="AB47" s="8">
        <f t="shared" si="12"/>
        <v>0.4901202386036233</v>
      </c>
      <c r="AC47" s="8">
        <f t="shared" si="12"/>
        <v>0.469698561995139</v>
      </c>
      <c r="AD47" s="8">
        <f t="shared" si="12"/>
        <v>0.44927688538665467</v>
      </c>
      <c r="AE47" s="61">
        <f t="shared" si="3"/>
        <v>11.936469977659074</v>
      </c>
    </row>
    <row r="48" spans="1:31" ht="12.75">
      <c r="A48" s="95" t="e">
        <f>#REF!+#REF!+#REF!</f>
        <v>#REF!</v>
      </c>
      <c r="B48" s="88" t="s">
        <v>73</v>
      </c>
      <c r="C48" s="5" t="s">
        <v>171</v>
      </c>
      <c r="D48" s="6">
        <v>200622</v>
      </c>
      <c r="E48" s="6">
        <v>42344</v>
      </c>
      <c r="F48" s="6">
        <v>71295</v>
      </c>
      <c r="G48" s="6">
        <v>314261</v>
      </c>
      <c r="H48" s="57">
        <f t="shared" si="10"/>
        <v>0.004303636428373837</v>
      </c>
      <c r="I48" s="73">
        <f>SUM(H$4:H48)</f>
        <v>0.881785169441622</v>
      </c>
      <c r="J48" s="7">
        <f>G48/'6th Plan - "Target Allocation"'!$F$160</f>
        <v>0.001963955894147332</v>
      </c>
      <c r="K48" s="74">
        <f t="shared" si="11"/>
        <v>0.3927911788294664</v>
      </c>
      <c r="L48" s="8">
        <f t="shared" si="11"/>
        <v>0.43207029671241304</v>
      </c>
      <c r="M48" s="8">
        <f t="shared" si="11"/>
        <v>0.4713494145953597</v>
      </c>
      <c r="N48" s="8">
        <f t="shared" si="11"/>
        <v>0.5106285324783063</v>
      </c>
      <c r="O48" s="8">
        <f t="shared" si="11"/>
        <v>0.549907650361253</v>
      </c>
      <c r="P48" s="8">
        <f t="shared" si="11"/>
        <v>0.5695472093027263</v>
      </c>
      <c r="Q48" s="8">
        <f t="shared" si="11"/>
        <v>0.6284658861271463</v>
      </c>
      <c r="R48" s="8">
        <f t="shared" si="11"/>
        <v>0.6677450040100928</v>
      </c>
      <c r="S48" s="8">
        <f t="shared" si="11"/>
        <v>0.6873845629515662</v>
      </c>
      <c r="T48" s="8">
        <f t="shared" si="11"/>
        <v>0.7070241218930395</v>
      </c>
      <c r="U48" s="8">
        <f t="shared" si="12"/>
        <v>0.7168439013637762</v>
      </c>
      <c r="V48" s="8">
        <f t="shared" si="12"/>
        <v>0.7168439013637762</v>
      </c>
      <c r="W48" s="8">
        <f t="shared" si="12"/>
        <v>0.7168439013637762</v>
      </c>
      <c r="X48" s="8">
        <f t="shared" si="12"/>
        <v>0.7070241218930395</v>
      </c>
      <c r="Y48" s="8">
        <f t="shared" si="12"/>
        <v>0.6088263271856729</v>
      </c>
      <c r="Z48" s="8">
        <f t="shared" si="12"/>
        <v>0.549907650361253</v>
      </c>
      <c r="AA48" s="8">
        <f t="shared" si="12"/>
        <v>0.490988973536833</v>
      </c>
      <c r="AB48" s="8">
        <f t="shared" si="12"/>
        <v>0.4713494145953597</v>
      </c>
      <c r="AC48" s="8">
        <f t="shared" si="12"/>
        <v>0.4517098556538864</v>
      </c>
      <c r="AD48" s="8">
        <f t="shared" si="12"/>
        <v>0.43207029671241304</v>
      </c>
      <c r="AE48" s="61">
        <f t="shared" si="3"/>
        <v>11.479322201291154</v>
      </c>
    </row>
    <row r="49" spans="1:31" ht="12.75">
      <c r="A49" s="93" t="e">
        <f>VLOOKUP(B49,#REF!,2,0)</f>
        <v>#REF!</v>
      </c>
      <c r="B49" s="89" t="s">
        <v>64</v>
      </c>
      <c r="C49" s="5" t="s">
        <v>9</v>
      </c>
      <c r="D49" s="6">
        <v>133626</v>
      </c>
      <c r="E49" s="6">
        <v>111922</v>
      </c>
      <c r="F49" s="6">
        <v>54393</v>
      </c>
      <c r="G49" s="6">
        <v>299941</v>
      </c>
      <c r="H49" s="57">
        <f t="shared" si="10"/>
        <v>0.004107531682145978</v>
      </c>
      <c r="I49" s="73">
        <f>SUM(H$4:H49)</f>
        <v>0.885892701123768</v>
      </c>
      <c r="J49" s="7">
        <f>G49/'6th Plan - "Target Allocation"'!$F$160</f>
        <v>0.0018744638846259793</v>
      </c>
      <c r="K49" s="74">
        <f t="shared" si="11"/>
        <v>0.37489277692519585</v>
      </c>
      <c r="L49" s="8">
        <f t="shared" si="11"/>
        <v>0.41238205461771543</v>
      </c>
      <c r="M49" s="8">
        <f t="shared" si="11"/>
        <v>0.449871332310235</v>
      </c>
      <c r="N49" s="8">
        <f t="shared" si="11"/>
        <v>0.4873606100027546</v>
      </c>
      <c r="O49" s="8">
        <f t="shared" si="11"/>
        <v>0.5248498876952742</v>
      </c>
      <c r="P49" s="8">
        <f t="shared" si="11"/>
        <v>0.543594526541534</v>
      </c>
      <c r="Q49" s="8">
        <f t="shared" si="11"/>
        <v>0.5998284430803134</v>
      </c>
      <c r="R49" s="8">
        <f t="shared" si="11"/>
        <v>0.637317720772833</v>
      </c>
      <c r="S49" s="8">
        <f t="shared" si="11"/>
        <v>0.6560623596190928</v>
      </c>
      <c r="T49" s="8">
        <f t="shared" si="11"/>
        <v>0.6748069984653525</v>
      </c>
      <c r="U49" s="8">
        <f t="shared" si="12"/>
        <v>0.6841793178884824</v>
      </c>
      <c r="V49" s="8">
        <f t="shared" si="12"/>
        <v>0.6841793178884824</v>
      </c>
      <c r="W49" s="8">
        <f t="shared" si="12"/>
        <v>0.6841793178884824</v>
      </c>
      <c r="X49" s="8">
        <f t="shared" si="12"/>
        <v>0.6748069984653525</v>
      </c>
      <c r="Y49" s="8">
        <f t="shared" si="12"/>
        <v>0.5810838042340536</v>
      </c>
      <c r="Z49" s="8">
        <f t="shared" si="12"/>
        <v>0.5248498876952742</v>
      </c>
      <c r="AA49" s="8">
        <f t="shared" si="12"/>
        <v>0.46861597115649484</v>
      </c>
      <c r="AB49" s="8">
        <f t="shared" si="12"/>
        <v>0.449871332310235</v>
      </c>
      <c r="AC49" s="8">
        <f t="shared" si="12"/>
        <v>0.43112669346397525</v>
      </c>
      <c r="AD49" s="8">
        <f t="shared" si="12"/>
        <v>0.41238205461771543</v>
      </c>
      <c r="AE49" s="61">
        <f t="shared" si="3"/>
        <v>10.956241405638847</v>
      </c>
    </row>
    <row r="50" spans="1:31" s="62" customFormat="1" ht="12.75">
      <c r="A50" s="93" t="e">
        <f>VLOOKUP(B50,#REF!,2,0)</f>
        <v>#REF!</v>
      </c>
      <c r="B50" s="88" t="s">
        <v>65</v>
      </c>
      <c r="C50" s="5" t="s">
        <v>9</v>
      </c>
      <c r="D50" s="6">
        <v>180945</v>
      </c>
      <c r="E50" s="6">
        <v>87017</v>
      </c>
      <c r="F50" s="6">
        <v>27401</v>
      </c>
      <c r="G50" s="6">
        <v>295363</v>
      </c>
      <c r="H50" s="57">
        <f t="shared" si="10"/>
        <v>0.004044838419001345</v>
      </c>
      <c r="I50" s="73">
        <f>SUM(H$4:H50)</f>
        <v>0.8899375395427693</v>
      </c>
      <c r="J50" s="7">
        <f>G50/'6th Plan - "Target Allocation"'!$F$160</f>
        <v>0.0018458539391239715</v>
      </c>
      <c r="K50" s="74">
        <f t="shared" si="11"/>
        <v>0.3691707878247943</v>
      </c>
      <c r="L50" s="8">
        <f t="shared" si="11"/>
        <v>0.4060878666072737</v>
      </c>
      <c r="M50" s="8">
        <f t="shared" si="11"/>
        <v>0.44300494538975316</v>
      </c>
      <c r="N50" s="8">
        <f t="shared" si="11"/>
        <v>0.47992202417223256</v>
      </c>
      <c r="O50" s="8">
        <f t="shared" si="11"/>
        <v>0.516839102954712</v>
      </c>
      <c r="P50" s="8">
        <f t="shared" si="11"/>
        <v>0.5352976423459517</v>
      </c>
      <c r="Q50" s="8">
        <f t="shared" si="11"/>
        <v>0.5906732605196708</v>
      </c>
      <c r="R50" s="8">
        <f t="shared" si="11"/>
        <v>0.6275903393021502</v>
      </c>
      <c r="S50" s="8">
        <f t="shared" si="11"/>
        <v>0.64604887869339</v>
      </c>
      <c r="T50" s="8">
        <f t="shared" si="11"/>
        <v>0.6645074180846298</v>
      </c>
      <c r="U50" s="8">
        <f t="shared" si="12"/>
        <v>0.6737366877802495</v>
      </c>
      <c r="V50" s="8">
        <f t="shared" si="12"/>
        <v>0.6737366877802495</v>
      </c>
      <c r="W50" s="8">
        <f t="shared" si="12"/>
        <v>0.6737366877802495</v>
      </c>
      <c r="X50" s="8">
        <f t="shared" si="12"/>
        <v>0.6645074180846298</v>
      </c>
      <c r="Y50" s="8">
        <f t="shared" si="12"/>
        <v>0.5722147211284312</v>
      </c>
      <c r="Z50" s="8">
        <f t="shared" si="12"/>
        <v>0.516839102954712</v>
      </c>
      <c r="AA50" s="8">
        <f t="shared" si="12"/>
        <v>0.46146348478099286</v>
      </c>
      <c r="AB50" s="8">
        <f t="shared" si="12"/>
        <v>0.44300494538975316</v>
      </c>
      <c r="AC50" s="8">
        <f t="shared" si="12"/>
        <v>0.42454640599851345</v>
      </c>
      <c r="AD50" s="8">
        <f t="shared" si="12"/>
        <v>0.4060878666072737</v>
      </c>
      <c r="AE50" s="61">
        <f t="shared" si="3"/>
        <v>10.789016274179613</v>
      </c>
    </row>
    <row r="51" spans="1:31" s="62" customFormat="1" ht="12.75">
      <c r="A51" s="95" t="e">
        <f>#REF!+#REF!</f>
        <v>#REF!</v>
      </c>
      <c r="B51" s="88" t="s">
        <v>67</v>
      </c>
      <c r="C51" s="5" t="s">
        <v>170</v>
      </c>
      <c r="D51" s="6">
        <v>47385</v>
      </c>
      <c r="E51" s="6">
        <v>62048</v>
      </c>
      <c r="F51" s="6">
        <v>170555</v>
      </c>
      <c r="G51" s="6">
        <v>279988</v>
      </c>
      <c r="H51" s="57">
        <f t="shared" si="10"/>
        <v>0.0038342860116512513</v>
      </c>
      <c r="I51" s="73">
        <f>SUM(H$4:H51)</f>
        <v>0.8937718255544206</v>
      </c>
      <c r="J51" s="7">
        <f>G51/'6th Plan - "Target Allocation"'!$F$160</f>
        <v>0.0017497687682866254</v>
      </c>
      <c r="K51" s="74">
        <f t="shared" si="11"/>
        <v>0.34995375365732506</v>
      </c>
      <c r="L51" s="8">
        <f t="shared" si="11"/>
        <v>0.38494912902305756</v>
      </c>
      <c r="M51" s="8">
        <f t="shared" si="11"/>
        <v>0.4199445043887901</v>
      </c>
      <c r="N51" s="8">
        <f t="shared" si="11"/>
        <v>0.4549398797545226</v>
      </c>
      <c r="O51" s="8">
        <f t="shared" si="11"/>
        <v>0.4899352551202551</v>
      </c>
      <c r="P51" s="8">
        <f t="shared" si="11"/>
        <v>0.5074329428031213</v>
      </c>
      <c r="Q51" s="8">
        <f t="shared" si="11"/>
        <v>0.5599260058517201</v>
      </c>
      <c r="R51" s="8">
        <f t="shared" si="11"/>
        <v>0.5949213812174526</v>
      </c>
      <c r="S51" s="8">
        <f t="shared" si="11"/>
        <v>0.6124190689003188</v>
      </c>
      <c r="T51" s="8">
        <f t="shared" si="11"/>
        <v>0.6299167565831851</v>
      </c>
      <c r="U51" s="8">
        <f t="shared" si="12"/>
        <v>0.6386656004246183</v>
      </c>
      <c r="V51" s="8">
        <f t="shared" si="12"/>
        <v>0.6386656004246183</v>
      </c>
      <c r="W51" s="8">
        <f t="shared" si="12"/>
        <v>0.6386656004246183</v>
      </c>
      <c r="X51" s="8">
        <f t="shared" si="12"/>
        <v>0.6299167565831851</v>
      </c>
      <c r="Y51" s="8">
        <f t="shared" si="12"/>
        <v>0.5424283181688538</v>
      </c>
      <c r="Z51" s="8">
        <f t="shared" si="12"/>
        <v>0.4899352551202551</v>
      </c>
      <c r="AA51" s="8">
        <f t="shared" si="12"/>
        <v>0.43744219207165635</v>
      </c>
      <c r="AB51" s="8">
        <f t="shared" si="12"/>
        <v>0.4199445043887901</v>
      </c>
      <c r="AC51" s="8">
        <f t="shared" si="12"/>
        <v>0.40244681670592386</v>
      </c>
      <c r="AD51" s="8">
        <f t="shared" si="12"/>
        <v>0.38494912902305756</v>
      </c>
      <c r="AE51" s="61">
        <f t="shared" si="3"/>
        <v>10.227398450635324</v>
      </c>
    </row>
    <row r="52" spans="1:31" s="62" customFormat="1" ht="12.75">
      <c r="A52" s="93" t="e">
        <f>VLOOKUP(B52,#REF!,2,0)</f>
        <v>#REF!</v>
      </c>
      <c r="B52" s="88" t="s">
        <v>66</v>
      </c>
      <c r="C52" s="5" t="s">
        <v>9</v>
      </c>
      <c r="D52" s="6">
        <v>144054</v>
      </c>
      <c r="E52" s="6">
        <v>131198</v>
      </c>
      <c r="F52" s="6">
        <v>0</v>
      </c>
      <c r="G52" s="6">
        <v>275252</v>
      </c>
      <c r="H52" s="57">
        <f t="shared" si="10"/>
        <v>0.0037694290229546633</v>
      </c>
      <c r="I52" s="83">
        <f>SUM(H$4:H52)</f>
        <v>0.8975412545773752</v>
      </c>
      <c r="J52" s="7">
        <f>G52/'6th Plan - "Target Allocation"'!$F$160</f>
        <v>0.00172017141094772</v>
      </c>
      <c r="K52" s="74">
        <f t="shared" si="11"/>
        <v>0.344034282189544</v>
      </c>
      <c r="L52" s="8">
        <f t="shared" si="11"/>
        <v>0.3784377104084984</v>
      </c>
      <c r="M52" s="8">
        <f t="shared" si="11"/>
        <v>0.4128411386274528</v>
      </c>
      <c r="N52" s="8">
        <f t="shared" si="11"/>
        <v>0.44724456684640723</v>
      </c>
      <c r="O52" s="8">
        <f t="shared" si="11"/>
        <v>0.4816479950653616</v>
      </c>
      <c r="P52" s="8">
        <f t="shared" si="11"/>
        <v>0.4988497091748388</v>
      </c>
      <c r="Q52" s="8">
        <f t="shared" si="11"/>
        <v>0.5504548515032704</v>
      </c>
      <c r="R52" s="8">
        <f t="shared" si="11"/>
        <v>0.5848582797222248</v>
      </c>
      <c r="S52" s="8">
        <f t="shared" si="11"/>
        <v>0.6020599938317021</v>
      </c>
      <c r="T52" s="8">
        <f t="shared" si="11"/>
        <v>0.6192617079411792</v>
      </c>
      <c r="U52" s="8">
        <f t="shared" si="12"/>
        <v>0.6278625649959179</v>
      </c>
      <c r="V52" s="8">
        <f t="shared" si="12"/>
        <v>0.6278625649959179</v>
      </c>
      <c r="W52" s="8">
        <f t="shared" si="12"/>
        <v>0.6278625649959179</v>
      </c>
      <c r="X52" s="8">
        <f t="shared" si="12"/>
        <v>0.6192617079411792</v>
      </c>
      <c r="Y52" s="8">
        <f t="shared" si="12"/>
        <v>0.5332531373937932</v>
      </c>
      <c r="Z52" s="8">
        <f t="shared" si="12"/>
        <v>0.4816479950653616</v>
      </c>
      <c r="AA52" s="8">
        <f t="shared" si="12"/>
        <v>0.43004285273693</v>
      </c>
      <c r="AB52" s="8">
        <f t="shared" si="12"/>
        <v>0.4128411386274528</v>
      </c>
      <c r="AC52" s="8">
        <f t="shared" si="12"/>
        <v>0.3956394245179756</v>
      </c>
      <c r="AD52" s="8">
        <f t="shared" si="12"/>
        <v>0.3784377104084984</v>
      </c>
      <c r="AE52" s="61">
        <f t="shared" si="3"/>
        <v>10.054401896989425</v>
      </c>
    </row>
    <row r="53" spans="1:31" ht="12.75">
      <c r="A53" s="95" t="e">
        <f>#REF!+#REF!+#REF!</f>
        <v>#REF!</v>
      </c>
      <c r="B53" s="88" t="s">
        <v>75</v>
      </c>
      <c r="C53" s="5" t="s">
        <v>171</v>
      </c>
      <c r="D53" s="6">
        <v>143419</v>
      </c>
      <c r="E53" s="6">
        <v>128007</v>
      </c>
      <c r="F53" s="6">
        <v>0</v>
      </c>
      <c r="G53" s="6">
        <v>271426</v>
      </c>
      <c r="H53" s="57">
        <f t="shared" si="10"/>
        <v>0.003717033997880097</v>
      </c>
      <c r="I53" s="73">
        <f>SUM(H$4:H53)</f>
        <v>0.9012582885752554</v>
      </c>
      <c r="J53" s="7">
        <f>G53/'6th Plan - "Target Allocation"'!$F$160</f>
        <v>0.0016962610458339843</v>
      </c>
      <c r="K53" s="74">
        <f t="shared" si="11"/>
        <v>0.3392522091667969</v>
      </c>
      <c r="L53" s="8">
        <f t="shared" si="11"/>
        <v>0.37317743008347654</v>
      </c>
      <c r="M53" s="8">
        <f t="shared" si="11"/>
        <v>0.40710265100015625</v>
      </c>
      <c r="N53" s="8">
        <f t="shared" si="11"/>
        <v>0.4410278719168359</v>
      </c>
      <c r="O53" s="8">
        <f t="shared" si="11"/>
        <v>0.4749530928335156</v>
      </c>
      <c r="P53" s="8">
        <f t="shared" si="11"/>
        <v>0.49191570329185547</v>
      </c>
      <c r="Q53" s="8">
        <f t="shared" si="11"/>
        <v>0.5428035346668749</v>
      </c>
      <c r="R53" s="8">
        <f t="shared" si="11"/>
        <v>0.5767287555835546</v>
      </c>
      <c r="S53" s="8">
        <f t="shared" si="11"/>
        <v>0.5936913660418945</v>
      </c>
      <c r="T53" s="8">
        <f t="shared" si="11"/>
        <v>0.6106539765002343</v>
      </c>
      <c r="U53" s="8">
        <f t="shared" si="12"/>
        <v>0.6191352817294042</v>
      </c>
      <c r="V53" s="8">
        <f t="shared" si="12"/>
        <v>0.6191352817294042</v>
      </c>
      <c r="W53" s="8">
        <f t="shared" si="12"/>
        <v>0.6191352817294042</v>
      </c>
      <c r="X53" s="8">
        <f t="shared" si="12"/>
        <v>0.6106539765002343</v>
      </c>
      <c r="Y53" s="8">
        <f t="shared" si="12"/>
        <v>0.5258409242085351</v>
      </c>
      <c r="Z53" s="8">
        <f t="shared" si="12"/>
        <v>0.4749530928335156</v>
      </c>
      <c r="AA53" s="8">
        <f t="shared" si="12"/>
        <v>0.4240652614584961</v>
      </c>
      <c r="AB53" s="8">
        <f t="shared" si="12"/>
        <v>0.40710265100015625</v>
      </c>
      <c r="AC53" s="8">
        <f t="shared" si="12"/>
        <v>0.3901400405418164</v>
      </c>
      <c r="AD53" s="8">
        <f t="shared" si="12"/>
        <v>0.37317743008347654</v>
      </c>
      <c r="AE53" s="61">
        <f t="shared" si="3"/>
        <v>9.91464581289964</v>
      </c>
    </row>
    <row r="54" spans="1:31" s="62" customFormat="1" ht="12.75">
      <c r="A54" s="93" t="e">
        <f>VLOOKUP(B54,#REF!,2,0)</f>
        <v>#REF!</v>
      </c>
      <c r="B54" s="88" t="s">
        <v>68</v>
      </c>
      <c r="C54" s="5" t="s">
        <v>9</v>
      </c>
      <c r="D54" s="6">
        <v>220016</v>
      </c>
      <c r="E54" s="6">
        <v>43197</v>
      </c>
      <c r="F54" s="6">
        <v>0</v>
      </c>
      <c r="G54" s="6">
        <v>263213</v>
      </c>
      <c r="H54" s="57">
        <f t="shared" si="10"/>
        <v>0.00360456135257497</v>
      </c>
      <c r="I54" s="73">
        <f>SUM(H$4:H54)</f>
        <v>0.9048628499278303</v>
      </c>
      <c r="J54" s="7">
        <f>G54/'6th Plan - "Target Allocation"'!$F$160</f>
        <v>0.0016449343786413258</v>
      </c>
      <c r="K54" s="74">
        <f aca="true" t="shared" si="13" ref="K54:T63">$J54*K$3</f>
        <v>0.3289868757282652</v>
      </c>
      <c r="L54" s="8">
        <f t="shared" si="13"/>
        <v>0.3618855633010917</v>
      </c>
      <c r="M54" s="8">
        <f t="shared" si="13"/>
        <v>0.39478425087391816</v>
      </c>
      <c r="N54" s="8">
        <f t="shared" si="13"/>
        <v>0.4276829384467447</v>
      </c>
      <c r="O54" s="8">
        <f t="shared" si="13"/>
        <v>0.4605816260195712</v>
      </c>
      <c r="P54" s="8">
        <f t="shared" si="13"/>
        <v>0.4770309698059845</v>
      </c>
      <c r="Q54" s="8">
        <f t="shared" si="13"/>
        <v>0.5263790011652243</v>
      </c>
      <c r="R54" s="8">
        <f t="shared" si="13"/>
        <v>0.5592776887380507</v>
      </c>
      <c r="S54" s="8">
        <f t="shared" si="13"/>
        <v>0.575727032524464</v>
      </c>
      <c r="T54" s="8">
        <f t="shared" si="13"/>
        <v>0.5921763763108773</v>
      </c>
      <c r="U54" s="8">
        <f aca="true" t="shared" si="14" ref="U54:AD63">$J54*U$3</f>
        <v>0.6004010482040839</v>
      </c>
      <c r="V54" s="8">
        <f t="shared" si="14"/>
        <v>0.6004010482040839</v>
      </c>
      <c r="W54" s="8">
        <f t="shared" si="14"/>
        <v>0.6004010482040839</v>
      </c>
      <c r="X54" s="8">
        <f t="shared" si="14"/>
        <v>0.5921763763108773</v>
      </c>
      <c r="Y54" s="8">
        <f t="shared" si="14"/>
        <v>0.509929657378811</v>
      </c>
      <c r="Z54" s="8">
        <f t="shared" si="14"/>
        <v>0.4605816260195712</v>
      </c>
      <c r="AA54" s="8">
        <f t="shared" si="14"/>
        <v>0.41123359466033144</v>
      </c>
      <c r="AB54" s="8">
        <f t="shared" si="14"/>
        <v>0.39478425087391816</v>
      </c>
      <c r="AC54" s="8">
        <f t="shared" si="14"/>
        <v>0.37833490708750495</v>
      </c>
      <c r="AD54" s="8">
        <f t="shared" si="14"/>
        <v>0.3618855633010917</v>
      </c>
      <c r="AE54" s="61">
        <f t="shared" si="3"/>
        <v>9.614641443158549</v>
      </c>
    </row>
    <row r="55" spans="1:31" ht="12.75">
      <c r="A55" s="93" t="e">
        <f>VLOOKUP(B55,#REF!,2,0)</f>
        <v>#REF!</v>
      </c>
      <c r="B55" s="88" t="s">
        <v>69</v>
      </c>
      <c r="C55" s="5" t="s">
        <v>14</v>
      </c>
      <c r="D55" s="6">
        <v>28547</v>
      </c>
      <c r="E55" s="6">
        <v>18241</v>
      </c>
      <c r="F55" s="6">
        <v>214623</v>
      </c>
      <c r="G55" s="6">
        <v>261411</v>
      </c>
      <c r="H55" s="57">
        <f t="shared" si="10"/>
        <v>0.0035798839257102635</v>
      </c>
      <c r="I55" s="73">
        <f>SUM(H$4:H55)</f>
        <v>0.9084427338535406</v>
      </c>
      <c r="J55" s="7">
        <f>G55/'6th Plan - "Target Allocation"'!$F$160</f>
        <v>0.0016336728841470885</v>
      </c>
      <c r="K55" s="74">
        <f t="shared" si="13"/>
        <v>0.3267345768294177</v>
      </c>
      <c r="L55" s="8">
        <f t="shared" si="13"/>
        <v>0.3594080345123595</v>
      </c>
      <c r="M55" s="8">
        <f t="shared" si="13"/>
        <v>0.39208149219530125</v>
      </c>
      <c r="N55" s="8">
        <f t="shared" si="13"/>
        <v>0.424754949878243</v>
      </c>
      <c r="O55" s="8">
        <f t="shared" si="13"/>
        <v>0.4574284075611848</v>
      </c>
      <c r="P55" s="8">
        <f t="shared" si="13"/>
        <v>0.47376513640265566</v>
      </c>
      <c r="Q55" s="8">
        <f t="shared" si="13"/>
        <v>0.5227753229270683</v>
      </c>
      <c r="R55" s="8">
        <f t="shared" si="13"/>
        <v>0.5554487806100101</v>
      </c>
      <c r="S55" s="8">
        <f t="shared" si="13"/>
        <v>0.571785509451481</v>
      </c>
      <c r="T55" s="8">
        <f t="shared" si="13"/>
        <v>0.5881222382929518</v>
      </c>
      <c r="U55" s="8">
        <f t="shared" si="14"/>
        <v>0.5962906027136873</v>
      </c>
      <c r="V55" s="8">
        <f t="shared" si="14"/>
        <v>0.5962906027136873</v>
      </c>
      <c r="W55" s="8">
        <f t="shared" si="14"/>
        <v>0.5962906027136873</v>
      </c>
      <c r="X55" s="8">
        <f t="shared" si="14"/>
        <v>0.5881222382929518</v>
      </c>
      <c r="Y55" s="8">
        <f t="shared" si="14"/>
        <v>0.5064385940855974</v>
      </c>
      <c r="Z55" s="8">
        <f t="shared" si="14"/>
        <v>0.4574284075611848</v>
      </c>
      <c r="AA55" s="8">
        <f t="shared" si="14"/>
        <v>0.4084182210367721</v>
      </c>
      <c r="AB55" s="8">
        <f t="shared" si="14"/>
        <v>0.39208149219530125</v>
      </c>
      <c r="AC55" s="8">
        <f t="shared" si="14"/>
        <v>0.37574476335383034</v>
      </c>
      <c r="AD55" s="8">
        <f t="shared" si="14"/>
        <v>0.3594080345123595</v>
      </c>
      <c r="AE55" s="61">
        <f t="shared" si="3"/>
        <v>9.548818007839733</v>
      </c>
    </row>
    <row r="56" spans="1:31" ht="12.75">
      <c r="A56" s="93" t="e">
        <f>VLOOKUP(B56,#REF!,2,0)</f>
        <v>#REF!</v>
      </c>
      <c r="B56" s="88" t="s">
        <v>70</v>
      </c>
      <c r="C56" s="5" t="s">
        <v>9</v>
      </c>
      <c r="D56" s="6">
        <v>119262</v>
      </c>
      <c r="E56" s="6">
        <v>35873</v>
      </c>
      <c r="F56" s="6">
        <v>97884</v>
      </c>
      <c r="G56" s="6">
        <v>253019</v>
      </c>
      <c r="H56" s="57">
        <f t="shared" si="10"/>
        <v>0.003464959971077289</v>
      </c>
      <c r="I56" s="73">
        <f>SUM(H$4:H56)</f>
        <v>0.9119076938246179</v>
      </c>
      <c r="J56" s="7">
        <f>G56/'6th Plan - "Target Allocation"'!$F$160</f>
        <v>0.0015812275668354132</v>
      </c>
      <c r="K56" s="74">
        <f t="shared" si="13"/>
        <v>0.3162455133670826</v>
      </c>
      <c r="L56" s="8">
        <f t="shared" si="13"/>
        <v>0.3478700647037909</v>
      </c>
      <c r="M56" s="8">
        <f t="shared" si="13"/>
        <v>0.37949461604049917</v>
      </c>
      <c r="N56" s="8">
        <f t="shared" si="13"/>
        <v>0.41111916737720744</v>
      </c>
      <c r="O56" s="8">
        <f t="shared" si="13"/>
        <v>0.4427437187139157</v>
      </c>
      <c r="P56" s="8">
        <f t="shared" si="13"/>
        <v>0.45855599438226985</v>
      </c>
      <c r="Q56" s="8">
        <f t="shared" si="13"/>
        <v>0.5059928213873323</v>
      </c>
      <c r="R56" s="8">
        <f t="shared" si="13"/>
        <v>0.5376173727240405</v>
      </c>
      <c r="S56" s="8">
        <f t="shared" si="13"/>
        <v>0.5534296483923946</v>
      </c>
      <c r="T56" s="8">
        <f t="shared" si="13"/>
        <v>0.5692419240607487</v>
      </c>
      <c r="U56" s="8">
        <f t="shared" si="14"/>
        <v>0.5771480618949258</v>
      </c>
      <c r="V56" s="8">
        <f t="shared" si="14"/>
        <v>0.5771480618949258</v>
      </c>
      <c r="W56" s="8">
        <f t="shared" si="14"/>
        <v>0.5771480618949258</v>
      </c>
      <c r="X56" s="8">
        <f t="shared" si="14"/>
        <v>0.5692419240607487</v>
      </c>
      <c r="Y56" s="8">
        <f t="shared" si="14"/>
        <v>0.49018054571897807</v>
      </c>
      <c r="Z56" s="8">
        <f t="shared" si="14"/>
        <v>0.4427437187139157</v>
      </c>
      <c r="AA56" s="8">
        <f t="shared" si="14"/>
        <v>0.3953068917088533</v>
      </c>
      <c r="AB56" s="8">
        <f t="shared" si="14"/>
        <v>0.37949461604049917</v>
      </c>
      <c r="AC56" s="8">
        <f t="shared" si="14"/>
        <v>0.36368234037214503</v>
      </c>
      <c r="AD56" s="8">
        <f t="shared" si="14"/>
        <v>0.3478700647037909</v>
      </c>
      <c r="AE56" s="61">
        <f t="shared" si="3"/>
        <v>9.242275128152992</v>
      </c>
    </row>
    <row r="57" spans="1:31" ht="12.75">
      <c r="A57" s="93" t="e">
        <f>VLOOKUP(B57,#REF!,2,0)</f>
        <v>#REF!</v>
      </c>
      <c r="B57" s="88" t="s">
        <v>71</v>
      </c>
      <c r="C57" s="5" t="s">
        <v>11</v>
      </c>
      <c r="D57" s="6">
        <v>109769</v>
      </c>
      <c r="E57" s="6">
        <v>45561</v>
      </c>
      <c r="F57" s="6">
        <v>92940</v>
      </c>
      <c r="G57" s="6">
        <v>248270</v>
      </c>
      <c r="H57" s="57">
        <f t="shared" si="10"/>
        <v>0.0033999249543289574</v>
      </c>
      <c r="I57" s="73">
        <f>SUM(H$4:H57)</f>
        <v>0.9153076187789468</v>
      </c>
      <c r="J57" s="7">
        <f>G57/'6th Plan - "Target Allocation"'!$F$160</f>
        <v>0.0015515489667504339</v>
      </c>
      <c r="K57" s="74">
        <f t="shared" si="13"/>
        <v>0.3103097933500868</v>
      </c>
      <c r="L57" s="8">
        <f t="shared" si="13"/>
        <v>0.34134077268509544</v>
      </c>
      <c r="M57" s="8">
        <f t="shared" si="13"/>
        <v>0.37237175202010414</v>
      </c>
      <c r="N57" s="8">
        <f t="shared" si="13"/>
        <v>0.4034027313551128</v>
      </c>
      <c r="O57" s="8">
        <f t="shared" si="13"/>
        <v>0.4344337106901215</v>
      </c>
      <c r="P57" s="8">
        <f t="shared" si="13"/>
        <v>0.4499492003576258</v>
      </c>
      <c r="Q57" s="8">
        <f t="shared" si="13"/>
        <v>0.49649566936013884</v>
      </c>
      <c r="R57" s="8">
        <f t="shared" si="13"/>
        <v>0.5275266486951475</v>
      </c>
      <c r="S57" s="8">
        <f t="shared" si="13"/>
        <v>0.5430421383626518</v>
      </c>
      <c r="T57" s="8">
        <f t="shared" si="13"/>
        <v>0.5585576280301562</v>
      </c>
      <c r="U57" s="8">
        <f t="shared" si="14"/>
        <v>0.5663153728639083</v>
      </c>
      <c r="V57" s="8">
        <f t="shared" si="14"/>
        <v>0.5663153728639083</v>
      </c>
      <c r="W57" s="8">
        <f t="shared" si="14"/>
        <v>0.5663153728639083</v>
      </c>
      <c r="X57" s="8">
        <f t="shared" si="14"/>
        <v>0.5585576280301562</v>
      </c>
      <c r="Y57" s="8">
        <f t="shared" si="14"/>
        <v>0.4809801796926345</v>
      </c>
      <c r="Z57" s="8">
        <f t="shared" si="14"/>
        <v>0.4344337106901215</v>
      </c>
      <c r="AA57" s="8">
        <f t="shared" si="14"/>
        <v>0.38788724168760846</v>
      </c>
      <c r="AB57" s="8">
        <f t="shared" si="14"/>
        <v>0.37237175202010414</v>
      </c>
      <c r="AC57" s="8">
        <f t="shared" si="14"/>
        <v>0.35685626235259976</v>
      </c>
      <c r="AD57" s="8">
        <f t="shared" si="14"/>
        <v>0.34134077268509544</v>
      </c>
      <c r="AE57" s="61">
        <f t="shared" si="3"/>
        <v>9.068803710656285</v>
      </c>
    </row>
    <row r="58" spans="1:31" ht="12.75">
      <c r="A58" s="93" t="e">
        <f>VLOOKUP(B58,#REF!,2,0)</f>
        <v>#REF!</v>
      </c>
      <c r="B58" s="88" t="s">
        <v>72</v>
      </c>
      <c r="C58" s="5" t="s">
        <v>11</v>
      </c>
      <c r="D58" s="6">
        <v>199002</v>
      </c>
      <c r="E58" s="6">
        <v>36302</v>
      </c>
      <c r="F58" s="6">
        <v>112</v>
      </c>
      <c r="G58" s="6">
        <v>235416</v>
      </c>
      <c r="H58" s="57">
        <f t="shared" si="10"/>
        <v>0.00322389629455152</v>
      </c>
      <c r="I58" s="73">
        <f>SUM(H$4:H58)</f>
        <v>0.9185315150734984</v>
      </c>
      <c r="J58" s="7">
        <f>G58/'6th Plan - "Target Allocation"'!$F$160</f>
        <v>0.0014712186392094096</v>
      </c>
      <c r="K58" s="74">
        <f t="shared" si="13"/>
        <v>0.2942437278418819</v>
      </c>
      <c r="L58" s="8">
        <f t="shared" si="13"/>
        <v>0.3236681006260701</v>
      </c>
      <c r="M58" s="8">
        <f t="shared" si="13"/>
        <v>0.3530924734102583</v>
      </c>
      <c r="N58" s="8">
        <f t="shared" si="13"/>
        <v>0.3825168461944465</v>
      </c>
      <c r="O58" s="8">
        <f t="shared" si="13"/>
        <v>0.41194121897863467</v>
      </c>
      <c r="P58" s="8">
        <f t="shared" si="13"/>
        <v>0.42665340537072877</v>
      </c>
      <c r="Q58" s="8">
        <f t="shared" si="13"/>
        <v>0.47078996454701105</v>
      </c>
      <c r="R58" s="8">
        <f t="shared" si="13"/>
        <v>0.5002143373311992</v>
      </c>
      <c r="S58" s="8">
        <f t="shared" si="13"/>
        <v>0.5149265237232934</v>
      </c>
      <c r="T58" s="8">
        <f t="shared" si="13"/>
        <v>0.5296387101153874</v>
      </c>
      <c r="U58" s="8">
        <f t="shared" si="14"/>
        <v>0.5369948033114346</v>
      </c>
      <c r="V58" s="8">
        <f t="shared" si="14"/>
        <v>0.5369948033114346</v>
      </c>
      <c r="W58" s="8">
        <f t="shared" si="14"/>
        <v>0.5369948033114346</v>
      </c>
      <c r="X58" s="8">
        <f t="shared" si="14"/>
        <v>0.5296387101153874</v>
      </c>
      <c r="Y58" s="8">
        <f t="shared" si="14"/>
        <v>0.45607777815491696</v>
      </c>
      <c r="Z58" s="8">
        <f t="shared" si="14"/>
        <v>0.41194121897863467</v>
      </c>
      <c r="AA58" s="8">
        <f t="shared" si="14"/>
        <v>0.3678046598023524</v>
      </c>
      <c r="AB58" s="8">
        <f t="shared" si="14"/>
        <v>0.3530924734102583</v>
      </c>
      <c r="AC58" s="8">
        <f t="shared" si="14"/>
        <v>0.3383802870181642</v>
      </c>
      <c r="AD58" s="8">
        <f t="shared" si="14"/>
        <v>0.3236681006260701</v>
      </c>
      <c r="AE58" s="61">
        <f t="shared" si="3"/>
        <v>8.599272946179</v>
      </c>
    </row>
    <row r="59" spans="1:31" ht="12.75">
      <c r="A59" s="93" t="e">
        <f>VLOOKUP(B59,#REF!,2,0)</f>
        <v>#REF!</v>
      </c>
      <c r="B59" s="88" t="s">
        <v>83</v>
      </c>
      <c r="C59" s="5" t="s">
        <v>176</v>
      </c>
      <c r="D59" s="6">
        <v>37529</v>
      </c>
      <c r="E59" s="6">
        <v>56926</v>
      </c>
      <c r="F59" s="6">
        <v>131052</v>
      </c>
      <c r="G59" s="6">
        <v>225507</v>
      </c>
      <c r="H59" s="57">
        <f t="shared" si="10"/>
        <v>0.0030881978357266693</v>
      </c>
      <c r="I59" s="73">
        <f>SUM(H$4:H59)</f>
        <v>0.9216197129092251</v>
      </c>
      <c r="J59" s="7">
        <f>G59/'6th Plan - "Target Allocation"'!$F$160</f>
        <v>0.0014092929183751161</v>
      </c>
      <c r="K59" s="74">
        <f t="shared" si="13"/>
        <v>0.2818585836750232</v>
      </c>
      <c r="L59" s="8">
        <f t="shared" si="13"/>
        <v>0.31004444204252557</v>
      </c>
      <c r="M59" s="8">
        <f t="shared" si="13"/>
        <v>0.3382303004100279</v>
      </c>
      <c r="N59" s="8">
        <f t="shared" si="13"/>
        <v>0.3664161587775302</v>
      </c>
      <c r="O59" s="8">
        <f t="shared" si="13"/>
        <v>0.3946020171450325</v>
      </c>
      <c r="P59" s="8">
        <f t="shared" si="13"/>
        <v>0.40869494632878367</v>
      </c>
      <c r="Q59" s="8">
        <f t="shared" si="13"/>
        <v>0.45097373388003714</v>
      </c>
      <c r="R59" s="8">
        <f t="shared" si="13"/>
        <v>0.47915959224753946</v>
      </c>
      <c r="S59" s="8">
        <f t="shared" si="13"/>
        <v>0.4932525214312906</v>
      </c>
      <c r="T59" s="8">
        <f t="shared" si="13"/>
        <v>0.5073454506150418</v>
      </c>
      <c r="U59" s="8">
        <f t="shared" si="14"/>
        <v>0.5143919152069174</v>
      </c>
      <c r="V59" s="8">
        <f t="shared" si="14"/>
        <v>0.5143919152069174</v>
      </c>
      <c r="W59" s="8">
        <f t="shared" si="14"/>
        <v>0.5143919152069174</v>
      </c>
      <c r="X59" s="8">
        <f t="shared" si="14"/>
        <v>0.5073454506150418</v>
      </c>
      <c r="Y59" s="8">
        <f t="shared" si="14"/>
        <v>0.436880804696286</v>
      </c>
      <c r="Z59" s="8">
        <f t="shared" si="14"/>
        <v>0.3946020171450325</v>
      </c>
      <c r="AA59" s="8">
        <f t="shared" si="14"/>
        <v>0.35232322959377904</v>
      </c>
      <c r="AB59" s="8">
        <f t="shared" si="14"/>
        <v>0.3382303004100279</v>
      </c>
      <c r="AC59" s="8">
        <f t="shared" si="14"/>
        <v>0.3241373712262767</v>
      </c>
      <c r="AD59" s="8">
        <f t="shared" si="14"/>
        <v>0.31004444204252557</v>
      </c>
      <c r="AE59" s="61">
        <f t="shared" si="3"/>
        <v>8.237317107902554</v>
      </c>
    </row>
    <row r="60" spans="1:31" ht="12.75">
      <c r="A60" s="93" t="e">
        <f>VLOOKUP(B60,#REF!,2,0)</f>
        <v>#REF!</v>
      </c>
      <c r="B60" s="88" t="s">
        <v>74</v>
      </c>
      <c r="C60" s="5" t="s">
        <v>9</v>
      </c>
      <c r="D60" s="6">
        <v>135604</v>
      </c>
      <c r="E60" s="6">
        <v>84341</v>
      </c>
      <c r="F60" s="6">
        <v>0</v>
      </c>
      <c r="G60" s="6">
        <v>219945</v>
      </c>
      <c r="H60" s="57">
        <f t="shared" si="10"/>
        <v>0.0030120292185116305</v>
      </c>
      <c r="I60" s="73">
        <f>SUM(H$4:H60)</f>
        <v>0.9246317421277367</v>
      </c>
      <c r="J60" s="7">
        <f>G60/'6th Plan - "Target Allocation"'!$F$160</f>
        <v>0.0013745335219395181</v>
      </c>
      <c r="K60" s="74">
        <f t="shared" si="13"/>
        <v>0.2749067043879036</v>
      </c>
      <c r="L60" s="8">
        <f t="shared" si="13"/>
        <v>0.302397374826694</v>
      </c>
      <c r="M60" s="8">
        <f t="shared" si="13"/>
        <v>0.3298880452654844</v>
      </c>
      <c r="N60" s="8">
        <f t="shared" si="13"/>
        <v>0.3573787157042747</v>
      </c>
      <c r="O60" s="8">
        <f t="shared" si="13"/>
        <v>0.3848693861430651</v>
      </c>
      <c r="P60" s="8">
        <f t="shared" si="13"/>
        <v>0.39861472136246023</v>
      </c>
      <c r="Q60" s="8">
        <f t="shared" si="13"/>
        <v>0.4398507270206458</v>
      </c>
      <c r="R60" s="8">
        <f t="shared" si="13"/>
        <v>0.46734139745943615</v>
      </c>
      <c r="S60" s="8">
        <f t="shared" si="13"/>
        <v>0.48108673267883134</v>
      </c>
      <c r="T60" s="8">
        <f t="shared" si="13"/>
        <v>0.49483206789822654</v>
      </c>
      <c r="U60" s="8">
        <f t="shared" si="14"/>
        <v>0.5017047355079242</v>
      </c>
      <c r="V60" s="8">
        <f t="shared" si="14"/>
        <v>0.5017047355079242</v>
      </c>
      <c r="W60" s="8">
        <f t="shared" si="14"/>
        <v>0.5017047355079242</v>
      </c>
      <c r="X60" s="8">
        <f t="shared" si="14"/>
        <v>0.49483206789822654</v>
      </c>
      <c r="Y60" s="8">
        <f t="shared" si="14"/>
        <v>0.4261053918012506</v>
      </c>
      <c r="Z60" s="8">
        <f t="shared" si="14"/>
        <v>0.3848693861430651</v>
      </c>
      <c r="AA60" s="8">
        <f t="shared" si="14"/>
        <v>0.3436333804848795</v>
      </c>
      <c r="AB60" s="8">
        <f t="shared" si="14"/>
        <v>0.3298880452654844</v>
      </c>
      <c r="AC60" s="8">
        <f t="shared" si="14"/>
        <v>0.3161427100460892</v>
      </c>
      <c r="AD60" s="8">
        <f t="shared" si="14"/>
        <v>0.302397374826694</v>
      </c>
      <c r="AE60" s="61">
        <f t="shared" si="3"/>
        <v>8.034148435736483</v>
      </c>
    </row>
    <row r="61" spans="1:31" ht="12.75">
      <c r="A61" s="93" t="e">
        <f>VLOOKUP(B61,#REF!,2,0)</f>
        <v>#REF!</v>
      </c>
      <c r="B61" s="88" t="s">
        <v>76</v>
      </c>
      <c r="C61" s="5" t="s">
        <v>9</v>
      </c>
      <c r="D61" s="6">
        <v>96048</v>
      </c>
      <c r="E61" s="6">
        <v>117955</v>
      </c>
      <c r="F61" s="6">
        <v>0</v>
      </c>
      <c r="G61" s="6">
        <v>214003</v>
      </c>
      <c r="H61" s="57">
        <f t="shared" si="10"/>
        <v>0.002930656704399484</v>
      </c>
      <c r="I61" s="73">
        <f>SUM(H$4:H61)</f>
        <v>0.9275623988321362</v>
      </c>
      <c r="J61" s="7">
        <f>G61/'6th Plan - "Target Allocation"'!$F$160</f>
        <v>0.0013373993375417614</v>
      </c>
      <c r="K61" s="74">
        <f t="shared" si="13"/>
        <v>0.2674798675083523</v>
      </c>
      <c r="L61" s="8">
        <f t="shared" si="13"/>
        <v>0.2942278542591875</v>
      </c>
      <c r="M61" s="8">
        <f t="shared" si="13"/>
        <v>0.32097584101002274</v>
      </c>
      <c r="N61" s="8">
        <f t="shared" si="13"/>
        <v>0.347723827760858</v>
      </c>
      <c r="O61" s="8">
        <f t="shared" si="13"/>
        <v>0.3744718145116932</v>
      </c>
      <c r="P61" s="8">
        <f t="shared" si="13"/>
        <v>0.3878458078871108</v>
      </c>
      <c r="Q61" s="8">
        <f t="shared" si="13"/>
        <v>0.42796778801336366</v>
      </c>
      <c r="R61" s="8">
        <f t="shared" si="13"/>
        <v>0.4547157747641989</v>
      </c>
      <c r="S61" s="8">
        <f t="shared" si="13"/>
        <v>0.4680897681396165</v>
      </c>
      <c r="T61" s="8">
        <f t="shared" si="13"/>
        <v>0.4814637615150341</v>
      </c>
      <c r="U61" s="8">
        <f t="shared" si="14"/>
        <v>0.4881507582027429</v>
      </c>
      <c r="V61" s="8">
        <f t="shared" si="14"/>
        <v>0.4881507582027429</v>
      </c>
      <c r="W61" s="8">
        <f t="shared" si="14"/>
        <v>0.4881507582027429</v>
      </c>
      <c r="X61" s="8">
        <f t="shared" si="14"/>
        <v>0.4814637615150341</v>
      </c>
      <c r="Y61" s="8">
        <f t="shared" si="14"/>
        <v>0.41459379463794604</v>
      </c>
      <c r="Z61" s="8">
        <f t="shared" si="14"/>
        <v>0.3744718145116932</v>
      </c>
      <c r="AA61" s="8">
        <f t="shared" si="14"/>
        <v>0.33434983438544036</v>
      </c>
      <c r="AB61" s="8">
        <f t="shared" si="14"/>
        <v>0.32097584101002274</v>
      </c>
      <c r="AC61" s="8">
        <f t="shared" si="14"/>
        <v>0.30760184763460513</v>
      </c>
      <c r="AD61" s="8">
        <f t="shared" si="14"/>
        <v>0.2942278542591875</v>
      </c>
      <c r="AE61" s="61">
        <f t="shared" si="3"/>
        <v>7.817099127931594</v>
      </c>
    </row>
    <row r="62" spans="1:31" ht="12.75">
      <c r="A62" s="93" t="e">
        <f>VLOOKUP(B62,#REF!,2,0)</f>
        <v>#REF!</v>
      </c>
      <c r="B62" s="88" t="s">
        <v>77</v>
      </c>
      <c r="C62" s="5" t="s">
        <v>175</v>
      </c>
      <c r="D62" s="6">
        <v>144452</v>
      </c>
      <c r="E62" s="6">
        <v>45671</v>
      </c>
      <c r="F62" s="6">
        <v>13211</v>
      </c>
      <c r="G62" s="6">
        <v>203334</v>
      </c>
      <c r="H62" s="57">
        <f t="shared" si="10"/>
        <v>0.0027845504517804175</v>
      </c>
      <c r="I62" s="73">
        <f>SUM(H$4:H62)</f>
        <v>0.9303469492839166</v>
      </c>
      <c r="J62" s="7">
        <f>G62/'6th Plan - "Target Allocation"'!$F$160</f>
        <v>0.0012707240407831503</v>
      </c>
      <c r="K62" s="74">
        <f t="shared" si="13"/>
        <v>0.25414480815663004</v>
      </c>
      <c r="L62" s="8">
        <f t="shared" si="13"/>
        <v>0.27955928897229304</v>
      </c>
      <c r="M62" s="8">
        <f t="shared" si="13"/>
        <v>0.3049737697879561</v>
      </c>
      <c r="N62" s="8">
        <f t="shared" si="13"/>
        <v>0.3303882506036191</v>
      </c>
      <c r="O62" s="8">
        <f t="shared" si="13"/>
        <v>0.3558027314192821</v>
      </c>
      <c r="P62" s="8">
        <f t="shared" si="13"/>
        <v>0.3685099718271136</v>
      </c>
      <c r="Q62" s="8">
        <f t="shared" si="13"/>
        <v>0.4066316930506081</v>
      </c>
      <c r="R62" s="8">
        <f t="shared" si="13"/>
        <v>0.4320461738662711</v>
      </c>
      <c r="S62" s="8">
        <f t="shared" si="13"/>
        <v>0.4447534142741026</v>
      </c>
      <c r="T62" s="8">
        <f t="shared" si="13"/>
        <v>0.4574606546819341</v>
      </c>
      <c r="U62" s="8">
        <f t="shared" si="14"/>
        <v>0.46381427488584986</v>
      </c>
      <c r="V62" s="8">
        <f t="shared" si="14"/>
        <v>0.46381427488584986</v>
      </c>
      <c r="W62" s="8">
        <f t="shared" si="14"/>
        <v>0.46381427488584986</v>
      </c>
      <c r="X62" s="8">
        <f t="shared" si="14"/>
        <v>0.4574606546819341</v>
      </c>
      <c r="Y62" s="8">
        <f t="shared" si="14"/>
        <v>0.3939244526427766</v>
      </c>
      <c r="Z62" s="8">
        <f t="shared" si="14"/>
        <v>0.3558027314192821</v>
      </c>
      <c r="AA62" s="8">
        <f t="shared" si="14"/>
        <v>0.3176810101957876</v>
      </c>
      <c r="AB62" s="8">
        <f t="shared" si="14"/>
        <v>0.3049737697879561</v>
      </c>
      <c r="AC62" s="8">
        <f t="shared" si="14"/>
        <v>0.29226652938012454</v>
      </c>
      <c r="AD62" s="8">
        <f t="shared" si="14"/>
        <v>0.27955928897229304</v>
      </c>
      <c r="AE62" s="61">
        <f t="shared" si="3"/>
        <v>7.427382018377514</v>
      </c>
    </row>
    <row r="63" spans="1:31" ht="12.75">
      <c r="A63" s="93" t="e">
        <f>VLOOKUP(B63,#REF!,2,0)</f>
        <v>#REF!</v>
      </c>
      <c r="B63" s="88" t="s">
        <v>78</v>
      </c>
      <c r="C63" s="5" t="s">
        <v>9</v>
      </c>
      <c r="D63" s="6">
        <v>71169</v>
      </c>
      <c r="E63" s="6">
        <v>114329</v>
      </c>
      <c r="F63" s="6">
        <v>14757</v>
      </c>
      <c r="G63" s="6">
        <v>200255</v>
      </c>
      <c r="H63" s="57">
        <f t="shared" si="10"/>
        <v>0.0027423851924483237</v>
      </c>
      <c r="I63" s="73">
        <f>SUM(H$4:H63)</f>
        <v>0.9330893344763649</v>
      </c>
      <c r="J63" s="7">
        <f>G63/'6th Plan - "Target Allocation"'!$F$160</f>
        <v>0.0012514820088476584</v>
      </c>
      <c r="K63" s="74">
        <f t="shared" si="13"/>
        <v>0.25029640176953166</v>
      </c>
      <c r="L63" s="8">
        <f t="shared" si="13"/>
        <v>0.27532604194648486</v>
      </c>
      <c r="M63" s="8">
        <f t="shared" si="13"/>
        <v>0.30035568212343805</v>
      </c>
      <c r="N63" s="8">
        <f t="shared" si="13"/>
        <v>0.3253853223003912</v>
      </c>
      <c r="O63" s="8">
        <f t="shared" si="13"/>
        <v>0.3504149624773444</v>
      </c>
      <c r="P63" s="8">
        <f t="shared" si="13"/>
        <v>0.3629297825658209</v>
      </c>
      <c r="Q63" s="8">
        <f t="shared" si="13"/>
        <v>0.4004742428312507</v>
      </c>
      <c r="R63" s="8">
        <f t="shared" si="13"/>
        <v>0.42550388300820385</v>
      </c>
      <c r="S63" s="8">
        <f t="shared" si="13"/>
        <v>0.43801870309668045</v>
      </c>
      <c r="T63" s="8">
        <f t="shared" si="13"/>
        <v>0.45053352318515705</v>
      </c>
      <c r="U63" s="8">
        <f t="shared" si="14"/>
        <v>0.45679093322939535</v>
      </c>
      <c r="V63" s="8">
        <f t="shared" si="14"/>
        <v>0.45679093322939535</v>
      </c>
      <c r="W63" s="8">
        <f t="shared" si="14"/>
        <v>0.45679093322939535</v>
      </c>
      <c r="X63" s="8">
        <f t="shared" si="14"/>
        <v>0.45053352318515705</v>
      </c>
      <c r="Y63" s="8">
        <f t="shared" si="14"/>
        <v>0.3879594227427741</v>
      </c>
      <c r="Z63" s="8">
        <f t="shared" si="14"/>
        <v>0.3504149624773444</v>
      </c>
      <c r="AA63" s="8">
        <f t="shared" si="14"/>
        <v>0.3128705022119146</v>
      </c>
      <c r="AB63" s="8">
        <f t="shared" si="14"/>
        <v>0.30035568212343805</v>
      </c>
      <c r="AC63" s="8">
        <f t="shared" si="14"/>
        <v>0.28784086203496145</v>
      </c>
      <c r="AD63" s="8">
        <f t="shared" si="14"/>
        <v>0.27532604194648486</v>
      </c>
      <c r="AE63" s="61">
        <f t="shared" si="3"/>
        <v>7.314912341714566</v>
      </c>
    </row>
    <row r="64" spans="1:31" ht="12.75">
      <c r="A64" s="93" t="e">
        <f>VLOOKUP(B64,#REF!,2,0)</f>
        <v>#REF!</v>
      </c>
      <c r="B64" s="88" t="s">
        <v>79</v>
      </c>
      <c r="C64" s="5" t="s">
        <v>9</v>
      </c>
      <c r="D64" s="6">
        <v>140128</v>
      </c>
      <c r="E64" s="6">
        <v>59444</v>
      </c>
      <c r="F64" s="6">
        <v>0</v>
      </c>
      <c r="G64" s="6">
        <v>199572</v>
      </c>
      <c r="H64" s="57">
        <f t="shared" si="10"/>
        <v>0.002733031872499048</v>
      </c>
      <c r="I64" s="73">
        <f>SUM(H$4:H64)</f>
        <v>0.935822366348864</v>
      </c>
      <c r="J64" s="7">
        <f>G64/'6th Plan - "Target Allocation"'!$F$160</f>
        <v>0.0012472136399577782</v>
      </c>
      <c r="K64" s="74">
        <f aca="true" t="shared" si="15" ref="K64:T73">$J64*K$3</f>
        <v>0.24944272799155565</v>
      </c>
      <c r="L64" s="8">
        <f t="shared" si="15"/>
        <v>0.2743870007907112</v>
      </c>
      <c r="M64" s="8">
        <f t="shared" si="15"/>
        <v>0.2993312735898668</v>
      </c>
      <c r="N64" s="8">
        <f t="shared" si="15"/>
        <v>0.32427554638902234</v>
      </c>
      <c r="O64" s="8">
        <f t="shared" si="15"/>
        <v>0.3492198191881779</v>
      </c>
      <c r="P64" s="8">
        <f t="shared" si="15"/>
        <v>0.3616919555877557</v>
      </c>
      <c r="Q64" s="8">
        <f t="shared" si="15"/>
        <v>0.39910836478648903</v>
      </c>
      <c r="R64" s="8">
        <f t="shared" si="15"/>
        <v>0.4240526375856446</v>
      </c>
      <c r="S64" s="8">
        <f t="shared" si="15"/>
        <v>0.4365247739852224</v>
      </c>
      <c r="T64" s="8">
        <f t="shared" si="15"/>
        <v>0.44899691038480016</v>
      </c>
      <c r="U64" s="8">
        <f aca="true" t="shared" si="16" ref="U64:AD73">$J64*U$3</f>
        <v>0.45523297858458905</v>
      </c>
      <c r="V64" s="8">
        <f t="shared" si="16"/>
        <v>0.45523297858458905</v>
      </c>
      <c r="W64" s="8">
        <f t="shared" si="16"/>
        <v>0.45523297858458905</v>
      </c>
      <c r="X64" s="8">
        <f t="shared" si="16"/>
        <v>0.44899691038480016</v>
      </c>
      <c r="Y64" s="8">
        <f t="shared" si="16"/>
        <v>0.38663622838691125</v>
      </c>
      <c r="Z64" s="8">
        <f t="shared" si="16"/>
        <v>0.3492198191881779</v>
      </c>
      <c r="AA64" s="8">
        <f t="shared" si="16"/>
        <v>0.31180340998944456</v>
      </c>
      <c r="AB64" s="8">
        <f t="shared" si="16"/>
        <v>0.2993312735898668</v>
      </c>
      <c r="AC64" s="8">
        <f t="shared" si="16"/>
        <v>0.286859137190289</v>
      </c>
      <c r="AD64" s="8">
        <f t="shared" si="16"/>
        <v>0.2743870007907112</v>
      </c>
      <c r="AE64" s="61">
        <f t="shared" si="3"/>
        <v>7.289963725553214</v>
      </c>
    </row>
    <row r="65" spans="1:31" ht="12.75">
      <c r="A65" s="95" t="e">
        <f>#REF!+#REF!+#REF!</f>
        <v>#REF!</v>
      </c>
      <c r="B65" s="88" t="s">
        <v>84</v>
      </c>
      <c r="C65" s="5" t="s">
        <v>169</v>
      </c>
      <c r="D65" s="6">
        <v>122854</v>
      </c>
      <c r="E65" s="6">
        <v>31333</v>
      </c>
      <c r="F65" s="6">
        <v>38293</v>
      </c>
      <c r="G65" s="6">
        <v>192480</v>
      </c>
      <c r="H65" s="57">
        <f t="shared" si="10"/>
        <v>0.0026359107230403906</v>
      </c>
      <c r="I65" s="73">
        <f>SUM(H$4:H65)</f>
        <v>0.9384582770719043</v>
      </c>
      <c r="J65" s="7">
        <f>G65/'6th Plan - "Target Allocation"'!$F$160</f>
        <v>0.001202892597253488</v>
      </c>
      <c r="K65" s="74">
        <f t="shared" si="15"/>
        <v>0.2405785194506976</v>
      </c>
      <c r="L65" s="8">
        <f t="shared" si="15"/>
        <v>0.2646363713957674</v>
      </c>
      <c r="M65" s="8">
        <f t="shared" si="15"/>
        <v>0.28869422334083716</v>
      </c>
      <c r="N65" s="8">
        <f t="shared" si="15"/>
        <v>0.3127520752859069</v>
      </c>
      <c r="O65" s="8">
        <f t="shared" si="15"/>
        <v>0.3368099272309767</v>
      </c>
      <c r="P65" s="8">
        <f t="shared" si="15"/>
        <v>0.34883885320351155</v>
      </c>
      <c r="Q65" s="8">
        <f t="shared" si="15"/>
        <v>0.3849256311211162</v>
      </c>
      <c r="R65" s="8">
        <f t="shared" si="15"/>
        <v>0.4089834830661859</v>
      </c>
      <c r="S65" s="8">
        <f t="shared" si="15"/>
        <v>0.42101240903872084</v>
      </c>
      <c r="T65" s="8">
        <f t="shared" si="15"/>
        <v>0.4330413350112557</v>
      </c>
      <c r="U65" s="8">
        <f t="shared" si="16"/>
        <v>0.43905579799752315</v>
      </c>
      <c r="V65" s="8">
        <f t="shared" si="16"/>
        <v>0.43905579799752315</v>
      </c>
      <c r="W65" s="8">
        <f t="shared" si="16"/>
        <v>0.43905579799752315</v>
      </c>
      <c r="X65" s="8">
        <f t="shared" si="16"/>
        <v>0.4330413350112557</v>
      </c>
      <c r="Y65" s="8">
        <f t="shared" si="16"/>
        <v>0.3728967051485813</v>
      </c>
      <c r="Z65" s="8">
        <f t="shared" si="16"/>
        <v>0.3368099272309767</v>
      </c>
      <c r="AA65" s="8">
        <f t="shared" si="16"/>
        <v>0.300723149313372</v>
      </c>
      <c r="AB65" s="8">
        <f t="shared" si="16"/>
        <v>0.28869422334083716</v>
      </c>
      <c r="AC65" s="8">
        <f t="shared" si="16"/>
        <v>0.27666529736830225</v>
      </c>
      <c r="AD65" s="8">
        <f t="shared" si="16"/>
        <v>0.2646363713957674</v>
      </c>
      <c r="AE65" s="61">
        <f t="shared" si="3"/>
        <v>7.030907230946637</v>
      </c>
    </row>
    <row r="66" spans="1:31" ht="12.75">
      <c r="A66" s="93" t="e">
        <f>VLOOKUP(B66,#REF!,2,0)</f>
        <v>#REF!</v>
      </c>
      <c r="B66" s="89" t="s">
        <v>80</v>
      </c>
      <c r="C66" s="5" t="s">
        <v>9</v>
      </c>
      <c r="D66" s="6">
        <v>0</v>
      </c>
      <c r="E66" s="6">
        <v>0</v>
      </c>
      <c r="F66" s="6">
        <v>187634</v>
      </c>
      <c r="G66" s="6">
        <v>187634</v>
      </c>
      <c r="H66" s="57">
        <f t="shared" si="10"/>
        <v>0.002569547343136745</v>
      </c>
      <c r="I66" s="73">
        <f>SUM(H$4:H66)</f>
        <v>0.9410278244150411</v>
      </c>
      <c r="J66" s="7">
        <f>G66/'6th Plan - "Target Allocation"'!$F$160</f>
        <v>0.0011726078012939578</v>
      </c>
      <c r="K66" s="74">
        <f t="shared" si="15"/>
        <v>0.23452156025879156</v>
      </c>
      <c r="L66" s="8">
        <f t="shared" si="15"/>
        <v>0.2579737162846707</v>
      </c>
      <c r="M66" s="8">
        <f t="shared" si="15"/>
        <v>0.2814258723105499</v>
      </c>
      <c r="N66" s="8">
        <f t="shared" si="15"/>
        <v>0.304878028336429</v>
      </c>
      <c r="O66" s="8">
        <f t="shared" si="15"/>
        <v>0.3283301843623082</v>
      </c>
      <c r="P66" s="8">
        <f t="shared" si="15"/>
        <v>0.3400562623752478</v>
      </c>
      <c r="Q66" s="8">
        <f t="shared" si="15"/>
        <v>0.3752344964140665</v>
      </c>
      <c r="R66" s="8">
        <f t="shared" si="15"/>
        <v>0.39868665243994567</v>
      </c>
      <c r="S66" s="8">
        <f t="shared" si="15"/>
        <v>0.41041273045288523</v>
      </c>
      <c r="T66" s="8">
        <f t="shared" si="15"/>
        <v>0.4221388084658248</v>
      </c>
      <c r="U66" s="8">
        <f t="shared" si="16"/>
        <v>0.4280018474722946</v>
      </c>
      <c r="V66" s="8">
        <f t="shared" si="16"/>
        <v>0.4280018474722946</v>
      </c>
      <c r="W66" s="8">
        <f t="shared" si="16"/>
        <v>0.4280018474722946</v>
      </c>
      <c r="X66" s="8">
        <f t="shared" si="16"/>
        <v>0.4221388084658248</v>
      </c>
      <c r="Y66" s="8">
        <f t="shared" si="16"/>
        <v>0.3635084184011269</v>
      </c>
      <c r="Z66" s="8">
        <f t="shared" si="16"/>
        <v>0.3283301843623082</v>
      </c>
      <c r="AA66" s="8">
        <f t="shared" si="16"/>
        <v>0.29315195032348945</v>
      </c>
      <c r="AB66" s="8">
        <f t="shared" si="16"/>
        <v>0.2814258723105499</v>
      </c>
      <c r="AC66" s="8">
        <f t="shared" si="16"/>
        <v>0.2696997942976103</v>
      </c>
      <c r="AD66" s="8">
        <f t="shared" si="16"/>
        <v>0.2579737162846707</v>
      </c>
      <c r="AE66" s="61">
        <f t="shared" si="3"/>
        <v>6.853892598563181</v>
      </c>
    </row>
    <row r="67" spans="1:31" ht="12.75">
      <c r="A67" s="95" t="e">
        <f>#REF!+#REF!</f>
        <v>#REF!</v>
      </c>
      <c r="B67" s="88" t="s">
        <v>94</v>
      </c>
      <c r="C67" s="5" t="s">
        <v>172</v>
      </c>
      <c r="D67" s="6">
        <v>28873</v>
      </c>
      <c r="E67" s="6">
        <v>0</v>
      </c>
      <c r="F67" s="6">
        <v>157541</v>
      </c>
      <c r="G67" s="6">
        <v>186414</v>
      </c>
      <c r="H67" s="57">
        <f t="shared" si="10"/>
        <v>0.0025528400952039244</v>
      </c>
      <c r="I67" s="73">
        <f>SUM(H$4:H67)</f>
        <v>0.943580664510245</v>
      </c>
      <c r="J67" s="7">
        <f>G67/'6th Plan - "Target Allocation"'!$F$160</f>
        <v>0.001164983482047027</v>
      </c>
      <c r="K67" s="74">
        <f t="shared" si="15"/>
        <v>0.2329966964094054</v>
      </c>
      <c r="L67" s="8">
        <f t="shared" si="15"/>
        <v>0.25629636605034595</v>
      </c>
      <c r="M67" s="8">
        <f t="shared" si="15"/>
        <v>0.27959603569128644</v>
      </c>
      <c r="N67" s="8">
        <f t="shared" si="15"/>
        <v>0.302895705332227</v>
      </c>
      <c r="O67" s="8">
        <f t="shared" si="15"/>
        <v>0.32619537497316753</v>
      </c>
      <c r="P67" s="8">
        <f t="shared" si="15"/>
        <v>0.3378452097936378</v>
      </c>
      <c r="Q67" s="8">
        <f t="shared" si="15"/>
        <v>0.3727947142550486</v>
      </c>
      <c r="R67" s="8">
        <f t="shared" si="15"/>
        <v>0.39609438389598917</v>
      </c>
      <c r="S67" s="8">
        <f t="shared" si="15"/>
        <v>0.40774421871645944</v>
      </c>
      <c r="T67" s="8">
        <f t="shared" si="15"/>
        <v>0.4193940535369297</v>
      </c>
      <c r="U67" s="8">
        <f t="shared" si="16"/>
        <v>0.4252189709471648</v>
      </c>
      <c r="V67" s="8">
        <f t="shared" si="16"/>
        <v>0.4252189709471648</v>
      </c>
      <c r="W67" s="8">
        <f t="shared" si="16"/>
        <v>0.4252189709471648</v>
      </c>
      <c r="X67" s="8">
        <f t="shared" si="16"/>
        <v>0.4193940535369297</v>
      </c>
      <c r="Y67" s="8">
        <f t="shared" si="16"/>
        <v>0.36114487943457835</v>
      </c>
      <c r="Z67" s="8">
        <f t="shared" si="16"/>
        <v>0.32619537497316753</v>
      </c>
      <c r="AA67" s="8">
        <f t="shared" si="16"/>
        <v>0.2912458705117567</v>
      </c>
      <c r="AB67" s="8">
        <f t="shared" si="16"/>
        <v>0.27959603569128644</v>
      </c>
      <c r="AC67" s="8">
        <f t="shared" si="16"/>
        <v>0.2679462008708162</v>
      </c>
      <c r="AD67" s="8">
        <f t="shared" si="16"/>
        <v>0.25629636605034595</v>
      </c>
      <c r="AE67" s="61">
        <f t="shared" si="3"/>
        <v>6.809328452564872</v>
      </c>
    </row>
    <row r="68" spans="1:31" ht="12.75">
      <c r="A68" s="93" t="e">
        <f>VLOOKUP(B68,#REF!,2,0)</f>
        <v>#REF!</v>
      </c>
      <c r="B68" s="88" t="s">
        <v>81</v>
      </c>
      <c r="C68" s="5" t="s">
        <v>14</v>
      </c>
      <c r="D68" s="6">
        <v>88043</v>
      </c>
      <c r="E68" s="6">
        <v>43653</v>
      </c>
      <c r="F68" s="6">
        <v>54513</v>
      </c>
      <c r="G68" s="6">
        <v>186209</v>
      </c>
      <c r="H68" s="57">
        <f aca="true" t="shared" si="17" ref="H68:H99">G68/G$127</f>
        <v>0.00255003272977259</v>
      </c>
      <c r="I68" s="73">
        <f>SUM(H$4:H68)</f>
        <v>0.9461306972400176</v>
      </c>
      <c r="J68" s="7">
        <f>G68/'6th Plan - "Target Allocation"'!$F$160</f>
        <v>0.0011637023464358624</v>
      </c>
      <c r="K68" s="74">
        <f t="shared" si="15"/>
        <v>0.23274046928717249</v>
      </c>
      <c r="L68" s="8">
        <f t="shared" si="15"/>
        <v>0.2560145162158897</v>
      </c>
      <c r="M68" s="8">
        <f t="shared" si="15"/>
        <v>0.279288563144607</v>
      </c>
      <c r="N68" s="8">
        <f t="shared" si="15"/>
        <v>0.30256261007332425</v>
      </c>
      <c r="O68" s="8">
        <f t="shared" si="15"/>
        <v>0.32583665700204145</v>
      </c>
      <c r="P68" s="8">
        <f t="shared" si="15"/>
        <v>0.3374736804664001</v>
      </c>
      <c r="Q68" s="8">
        <f t="shared" si="15"/>
        <v>0.372384750859476</v>
      </c>
      <c r="R68" s="8">
        <f t="shared" si="15"/>
        <v>0.3956587977881932</v>
      </c>
      <c r="S68" s="8">
        <f t="shared" si="15"/>
        <v>0.4072958212525518</v>
      </c>
      <c r="T68" s="8">
        <f t="shared" si="15"/>
        <v>0.41893284471691045</v>
      </c>
      <c r="U68" s="8">
        <f t="shared" si="16"/>
        <v>0.4247513564490898</v>
      </c>
      <c r="V68" s="8">
        <f t="shared" si="16"/>
        <v>0.4247513564490898</v>
      </c>
      <c r="W68" s="8">
        <f t="shared" si="16"/>
        <v>0.4247513564490898</v>
      </c>
      <c r="X68" s="8">
        <f t="shared" si="16"/>
        <v>0.41893284471691045</v>
      </c>
      <c r="Y68" s="8">
        <f t="shared" si="16"/>
        <v>0.36074772739511735</v>
      </c>
      <c r="Z68" s="8">
        <f t="shared" si="16"/>
        <v>0.32583665700204145</v>
      </c>
      <c r="AA68" s="8">
        <f t="shared" si="16"/>
        <v>0.2909255866089656</v>
      </c>
      <c r="AB68" s="8">
        <f t="shared" si="16"/>
        <v>0.279288563144607</v>
      </c>
      <c r="AC68" s="8">
        <f t="shared" si="16"/>
        <v>0.26765153968024835</v>
      </c>
      <c r="AD68" s="8">
        <f t="shared" si="16"/>
        <v>0.2560145162158897</v>
      </c>
      <c r="AE68" s="61">
        <f t="shared" si="3"/>
        <v>6.8018402149176165</v>
      </c>
    </row>
    <row r="69" spans="1:31" ht="12.75">
      <c r="A69" s="93" t="e">
        <f>VLOOKUP(B69,#REF!,2,0)</f>
        <v>#REF!</v>
      </c>
      <c r="B69" s="88" t="s">
        <v>82</v>
      </c>
      <c r="C69" s="5" t="s">
        <v>11</v>
      </c>
      <c r="D69" s="6">
        <v>91297</v>
      </c>
      <c r="E69" s="6">
        <v>84268</v>
      </c>
      <c r="F69" s="6">
        <v>0</v>
      </c>
      <c r="G69" s="6">
        <v>175565</v>
      </c>
      <c r="H69" s="57">
        <f t="shared" si="17"/>
        <v>0.002404268838791491</v>
      </c>
      <c r="I69" s="73">
        <f>SUM(H$4:H69)</f>
        <v>0.9485349660788092</v>
      </c>
      <c r="J69" s="7">
        <f>G69/'6th Plan - "Target Allocation"'!$F$160</f>
        <v>0.0010971832857273932</v>
      </c>
      <c r="K69" s="74">
        <f t="shared" si="15"/>
        <v>0.21943665714547864</v>
      </c>
      <c r="L69" s="8">
        <f t="shared" si="15"/>
        <v>0.2413803228600265</v>
      </c>
      <c r="M69" s="8">
        <f t="shared" si="15"/>
        <v>0.26332398857457434</v>
      </c>
      <c r="N69" s="8">
        <f t="shared" si="15"/>
        <v>0.2852676542891222</v>
      </c>
      <c r="O69" s="8">
        <f t="shared" si="15"/>
        <v>0.3072113200036701</v>
      </c>
      <c r="P69" s="8">
        <f t="shared" si="15"/>
        <v>0.318183152860944</v>
      </c>
      <c r="Q69" s="8">
        <f t="shared" si="15"/>
        <v>0.3510986514327658</v>
      </c>
      <c r="R69" s="8">
        <f t="shared" si="15"/>
        <v>0.3730423171473137</v>
      </c>
      <c r="S69" s="8">
        <f t="shared" si="15"/>
        <v>0.3840141500045876</v>
      </c>
      <c r="T69" s="8">
        <f t="shared" si="15"/>
        <v>0.39498598286186154</v>
      </c>
      <c r="U69" s="8">
        <f t="shared" si="16"/>
        <v>0.40047189929049853</v>
      </c>
      <c r="V69" s="8">
        <f t="shared" si="16"/>
        <v>0.40047189929049853</v>
      </c>
      <c r="W69" s="8">
        <f t="shared" si="16"/>
        <v>0.40047189929049853</v>
      </c>
      <c r="X69" s="8">
        <f t="shared" si="16"/>
        <v>0.39498598286186154</v>
      </c>
      <c r="Y69" s="8">
        <f t="shared" si="16"/>
        <v>0.3401268185754919</v>
      </c>
      <c r="Z69" s="8">
        <f t="shared" si="16"/>
        <v>0.3072113200036701</v>
      </c>
      <c r="AA69" s="8">
        <f t="shared" si="16"/>
        <v>0.2742958214318483</v>
      </c>
      <c r="AB69" s="8">
        <f t="shared" si="16"/>
        <v>0.26332398857457434</v>
      </c>
      <c r="AC69" s="8">
        <f t="shared" si="16"/>
        <v>0.2523521557173004</v>
      </c>
      <c r="AD69" s="8">
        <f t="shared" si="16"/>
        <v>0.2413803228600265</v>
      </c>
      <c r="AE69" s="61">
        <f aca="true" t="shared" si="18" ref="AE69:AE127">SUM(K69:AD69)</f>
        <v>6.413036305076612</v>
      </c>
    </row>
    <row r="70" spans="1:31" ht="12.75">
      <c r="A70" s="93" t="e">
        <f>VLOOKUP(B70,#REF!,2,0)</f>
        <v>#REF!</v>
      </c>
      <c r="B70" s="88" t="s">
        <v>85</v>
      </c>
      <c r="C70" s="5" t="s">
        <v>11</v>
      </c>
      <c r="D70" s="6">
        <v>78195</v>
      </c>
      <c r="E70" s="6">
        <v>54357</v>
      </c>
      <c r="F70" s="6">
        <v>29997</v>
      </c>
      <c r="G70" s="6">
        <v>162549</v>
      </c>
      <c r="H70" s="57">
        <f t="shared" si="17"/>
        <v>0.002226021675600023</v>
      </c>
      <c r="I70" s="73">
        <f>SUM(H$4:H70)</f>
        <v>0.9507609877544092</v>
      </c>
      <c r="J70" s="7">
        <f>G70/'6th Plan - "Target Allocation"'!$F$160</f>
        <v>0.0010158405485814488</v>
      </c>
      <c r="K70" s="74">
        <f t="shared" si="15"/>
        <v>0.20316810971628976</v>
      </c>
      <c r="L70" s="8">
        <f t="shared" si="15"/>
        <v>0.22348492068791873</v>
      </c>
      <c r="M70" s="8">
        <f t="shared" si="15"/>
        <v>0.24380173165954772</v>
      </c>
      <c r="N70" s="8">
        <f t="shared" si="15"/>
        <v>0.2641185426311767</v>
      </c>
      <c r="O70" s="8">
        <f t="shared" si="15"/>
        <v>0.28443535360280564</v>
      </c>
      <c r="P70" s="8">
        <f t="shared" si="15"/>
        <v>0.2945937590886201</v>
      </c>
      <c r="Q70" s="8">
        <f t="shared" si="15"/>
        <v>0.3250689755460636</v>
      </c>
      <c r="R70" s="8">
        <f t="shared" si="15"/>
        <v>0.3453857865176926</v>
      </c>
      <c r="S70" s="8">
        <f t="shared" si="15"/>
        <v>0.35554419200350706</v>
      </c>
      <c r="T70" s="8">
        <f t="shared" si="15"/>
        <v>0.36570259748932155</v>
      </c>
      <c r="U70" s="8">
        <f t="shared" si="16"/>
        <v>0.3707818002322288</v>
      </c>
      <c r="V70" s="8">
        <f t="shared" si="16"/>
        <v>0.3707818002322288</v>
      </c>
      <c r="W70" s="8">
        <f t="shared" si="16"/>
        <v>0.3707818002322288</v>
      </c>
      <c r="X70" s="8">
        <f t="shared" si="16"/>
        <v>0.36570259748932155</v>
      </c>
      <c r="Y70" s="8">
        <f t="shared" si="16"/>
        <v>0.31491057006024914</v>
      </c>
      <c r="Z70" s="8">
        <f t="shared" si="16"/>
        <v>0.28443535360280564</v>
      </c>
      <c r="AA70" s="8">
        <f t="shared" si="16"/>
        <v>0.2539601371453622</v>
      </c>
      <c r="AB70" s="8">
        <f t="shared" si="16"/>
        <v>0.24380173165954772</v>
      </c>
      <c r="AC70" s="8">
        <f t="shared" si="16"/>
        <v>0.2336433261737332</v>
      </c>
      <c r="AD70" s="8">
        <f t="shared" si="16"/>
        <v>0.22348492068791873</v>
      </c>
      <c r="AE70" s="61">
        <f t="shared" si="18"/>
        <v>5.937588006458569</v>
      </c>
    </row>
    <row r="71" spans="1:31" ht="12.75">
      <c r="A71" s="93" t="e">
        <f>VLOOKUP(B71,#REF!,2,0)</f>
        <v>#REF!</v>
      </c>
      <c r="B71" s="88" t="s">
        <v>86</v>
      </c>
      <c r="C71" s="5" t="s">
        <v>25</v>
      </c>
      <c r="D71" s="6">
        <v>62907</v>
      </c>
      <c r="E71" s="6">
        <v>77159</v>
      </c>
      <c r="F71" s="6">
        <v>21546</v>
      </c>
      <c r="G71" s="6">
        <v>161612</v>
      </c>
      <c r="H71" s="57">
        <f t="shared" si="17"/>
        <v>0.002213189961408996</v>
      </c>
      <c r="I71" s="73">
        <f>SUM(H$4:H71)</f>
        <v>0.9529741777158182</v>
      </c>
      <c r="J71" s="7">
        <f>G71/'6th Plan - "Target Allocation"'!$F$160</f>
        <v>0.0010099848214221256</v>
      </c>
      <c r="K71" s="74">
        <f t="shared" si="15"/>
        <v>0.20199696428442512</v>
      </c>
      <c r="L71" s="8">
        <f t="shared" si="15"/>
        <v>0.22219666071286764</v>
      </c>
      <c r="M71" s="8">
        <f t="shared" si="15"/>
        <v>0.24239635714131016</v>
      </c>
      <c r="N71" s="8">
        <f t="shared" si="15"/>
        <v>0.2625960535697527</v>
      </c>
      <c r="O71" s="8">
        <f t="shared" si="15"/>
        <v>0.2827957499981952</v>
      </c>
      <c r="P71" s="8">
        <f t="shared" si="15"/>
        <v>0.29289559821241645</v>
      </c>
      <c r="Q71" s="8">
        <f t="shared" si="15"/>
        <v>0.3231951428550802</v>
      </c>
      <c r="R71" s="8">
        <f t="shared" si="15"/>
        <v>0.3433948392835227</v>
      </c>
      <c r="S71" s="8">
        <f t="shared" si="15"/>
        <v>0.353494687497744</v>
      </c>
      <c r="T71" s="8">
        <f t="shared" si="15"/>
        <v>0.3635945357119652</v>
      </c>
      <c r="U71" s="8">
        <f t="shared" si="16"/>
        <v>0.36864445981907584</v>
      </c>
      <c r="V71" s="8">
        <f t="shared" si="16"/>
        <v>0.36864445981907584</v>
      </c>
      <c r="W71" s="8">
        <f t="shared" si="16"/>
        <v>0.36864445981907584</v>
      </c>
      <c r="X71" s="8">
        <f t="shared" si="16"/>
        <v>0.3635945357119652</v>
      </c>
      <c r="Y71" s="8">
        <f t="shared" si="16"/>
        <v>0.31309529464085895</v>
      </c>
      <c r="Z71" s="8">
        <f t="shared" si="16"/>
        <v>0.2827957499981952</v>
      </c>
      <c r="AA71" s="8">
        <f t="shared" si="16"/>
        <v>0.2524962053555314</v>
      </c>
      <c r="AB71" s="8">
        <f t="shared" si="16"/>
        <v>0.24239635714131016</v>
      </c>
      <c r="AC71" s="8">
        <f t="shared" si="16"/>
        <v>0.2322965089270889</v>
      </c>
      <c r="AD71" s="8">
        <f t="shared" si="16"/>
        <v>0.22219666071286764</v>
      </c>
      <c r="AE71" s="61">
        <f t="shared" si="18"/>
        <v>5.903361281212325</v>
      </c>
    </row>
    <row r="72" spans="1:31" ht="12.75">
      <c r="A72" s="93" t="e">
        <f>VLOOKUP(B72,#REF!,2,0)</f>
        <v>#REF!</v>
      </c>
      <c r="B72" s="88" t="s">
        <v>87</v>
      </c>
      <c r="C72" s="5" t="s">
        <v>11</v>
      </c>
      <c r="D72" s="6">
        <v>120723</v>
      </c>
      <c r="E72" s="6">
        <v>19047</v>
      </c>
      <c r="F72" s="6">
        <v>11153</v>
      </c>
      <c r="G72" s="6">
        <v>150923</v>
      </c>
      <c r="H72" s="57">
        <f t="shared" si="17"/>
        <v>0.0020668098194795556</v>
      </c>
      <c r="I72" s="73">
        <f>SUM(H$4:H72)</f>
        <v>0.9550409875352978</v>
      </c>
      <c r="J72" s="7">
        <f>G72/'6th Plan - "Target Allocation"'!$F$160</f>
        <v>0.0009431845358234009</v>
      </c>
      <c r="K72" s="74">
        <f t="shared" si="15"/>
        <v>0.18863690716468018</v>
      </c>
      <c r="L72" s="8">
        <f t="shared" si="15"/>
        <v>0.2075005978811482</v>
      </c>
      <c r="M72" s="8">
        <f t="shared" si="15"/>
        <v>0.2263642885976162</v>
      </c>
      <c r="N72" s="8">
        <f t="shared" si="15"/>
        <v>0.24522797931408422</v>
      </c>
      <c r="O72" s="8">
        <f t="shared" si="15"/>
        <v>0.26409167003055223</v>
      </c>
      <c r="P72" s="8">
        <f t="shared" si="15"/>
        <v>0.2735235153887862</v>
      </c>
      <c r="Q72" s="8">
        <f t="shared" si="15"/>
        <v>0.30181905146348825</v>
      </c>
      <c r="R72" s="8">
        <f t="shared" si="15"/>
        <v>0.3206827421799563</v>
      </c>
      <c r="S72" s="8">
        <f t="shared" si="15"/>
        <v>0.3301145875381903</v>
      </c>
      <c r="T72" s="8">
        <f t="shared" si="15"/>
        <v>0.33954643289642433</v>
      </c>
      <c r="U72" s="8">
        <f t="shared" si="16"/>
        <v>0.3442623555755413</v>
      </c>
      <c r="V72" s="8">
        <f t="shared" si="16"/>
        <v>0.3442623555755413</v>
      </c>
      <c r="W72" s="8">
        <f t="shared" si="16"/>
        <v>0.3442623555755413</v>
      </c>
      <c r="X72" s="8">
        <f t="shared" si="16"/>
        <v>0.33954643289642433</v>
      </c>
      <c r="Y72" s="8">
        <f t="shared" si="16"/>
        <v>0.29238720610525426</v>
      </c>
      <c r="Z72" s="8">
        <f t="shared" si="16"/>
        <v>0.26409167003055223</v>
      </c>
      <c r="AA72" s="8">
        <f t="shared" si="16"/>
        <v>0.23579613395585022</v>
      </c>
      <c r="AB72" s="8">
        <f t="shared" si="16"/>
        <v>0.2263642885976162</v>
      </c>
      <c r="AC72" s="8">
        <f t="shared" si="16"/>
        <v>0.21693244323938218</v>
      </c>
      <c r="AD72" s="8">
        <f t="shared" si="16"/>
        <v>0.2075005978811482</v>
      </c>
      <c r="AE72" s="61">
        <f t="shared" si="18"/>
        <v>5.512913611887778</v>
      </c>
    </row>
    <row r="73" spans="1:31" ht="12.75">
      <c r="A73" s="93" t="e">
        <f>VLOOKUP(B73,#REF!,2,0)</f>
        <v>#REF!</v>
      </c>
      <c r="B73" s="88" t="s">
        <v>88</v>
      </c>
      <c r="C73" s="5" t="s">
        <v>11</v>
      </c>
      <c r="D73" s="6">
        <v>53363</v>
      </c>
      <c r="E73" s="6">
        <v>42983</v>
      </c>
      <c r="F73" s="6">
        <v>49414</v>
      </c>
      <c r="G73" s="6">
        <v>145760</v>
      </c>
      <c r="H73" s="57">
        <f t="shared" si="17"/>
        <v>0.0019961052940064804</v>
      </c>
      <c r="I73" s="73">
        <f>SUM(H$4:H73)</f>
        <v>0.9570370928293043</v>
      </c>
      <c r="J73" s="7">
        <f>G73/'6th Plan - "Target Allocation"'!$F$160</f>
        <v>0.0009109186667480697</v>
      </c>
      <c r="K73" s="74">
        <f t="shared" si="15"/>
        <v>0.18218373334961394</v>
      </c>
      <c r="L73" s="8">
        <f t="shared" si="15"/>
        <v>0.20040210668457534</v>
      </c>
      <c r="M73" s="8">
        <f t="shared" si="15"/>
        <v>0.2186204800195367</v>
      </c>
      <c r="N73" s="8">
        <f t="shared" si="15"/>
        <v>0.2368388533544981</v>
      </c>
      <c r="O73" s="8">
        <f t="shared" si="15"/>
        <v>0.2550572266894595</v>
      </c>
      <c r="P73" s="8">
        <f t="shared" si="15"/>
        <v>0.2641664133569402</v>
      </c>
      <c r="Q73" s="8">
        <f t="shared" si="15"/>
        <v>0.2914939733593823</v>
      </c>
      <c r="R73" s="8">
        <f t="shared" si="15"/>
        <v>0.30971234669434367</v>
      </c>
      <c r="S73" s="8">
        <f t="shared" si="15"/>
        <v>0.3188215333618244</v>
      </c>
      <c r="T73" s="8">
        <f t="shared" si="15"/>
        <v>0.32793072002930507</v>
      </c>
      <c r="U73" s="8">
        <f t="shared" si="16"/>
        <v>0.33248531336304543</v>
      </c>
      <c r="V73" s="8">
        <f t="shared" si="16"/>
        <v>0.33248531336304543</v>
      </c>
      <c r="W73" s="8">
        <f t="shared" si="16"/>
        <v>0.33248531336304543</v>
      </c>
      <c r="X73" s="8">
        <f t="shared" si="16"/>
        <v>0.32793072002930507</v>
      </c>
      <c r="Y73" s="8">
        <f t="shared" si="16"/>
        <v>0.2823847866919016</v>
      </c>
      <c r="Z73" s="8">
        <f t="shared" si="16"/>
        <v>0.2550572266894595</v>
      </c>
      <c r="AA73" s="8">
        <f t="shared" si="16"/>
        <v>0.2277296666870174</v>
      </c>
      <c r="AB73" s="8">
        <f t="shared" si="16"/>
        <v>0.2186204800195367</v>
      </c>
      <c r="AC73" s="8">
        <f t="shared" si="16"/>
        <v>0.209511293352056</v>
      </c>
      <c r="AD73" s="8">
        <f t="shared" si="16"/>
        <v>0.20040210668457534</v>
      </c>
      <c r="AE73" s="61">
        <f t="shared" si="18"/>
        <v>5.324319607142467</v>
      </c>
    </row>
    <row r="74" spans="1:31" ht="12.75">
      <c r="A74" s="93" t="e">
        <f>VLOOKUP(B74,#REF!,2,0)</f>
        <v>#REF!</v>
      </c>
      <c r="B74" s="88" t="s">
        <v>89</v>
      </c>
      <c r="C74" s="5" t="s">
        <v>175</v>
      </c>
      <c r="D74" s="6">
        <v>87389</v>
      </c>
      <c r="E74" s="6">
        <v>55982</v>
      </c>
      <c r="F74" s="6">
        <v>0</v>
      </c>
      <c r="G74" s="6">
        <v>143371</v>
      </c>
      <c r="H74" s="57">
        <f t="shared" si="17"/>
        <v>0.0019633892158822932</v>
      </c>
      <c r="I74" s="73">
        <f>SUM(H$4:H74)</f>
        <v>0.9590004820451865</v>
      </c>
      <c r="J74" s="7">
        <f>G74/'6th Plan - "Target Allocation"'!$F$160</f>
        <v>0.0008959887497964976</v>
      </c>
      <c r="K74" s="74">
        <f aca="true" t="shared" si="19" ref="K74:T83">$J74*K$3</f>
        <v>0.17919774995929952</v>
      </c>
      <c r="L74" s="8">
        <f t="shared" si="19"/>
        <v>0.19711752495522947</v>
      </c>
      <c r="M74" s="8">
        <f t="shared" si="19"/>
        <v>0.21503729995115942</v>
      </c>
      <c r="N74" s="8">
        <f t="shared" si="19"/>
        <v>0.23295707494708937</v>
      </c>
      <c r="O74" s="8">
        <f t="shared" si="19"/>
        <v>0.25087684994301934</v>
      </c>
      <c r="P74" s="8">
        <f t="shared" si="19"/>
        <v>0.2598367374409843</v>
      </c>
      <c r="Q74" s="8">
        <f t="shared" si="19"/>
        <v>0.28671639993487924</v>
      </c>
      <c r="R74" s="8">
        <f t="shared" si="19"/>
        <v>0.3046361749308092</v>
      </c>
      <c r="S74" s="8">
        <f t="shared" si="19"/>
        <v>0.31359606242877414</v>
      </c>
      <c r="T74" s="8">
        <f t="shared" si="19"/>
        <v>0.32255594992673914</v>
      </c>
      <c r="U74" s="8">
        <f aca="true" t="shared" si="20" ref="U74:AD83">$J74*U$3</f>
        <v>0.3270358936757216</v>
      </c>
      <c r="V74" s="8">
        <f t="shared" si="20"/>
        <v>0.3270358936757216</v>
      </c>
      <c r="W74" s="8">
        <f t="shared" si="20"/>
        <v>0.3270358936757216</v>
      </c>
      <c r="X74" s="8">
        <f t="shared" si="20"/>
        <v>0.32255594992673914</v>
      </c>
      <c r="Y74" s="8">
        <f t="shared" si="20"/>
        <v>0.27775651243691424</v>
      </c>
      <c r="Z74" s="8">
        <f t="shared" si="20"/>
        <v>0.25087684994301934</v>
      </c>
      <c r="AA74" s="8">
        <f t="shared" si="20"/>
        <v>0.2239971874491244</v>
      </c>
      <c r="AB74" s="8">
        <f t="shared" si="20"/>
        <v>0.21503729995115942</v>
      </c>
      <c r="AC74" s="8">
        <f t="shared" si="20"/>
        <v>0.20607741245319444</v>
      </c>
      <c r="AD74" s="8">
        <f t="shared" si="20"/>
        <v>0.19711752495522947</v>
      </c>
      <c r="AE74" s="61">
        <f t="shared" si="18"/>
        <v>5.237054242560527</v>
      </c>
    </row>
    <row r="75" spans="1:31" ht="12.75">
      <c r="A75" s="93" t="e">
        <f>VLOOKUP(B75,#REF!,2,0)</f>
        <v>#REF!</v>
      </c>
      <c r="B75" s="88" t="s">
        <v>90</v>
      </c>
      <c r="C75" s="5" t="s">
        <v>25</v>
      </c>
      <c r="D75" s="6">
        <v>126454</v>
      </c>
      <c r="E75" s="6">
        <v>9699</v>
      </c>
      <c r="F75" s="6">
        <v>3284</v>
      </c>
      <c r="G75" s="6">
        <v>139437</v>
      </c>
      <c r="H75" s="57">
        <f t="shared" si="17"/>
        <v>0.0019095151885317068</v>
      </c>
      <c r="I75" s="73">
        <f>SUM(H$4:H75)</f>
        <v>0.9609099972337182</v>
      </c>
      <c r="J75" s="7">
        <f>G75/'6th Plan - "Target Allocation"'!$F$160</f>
        <v>0.0008714034449461484</v>
      </c>
      <c r="K75" s="74">
        <f t="shared" si="19"/>
        <v>0.1742806889892297</v>
      </c>
      <c r="L75" s="8">
        <f t="shared" si="19"/>
        <v>0.19170875788815264</v>
      </c>
      <c r="M75" s="8">
        <f t="shared" si="19"/>
        <v>0.2091368267870756</v>
      </c>
      <c r="N75" s="8">
        <f t="shared" si="19"/>
        <v>0.22656489568599858</v>
      </c>
      <c r="O75" s="8">
        <f t="shared" si="19"/>
        <v>0.24399296458492153</v>
      </c>
      <c r="P75" s="8">
        <f t="shared" si="19"/>
        <v>0.25270699903438304</v>
      </c>
      <c r="Q75" s="8">
        <f t="shared" si="19"/>
        <v>0.2788491023827675</v>
      </c>
      <c r="R75" s="8">
        <f t="shared" si="19"/>
        <v>0.29627717128169045</v>
      </c>
      <c r="S75" s="8">
        <f t="shared" si="19"/>
        <v>0.3049912057311519</v>
      </c>
      <c r="T75" s="8">
        <f t="shared" si="19"/>
        <v>0.3137052401806134</v>
      </c>
      <c r="U75" s="8">
        <f t="shared" si="20"/>
        <v>0.31806225740534416</v>
      </c>
      <c r="V75" s="8">
        <f t="shared" si="20"/>
        <v>0.31806225740534416</v>
      </c>
      <c r="W75" s="8">
        <f t="shared" si="20"/>
        <v>0.31806225740534416</v>
      </c>
      <c r="X75" s="8">
        <f t="shared" si="20"/>
        <v>0.3137052401806134</v>
      </c>
      <c r="Y75" s="8">
        <f t="shared" si="20"/>
        <v>0.270135067933306</v>
      </c>
      <c r="Z75" s="8">
        <f t="shared" si="20"/>
        <v>0.24399296458492153</v>
      </c>
      <c r="AA75" s="8">
        <f t="shared" si="20"/>
        <v>0.2178508612365371</v>
      </c>
      <c r="AB75" s="8">
        <f t="shared" si="20"/>
        <v>0.2091368267870756</v>
      </c>
      <c r="AC75" s="8">
        <f t="shared" si="20"/>
        <v>0.20042279233761412</v>
      </c>
      <c r="AD75" s="8">
        <f t="shared" si="20"/>
        <v>0.19170875788815264</v>
      </c>
      <c r="AE75" s="61">
        <f t="shared" si="18"/>
        <v>5.093353135710236</v>
      </c>
    </row>
    <row r="76" spans="1:31" ht="12.75">
      <c r="A76" s="95" t="e">
        <f>#REF!+#REF!+#REF!</f>
        <v>#REF!</v>
      </c>
      <c r="B76" s="88" t="s">
        <v>100</v>
      </c>
      <c r="C76" s="5" t="s">
        <v>177</v>
      </c>
      <c r="D76" s="6">
        <v>49211</v>
      </c>
      <c r="E76" s="6">
        <v>11849</v>
      </c>
      <c r="F76" s="6">
        <v>72336</v>
      </c>
      <c r="G76" s="6">
        <v>133396</v>
      </c>
      <c r="H76" s="57">
        <f t="shared" si="17"/>
        <v>0.0018267869223332082</v>
      </c>
      <c r="I76" s="73">
        <f>SUM(H$4:H76)</f>
        <v>0.9627367841560514</v>
      </c>
      <c r="J76" s="7">
        <f>G76/'6th Plan - "Target Allocation"'!$F$160</f>
        <v>0.0008336505657898292</v>
      </c>
      <c r="K76" s="74">
        <f t="shared" si="19"/>
        <v>0.16673011315796585</v>
      </c>
      <c r="L76" s="8">
        <f t="shared" si="19"/>
        <v>0.18340312447376242</v>
      </c>
      <c r="M76" s="8">
        <f t="shared" si="19"/>
        <v>0.200076135789559</v>
      </c>
      <c r="N76" s="8">
        <f t="shared" si="19"/>
        <v>0.2167491471053556</v>
      </c>
      <c r="O76" s="8">
        <f t="shared" si="19"/>
        <v>0.23342215842115216</v>
      </c>
      <c r="P76" s="8">
        <f t="shared" si="19"/>
        <v>0.24175866407905047</v>
      </c>
      <c r="Q76" s="8">
        <f t="shared" si="19"/>
        <v>0.26676818105274536</v>
      </c>
      <c r="R76" s="8">
        <f t="shared" si="19"/>
        <v>0.2834411923685419</v>
      </c>
      <c r="S76" s="8">
        <f t="shared" si="19"/>
        <v>0.2917776980264402</v>
      </c>
      <c r="T76" s="8">
        <f t="shared" si="19"/>
        <v>0.3001142036843385</v>
      </c>
      <c r="U76" s="8">
        <f t="shared" si="20"/>
        <v>0.30428245651328767</v>
      </c>
      <c r="V76" s="8">
        <f t="shared" si="20"/>
        <v>0.30428245651328767</v>
      </c>
      <c r="W76" s="8">
        <f t="shared" si="20"/>
        <v>0.30428245651328767</v>
      </c>
      <c r="X76" s="8">
        <f t="shared" si="20"/>
        <v>0.3001142036843385</v>
      </c>
      <c r="Y76" s="8">
        <f t="shared" si="20"/>
        <v>0.25843167539484707</v>
      </c>
      <c r="Z76" s="8">
        <f t="shared" si="20"/>
        <v>0.23342215842115216</v>
      </c>
      <c r="AA76" s="8">
        <f t="shared" si="20"/>
        <v>0.2084126414474573</v>
      </c>
      <c r="AB76" s="8">
        <f t="shared" si="20"/>
        <v>0.200076135789559</v>
      </c>
      <c r="AC76" s="8">
        <f t="shared" si="20"/>
        <v>0.1917396301316607</v>
      </c>
      <c r="AD76" s="8">
        <f t="shared" si="20"/>
        <v>0.18340312447376242</v>
      </c>
      <c r="AE76" s="61">
        <f t="shared" si="18"/>
        <v>4.8726875570415515</v>
      </c>
    </row>
    <row r="77" spans="1:31" ht="12.75">
      <c r="A77" s="93" t="e">
        <f>VLOOKUP(B77,#REF!,2,0)</f>
        <v>#REF!</v>
      </c>
      <c r="B77" s="88" t="s">
        <v>91</v>
      </c>
      <c r="C77" s="5" t="s">
        <v>9</v>
      </c>
      <c r="D77" s="6">
        <v>45546</v>
      </c>
      <c r="E77" s="6">
        <v>64265</v>
      </c>
      <c r="F77" s="6">
        <v>11665</v>
      </c>
      <c r="G77" s="6">
        <v>121476</v>
      </c>
      <c r="H77" s="57">
        <f t="shared" si="17"/>
        <v>0.0016635488933502414</v>
      </c>
      <c r="I77" s="73">
        <f>SUM(H$4:H77)</f>
        <v>0.9644003330494015</v>
      </c>
      <c r="J77" s="7">
        <f>G77/'6th Plan - "Target Allocation"'!$F$160</f>
        <v>0.0007591572170821111</v>
      </c>
      <c r="K77" s="74">
        <f t="shared" si="19"/>
        <v>0.1518314434164222</v>
      </c>
      <c r="L77" s="8">
        <f t="shared" si="19"/>
        <v>0.16701458775806444</v>
      </c>
      <c r="M77" s="8">
        <f t="shared" si="19"/>
        <v>0.18219773209970666</v>
      </c>
      <c r="N77" s="8">
        <f t="shared" si="19"/>
        <v>0.19738087644134888</v>
      </c>
      <c r="O77" s="8">
        <f t="shared" si="19"/>
        <v>0.2125640207829911</v>
      </c>
      <c r="P77" s="8">
        <f t="shared" si="19"/>
        <v>0.2201555929538122</v>
      </c>
      <c r="Q77" s="8">
        <f t="shared" si="19"/>
        <v>0.24293030946627553</v>
      </c>
      <c r="R77" s="8">
        <f t="shared" si="19"/>
        <v>0.2581134538079178</v>
      </c>
      <c r="S77" s="8">
        <f t="shared" si="19"/>
        <v>0.26570502597873885</v>
      </c>
      <c r="T77" s="8">
        <f t="shared" si="19"/>
        <v>0.27329659814956</v>
      </c>
      <c r="U77" s="8">
        <f t="shared" si="20"/>
        <v>0.27709238423497057</v>
      </c>
      <c r="V77" s="8">
        <f t="shared" si="20"/>
        <v>0.27709238423497057</v>
      </c>
      <c r="W77" s="8">
        <f t="shared" si="20"/>
        <v>0.27709238423497057</v>
      </c>
      <c r="X77" s="8">
        <f t="shared" si="20"/>
        <v>0.27329659814956</v>
      </c>
      <c r="Y77" s="8">
        <f t="shared" si="20"/>
        <v>0.23533873729545443</v>
      </c>
      <c r="Z77" s="8">
        <f t="shared" si="20"/>
        <v>0.2125640207829911</v>
      </c>
      <c r="AA77" s="8">
        <f t="shared" si="20"/>
        <v>0.18978930427052776</v>
      </c>
      <c r="AB77" s="8">
        <f t="shared" si="20"/>
        <v>0.18219773209970666</v>
      </c>
      <c r="AC77" s="8">
        <f t="shared" si="20"/>
        <v>0.17460615992888553</v>
      </c>
      <c r="AD77" s="8">
        <f t="shared" si="20"/>
        <v>0.16701458775806444</v>
      </c>
      <c r="AE77" s="61">
        <f t="shared" si="18"/>
        <v>4.43727393384494</v>
      </c>
    </row>
    <row r="78" spans="1:31" ht="12.75">
      <c r="A78" s="93" t="e">
        <f>VLOOKUP(B78,#REF!,2,0)</f>
        <v>#REF!</v>
      </c>
      <c r="B78" s="88" t="s">
        <v>92</v>
      </c>
      <c r="C78" s="5" t="s">
        <v>9</v>
      </c>
      <c r="D78" s="6">
        <v>74683</v>
      </c>
      <c r="E78" s="6">
        <v>10406</v>
      </c>
      <c r="F78" s="6">
        <v>32448</v>
      </c>
      <c r="G78" s="6">
        <v>117537</v>
      </c>
      <c r="H78" s="57">
        <f t="shared" si="17"/>
        <v>0.0016096063936720613</v>
      </c>
      <c r="I78" s="73">
        <f>SUM(H$4:H78)</f>
        <v>0.9660099394430736</v>
      </c>
      <c r="J78" s="7">
        <f>G78/'6th Plan - "Target Allocation"'!$F$160</f>
        <v>0.0007345406650217334</v>
      </c>
      <c r="K78" s="74">
        <f t="shared" si="19"/>
        <v>0.14690813300434669</v>
      </c>
      <c r="L78" s="8">
        <f t="shared" si="19"/>
        <v>0.16159894630478136</v>
      </c>
      <c r="M78" s="8">
        <f t="shared" si="19"/>
        <v>0.17628975960521603</v>
      </c>
      <c r="N78" s="8">
        <f t="shared" si="19"/>
        <v>0.19098057290565068</v>
      </c>
      <c r="O78" s="8">
        <f t="shared" si="19"/>
        <v>0.20567138620608535</v>
      </c>
      <c r="P78" s="8">
        <f t="shared" si="19"/>
        <v>0.2130167928563027</v>
      </c>
      <c r="Q78" s="8">
        <f t="shared" si="19"/>
        <v>0.2350530128069547</v>
      </c>
      <c r="R78" s="8">
        <f t="shared" si="19"/>
        <v>0.24974382610738938</v>
      </c>
      <c r="S78" s="8">
        <f t="shared" si="19"/>
        <v>0.2570892327576067</v>
      </c>
      <c r="T78" s="8">
        <f t="shared" si="19"/>
        <v>0.264434639407824</v>
      </c>
      <c r="U78" s="8">
        <f t="shared" si="20"/>
        <v>0.2681073427329327</v>
      </c>
      <c r="V78" s="8">
        <f t="shared" si="20"/>
        <v>0.2681073427329327</v>
      </c>
      <c r="W78" s="8">
        <f t="shared" si="20"/>
        <v>0.2681073427329327</v>
      </c>
      <c r="X78" s="8">
        <f t="shared" si="20"/>
        <v>0.264434639407824</v>
      </c>
      <c r="Y78" s="8">
        <f t="shared" si="20"/>
        <v>0.22770760615673735</v>
      </c>
      <c r="Z78" s="8">
        <f t="shared" si="20"/>
        <v>0.20567138620608535</v>
      </c>
      <c r="AA78" s="8">
        <f t="shared" si="20"/>
        <v>0.18363516625543336</v>
      </c>
      <c r="AB78" s="8">
        <f t="shared" si="20"/>
        <v>0.17628975960521603</v>
      </c>
      <c r="AC78" s="8">
        <f t="shared" si="20"/>
        <v>0.16894435295499868</v>
      </c>
      <c r="AD78" s="8">
        <f t="shared" si="20"/>
        <v>0.16159894630478136</v>
      </c>
      <c r="AE78" s="61">
        <f t="shared" si="18"/>
        <v>4.293390187052033</v>
      </c>
    </row>
    <row r="79" spans="1:31" ht="12.75">
      <c r="A79" s="93" t="e">
        <f>VLOOKUP(B79,#REF!,2,0)</f>
        <v>#REF!</v>
      </c>
      <c r="B79" s="88" t="s">
        <v>93</v>
      </c>
      <c r="C79" s="5" t="s">
        <v>9</v>
      </c>
      <c r="D79" s="6">
        <v>56382</v>
      </c>
      <c r="E79" s="6">
        <v>60708</v>
      </c>
      <c r="F79" s="6">
        <v>0</v>
      </c>
      <c r="G79" s="6">
        <v>117090</v>
      </c>
      <c r="H79" s="57">
        <f t="shared" si="17"/>
        <v>0.0016034849675852002</v>
      </c>
      <c r="I79" s="73">
        <f>SUM(H$4:H79)</f>
        <v>0.9676134244106588</v>
      </c>
      <c r="J79" s="7">
        <f>G79/'6th Plan - "Target Allocation"'!$F$160</f>
        <v>0.0007317471644451939</v>
      </c>
      <c r="K79" s="74">
        <f t="shared" si="19"/>
        <v>0.1463494328890388</v>
      </c>
      <c r="L79" s="8">
        <f t="shared" si="19"/>
        <v>0.16098437617794267</v>
      </c>
      <c r="M79" s="8">
        <f t="shared" si="19"/>
        <v>0.17561931946684656</v>
      </c>
      <c r="N79" s="8">
        <f t="shared" si="19"/>
        <v>0.19025426275575041</v>
      </c>
      <c r="O79" s="8">
        <f t="shared" si="19"/>
        <v>0.2048892060446543</v>
      </c>
      <c r="P79" s="8">
        <f t="shared" si="19"/>
        <v>0.21220667768910625</v>
      </c>
      <c r="Q79" s="8">
        <f t="shared" si="19"/>
        <v>0.23415909262246207</v>
      </c>
      <c r="R79" s="8">
        <f t="shared" si="19"/>
        <v>0.24879403591136595</v>
      </c>
      <c r="S79" s="8">
        <f t="shared" si="19"/>
        <v>0.25611150755581785</v>
      </c>
      <c r="T79" s="8">
        <f t="shared" si="19"/>
        <v>0.2634289792002698</v>
      </c>
      <c r="U79" s="8">
        <f t="shared" si="20"/>
        <v>0.2670877150224958</v>
      </c>
      <c r="V79" s="8">
        <f t="shared" si="20"/>
        <v>0.2670877150224958</v>
      </c>
      <c r="W79" s="8">
        <f t="shared" si="20"/>
        <v>0.2670877150224958</v>
      </c>
      <c r="X79" s="8">
        <f t="shared" si="20"/>
        <v>0.2634289792002698</v>
      </c>
      <c r="Y79" s="8">
        <f t="shared" si="20"/>
        <v>0.2268416209780101</v>
      </c>
      <c r="Z79" s="8">
        <f t="shared" si="20"/>
        <v>0.2048892060446543</v>
      </c>
      <c r="AA79" s="8">
        <f t="shared" si="20"/>
        <v>0.18293679111129849</v>
      </c>
      <c r="AB79" s="8">
        <f t="shared" si="20"/>
        <v>0.17561931946684656</v>
      </c>
      <c r="AC79" s="8">
        <f t="shared" si="20"/>
        <v>0.1683018478223946</v>
      </c>
      <c r="AD79" s="8">
        <f t="shared" si="20"/>
        <v>0.16098437617794267</v>
      </c>
      <c r="AE79" s="61">
        <f t="shared" si="18"/>
        <v>4.2770621761821594</v>
      </c>
    </row>
    <row r="80" spans="1:31" ht="12.75">
      <c r="A80" s="93" t="e">
        <f>VLOOKUP(B80,#REF!,2,0)</f>
        <v>#REF!</v>
      </c>
      <c r="B80" s="88" t="s">
        <v>95</v>
      </c>
      <c r="C80" s="5" t="s">
        <v>25</v>
      </c>
      <c r="D80" s="6">
        <v>67751</v>
      </c>
      <c r="E80" s="6">
        <v>26416</v>
      </c>
      <c r="F80" s="6">
        <v>19944</v>
      </c>
      <c r="G80" s="6">
        <v>114111</v>
      </c>
      <c r="H80" s="57">
        <f t="shared" si="17"/>
        <v>0.0015626891548049771</v>
      </c>
      <c r="I80" s="73">
        <f>SUM(H$4:H80)</f>
        <v>0.9691761135654637</v>
      </c>
      <c r="J80" s="7">
        <f>G80/'6th Plan - "Target Allocation"'!$F$160</f>
        <v>0.0007131300767102702</v>
      </c>
      <c r="K80" s="74">
        <f t="shared" si="19"/>
        <v>0.14262601534205402</v>
      </c>
      <c r="L80" s="8">
        <f t="shared" si="19"/>
        <v>0.15688861687625943</v>
      </c>
      <c r="M80" s="8">
        <f t="shared" si="19"/>
        <v>0.17115121841046485</v>
      </c>
      <c r="N80" s="8">
        <f t="shared" si="19"/>
        <v>0.18541381994467024</v>
      </c>
      <c r="O80" s="8">
        <f t="shared" si="19"/>
        <v>0.19967642147887565</v>
      </c>
      <c r="P80" s="8">
        <f t="shared" si="19"/>
        <v>0.20680772224597835</v>
      </c>
      <c r="Q80" s="8">
        <f t="shared" si="19"/>
        <v>0.22820162454728646</v>
      </c>
      <c r="R80" s="8">
        <f t="shared" si="19"/>
        <v>0.24246422608149185</v>
      </c>
      <c r="S80" s="8">
        <f t="shared" si="19"/>
        <v>0.24959552684859457</v>
      </c>
      <c r="T80" s="8">
        <f t="shared" si="19"/>
        <v>0.25672682761569726</v>
      </c>
      <c r="U80" s="8">
        <f t="shared" si="20"/>
        <v>0.2602924779992486</v>
      </c>
      <c r="V80" s="8">
        <f t="shared" si="20"/>
        <v>0.2602924779992486</v>
      </c>
      <c r="W80" s="8">
        <f t="shared" si="20"/>
        <v>0.2602924779992486</v>
      </c>
      <c r="X80" s="8">
        <f t="shared" si="20"/>
        <v>0.25672682761569726</v>
      </c>
      <c r="Y80" s="8">
        <f t="shared" si="20"/>
        <v>0.22107032378018374</v>
      </c>
      <c r="Z80" s="8">
        <f t="shared" si="20"/>
        <v>0.19967642147887565</v>
      </c>
      <c r="AA80" s="8">
        <f t="shared" si="20"/>
        <v>0.17828251917756754</v>
      </c>
      <c r="AB80" s="8">
        <f t="shared" si="20"/>
        <v>0.17115121841046485</v>
      </c>
      <c r="AC80" s="8">
        <f t="shared" si="20"/>
        <v>0.16401991764336213</v>
      </c>
      <c r="AD80" s="8">
        <f t="shared" si="20"/>
        <v>0.15688861687625943</v>
      </c>
      <c r="AE80" s="61">
        <f t="shared" si="18"/>
        <v>4.16824529837153</v>
      </c>
    </row>
    <row r="81" spans="1:31" ht="12.75">
      <c r="A81" s="93" t="e">
        <f>VLOOKUP(B81,#REF!,2,0)</f>
        <v>#REF!</v>
      </c>
      <c r="B81" s="88" t="s">
        <v>96</v>
      </c>
      <c r="C81" s="5" t="s">
        <v>11</v>
      </c>
      <c r="D81" s="6">
        <v>64217</v>
      </c>
      <c r="E81" s="6">
        <v>16107</v>
      </c>
      <c r="F81" s="6">
        <v>30612</v>
      </c>
      <c r="G81" s="6">
        <v>110936</v>
      </c>
      <c r="H81" s="57">
        <f t="shared" si="17"/>
        <v>0.0015192092267830878</v>
      </c>
      <c r="I81" s="73">
        <f>SUM(H$4:H81)</f>
        <v>0.9706953227922468</v>
      </c>
      <c r="J81" s="7">
        <f>G81/'6th Plan - "Target Allocation"'!$F$160</f>
        <v>0.0006932880983422328</v>
      </c>
      <c r="K81" s="74">
        <f t="shared" si="19"/>
        <v>0.13865761966844656</v>
      </c>
      <c r="L81" s="8">
        <f t="shared" si="19"/>
        <v>0.15252338163529122</v>
      </c>
      <c r="M81" s="8">
        <f t="shared" si="19"/>
        <v>0.16638914360213589</v>
      </c>
      <c r="N81" s="8">
        <f t="shared" si="19"/>
        <v>0.18025490556898052</v>
      </c>
      <c r="O81" s="8">
        <f t="shared" si="19"/>
        <v>0.1941206675358252</v>
      </c>
      <c r="P81" s="8">
        <f t="shared" si="19"/>
        <v>0.2010535485192475</v>
      </c>
      <c r="Q81" s="8">
        <f t="shared" si="19"/>
        <v>0.22185219146951451</v>
      </c>
      <c r="R81" s="8">
        <f t="shared" si="19"/>
        <v>0.23571795343635915</v>
      </c>
      <c r="S81" s="8">
        <f t="shared" si="19"/>
        <v>0.2426508344197815</v>
      </c>
      <c r="T81" s="8">
        <f t="shared" si="19"/>
        <v>0.24958371540320382</v>
      </c>
      <c r="U81" s="8">
        <f t="shared" si="20"/>
        <v>0.253050155894915</v>
      </c>
      <c r="V81" s="8">
        <f t="shared" si="20"/>
        <v>0.253050155894915</v>
      </c>
      <c r="W81" s="8">
        <f t="shared" si="20"/>
        <v>0.253050155894915</v>
      </c>
      <c r="X81" s="8">
        <f t="shared" si="20"/>
        <v>0.24958371540320382</v>
      </c>
      <c r="Y81" s="8">
        <f t="shared" si="20"/>
        <v>0.21491931048609217</v>
      </c>
      <c r="Z81" s="8">
        <f t="shared" si="20"/>
        <v>0.1941206675358252</v>
      </c>
      <c r="AA81" s="8">
        <f t="shared" si="20"/>
        <v>0.1733220245855582</v>
      </c>
      <c r="AB81" s="8">
        <f t="shared" si="20"/>
        <v>0.16638914360213589</v>
      </c>
      <c r="AC81" s="8">
        <f t="shared" si="20"/>
        <v>0.15945626261871354</v>
      </c>
      <c r="AD81" s="8">
        <f t="shared" si="20"/>
        <v>0.15252338163529122</v>
      </c>
      <c r="AE81" s="61">
        <f t="shared" si="18"/>
        <v>4.05226893481035</v>
      </c>
    </row>
    <row r="82" spans="1:31" ht="12.75">
      <c r="A82" s="93" t="e">
        <f>VLOOKUP(B82,#REF!,2,0)</f>
        <v>#REF!</v>
      </c>
      <c r="B82" s="88" t="s">
        <v>97</v>
      </c>
      <c r="C82" s="5" t="s">
        <v>11</v>
      </c>
      <c r="D82" s="6">
        <v>50244</v>
      </c>
      <c r="E82" s="6">
        <v>56760</v>
      </c>
      <c r="F82" s="6">
        <v>0</v>
      </c>
      <c r="G82" s="6">
        <v>107004</v>
      </c>
      <c r="H82" s="57">
        <f t="shared" si="17"/>
        <v>0.0014653625883635387</v>
      </c>
      <c r="I82" s="73">
        <f>SUM(H$4:H82)</f>
        <v>0.9721606853806103</v>
      </c>
      <c r="J82" s="7">
        <f>G82/'6th Plan - "Target Allocation"'!$F$160</f>
        <v>0.0006687152923758949</v>
      </c>
      <c r="K82" s="74">
        <f t="shared" si="19"/>
        <v>0.13374305847517898</v>
      </c>
      <c r="L82" s="8">
        <f t="shared" si="19"/>
        <v>0.1471173643226969</v>
      </c>
      <c r="M82" s="8">
        <f t="shared" si="19"/>
        <v>0.1604916701702148</v>
      </c>
      <c r="N82" s="8">
        <f t="shared" si="19"/>
        <v>0.17386597601773268</v>
      </c>
      <c r="O82" s="8">
        <f t="shared" si="19"/>
        <v>0.18724028186525057</v>
      </c>
      <c r="P82" s="8">
        <f t="shared" si="19"/>
        <v>0.19392743478900953</v>
      </c>
      <c r="Q82" s="8">
        <f t="shared" si="19"/>
        <v>0.2139888935602864</v>
      </c>
      <c r="R82" s="8">
        <f t="shared" si="19"/>
        <v>0.22736319940780428</v>
      </c>
      <c r="S82" s="8">
        <f t="shared" si="19"/>
        <v>0.23405035233156324</v>
      </c>
      <c r="T82" s="8">
        <f t="shared" si="19"/>
        <v>0.24073750525532217</v>
      </c>
      <c r="U82" s="8">
        <f t="shared" si="20"/>
        <v>0.24408108171720166</v>
      </c>
      <c r="V82" s="8">
        <f t="shared" si="20"/>
        <v>0.24408108171720166</v>
      </c>
      <c r="W82" s="8">
        <f t="shared" si="20"/>
        <v>0.24408108171720166</v>
      </c>
      <c r="X82" s="8">
        <f t="shared" si="20"/>
        <v>0.24073750525532217</v>
      </c>
      <c r="Y82" s="8">
        <f t="shared" si="20"/>
        <v>0.20730174063652743</v>
      </c>
      <c r="Z82" s="8">
        <f t="shared" si="20"/>
        <v>0.18724028186525057</v>
      </c>
      <c r="AA82" s="8">
        <f t="shared" si="20"/>
        <v>0.16717882309397372</v>
      </c>
      <c r="AB82" s="8">
        <f t="shared" si="20"/>
        <v>0.1604916701702148</v>
      </c>
      <c r="AC82" s="8">
        <f t="shared" si="20"/>
        <v>0.15380451724645583</v>
      </c>
      <c r="AD82" s="8">
        <f t="shared" si="20"/>
        <v>0.1471173643226969</v>
      </c>
      <c r="AE82" s="61">
        <f t="shared" si="18"/>
        <v>3.9086408839371063</v>
      </c>
    </row>
    <row r="83" spans="1:31" ht="12.75">
      <c r="A83" s="93" t="e">
        <f>VLOOKUP(B83,#REF!,2,0)</f>
        <v>#REF!</v>
      </c>
      <c r="B83" s="88" t="s">
        <v>98</v>
      </c>
      <c r="C83" s="5" t="s">
        <v>11</v>
      </c>
      <c r="D83" s="6">
        <v>51812</v>
      </c>
      <c r="E83" s="6">
        <v>5670</v>
      </c>
      <c r="F83" s="6">
        <v>47324</v>
      </c>
      <c r="G83" s="6">
        <v>104806</v>
      </c>
      <c r="H83" s="57">
        <f t="shared" si="17"/>
        <v>0.0014352621531534245</v>
      </c>
      <c r="I83" s="73">
        <f>SUM(H$4:H83)</f>
        <v>0.9735959475337637</v>
      </c>
      <c r="J83" s="7">
        <f>G83/'6th Plan - "Target Allocation"'!$F$160</f>
        <v>0.000654979018847408</v>
      </c>
      <c r="K83" s="74">
        <f t="shared" si="19"/>
        <v>0.1309958037694816</v>
      </c>
      <c r="L83" s="8">
        <f t="shared" si="19"/>
        <v>0.14409538414642975</v>
      </c>
      <c r="M83" s="8">
        <f t="shared" si="19"/>
        <v>0.15719496452337792</v>
      </c>
      <c r="N83" s="8">
        <f t="shared" si="19"/>
        <v>0.17029454490032608</v>
      </c>
      <c r="O83" s="8">
        <f t="shared" si="19"/>
        <v>0.18339412527727422</v>
      </c>
      <c r="P83" s="8">
        <f t="shared" si="19"/>
        <v>0.18994391546574832</v>
      </c>
      <c r="Q83" s="8">
        <f t="shared" si="19"/>
        <v>0.20959328603117056</v>
      </c>
      <c r="R83" s="8">
        <f t="shared" si="19"/>
        <v>0.22269286640811872</v>
      </c>
      <c r="S83" s="8">
        <f t="shared" si="19"/>
        <v>0.2292426565965928</v>
      </c>
      <c r="T83" s="8">
        <f t="shared" si="19"/>
        <v>0.2357924467850669</v>
      </c>
      <c r="U83" s="8">
        <f t="shared" si="20"/>
        <v>0.23906734187930392</v>
      </c>
      <c r="V83" s="8">
        <f t="shared" si="20"/>
        <v>0.23906734187930392</v>
      </c>
      <c r="W83" s="8">
        <f t="shared" si="20"/>
        <v>0.23906734187930392</v>
      </c>
      <c r="X83" s="8">
        <f t="shared" si="20"/>
        <v>0.2357924467850669</v>
      </c>
      <c r="Y83" s="8">
        <f t="shared" si="20"/>
        <v>0.2030434958426965</v>
      </c>
      <c r="Z83" s="8">
        <f t="shared" si="20"/>
        <v>0.18339412527727422</v>
      </c>
      <c r="AA83" s="8">
        <f t="shared" si="20"/>
        <v>0.163744754711852</v>
      </c>
      <c r="AB83" s="8">
        <f t="shared" si="20"/>
        <v>0.15719496452337792</v>
      </c>
      <c r="AC83" s="8">
        <f t="shared" si="20"/>
        <v>0.15064517433490385</v>
      </c>
      <c r="AD83" s="8">
        <f t="shared" si="20"/>
        <v>0.14409538414642975</v>
      </c>
      <c r="AE83" s="61">
        <f t="shared" si="18"/>
        <v>3.8283523651630995</v>
      </c>
    </row>
    <row r="84" spans="1:31" ht="12.75">
      <c r="A84" s="93" t="e">
        <f>VLOOKUP(B84,#REF!,2,0)</f>
        <v>#REF!</v>
      </c>
      <c r="B84" s="88" t="s">
        <v>99</v>
      </c>
      <c r="C84" s="5" t="s">
        <v>14</v>
      </c>
      <c r="D84" s="6">
        <v>44850</v>
      </c>
      <c r="E84" s="6">
        <v>59192</v>
      </c>
      <c r="F84" s="6">
        <v>0</v>
      </c>
      <c r="G84" s="6">
        <v>104042</v>
      </c>
      <c r="H84" s="57">
        <f t="shared" si="17"/>
        <v>0.0014247995814971337</v>
      </c>
      <c r="I84" s="73">
        <f>SUM(H$4:H84)</f>
        <v>0.9750207471152608</v>
      </c>
      <c r="J84" s="7">
        <f>G84/'6th Plan - "Target Allocation"'!$F$160</f>
        <v>0.0006502044451550677</v>
      </c>
      <c r="K84" s="74">
        <f aca="true" t="shared" si="21" ref="K84:T93">$J84*K$3</f>
        <v>0.13004088903101355</v>
      </c>
      <c r="L84" s="8">
        <f t="shared" si="21"/>
        <v>0.1430449779341149</v>
      </c>
      <c r="M84" s="8">
        <f t="shared" si="21"/>
        <v>0.15604906683721625</v>
      </c>
      <c r="N84" s="8">
        <f t="shared" si="21"/>
        <v>0.1690531557403176</v>
      </c>
      <c r="O84" s="8">
        <f t="shared" si="21"/>
        <v>0.18205724464341896</v>
      </c>
      <c r="P84" s="8">
        <f t="shared" si="21"/>
        <v>0.18855928909496963</v>
      </c>
      <c r="Q84" s="8">
        <f t="shared" si="21"/>
        <v>0.20806542244962167</v>
      </c>
      <c r="R84" s="8">
        <f t="shared" si="21"/>
        <v>0.221069511352723</v>
      </c>
      <c r="S84" s="8">
        <f t="shared" si="21"/>
        <v>0.22757155580427368</v>
      </c>
      <c r="T84" s="8">
        <f t="shared" si="21"/>
        <v>0.23407360025582435</v>
      </c>
      <c r="U84" s="8">
        <f aca="true" t="shared" si="22" ref="U84:AD93">$J84*U$3</f>
        <v>0.23732462248159972</v>
      </c>
      <c r="V84" s="8">
        <f t="shared" si="22"/>
        <v>0.23732462248159972</v>
      </c>
      <c r="W84" s="8">
        <f t="shared" si="22"/>
        <v>0.23732462248159972</v>
      </c>
      <c r="X84" s="8">
        <f t="shared" si="22"/>
        <v>0.23407360025582435</v>
      </c>
      <c r="Y84" s="8">
        <f t="shared" si="22"/>
        <v>0.20156337799807097</v>
      </c>
      <c r="Z84" s="8">
        <f t="shared" si="22"/>
        <v>0.18205724464341896</v>
      </c>
      <c r="AA84" s="8">
        <f t="shared" si="22"/>
        <v>0.16255111128876693</v>
      </c>
      <c r="AB84" s="8">
        <f t="shared" si="22"/>
        <v>0.15604906683721625</v>
      </c>
      <c r="AC84" s="8">
        <f t="shared" si="22"/>
        <v>0.14954702238566556</v>
      </c>
      <c r="AD84" s="8">
        <f t="shared" si="22"/>
        <v>0.1430449779341149</v>
      </c>
      <c r="AE84" s="61">
        <f t="shared" si="18"/>
        <v>3.80044498193137</v>
      </c>
    </row>
    <row r="85" spans="1:31" ht="12.75">
      <c r="A85" s="93" t="e">
        <f>VLOOKUP(B85,#REF!,2,0)</f>
        <v>#REF!</v>
      </c>
      <c r="B85" s="88" t="s">
        <v>102</v>
      </c>
      <c r="C85" s="5" t="s">
        <v>11</v>
      </c>
      <c r="D85" s="6">
        <v>49393</v>
      </c>
      <c r="E85" s="6">
        <v>17633</v>
      </c>
      <c r="F85" s="6">
        <v>28756</v>
      </c>
      <c r="G85" s="6">
        <v>95782</v>
      </c>
      <c r="H85" s="57">
        <f t="shared" si="17"/>
        <v>0.0013116832963126282</v>
      </c>
      <c r="I85" s="73">
        <f>SUM(H$4:H85)</f>
        <v>0.9763324304115734</v>
      </c>
      <c r="J85" s="7">
        <f>G85/'6th Plan - "Target Allocation"'!$F$160</f>
        <v>0.0005985840541881421</v>
      </c>
      <c r="K85" s="74">
        <f t="shared" si="21"/>
        <v>0.11971681083762843</v>
      </c>
      <c r="L85" s="8">
        <f t="shared" si="21"/>
        <v>0.13168849192139126</v>
      </c>
      <c r="M85" s="8">
        <f t="shared" si="21"/>
        <v>0.1436601730051541</v>
      </c>
      <c r="N85" s="8">
        <f t="shared" si="21"/>
        <v>0.15563185408891694</v>
      </c>
      <c r="O85" s="8">
        <f t="shared" si="21"/>
        <v>0.16760353517267979</v>
      </c>
      <c r="P85" s="8">
        <f t="shared" si="21"/>
        <v>0.1735893757145612</v>
      </c>
      <c r="Q85" s="8">
        <f t="shared" si="21"/>
        <v>0.19154689734020547</v>
      </c>
      <c r="R85" s="8">
        <f t="shared" si="21"/>
        <v>0.20351857842396834</v>
      </c>
      <c r="S85" s="8">
        <f t="shared" si="21"/>
        <v>0.20950441896584976</v>
      </c>
      <c r="T85" s="8">
        <f t="shared" si="21"/>
        <v>0.21549025950773118</v>
      </c>
      <c r="U85" s="8">
        <f t="shared" si="22"/>
        <v>0.21848317977867188</v>
      </c>
      <c r="V85" s="8">
        <f t="shared" si="22"/>
        <v>0.21848317977867188</v>
      </c>
      <c r="W85" s="8">
        <f t="shared" si="22"/>
        <v>0.21848317977867188</v>
      </c>
      <c r="X85" s="8">
        <f t="shared" si="22"/>
        <v>0.21549025950773118</v>
      </c>
      <c r="Y85" s="8">
        <f t="shared" si="22"/>
        <v>0.18556105679832405</v>
      </c>
      <c r="Z85" s="8">
        <f t="shared" si="22"/>
        <v>0.16760353517267979</v>
      </c>
      <c r="AA85" s="8">
        <f t="shared" si="22"/>
        <v>0.14964601354703552</v>
      </c>
      <c r="AB85" s="8">
        <f t="shared" si="22"/>
        <v>0.1436601730051541</v>
      </c>
      <c r="AC85" s="8">
        <f t="shared" si="22"/>
        <v>0.13767433246327268</v>
      </c>
      <c r="AD85" s="8">
        <f t="shared" si="22"/>
        <v>0.13168849192139126</v>
      </c>
      <c r="AE85" s="61">
        <f t="shared" si="18"/>
        <v>3.498723796729691</v>
      </c>
    </row>
    <row r="86" spans="1:31" ht="12.75">
      <c r="A86" s="93" t="e">
        <f>VLOOKUP(B86,#REF!,2,0)</f>
        <v>#REF!</v>
      </c>
      <c r="B86" s="88" t="s">
        <v>103</v>
      </c>
      <c r="C86" s="5" t="s">
        <v>11</v>
      </c>
      <c r="D86" s="6">
        <v>38469</v>
      </c>
      <c r="E86" s="6">
        <v>23840</v>
      </c>
      <c r="F86" s="6">
        <v>30580</v>
      </c>
      <c r="G86" s="6">
        <v>92889</v>
      </c>
      <c r="H86" s="57">
        <f t="shared" si="17"/>
        <v>0.0012720652075670139</v>
      </c>
      <c r="I86" s="73">
        <f>SUM(H$4:H86)</f>
        <v>0.9776044956191404</v>
      </c>
      <c r="J86" s="7">
        <f>G86/'6th Plan - "Target Allocation"'!$F$160</f>
        <v>0.0005805044184657069</v>
      </c>
      <c r="K86" s="74">
        <f t="shared" si="21"/>
        <v>0.11610088369314138</v>
      </c>
      <c r="L86" s="8">
        <f t="shared" si="21"/>
        <v>0.12771097206245552</v>
      </c>
      <c r="M86" s="8">
        <f t="shared" si="21"/>
        <v>0.13932106043176964</v>
      </c>
      <c r="N86" s="8">
        <f t="shared" si="21"/>
        <v>0.1509311488010838</v>
      </c>
      <c r="O86" s="8">
        <f t="shared" si="21"/>
        <v>0.16254123717039792</v>
      </c>
      <c r="P86" s="8">
        <f t="shared" si="21"/>
        <v>0.168346281355055</v>
      </c>
      <c r="Q86" s="8">
        <f t="shared" si="21"/>
        <v>0.1857614139090262</v>
      </c>
      <c r="R86" s="8">
        <f t="shared" si="21"/>
        <v>0.19737150227834033</v>
      </c>
      <c r="S86" s="8">
        <f t="shared" si="21"/>
        <v>0.2031765464629974</v>
      </c>
      <c r="T86" s="8">
        <f t="shared" si="21"/>
        <v>0.20898159064765448</v>
      </c>
      <c r="U86" s="8">
        <f t="shared" si="22"/>
        <v>0.211884112739983</v>
      </c>
      <c r="V86" s="8">
        <f t="shared" si="22"/>
        <v>0.211884112739983</v>
      </c>
      <c r="W86" s="8">
        <f t="shared" si="22"/>
        <v>0.211884112739983</v>
      </c>
      <c r="X86" s="8">
        <f t="shared" si="22"/>
        <v>0.20898159064765448</v>
      </c>
      <c r="Y86" s="8">
        <f t="shared" si="22"/>
        <v>0.17995636972436913</v>
      </c>
      <c r="Z86" s="8">
        <f t="shared" si="22"/>
        <v>0.16254123717039792</v>
      </c>
      <c r="AA86" s="8">
        <f t="shared" si="22"/>
        <v>0.14512610461642672</v>
      </c>
      <c r="AB86" s="8">
        <f t="shared" si="22"/>
        <v>0.13932106043176964</v>
      </c>
      <c r="AC86" s="8">
        <f t="shared" si="22"/>
        <v>0.1335160162471126</v>
      </c>
      <c r="AD86" s="8">
        <f t="shared" si="22"/>
        <v>0.12771097206245552</v>
      </c>
      <c r="AE86" s="61">
        <f t="shared" si="18"/>
        <v>3.3930483259320567</v>
      </c>
    </row>
    <row r="87" spans="1:31" ht="12.75">
      <c r="A87" s="93" t="e">
        <f>VLOOKUP(B87,#REF!,2,0)</f>
        <v>#REF!</v>
      </c>
      <c r="B87" s="88" t="s">
        <v>104</v>
      </c>
      <c r="C87" s="5" t="s">
        <v>9</v>
      </c>
      <c r="D87" s="6">
        <v>74023</v>
      </c>
      <c r="E87" s="6">
        <v>3625</v>
      </c>
      <c r="F87" s="6">
        <v>29</v>
      </c>
      <c r="G87" s="6">
        <v>77677</v>
      </c>
      <c r="H87" s="57">
        <f t="shared" si="17"/>
        <v>0.0010637449980964693</v>
      </c>
      <c r="I87" s="73">
        <f>SUM(H$4:H87)</f>
        <v>0.9786682406172369</v>
      </c>
      <c r="J87" s="7">
        <f>G87/'6th Plan - "Target Allocation"'!$F$160</f>
        <v>0.0004854379066752868</v>
      </c>
      <c r="K87" s="74">
        <f t="shared" si="21"/>
        <v>0.09708758133505736</v>
      </c>
      <c r="L87" s="8">
        <f t="shared" si="21"/>
        <v>0.1067963394685631</v>
      </c>
      <c r="M87" s="8">
        <f t="shared" si="21"/>
        <v>0.11650509760206883</v>
      </c>
      <c r="N87" s="8">
        <f t="shared" si="21"/>
        <v>0.12621385573557456</v>
      </c>
      <c r="O87" s="8">
        <f t="shared" si="21"/>
        <v>0.1359226138690803</v>
      </c>
      <c r="P87" s="8">
        <f t="shared" si="21"/>
        <v>0.14077699293583318</v>
      </c>
      <c r="Q87" s="8">
        <f t="shared" si="21"/>
        <v>0.15534013013609177</v>
      </c>
      <c r="R87" s="8">
        <f t="shared" si="21"/>
        <v>0.16504888826959752</v>
      </c>
      <c r="S87" s="8">
        <f t="shared" si="21"/>
        <v>0.1699032673363504</v>
      </c>
      <c r="T87" s="8">
        <f t="shared" si="21"/>
        <v>0.17475764640310323</v>
      </c>
      <c r="U87" s="8">
        <f t="shared" si="22"/>
        <v>0.17718483593647968</v>
      </c>
      <c r="V87" s="8">
        <f t="shared" si="22"/>
        <v>0.17718483593647968</v>
      </c>
      <c r="W87" s="8">
        <f t="shared" si="22"/>
        <v>0.17718483593647968</v>
      </c>
      <c r="X87" s="8">
        <f t="shared" si="22"/>
        <v>0.17475764640310323</v>
      </c>
      <c r="Y87" s="8">
        <f t="shared" si="22"/>
        <v>0.1504857510693389</v>
      </c>
      <c r="Z87" s="8">
        <f t="shared" si="22"/>
        <v>0.1359226138690803</v>
      </c>
      <c r="AA87" s="8">
        <f t="shared" si="22"/>
        <v>0.1213594766688217</v>
      </c>
      <c r="AB87" s="8">
        <f t="shared" si="22"/>
        <v>0.11650509760206883</v>
      </c>
      <c r="AC87" s="8">
        <f t="shared" si="22"/>
        <v>0.11165071853531597</v>
      </c>
      <c r="AD87" s="8">
        <f t="shared" si="22"/>
        <v>0.1067963394685631</v>
      </c>
      <c r="AE87" s="61">
        <f t="shared" si="18"/>
        <v>2.8373845645170515</v>
      </c>
    </row>
    <row r="88" spans="1:31" ht="12.75">
      <c r="A88" s="93" t="e">
        <f>VLOOKUP(B88,#REF!,2,0)</f>
        <v>#REF!</v>
      </c>
      <c r="B88" s="88" t="s">
        <v>105</v>
      </c>
      <c r="C88" s="5" t="s">
        <v>14</v>
      </c>
      <c r="D88" s="6">
        <v>25990</v>
      </c>
      <c r="E88" s="6">
        <v>4058</v>
      </c>
      <c r="F88" s="6">
        <v>46949</v>
      </c>
      <c r="G88" s="6">
        <v>76997</v>
      </c>
      <c r="H88" s="57">
        <f t="shared" si="17"/>
        <v>0.0010544327615437496</v>
      </c>
      <c r="I88" s="73">
        <f>SUM(H$4:H88)</f>
        <v>0.9797226733787806</v>
      </c>
      <c r="J88" s="7">
        <f>G88/'6th Plan - "Target Allocation"'!$F$160</f>
        <v>0.0004811882861114237</v>
      </c>
      <c r="K88" s="74">
        <f t="shared" si="21"/>
        <v>0.09623765722228474</v>
      </c>
      <c r="L88" s="8">
        <f t="shared" si="21"/>
        <v>0.10586142294451321</v>
      </c>
      <c r="M88" s="8">
        <f t="shared" si="21"/>
        <v>0.11548518866674168</v>
      </c>
      <c r="N88" s="8">
        <f t="shared" si="21"/>
        <v>0.12510895438897016</v>
      </c>
      <c r="O88" s="8">
        <f t="shared" si="21"/>
        <v>0.13473272011119863</v>
      </c>
      <c r="P88" s="8">
        <f t="shared" si="21"/>
        <v>0.13954460297231286</v>
      </c>
      <c r="Q88" s="8">
        <f t="shared" si="21"/>
        <v>0.1539802515556556</v>
      </c>
      <c r="R88" s="8">
        <f t="shared" si="21"/>
        <v>0.16360401727788404</v>
      </c>
      <c r="S88" s="8">
        <f t="shared" si="21"/>
        <v>0.1684159001389983</v>
      </c>
      <c r="T88" s="8">
        <f t="shared" si="21"/>
        <v>0.17322778300011252</v>
      </c>
      <c r="U88" s="8">
        <f t="shared" si="22"/>
        <v>0.17563372443066966</v>
      </c>
      <c r="V88" s="8">
        <f t="shared" si="22"/>
        <v>0.17563372443066966</v>
      </c>
      <c r="W88" s="8">
        <f t="shared" si="22"/>
        <v>0.17563372443066966</v>
      </c>
      <c r="X88" s="8">
        <f t="shared" si="22"/>
        <v>0.17322778300011252</v>
      </c>
      <c r="Y88" s="8">
        <f t="shared" si="22"/>
        <v>0.14916836869454134</v>
      </c>
      <c r="Z88" s="8">
        <f t="shared" si="22"/>
        <v>0.13473272011119863</v>
      </c>
      <c r="AA88" s="8">
        <f t="shared" si="22"/>
        <v>0.12029707152785592</v>
      </c>
      <c r="AB88" s="8">
        <f t="shared" si="22"/>
        <v>0.11548518866674168</v>
      </c>
      <c r="AC88" s="8">
        <f t="shared" si="22"/>
        <v>0.11067330580562745</v>
      </c>
      <c r="AD88" s="8">
        <f t="shared" si="22"/>
        <v>0.10586142294451321</v>
      </c>
      <c r="AE88" s="61">
        <f t="shared" si="18"/>
        <v>2.8125455323212716</v>
      </c>
    </row>
    <row r="89" spans="1:31" ht="12.75">
      <c r="A89" s="93" t="e">
        <f>VLOOKUP(B89,#REF!,2,0)</f>
        <v>#REF!</v>
      </c>
      <c r="B89" s="88" t="s">
        <v>106</v>
      </c>
      <c r="C89" s="5" t="s">
        <v>9</v>
      </c>
      <c r="D89" s="6">
        <v>52636</v>
      </c>
      <c r="E89" s="6">
        <v>13010</v>
      </c>
      <c r="F89" s="6">
        <v>7120</v>
      </c>
      <c r="G89" s="6">
        <v>72766</v>
      </c>
      <c r="H89" s="57">
        <f t="shared" si="17"/>
        <v>0.0009964914779341076</v>
      </c>
      <c r="I89" s="73">
        <f>SUM(H$4:H89)</f>
        <v>0.9807191648567147</v>
      </c>
      <c r="J89" s="7">
        <f>G89/'6th Plan - "Target Allocation"'!$F$160</f>
        <v>0.0004547468969853872</v>
      </c>
      <c r="K89" s="74">
        <f t="shared" si="21"/>
        <v>0.09094937939707744</v>
      </c>
      <c r="L89" s="8">
        <f t="shared" si="21"/>
        <v>0.10004431733678518</v>
      </c>
      <c r="M89" s="8">
        <f t="shared" si="21"/>
        <v>0.10913925527649293</v>
      </c>
      <c r="N89" s="8">
        <f t="shared" si="21"/>
        <v>0.11823419321620067</v>
      </c>
      <c r="O89" s="8">
        <f t="shared" si="21"/>
        <v>0.1273291311559084</v>
      </c>
      <c r="P89" s="8">
        <f t="shared" si="21"/>
        <v>0.13187660012576227</v>
      </c>
      <c r="Q89" s="8">
        <f t="shared" si="21"/>
        <v>0.1455190070353239</v>
      </c>
      <c r="R89" s="8">
        <f t="shared" si="21"/>
        <v>0.15461394497503164</v>
      </c>
      <c r="S89" s="8">
        <f t="shared" si="21"/>
        <v>0.1591614139448855</v>
      </c>
      <c r="T89" s="8">
        <f t="shared" si="21"/>
        <v>0.1637088829147394</v>
      </c>
      <c r="U89" s="8">
        <f t="shared" si="22"/>
        <v>0.16598261739966633</v>
      </c>
      <c r="V89" s="8">
        <f t="shared" si="22"/>
        <v>0.16598261739966633</v>
      </c>
      <c r="W89" s="8">
        <f t="shared" si="22"/>
        <v>0.16598261739966633</v>
      </c>
      <c r="X89" s="8">
        <f t="shared" si="22"/>
        <v>0.1637088829147394</v>
      </c>
      <c r="Y89" s="8">
        <f t="shared" si="22"/>
        <v>0.14097153806547003</v>
      </c>
      <c r="Z89" s="8">
        <f t="shared" si="22"/>
        <v>0.1273291311559084</v>
      </c>
      <c r="AA89" s="8">
        <f t="shared" si="22"/>
        <v>0.1136867242463468</v>
      </c>
      <c r="AB89" s="8">
        <f t="shared" si="22"/>
        <v>0.10913925527649293</v>
      </c>
      <c r="AC89" s="8">
        <f t="shared" si="22"/>
        <v>0.10459178630663905</v>
      </c>
      <c r="AD89" s="8">
        <f t="shared" si="22"/>
        <v>0.10004431733678518</v>
      </c>
      <c r="AE89" s="61">
        <f t="shared" si="18"/>
        <v>2.6579956128795885</v>
      </c>
    </row>
    <row r="90" spans="1:31" ht="12.75">
      <c r="A90" s="93" t="e">
        <f>VLOOKUP(B90,#REF!,2,0)</f>
        <v>#REF!</v>
      </c>
      <c r="B90" s="88" t="s">
        <v>107</v>
      </c>
      <c r="C90" s="5" t="s">
        <v>11</v>
      </c>
      <c r="D90" s="6">
        <v>54716</v>
      </c>
      <c r="E90" s="6">
        <v>4870</v>
      </c>
      <c r="F90" s="6">
        <v>12504</v>
      </c>
      <c r="G90" s="6">
        <v>72090</v>
      </c>
      <c r="H90" s="57">
        <f t="shared" si="17"/>
        <v>0.000987234019243463</v>
      </c>
      <c r="I90" s="73">
        <f>SUM(H$4:H90)</f>
        <v>0.9817063988759582</v>
      </c>
      <c r="J90" s="7">
        <f>G90/'6th Plan - "Target Allocation"'!$F$160</f>
        <v>0.0004505222741895468</v>
      </c>
      <c r="K90" s="74">
        <f t="shared" si="21"/>
        <v>0.09010445483790935</v>
      </c>
      <c r="L90" s="8">
        <f t="shared" si="21"/>
        <v>0.0991149003217003</v>
      </c>
      <c r="M90" s="8">
        <f t="shared" si="21"/>
        <v>0.10812534580549123</v>
      </c>
      <c r="N90" s="8">
        <f t="shared" si="21"/>
        <v>0.11713579128928217</v>
      </c>
      <c r="O90" s="8">
        <f t="shared" si="21"/>
        <v>0.1261462367730731</v>
      </c>
      <c r="P90" s="8">
        <f t="shared" si="21"/>
        <v>0.13065145951496857</v>
      </c>
      <c r="Q90" s="8">
        <f t="shared" si="21"/>
        <v>0.144167127740655</v>
      </c>
      <c r="R90" s="8">
        <f t="shared" si="21"/>
        <v>0.15317757322444592</v>
      </c>
      <c r="S90" s="8">
        <f t="shared" si="21"/>
        <v>0.15768279596634138</v>
      </c>
      <c r="T90" s="8">
        <f t="shared" si="21"/>
        <v>0.16218801870823685</v>
      </c>
      <c r="U90" s="8">
        <f t="shared" si="22"/>
        <v>0.16444063007918458</v>
      </c>
      <c r="V90" s="8">
        <f t="shared" si="22"/>
        <v>0.16444063007918458</v>
      </c>
      <c r="W90" s="8">
        <f t="shared" si="22"/>
        <v>0.16444063007918458</v>
      </c>
      <c r="X90" s="8">
        <f t="shared" si="22"/>
        <v>0.16218801870823685</v>
      </c>
      <c r="Y90" s="8">
        <f t="shared" si="22"/>
        <v>0.1396619049987595</v>
      </c>
      <c r="Z90" s="8">
        <f t="shared" si="22"/>
        <v>0.1261462367730731</v>
      </c>
      <c r="AA90" s="8">
        <f t="shared" si="22"/>
        <v>0.11263056854738669</v>
      </c>
      <c r="AB90" s="8">
        <f t="shared" si="22"/>
        <v>0.10812534580549123</v>
      </c>
      <c r="AC90" s="8">
        <f t="shared" si="22"/>
        <v>0.10362012306359576</v>
      </c>
      <c r="AD90" s="8">
        <f t="shared" si="22"/>
        <v>0.0991149003217003</v>
      </c>
      <c r="AE90" s="61">
        <f t="shared" si="18"/>
        <v>2.6333026926379004</v>
      </c>
    </row>
    <row r="91" spans="1:31" ht="12.75">
      <c r="A91" s="93" t="e">
        <f>VLOOKUP(B91,#REF!,2,0)</f>
        <v>#REF!</v>
      </c>
      <c r="B91" s="88" t="s">
        <v>108</v>
      </c>
      <c r="C91" s="5" t="s">
        <v>9</v>
      </c>
      <c r="D91" s="6">
        <v>23927</v>
      </c>
      <c r="E91" s="6">
        <v>39236</v>
      </c>
      <c r="F91" s="6">
        <v>7598</v>
      </c>
      <c r="G91" s="6">
        <v>70761</v>
      </c>
      <c r="H91" s="57">
        <f t="shared" si="17"/>
        <v>0.0009690340745691036</v>
      </c>
      <c r="I91" s="73">
        <f>SUM(H$4:H91)</f>
        <v>0.9826754329505273</v>
      </c>
      <c r="J91" s="7">
        <f>G91/'6th Plan - "Target Allocation"'!$F$160</f>
        <v>0.00044221676576399664</v>
      </c>
      <c r="K91" s="74">
        <f t="shared" si="21"/>
        <v>0.08844335315279933</v>
      </c>
      <c r="L91" s="8">
        <f t="shared" si="21"/>
        <v>0.09728768846807927</v>
      </c>
      <c r="M91" s="8">
        <f t="shared" si="21"/>
        <v>0.10613202378335919</v>
      </c>
      <c r="N91" s="8">
        <f t="shared" si="21"/>
        <v>0.11497635909863912</v>
      </c>
      <c r="O91" s="8">
        <f t="shared" si="21"/>
        <v>0.12382069441391906</v>
      </c>
      <c r="P91" s="8">
        <f t="shared" si="21"/>
        <v>0.12824286207155902</v>
      </c>
      <c r="Q91" s="8">
        <f t="shared" si="21"/>
        <v>0.14150936504447892</v>
      </c>
      <c r="R91" s="8">
        <f t="shared" si="21"/>
        <v>0.15035370035975887</v>
      </c>
      <c r="S91" s="8">
        <f t="shared" si="21"/>
        <v>0.15477586801739882</v>
      </c>
      <c r="T91" s="8">
        <f t="shared" si="21"/>
        <v>0.1591980356750388</v>
      </c>
      <c r="U91" s="8">
        <f t="shared" si="22"/>
        <v>0.16140911950385878</v>
      </c>
      <c r="V91" s="8">
        <f t="shared" si="22"/>
        <v>0.16140911950385878</v>
      </c>
      <c r="W91" s="8">
        <f t="shared" si="22"/>
        <v>0.16140911950385878</v>
      </c>
      <c r="X91" s="8">
        <f t="shared" si="22"/>
        <v>0.1591980356750388</v>
      </c>
      <c r="Y91" s="8">
        <f t="shared" si="22"/>
        <v>0.13708719738683897</v>
      </c>
      <c r="Z91" s="8">
        <f t="shared" si="22"/>
        <v>0.12382069441391906</v>
      </c>
      <c r="AA91" s="8">
        <f t="shared" si="22"/>
        <v>0.11055419144099916</v>
      </c>
      <c r="AB91" s="8">
        <f t="shared" si="22"/>
        <v>0.10613202378335919</v>
      </c>
      <c r="AC91" s="8">
        <f t="shared" si="22"/>
        <v>0.10170985612571923</v>
      </c>
      <c r="AD91" s="8">
        <f t="shared" si="22"/>
        <v>0.09728768846807927</v>
      </c>
      <c r="AE91" s="61">
        <f t="shared" si="18"/>
        <v>2.5847569958905603</v>
      </c>
    </row>
    <row r="92" spans="1:31" ht="12.75">
      <c r="A92" s="93" t="e">
        <f>VLOOKUP(B92,#REF!,2,0)</f>
        <v>#REF!</v>
      </c>
      <c r="B92" s="88" t="s">
        <v>109</v>
      </c>
      <c r="C92" s="5" t="s">
        <v>9</v>
      </c>
      <c r="D92" s="6">
        <v>53428</v>
      </c>
      <c r="E92" s="6">
        <v>16003</v>
      </c>
      <c r="F92" s="6">
        <v>0</v>
      </c>
      <c r="G92" s="6">
        <v>69431</v>
      </c>
      <c r="H92" s="57">
        <f t="shared" si="17"/>
        <v>0.0009508204354292257</v>
      </c>
      <c r="I92" s="73">
        <f>SUM(H$4:H92)</f>
        <v>0.9836262533859566</v>
      </c>
      <c r="J92" s="7">
        <f>G92/'6th Plan - "Target Allocation"'!$F$160</f>
        <v>0.0004339050078964409</v>
      </c>
      <c r="K92" s="74">
        <f t="shared" si="21"/>
        <v>0.08678100157928817</v>
      </c>
      <c r="L92" s="8">
        <f t="shared" si="21"/>
        <v>0.095459101737217</v>
      </c>
      <c r="M92" s="8">
        <f t="shared" si="21"/>
        <v>0.10413720189514582</v>
      </c>
      <c r="N92" s="8">
        <f t="shared" si="21"/>
        <v>0.11281530205307463</v>
      </c>
      <c r="O92" s="8">
        <f t="shared" si="21"/>
        <v>0.12149340221100345</v>
      </c>
      <c r="P92" s="8">
        <f t="shared" si="21"/>
        <v>0.12583245228996787</v>
      </c>
      <c r="Q92" s="8">
        <f t="shared" si="21"/>
        <v>0.13884960252686107</v>
      </c>
      <c r="R92" s="8">
        <f t="shared" si="21"/>
        <v>0.1475277026847899</v>
      </c>
      <c r="S92" s="8">
        <f t="shared" si="21"/>
        <v>0.1518667527637543</v>
      </c>
      <c r="T92" s="8">
        <f t="shared" si="21"/>
        <v>0.1562058028427187</v>
      </c>
      <c r="U92" s="8">
        <f t="shared" si="22"/>
        <v>0.15837532788220093</v>
      </c>
      <c r="V92" s="8">
        <f t="shared" si="22"/>
        <v>0.15837532788220093</v>
      </c>
      <c r="W92" s="8">
        <f t="shared" si="22"/>
        <v>0.15837532788220093</v>
      </c>
      <c r="X92" s="8">
        <f t="shared" si="22"/>
        <v>0.1562058028427187</v>
      </c>
      <c r="Y92" s="8">
        <f t="shared" si="22"/>
        <v>0.13451055244789667</v>
      </c>
      <c r="Z92" s="8">
        <f t="shared" si="22"/>
        <v>0.12149340221100345</v>
      </c>
      <c r="AA92" s="8">
        <f t="shared" si="22"/>
        <v>0.10847625197411022</v>
      </c>
      <c r="AB92" s="8">
        <f t="shared" si="22"/>
        <v>0.10413720189514582</v>
      </c>
      <c r="AC92" s="8">
        <f t="shared" si="22"/>
        <v>0.0997981518161814</v>
      </c>
      <c r="AD92" s="8">
        <f t="shared" si="22"/>
        <v>0.095459101737217</v>
      </c>
      <c r="AE92" s="61">
        <f t="shared" si="18"/>
        <v>2.5361747711546956</v>
      </c>
    </row>
    <row r="93" spans="1:31" ht="12.75">
      <c r="A93" s="93" t="e">
        <f>VLOOKUP(B93,#REF!,2,0)</f>
        <v>#REF!</v>
      </c>
      <c r="B93" s="88" t="s">
        <v>110</v>
      </c>
      <c r="C93" s="5" t="s">
        <v>14</v>
      </c>
      <c r="D93" s="6">
        <v>37062</v>
      </c>
      <c r="E93" s="6">
        <v>26734</v>
      </c>
      <c r="F93" s="6">
        <v>5284</v>
      </c>
      <c r="G93" s="6">
        <v>69080</v>
      </c>
      <c r="H93" s="57">
        <f t="shared" si="17"/>
        <v>0.00094601367803216</v>
      </c>
      <c r="I93" s="73">
        <f>SUM(H$4:H93)</f>
        <v>0.9845722670639887</v>
      </c>
      <c r="J93" s="7">
        <f>G93/'6th Plan - "Target Allocation"'!$F$160</f>
        <v>0.00043171145375244684</v>
      </c>
      <c r="K93" s="74">
        <f t="shared" si="21"/>
        <v>0.08634229075048937</v>
      </c>
      <c r="L93" s="8">
        <f t="shared" si="21"/>
        <v>0.0949765198255383</v>
      </c>
      <c r="M93" s="8">
        <f t="shared" si="21"/>
        <v>0.10361074890058725</v>
      </c>
      <c r="N93" s="8">
        <f t="shared" si="21"/>
        <v>0.11224497797563618</v>
      </c>
      <c r="O93" s="8">
        <f t="shared" si="21"/>
        <v>0.12087920705068511</v>
      </c>
      <c r="P93" s="8">
        <f t="shared" si="21"/>
        <v>0.1251963215882096</v>
      </c>
      <c r="Q93" s="8">
        <f t="shared" si="21"/>
        <v>0.13814766520078298</v>
      </c>
      <c r="R93" s="8">
        <f t="shared" si="21"/>
        <v>0.14678189427583194</v>
      </c>
      <c r="S93" s="8">
        <f t="shared" si="21"/>
        <v>0.1510990088133564</v>
      </c>
      <c r="T93" s="8">
        <f t="shared" si="21"/>
        <v>0.15541612335088087</v>
      </c>
      <c r="U93" s="8">
        <f t="shared" si="22"/>
        <v>0.1575746806196431</v>
      </c>
      <c r="V93" s="8">
        <f t="shared" si="22"/>
        <v>0.1575746806196431</v>
      </c>
      <c r="W93" s="8">
        <f t="shared" si="22"/>
        <v>0.1575746806196431</v>
      </c>
      <c r="X93" s="8">
        <f t="shared" si="22"/>
        <v>0.15541612335088087</v>
      </c>
      <c r="Y93" s="8">
        <f t="shared" si="22"/>
        <v>0.13383055066325852</v>
      </c>
      <c r="Z93" s="8">
        <f t="shared" si="22"/>
        <v>0.12087920705068511</v>
      </c>
      <c r="AA93" s="8">
        <f t="shared" si="22"/>
        <v>0.10792786343811171</v>
      </c>
      <c r="AB93" s="8">
        <f t="shared" si="22"/>
        <v>0.10361074890058725</v>
      </c>
      <c r="AC93" s="8">
        <f t="shared" si="22"/>
        <v>0.09929363436306278</v>
      </c>
      <c r="AD93" s="8">
        <f t="shared" si="22"/>
        <v>0.0949765198255383</v>
      </c>
      <c r="AE93" s="61">
        <f t="shared" si="18"/>
        <v>2.5233534471830517</v>
      </c>
    </row>
    <row r="94" spans="1:31" ht="12.75">
      <c r="A94" s="93" t="e">
        <f>VLOOKUP(B94,#REF!,2,0)</f>
        <v>#REF!</v>
      </c>
      <c r="B94" s="88" t="s">
        <v>111</v>
      </c>
      <c r="C94" s="5" t="s">
        <v>11</v>
      </c>
      <c r="D94" s="6">
        <v>43965</v>
      </c>
      <c r="E94" s="6">
        <v>2900</v>
      </c>
      <c r="F94" s="6">
        <v>21167</v>
      </c>
      <c r="G94" s="6">
        <v>68032</v>
      </c>
      <c r="H94" s="57">
        <f t="shared" si="17"/>
        <v>0.0009316618781685569</v>
      </c>
      <c r="I94" s="73">
        <f>SUM(H$4:H94)</f>
        <v>0.9855039289421572</v>
      </c>
      <c r="J94" s="7">
        <f>G94/'6th Plan - "Target Allocation"'!$F$160</f>
        <v>0.00042516203853049307</v>
      </c>
      <c r="K94" s="74">
        <f aca="true" t="shared" si="23" ref="K94:T103">$J94*K$3</f>
        <v>0.08503240770609861</v>
      </c>
      <c r="L94" s="8">
        <f t="shared" si="23"/>
        <v>0.09353564847670848</v>
      </c>
      <c r="M94" s="8">
        <f t="shared" si="23"/>
        <v>0.10203888924731834</v>
      </c>
      <c r="N94" s="8">
        <f t="shared" si="23"/>
        <v>0.1105421300179282</v>
      </c>
      <c r="O94" s="8">
        <f t="shared" si="23"/>
        <v>0.11904537078853805</v>
      </c>
      <c r="P94" s="8">
        <f t="shared" si="23"/>
        <v>0.12329699117384299</v>
      </c>
      <c r="Q94" s="8">
        <f t="shared" si="23"/>
        <v>0.13605185232975778</v>
      </c>
      <c r="R94" s="8">
        <f t="shared" si="23"/>
        <v>0.14455509310036765</v>
      </c>
      <c r="S94" s="8">
        <f t="shared" si="23"/>
        <v>0.14880671348567256</v>
      </c>
      <c r="T94" s="8">
        <f t="shared" si="23"/>
        <v>0.1530583338709775</v>
      </c>
      <c r="U94" s="8">
        <f aca="true" t="shared" si="24" ref="U94:AD103">$J94*U$3</f>
        <v>0.15518414406362996</v>
      </c>
      <c r="V94" s="8">
        <f t="shared" si="24"/>
        <v>0.15518414406362996</v>
      </c>
      <c r="W94" s="8">
        <f t="shared" si="24"/>
        <v>0.15518414406362996</v>
      </c>
      <c r="X94" s="8">
        <f t="shared" si="24"/>
        <v>0.1530583338709775</v>
      </c>
      <c r="Y94" s="8">
        <f t="shared" si="24"/>
        <v>0.13180023194445284</v>
      </c>
      <c r="Z94" s="8">
        <f t="shared" si="24"/>
        <v>0.11904537078853805</v>
      </c>
      <c r="AA94" s="8">
        <f t="shared" si="24"/>
        <v>0.10629050963262326</v>
      </c>
      <c r="AB94" s="8">
        <f t="shared" si="24"/>
        <v>0.10203888924731834</v>
      </c>
      <c r="AC94" s="8">
        <f t="shared" si="24"/>
        <v>0.0977872688620134</v>
      </c>
      <c r="AD94" s="8">
        <f t="shared" si="24"/>
        <v>0.09353564847670848</v>
      </c>
      <c r="AE94" s="61">
        <f t="shared" si="18"/>
        <v>2.485072115210732</v>
      </c>
    </row>
    <row r="95" spans="1:31" ht="12.75">
      <c r="A95" s="93" t="e">
        <f>VLOOKUP(B95,#REF!,2,0)</f>
        <v>#REF!</v>
      </c>
      <c r="B95" s="88" t="s">
        <v>112</v>
      </c>
      <c r="C95" s="5" t="s">
        <v>9</v>
      </c>
      <c r="D95" s="6">
        <v>54889</v>
      </c>
      <c r="E95" s="6">
        <v>12149</v>
      </c>
      <c r="F95" s="6">
        <v>0</v>
      </c>
      <c r="G95" s="6">
        <v>67038</v>
      </c>
      <c r="H95" s="57">
        <f t="shared" si="17"/>
        <v>0.0009180495794429639</v>
      </c>
      <c r="I95" s="73">
        <f>SUM(H$4:H95)</f>
        <v>0.9864219785216002</v>
      </c>
      <c r="J95" s="7">
        <f>G95/'6th Plan - "Target Allocation"'!$F$160</f>
        <v>0.00041895009317684614</v>
      </c>
      <c r="K95" s="74">
        <f t="shared" si="23"/>
        <v>0.08379001863536922</v>
      </c>
      <c r="L95" s="8">
        <f t="shared" si="23"/>
        <v>0.09216902049890616</v>
      </c>
      <c r="M95" s="8">
        <f t="shared" si="23"/>
        <v>0.10054802236244308</v>
      </c>
      <c r="N95" s="8">
        <f t="shared" si="23"/>
        <v>0.10892702422598</v>
      </c>
      <c r="O95" s="8">
        <f t="shared" si="23"/>
        <v>0.11730602608951692</v>
      </c>
      <c r="P95" s="8">
        <f t="shared" si="23"/>
        <v>0.12149552702128538</v>
      </c>
      <c r="Q95" s="8">
        <f t="shared" si="23"/>
        <v>0.13406402981659077</v>
      </c>
      <c r="R95" s="8">
        <f t="shared" si="23"/>
        <v>0.14244303168012767</v>
      </c>
      <c r="S95" s="8">
        <f t="shared" si="23"/>
        <v>0.14663253261189615</v>
      </c>
      <c r="T95" s="8">
        <f t="shared" si="23"/>
        <v>0.1508220335436646</v>
      </c>
      <c r="U95" s="8">
        <f t="shared" si="24"/>
        <v>0.15291678400954883</v>
      </c>
      <c r="V95" s="8">
        <f t="shared" si="24"/>
        <v>0.15291678400954883</v>
      </c>
      <c r="W95" s="8">
        <f t="shared" si="24"/>
        <v>0.15291678400954883</v>
      </c>
      <c r="X95" s="8">
        <f t="shared" si="24"/>
        <v>0.1508220335436646</v>
      </c>
      <c r="Y95" s="8">
        <f t="shared" si="24"/>
        <v>0.12987452888482232</v>
      </c>
      <c r="Z95" s="8">
        <f t="shared" si="24"/>
        <v>0.11730602608951692</v>
      </c>
      <c r="AA95" s="8">
        <f t="shared" si="24"/>
        <v>0.10473752329421153</v>
      </c>
      <c r="AB95" s="8">
        <f t="shared" si="24"/>
        <v>0.10054802236244308</v>
      </c>
      <c r="AC95" s="8">
        <f t="shared" si="24"/>
        <v>0.09635852143067461</v>
      </c>
      <c r="AD95" s="8">
        <f t="shared" si="24"/>
        <v>0.09216902049890616</v>
      </c>
      <c r="AE95" s="61">
        <f t="shared" si="18"/>
        <v>2.448763294618666</v>
      </c>
    </row>
    <row r="96" spans="1:31" ht="12.75">
      <c r="A96" s="93" t="e">
        <f>VLOOKUP(B96,#REF!,2,0)</f>
        <v>#REF!</v>
      </c>
      <c r="B96" s="88" t="s">
        <v>113</v>
      </c>
      <c r="C96" s="5" t="s">
        <v>14</v>
      </c>
      <c r="D96" s="6">
        <v>24696</v>
      </c>
      <c r="E96" s="6">
        <v>23052</v>
      </c>
      <c r="F96" s="6">
        <v>17454</v>
      </c>
      <c r="G96" s="6">
        <v>65202</v>
      </c>
      <c r="H96" s="57">
        <f t="shared" si="17"/>
        <v>0.000892906540750621</v>
      </c>
      <c r="I96" s="73">
        <f>SUM(H$4:H96)</f>
        <v>0.9873148850623508</v>
      </c>
      <c r="J96" s="7">
        <f>G96/'6th Plan - "Target Allocation"'!$F$160</f>
        <v>0.0004074761176544157</v>
      </c>
      <c r="K96" s="74">
        <f t="shared" si="23"/>
        <v>0.08149522353088315</v>
      </c>
      <c r="L96" s="8">
        <f t="shared" si="23"/>
        <v>0.08964474588397145</v>
      </c>
      <c r="M96" s="8">
        <f t="shared" si="23"/>
        <v>0.09779426823705976</v>
      </c>
      <c r="N96" s="8">
        <f t="shared" si="23"/>
        <v>0.10594379059014808</v>
      </c>
      <c r="O96" s="8">
        <f t="shared" si="23"/>
        <v>0.1140933129432364</v>
      </c>
      <c r="P96" s="8">
        <f t="shared" si="23"/>
        <v>0.11816807411978056</v>
      </c>
      <c r="Q96" s="8">
        <f t="shared" si="23"/>
        <v>0.13039235764941304</v>
      </c>
      <c r="R96" s="8">
        <f t="shared" si="23"/>
        <v>0.13854188000250134</v>
      </c>
      <c r="S96" s="8">
        <f t="shared" si="23"/>
        <v>0.1426166411790455</v>
      </c>
      <c r="T96" s="8">
        <f t="shared" si="23"/>
        <v>0.14669140235558967</v>
      </c>
      <c r="U96" s="8">
        <f t="shared" si="24"/>
        <v>0.14872878294386174</v>
      </c>
      <c r="V96" s="8">
        <f t="shared" si="24"/>
        <v>0.14872878294386174</v>
      </c>
      <c r="W96" s="8">
        <f t="shared" si="24"/>
        <v>0.14872878294386174</v>
      </c>
      <c r="X96" s="8">
        <f t="shared" si="24"/>
        <v>0.14669140235558967</v>
      </c>
      <c r="Y96" s="8">
        <f t="shared" si="24"/>
        <v>0.12631759647286886</v>
      </c>
      <c r="Z96" s="8">
        <f t="shared" si="24"/>
        <v>0.1140933129432364</v>
      </c>
      <c r="AA96" s="8">
        <f t="shared" si="24"/>
        <v>0.10186902941360393</v>
      </c>
      <c r="AB96" s="8">
        <f t="shared" si="24"/>
        <v>0.09779426823705976</v>
      </c>
      <c r="AC96" s="8">
        <f t="shared" si="24"/>
        <v>0.09371950706051561</v>
      </c>
      <c r="AD96" s="8">
        <f t="shared" si="24"/>
        <v>0.08964474588397145</v>
      </c>
      <c r="AE96" s="61">
        <f t="shared" si="18"/>
        <v>2.3816979076900595</v>
      </c>
    </row>
    <row r="97" spans="1:31" ht="12.75">
      <c r="A97" s="93" t="e">
        <f>VLOOKUP(B97,#REF!,2,0)</f>
        <v>#REF!</v>
      </c>
      <c r="B97" s="88" t="s">
        <v>114</v>
      </c>
      <c r="C97" s="5" t="s">
        <v>9</v>
      </c>
      <c r="D97" s="6">
        <v>34257</v>
      </c>
      <c r="E97" s="6">
        <v>8738</v>
      </c>
      <c r="F97" s="6">
        <v>21918</v>
      </c>
      <c r="G97" s="6">
        <v>64913</v>
      </c>
      <c r="H97" s="57">
        <f t="shared" si="17"/>
        <v>0.0008889488402157152</v>
      </c>
      <c r="I97" s="73">
        <f>SUM(H$4:H97)</f>
        <v>0.9882038339025665</v>
      </c>
      <c r="J97" s="7">
        <f>G97/'6th Plan - "Target Allocation"'!$F$160</f>
        <v>0.0004056700289147739</v>
      </c>
      <c r="K97" s="74">
        <f t="shared" si="23"/>
        <v>0.08113400578295478</v>
      </c>
      <c r="L97" s="8">
        <f t="shared" si="23"/>
        <v>0.08924740636125025</v>
      </c>
      <c r="M97" s="8">
        <f t="shared" si="23"/>
        <v>0.09736080693954574</v>
      </c>
      <c r="N97" s="8">
        <f t="shared" si="23"/>
        <v>0.10547420751784121</v>
      </c>
      <c r="O97" s="8">
        <f t="shared" si="23"/>
        <v>0.11358760809613669</v>
      </c>
      <c r="P97" s="8">
        <f t="shared" si="23"/>
        <v>0.11764430838528443</v>
      </c>
      <c r="Q97" s="8">
        <f t="shared" si="23"/>
        <v>0.12981440925272764</v>
      </c>
      <c r="R97" s="8">
        <f t="shared" si="23"/>
        <v>0.13792780983102312</v>
      </c>
      <c r="S97" s="8">
        <f t="shared" si="23"/>
        <v>0.14198451012017085</v>
      </c>
      <c r="T97" s="8">
        <f t="shared" si="23"/>
        <v>0.1460412104093186</v>
      </c>
      <c r="U97" s="8">
        <f t="shared" si="24"/>
        <v>0.14806956055389248</v>
      </c>
      <c r="V97" s="8">
        <f t="shared" si="24"/>
        <v>0.14806956055389248</v>
      </c>
      <c r="W97" s="8">
        <f t="shared" si="24"/>
        <v>0.14806956055389248</v>
      </c>
      <c r="X97" s="8">
        <f t="shared" si="24"/>
        <v>0.1460412104093186</v>
      </c>
      <c r="Y97" s="8">
        <f t="shared" si="24"/>
        <v>0.1257577089635799</v>
      </c>
      <c r="Z97" s="8">
        <f t="shared" si="24"/>
        <v>0.11358760809613669</v>
      </c>
      <c r="AA97" s="8">
        <f t="shared" si="24"/>
        <v>0.10141750722869347</v>
      </c>
      <c r="AB97" s="8">
        <f t="shared" si="24"/>
        <v>0.09736080693954574</v>
      </c>
      <c r="AC97" s="8">
        <f t="shared" si="24"/>
        <v>0.093304106650398</v>
      </c>
      <c r="AD97" s="8">
        <f t="shared" si="24"/>
        <v>0.08924740636125025</v>
      </c>
      <c r="AE97" s="61">
        <f t="shared" si="18"/>
        <v>2.3711413190068535</v>
      </c>
    </row>
    <row r="98" spans="1:31" ht="12.75">
      <c r="A98" s="93" t="e">
        <f>VLOOKUP(B98,#REF!,2,0)</f>
        <v>#REF!</v>
      </c>
      <c r="B98" s="88" t="s">
        <v>115</v>
      </c>
      <c r="C98" s="5" t="s">
        <v>11</v>
      </c>
      <c r="D98" s="6">
        <v>34436</v>
      </c>
      <c r="E98" s="6">
        <v>28253</v>
      </c>
      <c r="F98" s="6">
        <v>2171</v>
      </c>
      <c r="G98" s="6">
        <v>64860</v>
      </c>
      <c r="H98" s="57">
        <f t="shared" si="17"/>
        <v>0.0008882230335432238</v>
      </c>
      <c r="I98" s="73">
        <f>SUM(H$4:H98)</f>
        <v>0.9890920569361097</v>
      </c>
      <c r="J98" s="7">
        <f>G98/'6th Plan - "Target Allocation"'!$F$160</f>
        <v>0.00040533880848847277</v>
      </c>
      <c r="K98" s="74">
        <f t="shared" si="23"/>
        <v>0.08106776169769456</v>
      </c>
      <c r="L98" s="8">
        <f t="shared" si="23"/>
        <v>0.08917453786746402</v>
      </c>
      <c r="M98" s="8">
        <f t="shared" si="23"/>
        <v>0.09728131403723346</v>
      </c>
      <c r="N98" s="8">
        <f t="shared" si="23"/>
        <v>0.10538809020700292</v>
      </c>
      <c r="O98" s="8">
        <f t="shared" si="23"/>
        <v>0.11349486637677238</v>
      </c>
      <c r="P98" s="8">
        <f t="shared" si="23"/>
        <v>0.1175482544616571</v>
      </c>
      <c r="Q98" s="8">
        <f t="shared" si="23"/>
        <v>0.12970841871631128</v>
      </c>
      <c r="R98" s="8">
        <f t="shared" si="23"/>
        <v>0.13781519488608074</v>
      </c>
      <c r="S98" s="8">
        <f t="shared" si="23"/>
        <v>0.14186858297096547</v>
      </c>
      <c r="T98" s="8">
        <f t="shared" si="23"/>
        <v>0.1459219710558502</v>
      </c>
      <c r="U98" s="8">
        <f t="shared" si="24"/>
        <v>0.14794866509829258</v>
      </c>
      <c r="V98" s="8">
        <f t="shared" si="24"/>
        <v>0.14794866509829258</v>
      </c>
      <c r="W98" s="8">
        <f t="shared" si="24"/>
        <v>0.14794866509829258</v>
      </c>
      <c r="X98" s="8">
        <f t="shared" si="24"/>
        <v>0.1459219710558502</v>
      </c>
      <c r="Y98" s="8">
        <f t="shared" si="24"/>
        <v>0.12565503063142655</v>
      </c>
      <c r="Z98" s="8">
        <f t="shared" si="24"/>
        <v>0.11349486637677238</v>
      </c>
      <c r="AA98" s="8">
        <f t="shared" si="24"/>
        <v>0.10133470212211819</v>
      </c>
      <c r="AB98" s="8">
        <f t="shared" si="24"/>
        <v>0.09728131403723346</v>
      </c>
      <c r="AC98" s="8">
        <f t="shared" si="24"/>
        <v>0.09322792595234873</v>
      </c>
      <c r="AD98" s="8">
        <f t="shared" si="24"/>
        <v>0.08917453786746402</v>
      </c>
      <c r="AE98" s="61">
        <f t="shared" si="18"/>
        <v>2.3692053356151233</v>
      </c>
    </row>
    <row r="99" spans="1:31" ht="12.75">
      <c r="A99" s="93" t="e">
        <f>VLOOKUP(B99,#REF!,2,0)</f>
        <v>#REF!</v>
      </c>
      <c r="B99" s="88" t="s">
        <v>116</v>
      </c>
      <c r="C99" s="5" t="s">
        <v>9</v>
      </c>
      <c r="D99" s="6">
        <v>38321</v>
      </c>
      <c r="E99" s="6">
        <v>21785</v>
      </c>
      <c r="F99" s="6">
        <v>0</v>
      </c>
      <c r="G99" s="6">
        <v>60106</v>
      </c>
      <c r="H99" s="57">
        <f t="shared" si="17"/>
        <v>0.000823119544467299</v>
      </c>
      <c r="I99" s="73">
        <f>SUM(H$4:H99)</f>
        <v>0.989915176480577</v>
      </c>
      <c r="J99" s="7">
        <f>G99/'6th Plan - "Target Allocation"'!$F$160</f>
        <v>0.0003756289611934651</v>
      </c>
      <c r="K99" s="74">
        <f t="shared" si="23"/>
        <v>0.07512579223869302</v>
      </c>
      <c r="L99" s="8">
        <f t="shared" si="23"/>
        <v>0.08263837146256231</v>
      </c>
      <c r="M99" s="8">
        <f t="shared" si="23"/>
        <v>0.09015095068643161</v>
      </c>
      <c r="N99" s="8">
        <f t="shared" si="23"/>
        <v>0.09766352991030092</v>
      </c>
      <c r="O99" s="8">
        <f t="shared" si="23"/>
        <v>0.10517610913417022</v>
      </c>
      <c r="P99" s="8">
        <f t="shared" si="23"/>
        <v>0.10893239874610487</v>
      </c>
      <c r="Q99" s="8">
        <f t="shared" si="23"/>
        <v>0.12020126758190883</v>
      </c>
      <c r="R99" s="8">
        <f t="shared" si="23"/>
        <v>0.12771384680577813</v>
      </c>
      <c r="S99" s="8">
        <f t="shared" si="23"/>
        <v>0.13147013641771277</v>
      </c>
      <c r="T99" s="8">
        <f t="shared" si="23"/>
        <v>0.13522642602964743</v>
      </c>
      <c r="U99" s="8">
        <f t="shared" si="24"/>
        <v>0.13710457083561475</v>
      </c>
      <c r="V99" s="8">
        <f t="shared" si="24"/>
        <v>0.13710457083561475</v>
      </c>
      <c r="W99" s="8">
        <f t="shared" si="24"/>
        <v>0.13710457083561475</v>
      </c>
      <c r="X99" s="8">
        <f t="shared" si="24"/>
        <v>0.13522642602964743</v>
      </c>
      <c r="Y99" s="8">
        <f t="shared" si="24"/>
        <v>0.11644497796997418</v>
      </c>
      <c r="Z99" s="8">
        <f t="shared" si="24"/>
        <v>0.10517610913417022</v>
      </c>
      <c r="AA99" s="8">
        <f t="shared" si="24"/>
        <v>0.09390724029836627</v>
      </c>
      <c r="AB99" s="8">
        <f t="shared" si="24"/>
        <v>0.09015095068643161</v>
      </c>
      <c r="AC99" s="8">
        <f t="shared" si="24"/>
        <v>0.08639466107449696</v>
      </c>
      <c r="AD99" s="8">
        <f t="shared" si="24"/>
        <v>0.08263837146256231</v>
      </c>
      <c r="AE99" s="61">
        <f t="shared" si="18"/>
        <v>2.195551278175803</v>
      </c>
    </row>
    <row r="100" spans="1:31" ht="12.75">
      <c r="A100" s="93" t="e">
        <f>VLOOKUP(B100,#REF!,2,0)</f>
        <v>#REF!</v>
      </c>
      <c r="B100" s="88" t="s">
        <v>117</v>
      </c>
      <c r="C100" s="5" t="s">
        <v>9</v>
      </c>
      <c r="D100" s="6">
        <v>20150</v>
      </c>
      <c r="E100" s="6">
        <v>32756</v>
      </c>
      <c r="F100" s="6">
        <v>4124</v>
      </c>
      <c r="G100" s="6">
        <v>57030</v>
      </c>
      <c r="H100" s="57">
        <f aca="true" t="shared" si="25" ref="H100:H127">G100/G$127</f>
        <v>0.0007809953685317616</v>
      </c>
      <c r="I100" s="73">
        <f>SUM(H$4:H100)</f>
        <v>0.9906961718491087</v>
      </c>
      <c r="J100" s="7">
        <f>G100/'6th Plan - "Target Allocation"'!$F$160</f>
        <v>0.0003564056775839902</v>
      </c>
      <c r="K100" s="74">
        <f t="shared" si="23"/>
        <v>0.07128113551679803</v>
      </c>
      <c r="L100" s="8">
        <f t="shared" si="23"/>
        <v>0.07840924906847783</v>
      </c>
      <c r="M100" s="8">
        <f t="shared" si="23"/>
        <v>0.08553736262015764</v>
      </c>
      <c r="N100" s="8">
        <f t="shared" si="23"/>
        <v>0.09266547617183744</v>
      </c>
      <c r="O100" s="8">
        <f t="shared" si="23"/>
        <v>0.09979358972351725</v>
      </c>
      <c r="P100" s="8">
        <f t="shared" si="23"/>
        <v>0.10335764649935715</v>
      </c>
      <c r="Q100" s="8">
        <f t="shared" si="23"/>
        <v>0.11404981682687686</v>
      </c>
      <c r="R100" s="8">
        <f t="shared" si="23"/>
        <v>0.12117793037855666</v>
      </c>
      <c r="S100" s="8">
        <f t="shared" si="23"/>
        <v>0.12474198715439656</v>
      </c>
      <c r="T100" s="8">
        <f t="shared" si="23"/>
        <v>0.12830604393023645</v>
      </c>
      <c r="U100" s="8">
        <f t="shared" si="24"/>
        <v>0.13008807231815642</v>
      </c>
      <c r="V100" s="8">
        <f t="shared" si="24"/>
        <v>0.13008807231815642</v>
      </c>
      <c r="W100" s="8">
        <f t="shared" si="24"/>
        <v>0.13008807231815642</v>
      </c>
      <c r="X100" s="8">
        <f t="shared" si="24"/>
        <v>0.12830604393023645</v>
      </c>
      <c r="Y100" s="8">
        <f t="shared" si="24"/>
        <v>0.11048576005103695</v>
      </c>
      <c r="Z100" s="8">
        <f t="shared" si="24"/>
        <v>0.09979358972351725</v>
      </c>
      <c r="AA100" s="8">
        <f t="shared" si="24"/>
        <v>0.08910141939599754</v>
      </c>
      <c r="AB100" s="8">
        <f t="shared" si="24"/>
        <v>0.08553736262015764</v>
      </c>
      <c r="AC100" s="8">
        <f t="shared" si="24"/>
        <v>0.08197330584431774</v>
      </c>
      <c r="AD100" s="8">
        <f t="shared" si="24"/>
        <v>0.07840924906847783</v>
      </c>
      <c r="AE100" s="61">
        <f t="shared" si="18"/>
        <v>2.083191185478422</v>
      </c>
    </row>
    <row r="101" spans="1:31" ht="12.75">
      <c r="A101" s="93" t="e">
        <f>VLOOKUP(B101,#REF!,2,0)</f>
        <v>#REF!</v>
      </c>
      <c r="B101" s="88" t="s">
        <v>118</v>
      </c>
      <c r="C101" s="5" t="s">
        <v>9</v>
      </c>
      <c r="D101" s="6">
        <v>36976</v>
      </c>
      <c r="E101" s="6">
        <v>18896</v>
      </c>
      <c r="F101" s="6">
        <v>0</v>
      </c>
      <c r="G101" s="6">
        <v>55872</v>
      </c>
      <c r="H101" s="57">
        <f t="shared" si="25"/>
        <v>0.0007651371774611009</v>
      </c>
      <c r="I101" s="73">
        <f>SUM(H$4:H101)</f>
        <v>0.9914613090265698</v>
      </c>
      <c r="J101" s="7">
        <f>G101/'6th Plan - "Target Allocation"'!$F$160</f>
        <v>0.0003491688237414115</v>
      </c>
      <c r="K101" s="74">
        <f t="shared" si="23"/>
        <v>0.0698337647482823</v>
      </c>
      <c r="L101" s="8">
        <f t="shared" si="23"/>
        <v>0.07681714122311054</v>
      </c>
      <c r="M101" s="8">
        <f t="shared" si="23"/>
        <v>0.08380051769793877</v>
      </c>
      <c r="N101" s="8">
        <f t="shared" si="23"/>
        <v>0.090783894172767</v>
      </c>
      <c r="O101" s="8">
        <f t="shared" si="23"/>
        <v>0.09776727064759523</v>
      </c>
      <c r="P101" s="8">
        <f t="shared" si="23"/>
        <v>0.10125895888500934</v>
      </c>
      <c r="Q101" s="8">
        <f t="shared" si="23"/>
        <v>0.11173402359725168</v>
      </c>
      <c r="R101" s="8">
        <f t="shared" si="23"/>
        <v>0.11871740007207991</v>
      </c>
      <c r="S101" s="8">
        <f t="shared" si="23"/>
        <v>0.12220908830949404</v>
      </c>
      <c r="T101" s="8">
        <f t="shared" si="23"/>
        <v>0.12570077654690814</v>
      </c>
      <c r="U101" s="8">
        <f t="shared" si="24"/>
        <v>0.1274466206656152</v>
      </c>
      <c r="V101" s="8">
        <f t="shared" si="24"/>
        <v>0.1274466206656152</v>
      </c>
      <c r="W101" s="8">
        <f t="shared" si="24"/>
        <v>0.1274466206656152</v>
      </c>
      <c r="X101" s="8">
        <f t="shared" si="24"/>
        <v>0.12570077654690814</v>
      </c>
      <c r="Y101" s="8">
        <f t="shared" si="24"/>
        <v>0.10824233535983757</v>
      </c>
      <c r="Z101" s="8">
        <f t="shared" si="24"/>
        <v>0.09776727064759523</v>
      </c>
      <c r="AA101" s="8">
        <f t="shared" si="24"/>
        <v>0.08729220593535288</v>
      </c>
      <c r="AB101" s="8">
        <f t="shared" si="24"/>
        <v>0.08380051769793877</v>
      </c>
      <c r="AC101" s="8">
        <f t="shared" si="24"/>
        <v>0.08030882946052464</v>
      </c>
      <c r="AD101" s="8">
        <f t="shared" si="24"/>
        <v>0.07681714122311054</v>
      </c>
      <c r="AE101" s="61">
        <f t="shared" si="18"/>
        <v>2.040891774768551</v>
      </c>
    </row>
    <row r="102" spans="1:31" ht="12.75">
      <c r="A102" s="93" t="e">
        <f>VLOOKUP(B102,#REF!,2,0)</f>
        <v>#REF!</v>
      </c>
      <c r="B102" s="88" t="s">
        <v>119</v>
      </c>
      <c r="C102" s="5" t="s">
        <v>9</v>
      </c>
      <c r="D102" s="6">
        <v>29619</v>
      </c>
      <c r="E102" s="6">
        <v>21436</v>
      </c>
      <c r="F102" s="6">
        <v>0</v>
      </c>
      <c r="G102" s="6">
        <v>51055</v>
      </c>
      <c r="H102" s="57">
        <f t="shared" si="25"/>
        <v>0.0006991709370574976</v>
      </c>
      <c r="I102" s="73">
        <f>SUM(H$4:H102)</f>
        <v>0.9921604799636273</v>
      </c>
      <c r="J102" s="7">
        <f>G102/'6th Plan - "Target Allocation"'!$F$160</f>
        <v>0.00031906526160004593</v>
      </c>
      <c r="K102" s="74">
        <f t="shared" si="23"/>
        <v>0.06381305232000918</v>
      </c>
      <c r="L102" s="8">
        <f t="shared" si="23"/>
        <v>0.0701943575520101</v>
      </c>
      <c r="M102" s="8">
        <f t="shared" si="23"/>
        <v>0.07657566278401103</v>
      </c>
      <c r="N102" s="8">
        <f t="shared" si="23"/>
        <v>0.08295696801601195</v>
      </c>
      <c r="O102" s="8">
        <f t="shared" si="23"/>
        <v>0.08933827324801286</v>
      </c>
      <c r="P102" s="8">
        <f t="shared" si="23"/>
        <v>0.09252892586401332</v>
      </c>
      <c r="Q102" s="8">
        <f t="shared" si="23"/>
        <v>0.1021008837120147</v>
      </c>
      <c r="R102" s="8">
        <f t="shared" si="23"/>
        <v>0.10848218894401561</v>
      </c>
      <c r="S102" s="8">
        <f t="shared" si="23"/>
        <v>0.11167284156001607</v>
      </c>
      <c r="T102" s="8">
        <f t="shared" si="23"/>
        <v>0.11486349417601653</v>
      </c>
      <c r="U102" s="8">
        <f t="shared" si="24"/>
        <v>0.11645882048401676</v>
      </c>
      <c r="V102" s="8">
        <f t="shared" si="24"/>
        <v>0.11645882048401676</v>
      </c>
      <c r="W102" s="8">
        <f t="shared" si="24"/>
        <v>0.11645882048401676</v>
      </c>
      <c r="X102" s="8">
        <f t="shared" si="24"/>
        <v>0.11486349417601653</v>
      </c>
      <c r="Y102" s="8">
        <f t="shared" si="24"/>
        <v>0.09891023109601424</v>
      </c>
      <c r="Z102" s="8">
        <f t="shared" si="24"/>
        <v>0.08933827324801286</v>
      </c>
      <c r="AA102" s="8">
        <f t="shared" si="24"/>
        <v>0.07976631540001149</v>
      </c>
      <c r="AB102" s="8">
        <f t="shared" si="24"/>
        <v>0.07657566278401103</v>
      </c>
      <c r="AC102" s="8">
        <f t="shared" si="24"/>
        <v>0.07338501016801056</v>
      </c>
      <c r="AD102" s="8">
        <f t="shared" si="24"/>
        <v>0.0701943575520101</v>
      </c>
      <c r="AE102" s="61">
        <f t="shared" si="18"/>
        <v>1.864936454052268</v>
      </c>
    </row>
    <row r="103" spans="1:31" ht="12.75">
      <c r="A103" s="93" t="e">
        <f>VLOOKUP(B103,#REF!,2,0)</f>
        <v>#REF!</v>
      </c>
      <c r="B103" s="91" t="s">
        <v>120</v>
      </c>
      <c r="C103" s="5" t="s">
        <v>14</v>
      </c>
      <c r="D103" s="6">
        <v>25953</v>
      </c>
      <c r="E103" s="6">
        <v>0</v>
      </c>
      <c r="F103" s="6">
        <v>25101</v>
      </c>
      <c r="G103" s="6">
        <v>51054</v>
      </c>
      <c r="H103" s="57">
        <f t="shared" si="25"/>
        <v>0.0006991572425919789</v>
      </c>
      <c r="I103" s="73">
        <f>SUM(H$4:H103)</f>
        <v>0.9928596372062193</v>
      </c>
      <c r="J103" s="7">
        <f>G103/'6th Plan - "Target Allocation"'!$F$160</f>
        <v>0.00031905901215804026</v>
      </c>
      <c r="K103" s="74">
        <f t="shared" si="23"/>
        <v>0.06381180243160806</v>
      </c>
      <c r="L103" s="8">
        <f t="shared" si="23"/>
        <v>0.07019298267476885</v>
      </c>
      <c r="M103" s="8">
        <f t="shared" si="23"/>
        <v>0.07657416291792966</v>
      </c>
      <c r="N103" s="8">
        <f t="shared" si="23"/>
        <v>0.08295534316109048</v>
      </c>
      <c r="O103" s="8">
        <f t="shared" si="23"/>
        <v>0.08933652340425127</v>
      </c>
      <c r="P103" s="8">
        <f t="shared" si="23"/>
        <v>0.09252711352583168</v>
      </c>
      <c r="Q103" s="8">
        <f t="shared" si="23"/>
        <v>0.10209888389057288</v>
      </c>
      <c r="R103" s="8">
        <f t="shared" si="23"/>
        <v>0.10848006413373369</v>
      </c>
      <c r="S103" s="8">
        <f t="shared" si="23"/>
        <v>0.1116706542553141</v>
      </c>
      <c r="T103" s="8">
        <f t="shared" si="23"/>
        <v>0.11486124437689449</v>
      </c>
      <c r="U103" s="8">
        <f t="shared" si="24"/>
        <v>0.11645653943768469</v>
      </c>
      <c r="V103" s="8">
        <f t="shared" si="24"/>
        <v>0.11645653943768469</v>
      </c>
      <c r="W103" s="8">
        <f t="shared" si="24"/>
        <v>0.11645653943768469</v>
      </c>
      <c r="X103" s="8">
        <f t="shared" si="24"/>
        <v>0.11486124437689449</v>
      </c>
      <c r="Y103" s="8">
        <f t="shared" si="24"/>
        <v>0.09890829376899248</v>
      </c>
      <c r="Z103" s="8">
        <f t="shared" si="24"/>
        <v>0.08933652340425127</v>
      </c>
      <c r="AA103" s="8">
        <f t="shared" si="24"/>
        <v>0.07976475303951007</v>
      </c>
      <c r="AB103" s="8">
        <f t="shared" si="24"/>
        <v>0.07657416291792966</v>
      </c>
      <c r="AC103" s="8">
        <f t="shared" si="24"/>
        <v>0.07338357279634926</v>
      </c>
      <c r="AD103" s="8">
        <f t="shared" si="24"/>
        <v>0.07019298267476885</v>
      </c>
      <c r="AE103" s="61">
        <f t="shared" si="18"/>
        <v>1.864899926063745</v>
      </c>
    </row>
    <row r="104" spans="1:31" ht="12.75">
      <c r="A104" s="93" t="e">
        <f>VLOOKUP(B104,#REF!,2,0)</f>
        <v>#REF!</v>
      </c>
      <c r="B104" s="88" t="s">
        <v>121</v>
      </c>
      <c r="C104" s="5" t="s">
        <v>14</v>
      </c>
      <c r="D104" s="6">
        <v>37460</v>
      </c>
      <c r="E104" s="6">
        <v>8674</v>
      </c>
      <c r="F104" s="6">
        <v>321</v>
      </c>
      <c r="G104" s="6">
        <v>46455</v>
      </c>
      <c r="H104" s="57">
        <f t="shared" si="25"/>
        <v>0.0006361763956714533</v>
      </c>
      <c r="I104" s="73">
        <f>SUM(H$4:H104)</f>
        <v>0.9934958136018908</v>
      </c>
      <c r="J104" s="7">
        <f>G104/'6th Plan - "Target Allocation"'!$F$160</f>
        <v>0.0002903178283739131</v>
      </c>
      <c r="K104" s="74">
        <f aca="true" t="shared" si="26" ref="K104:T113">$J104*K$3</f>
        <v>0.058063565674782616</v>
      </c>
      <c r="L104" s="8">
        <f t="shared" si="26"/>
        <v>0.06386992224226087</v>
      </c>
      <c r="M104" s="8">
        <f t="shared" si="26"/>
        <v>0.06967627880973915</v>
      </c>
      <c r="N104" s="8">
        <f t="shared" si="26"/>
        <v>0.0754826353772174</v>
      </c>
      <c r="O104" s="8">
        <f t="shared" si="26"/>
        <v>0.08128899194469566</v>
      </c>
      <c r="P104" s="8">
        <f t="shared" si="26"/>
        <v>0.0841921702284348</v>
      </c>
      <c r="Q104" s="8">
        <f t="shared" si="26"/>
        <v>0.09290170507965219</v>
      </c>
      <c r="R104" s="8">
        <f t="shared" si="26"/>
        <v>0.09870806164713045</v>
      </c>
      <c r="S104" s="8">
        <f t="shared" si="26"/>
        <v>0.10161123993086958</v>
      </c>
      <c r="T104" s="8">
        <f t="shared" si="26"/>
        <v>0.10451441821460872</v>
      </c>
      <c r="U104" s="8">
        <f aca="true" t="shared" si="27" ref="U104:AD113">$J104*U$3</f>
        <v>0.10596600735647828</v>
      </c>
      <c r="V104" s="8">
        <f t="shared" si="27"/>
        <v>0.10596600735647828</v>
      </c>
      <c r="W104" s="8">
        <f t="shared" si="27"/>
        <v>0.10596600735647828</v>
      </c>
      <c r="X104" s="8">
        <f t="shared" si="27"/>
        <v>0.10451441821460872</v>
      </c>
      <c r="Y104" s="8">
        <f t="shared" si="27"/>
        <v>0.08999852679591305</v>
      </c>
      <c r="Z104" s="8">
        <f t="shared" si="27"/>
        <v>0.08128899194469566</v>
      </c>
      <c r="AA104" s="8">
        <f t="shared" si="27"/>
        <v>0.07257945709347827</v>
      </c>
      <c r="AB104" s="8">
        <f t="shared" si="27"/>
        <v>0.06967627880973915</v>
      </c>
      <c r="AC104" s="8">
        <f t="shared" si="27"/>
        <v>0.06677310052600001</v>
      </c>
      <c r="AD104" s="8">
        <f t="shared" si="27"/>
        <v>0.06386992224226087</v>
      </c>
      <c r="AE104" s="61">
        <f t="shared" si="18"/>
        <v>1.6969077068455223</v>
      </c>
    </row>
    <row r="105" spans="1:31" ht="12.75">
      <c r="A105" s="93" t="e">
        <f>VLOOKUP(B105,#REF!,2,0)</f>
        <v>#REF!</v>
      </c>
      <c r="B105" s="88" t="s">
        <v>122</v>
      </c>
      <c r="C105" s="5" t="s">
        <v>9</v>
      </c>
      <c r="D105" s="6">
        <v>18057</v>
      </c>
      <c r="E105" s="6">
        <v>16698</v>
      </c>
      <c r="F105" s="6">
        <v>11618</v>
      </c>
      <c r="G105" s="6">
        <v>46373</v>
      </c>
      <c r="H105" s="57">
        <f t="shared" si="25"/>
        <v>0.0006350534494989195</v>
      </c>
      <c r="I105" s="73">
        <f>SUM(H$4:H105)</f>
        <v>0.9941308670513896</v>
      </c>
      <c r="J105" s="7">
        <f>G105/'6th Plan - "Target Allocation"'!$F$160</f>
        <v>0.0002898053741294473</v>
      </c>
      <c r="K105" s="74">
        <f t="shared" si="26"/>
        <v>0.057961074825889455</v>
      </c>
      <c r="L105" s="8">
        <f t="shared" si="26"/>
        <v>0.0637571823084784</v>
      </c>
      <c r="M105" s="8">
        <f t="shared" si="26"/>
        <v>0.06955328979106734</v>
      </c>
      <c r="N105" s="8">
        <f t="shared" si="26"/>
        <v>0.07534939727365629</v>
      </c>
      <c r="O105" s="8">
        <f t="shared" si="26"/>
        <v>0.08114550475624524</v>
      </c>
      <c r="P105" s="8">
        <f t="shared" si="26"/>
        <v>0.08404355849753971</v>
      </c>
      <c r="Q105" s="8">
        <f t="shared" si="26"/>
        <v>0.09273771972142313</v>
      </c>
      <c r="R105" s="8">
        <f t="shared" si="26"/>
        <v>0.09853382720401208</v>
      </c>
      <c r="S105" s="8">
        <f t="shared" si="26"/>
        <v>0.10143188094530654</v>
      </c>
      <c r="T105" s="8">
        <f t="shared" si="26"/>
        <v>0.10432993468660103</v>
      </c>
      <c r="U105" s="8">
        <f t="shared" si="27"/>
        <v>0.10577896155724825</v>
      </c>
      <c r="V105" s="8">
        <f t="shared" si="27"/>
        <v>0.10577896155724825</v>
      </c>
      <c r="W105" s="8">
        <f t="shared" si="27"/>
        <v>0.10577896155724825</v>
      </c>
      <c r="X105" s="8">
        <f t="shared" si="27"/>
        <v>0.10432993468660103</v>
      </c>
      <c r="Y105" s="8">
        <f t="shared" si="27"/>
        <v>0.08983966598012866</v>
      </c>
      <c r="Z105" s="8">
        <f t="shared" si="27"/>
        <v>0.08114550475624524</v>
      </c>
      <c r="AA105" s="8">
        <f t="shared" si="27"/>
        <v>0.07245134353236182</v>
      </c>
      <c r="AB105" s="8">
        <f t="shared" si="27"/>
        <v>0.06955328979106734</v>
      </c>
      <c r="AC105" s="8">
        <f t="shared" si="27"/>
        <v>0.06665523604977287</v>
      </c>
      <c r="AD105" s="8">
        <f t="shared" si="27"/>
        <v>0.0637571823084784</v>
      </c>
      <c r="AE105" s="61">
        <f t="shared" si="18"/>
        <v>1.6939124117866193</v>
      </c>
    </row>
    <row r="106" spans="1:31" ht="12.75">
      <c r="A106" s="93" t="e">
        <f>VLOOKUP(B106,#REF!,2,0)</f>
        <v>#REF!</v>
      </c>
      <c r="B106" s="88" t="s">
        <v>123</v>
      </c>
      <c r="C106" s="5" t="s">
        <v>14</v>
      </c>
      <c r="D106" s="6">
        <v>26000</v>
      </c>
      <c r="E106" s="6">
        <v>15000</v>
      </c>
      <c r="F106" s="6">
        <v>5000</v>
      </c>
      <c r="G106" s="6">
        <v>46000</v>
      </c>
      <c r="H106" s="57">
        <f t="shared" si="25"/>
        <v>0.0006299454138604425</v>
      </c>
      <c r="I106" s="73">
        <f>SUM(H$4:H106)</f>
        <v>0.99476081246525</v>
      </c>
      <c r="J106" s="7">
        <f>G106/'6th Plan - "Target Allocation"'!$F$160</f>
        <v>0.0002874743322613282</v>
      </c>
      <c r="K106" s="74">
        <f t="shared" si="26"/>
        <v>0.05749486645226565</v>
      </c>
      <c r="L106" s="8">
        <f t="shared" si="26"/>
        <v>0.06324435309749221</v>
      </c>
      <c r="M106" s="8">
        <f t="shared" si="26"/>
        <v>0.06899383974271878</v>
      </c>
      <c r="N106" s="8">
        <f t="shared" si="26"/>
        <v>0.07474332638794534</v>
      </c>
      <c r="O106" s="8">
        <f t="shared" si="26"/>
        <v>0.0804928130331719</v>
      </c>
      <c r="P106" s="8">
        <f t="shared" si="26"/>
        <v>0.08336755635578519</v>
      </c>
      <c r="Q106" s="8">
        <f t="shared" si="26"/>
        <v>0.09199178632362504</v>
      </c>
      <c r="R106" s="8">
        <f t="shared" si="26"/>
        <v>0.0977412729688516</v>
      </c>
      <c r="S106" s="8">
        <f t="shared" si="26"/>
        <v>0.10061601629146488</v>
      </c>
      <c r="T106" s="8">
        <f t="shared" si="26"/>
        <v>0.10349075961407816</v>
      </c>
      <c r="U106" s="8">
        <f t="shared" si="27"/>
        <v>0.1049281312753848</v>
      </c>
      <c r="V106" s="8">
        <f t="shared" si="27"/>
        <v>0.1049281312753848</v>
      </c>
      <c r="W106" s="8">
        <f t="shared" si="27"/>
        <v>0.1049281312753848</v>
      </c>
      <c r="X106" s="8">
        <f t="shared" si="27"/>
        <v>0.10349075961407816</v>
      </c>
      <c r="Y106" s="8">
        <f t="shared" si="27"/>
        <v>0.08911704300101175</v>
      </c>
      <c r="Z106" s="8">
        <f t="shared" si="27"/>
        <v>0.0804928130331719</v>
      </c>
      <c r="AA106" s="8">
        <f t="shared" si="27"/>
        <v>0.07186858306533206</v>
      </c>
      <c r="AB106" s="8">
        <f t="shared" si="27"/>
        <v>0.06899383974271878</v>
      </c>
      <c r="AC106" s="8">
        <f t="shared" si="27"/>
        <v>0.0661190964201055</v>
      </c>
      <c r="AD106" s="8">
        <f t="shared" si="27"/>
        <v>0.06324435309749221</v>
      </c>
      <c r="AE106" s="61">
        <f t="shared" si="18"/>
        <v>1.6802874720674634</v>
      </c>
    </row>
    <row r="107" spans="1:31" ht="12.75">
      <c r="A107" s="93" t="e">
        <f>VLOOKUP(B107,#REF!,2,0)</f>
        <v>#REF!</v>
      </c>
      <c r="B107" s="88" t="s">
        <v>124</v>
      </c>
      <c r="C107" s="5" t="s">
        <v>9</v>
      </c>
      <c r="D107" s="6">
        <v>32162</v>
      </c>
      <c r="E107" s="6">
        <v>7559</v>
      </c>
      <c r="F107" s="6">
        <v>0</v>
      </c>
      <c r="G107" s="6">
        <v>39721</v>
      </c>
      <c r="H107" s="57">
        <f t="shared" si="25"/>
        <v>0.000543957864868492</v>
      </c>
      <c r="I107" s="73">
        <f>SUM(H$4:H107)</f>
        <v>0.9953047703301185</v>
      </c>
      <c r="J107" s="7">
        <f>G107/'6th Plan - "Target Allocation"'!$F$160</f>
        <v>0.0002482340859076569</v>
      </c>
      <c r="K107" s="74">
        <f t="shared" si="26"/>
        <v>0.04964681718153138</v>
      </c>
      <c r="L107" s="8">
        <f t="shared" si="26"/>
        <v>0.05461149889968452</v>
      </c>
      <c r="M107" s="8">
        <f t="shared" si="26"/>
        <v>0.05957618061783766</v>
      </c>
      <c r="N107" s="8">
        <f t="shared" si="26"/>
        <v>0.0645408623359908</v>
      </c>
      <c r="O107" s="8">
        <f t="shared" si="26"/>
        <v>0.06950554405414394</v>
      </c>
      <c r="P107" s="8">
        <f t="shared" si="26"/>
        <v>0.0719878849132205</v>
      </c>
      <c r="Q107" s="8">
        <f t="shared" si="26"/>
        <v>0.07943490749045021</v>
      </c>
      <c r="R107" s="8">
        <f t="shared" si="26"/>
        <v>0.08439958920860335</v>
      </c>
      <c r="S107" s="8">
        <f t="shared" si="26"/>
        <v>0.08688193006767993</v>
      </c>
      <c r="T107" s="8">
        <f t="shared" si="26"/>
        <v>0.08936427092675649</v>
      </c>
      <c r="U107" s="8">
        <f t="shared" si="27"/>
        <v>0.09060544135629478</v>
      </c>
      <c r="V107" s="8">
        <f t="shared" si="27"/>
        <v>0.09060544135629478</v>
      </c>
      <c r="W107" s="8">
        <f t="shared" si="27"/>
        <v>0.09060544135629478</v>
      </c>
      <c r="X107" s="8">
        <f t="shared" si="27"/>
        <v>0.08936427092675649</v>
      </c>
      <c r="Y107" s="8">
        <f t="shared" si="27"/>
        <v>0.07695256663137365</v>
      </c>
      <c r="Z107" s="8">
        <f t="shared" si="27"/>
        <v>0.06950554405414394</v>
      </c>
      <c r="AA107" s="8">
        <f t="shared" si="27"/>
        <v>0.06205852147691423</v>
      </c>
      <c r="AB107" s="8">
        <f t="shared" si="27"/>
        <v>0.05957618061783766</v>
      </c>
      <c r="AC107" s="8">
        <f t="shared" si="27"/>
        <v>0.05709383975876109</v>
      </c>
      <c r="AD107" s="8">
        <f t="shared" si="27"/>
        <v>0.05461149889968452</v>
      </c>
      <c r="AE107" s="61">
        <f t="shared" si="18"/>
        <v>1.4509282321302548</v>
      </c>
    </row>
    <row r="108" spans="1:31" ht="12.75">
      <c r="A108" s="93" t="e">
        <f>VLOOKUP(B108,#REF!,2,0)</f>
        <v>#REF!</v>
      </c>
      <c r="B108" s="88" t="s">
        <v>125</v>
      </c>
      <c r="C108" s="5" t="s">
        <v>14</v>
      </c>
      <c r="D108" s="6">
        <v>16840</v>
      </c>
      <c r="E108" s="6">
        <v>5884</v>
      </c>
      <c r="F108" s="6">
        <v>13151</v>
      </c>
      <c r="G108" s="6">
        <v>35875</v>
      </c>
      <c r="H108" s="57">
        <f t="shared" si="25"/>
        <v>0.0004912889504835516</v>
      </c>
      <c r="I108" s="73">
        <f>SUM(H$4:H108)</f>
        <v>0.9957960592806021</v>
      </c>
      <c r="J108" s="7">
        <f>G108/'6th Plan - "Target Allocation"'!$F$160</f>
        <v>0.00022419873195380762</v>
      </c>
      <c r="K108" s="74">
        <f t="shared" si="26"/>
        <v>0.04483974639076153</v>
      </c>
      <c r="L108" s="8">
        <f t="shared" si="26"/>
        <v>0.049323721029837675</v>
      </c>
      <c r="M108" s="8">
        <f t="shared" si="26"/>
        <v>0.05380769566891383</v>
      </c>
      <c r="N108" s="8">
        <f t="shared" si="26"/>
        <v>0.058291670307989985</v>
      </c>
      <c r="O108" s="8">
        <f t="shared" si="26"/>
        <v>0.06277564494706614</v>
      </c>
      <c r="P108" s="8">
        <f t="shared" si="26"/>
        <v>0.06501763226660422</v>
      </c>
      <c r="Q108" s="8">
        <f t="shared" si="26"/>
        <v>0.07174359422521843</v>
      </c>
      <c r="R108" s="8">
        <f t="shared" si="26"/>
        <v>0.07622756886429459</v>
      </c>
      <c r="S108" s="8">
        <f t="shared" si="26"/>
        <v>0.07846955618383267</v>
      </c>
      <c r="T108" s="8">
        <f t="shared" si="26"/>
        <v>0.08071154350337074</v>
      </c>
      <c r="U108" s="8">
        <f t="shared" si="27"/>
        <v>0.08183253716313978</v>
      </c>
      <c r="V108" s="8">
        <f t="shared" si="27"/>
        <v>0.08183253716313978</v>
      </c>
      <c r="W108" s="8">
        <f t="shared" si="27"/>
        <v>0.08183253716313978</v>
      </c>
      <c r="X108" s="8">
        <f t="shared" si="27"/>
        <v>0.08071154350337074</v>
      </c>
      <c r="Y108" s="8">
        <f t="shared" si="27"/>
        <v>0.06950160690568036</v>
      </c>
      <c r="Z108" s="8">
        <f t="shared" si="27"/>
        <v>0.06277564494706614</v>
      </c>
      <c r="AA108" s="8">
        <f t="shared" si="27"/>
        <v>0.05604968298845191</v>
      </c>
      <c r="AB108" s="8">
        <f t="shared" si="27"/>
        <v>0.05380769566891383</v>
      </c>
      <c r="AC108" s="8">
        <f t="shared" si="27"/>
        <v>0.05156570834937575</v>
      </c>
      <c r="AD108" s="8">
        <f t="shared" si="27"/>
        <v>0.049323721029837675</v>
      </c>
      <c r="AE108" s="61">
        <f t="shared" si="18"/>
        <v>1.3104415882700053</v>
      </c>
    </row>
    <row r="109" spans="1:31" ht="12.75">
      <c r="A109" s="93" t="e">
        <f>VLOOKUP(B109,#REF!,2,0)</f>
        <v>#REF!</v>
      </c>
      <c r="B109" s="88" t="s">
        <v>126</v>
      </c>
      <c r="C109" s="5" t="s">
        <v>9</v>
      </c>
      <c r="D109" s="6">
        <v>16770</v>
      </c>
      <c r="E109" s="6">
        <v>2260</v>
      </c>
      <c r="F109" s="6">
        <v>15500</v>
      </c>
      <c r="G109" s="6">
        <v>34530</v>
      </c>
      <c r="H109" s="57">
        <f t="shared" si="25"/>
        <v>0.00047286989436089296</v>
      </c>
      <c r="I109" s="73">
        <f>SUM(H$4:H109)</f>
        <v>0.996268929174963</v>
      </c>
      <c r="J109" s="7">
        <f>G109/'6th Plan - "Target Allocation"'!$F$160</f>
        <v>0.0002157932324561666</v>
      </c>
      <c r="K109" s="74">
        <f t="shared" si="26"/>
        <v>0.04315864649123332</v>
      </c>
      <c r="L109" s="8">
        <f t="shared" si="26"/>
        <v>0.047474511140356654</v>
      </c>
      <c r="M109" s="8">
        <f t="shared" si="26"/>
        <v>0.05179037578947999</v>
      </c>
      <c r="N109" s="8">
        <f t="shared" si="26"/>
        <v>0.056106240438603315</v>
      </c>
      <c r="O109" s="8">
        <f t="shared" si="26"/>
        <v>0.06042210508772665</v>
      </c>
      <c r="P109" s="8">
        <f t="shared" si="26"/>
        <v>0.06258003741228832</v>
      </c>
      <c r="Q109" s="8">
        <f t="shared" si="26"/>
        <v>0.06905383438597332</v>
      </c>
      <c r="R109" s="8">
        <f t="shared" si="26"/>
        <v>0.07336969903509664</v>
      </c>
      <c r="S109" s="8">
        <f t="shared" si="26"/>
        <v>0.07552763135965831</v>
      </c>
      <c r="T109" s="8">
        <f t="shared" si="26"/>
        <v>0.07768556368421997</v>
      </c>
      <c r="U109" s="8">
        <f t="shared" si="27"/>
        <v>0.07876452984650081</v>
      </c>
      <c r="V109" s="8">
        <f t="shared" si="27"/>
        <v>0.07876452984650081</v>
      </c>
      <c r="W109" s="8">
        <f t="shared" si="27"/>
        <v>0.07876452984650081</v>
      </c>
      <c r="X109" s="8">
        <f t="shared" si="27"/>
        <v>0.07768556368421997</v>
      </c>
      <c r="Y109" s="8">
        <f t="shared" si="27"/>
        <v>0.06689590206141165</v>
      </c>
      <c r="Z109" s="8">
        <f t="shared" si="27"/>
        <v>0.06042210508772665</v>
      </c>
      <c r="AA109" s="8">
        <f t="shared" si="27"/>
        <v>0.05394830811404165</v>
      </c>
      <c r="AB109" s="8">
        <f t="shared" si="27"/>
        <v>0.05179037578947999</v>
      </c>
      <c r="AC109" s="8">
        <f t="shared" si="27"/>
        <v>0.04963244346491832</v>
      </c>
      <c r="AD109" s="8">
        <f t="shared" si="27"/>
        <v>0.047474511140356654</v>
      </c>
      <c r="AE109" s="61">
        <f t="shared" si="18"/>
        <v>1.261311443706294</v>
      </c>
    </row>
    <row r="110" spans="1:31" ht="12.75">
      <c r="A110" s="93" t="e">
        <f>VLOOKUP(B110,#REF!,2,0)</f>
        <v>#REF!</v>
      </c>
      <c r="B110" s="88" t="s">
        <v>127</v>
      </c>
      <c r="C110" s="5" t="s">
        <v>14</v>
      </c>
      <c r="D110" s="6">
        <v>9453</v>
      </c>
      <c r="E110" s="6">
        <v>7541</v>
      </c>
      <c r="F110" s="6">
        <v>14297</v>
      </c>
      <c r="G110" s="6">
        <v>31291</v>
      </c>
      <c r="H110" s="57">
        <f t="shared" si="25"/>
        <v>0.0004285135205458066</v>
      </c>
      <c r="I110" s="73">
        <f>SUM(H$4:H110)</f>
        <v>0.9966974426955089</v>
      </c>
      <c r="J110" s="7">
        <f>G110/'6th Plan - "Target Allocation"'!$F$160</f>
        <v>0.00019555128979976567</v>
      </c>
      <c r="K110" s="74">
        <f t="shared" si="26"/>
        <v>0.03911025795995313</v>
      </c>
      <c r="L110" s="8">
        <f t="shared" si="26"/>
        <v>0.04302128375594845</v>
      </c>
      <c r="M110" s="8">
        <f t="shared" si="26"/>
        <v>0.04693230955194376</v>
      </c>
      <c r="N110" s="8">
        <f t="shared" si="26"/>
        <v>0.05084333534793908</v>
      </c>
      <c r="O110" s="8">
        <f t="shared" si="26"/>
        <v>0.05475436114393439</v>
      </c>
      <c r="P110" s="8">
        <f t="shared" si="26"/>
        <v>0.05670987404193204</v>
      </c>
      <c r="Q110" s="8">
        <f t="shared" si="26"/>
        <v>0.06257641273592501</v>
      </c>
      <c r="R110" s="8">
        <f t="shared" si="26"/>
        <v>0.06648743853192032</v>
      </c>
      <c r="S110" s="8">
        <f t="shared" si="26"/>
        <v>0.06844295142991799</v>
      </c>
      <c r="T110" s="8">
        <f t="shared" si="26"/>
        <v>0.07039846432791565</v>
      </c>
      <c r="U110" s="8">
        <f t="shared" si="27"/>
        <v>0.07137622077691447</v>
      </c>
      <c r="V110" s="8">
        <f t="shared" si="27"/>
        <v>0.07137622077691447</v>
      </c>
      <c r="W110" s="8">
        <f t="shared" si="27"/>
        <v>0.07137622077691447</v>
      </c>
      <c r="X110" s="8">
        <f t="shared" si="27"/>
        <v>0.07039846432791565</v>
      </c>
      <c r="Y110" s="8">
        <f t="shared" si="27"/>
        <v>0.06062089983792736</v>
      </c>
      <c r="Z110" s="8">
        <f t="shared" si="27"/>
        <v>0.05475436114393439</v>
      </c>
      <c r="AA110" s="8">
        <f t="shared" si="27"/>
        <v>0.048887822449941415</v>
      </c>
      <c r="AB110" s="8">
        <f t="shared" si="27"/>
        <v>0.04693230955194376</v>
      </c>
      <c r="AC110" s="8">
        <f t="shared" si="27"/>
        <v>0.044976796653946105</v>
      </c>
      <c r="AD110" s="8">
        <f t="shared" si="27"/>
        <v>0.04302128375594845</v>
      </c>
      <c r="AE110" s="61">
        <f t="shared" si="18"/>
        <v>1.1429972888796305</v>
      </c>
    </row>
    <row r="111" spans="1:31" ht="12.75">
      <c r="A111" s="93" t="e">
        <f>VLOOKUP(B111,#REF!,2,0)</f>
        <v>#REF!</v>
      </c>
      <c r="B111" s="88" t="s">
        <v>128</v>
      </c>
      <c r="C111" s="5" t="s">
        <v>9</v>
      </c>
      <c r="D111" s="6">
        <v>4524</v>
      </c>
      <c r="E111" s="6">
        <v>4859</v>
      </c>
      <c r="F111" s="6">
        <v>20627</v>
      </c>
      <c r="G111" s="6">
        <v>30010</v>
      </c>
      <c r="H111" s="57">
        <f t="shared" si="25"/>
        <v>0.00041097091021634514</v>
      </c>
      <c r="I111" s="73">
        <f>SUM(H$4:H111)</f>
        <v>0.9971084136057252</v>
      </c>
      <c r="J111" s="7">
        <f>G111/'6th Plan - "Target Allocation"'!$F$160</f>
        <v>0.00018754575459048827</v>
      </c>
      <c r="K111" s="74">
        <f t="shared" si="26"/>
        <v>0.03750915091809765</v>
      </c>
      <c r="L111" s="8">
        <f t="shared" si="26"/>
        <v>0.04126006600990742</v>
      </c>
      <c r="M111" s="8">
        <f t="shared" si="26"/>
        <v>0.04501098110171719</v>
      </c>
      <c r="N111" s="8">
        <f t="shared" si="26"/>
        <v>0.04876189619352695</v>
      </c>
      <c r="O111" s="8">
        <f t="shared" si="26"/>
        <v>0.05251281128533672</v>
      </c>
      <c r="P111" s="8">
        <f t="shared" si="26"/>
        <v>0.0543882688312416</v>
      </c>
      <c r="Q111" s="8">
        <f t="shared" si="26"/>
        <v>0.06001464146895625</v>
      </c>
      <c r="R111" s="8">
        <f t="shared" si="26"/>
        <v>0.06376555656076602</v>
      </c>
      <c r="S111" s="8">
        <f t="shared" si="26"/>
        <v>0.06564101410667089</v>
      </c>
      <c r="T111" s="8">
        <f t="shared" si="26"/>
        <v>0.06751647165257578</v>
      </c>
      <c r="U111" s="8">
        <f t="shared" si="27"/>
        <v>0.06845420042552822</v>
      </c>
      <c r="V111" s="8">
        <f t="shared" si="27"/>
        <v>0.06845420042552822</v>
      </c>
      <c r="W111" s="8">
        <f t="shared" si="27"/>
        <v>0.06845420042552822</v>
      </c>
      <c r="X111" s="8">
        <f t="shared" si="27"/>
        <v>0.06751647165257578</v>
      </c>
      <c r="Y111" s="8">
        <f t="shared" si="27"/>
        <v>0.05813918392305136</v>
      </c>
      <c r="Z111" s="8">
        <f t="shared" si="27"/>
        <v>0.05251281128533672</v>
      </c>
      <c r="AA111" s="8">
        <f t="shared" si="27"/>
        <v>0.04688643864762207</v>
      </c>
      <c r="AB111" s="8">
        <f t="shared" si="27"/>
        <v>0.04501098110171719</v>
      </c>
      <c r="AC111" s="8">
        <f t="shared" si="27"/>
        <v>0.0431355235558123</v>
      </c>
      <c r="AD111" s="8">
        <f t="shared" si="27"/>
        <v>0.04126006600990742</v>
      </c>
      <c r="AE111" s="61">
        <f t="shared" si="18"/>
        <v>1.0962049355814039</v>
      </c>
    </row>
    <row r="112" spans="1:31" ht="12.75">
      <c r="A112" s="93" t="e">
        <f>VLOOKUP(B112,#REF!,2,0)</f>
        <v>#REF!</v>
      </c>
      <c r="B112" s="88" t="s">
        <v>129</v>
      </c>
      <c r="C112" s="5" t="s">
        <v>9</v>
      </c>
      <c r="D112" s="6">
        <v>16102</v>
      </c>
      <c r="E112" s="6">
        <v>10373</v>
      </c>
      <c r="F112" s="6">
        <v>0</v>
      </c>
      <c r="G112" s="6">
        <v>26475</v>
      </c>
      <c r="H112" s="57">
        <f t="shared" si="25"/>
        <v>0.00036256097460772205</v>
      </c>
      <c r="I112" s="73">
        <f>SUM(H$4:H112)</f>
        <v>0.997470974580333</v>
      </c>
      <c r="J112" s="7">
        <f>G112/'6th Plan - "Target Allocation"'!$F$160</f>
        <v>0.00016545397710040574</v>
      </c>
      <c r="K112" s="74">
        <f t="shared" si="26"/>
        <v>0.03309079542008115</v>
      </c>
      <c r="L112" s="8">
        <f t="shared" si="26"/>
        <v>0.03639987496208926</v>
      </c>
      <c r="M112" s="8">
        <f t="shared" si="26"/>
        <v>0.03970895450409738</v>
      </c>
      <c r="N112" s="8">
        <f t="shared" si="26"/>
        <v>0.04301803404610549</v>
      </c>
      <c r="O112" s="8">
        <f t="shared" si="26"/>
        <v>0.04632711358811361</v>
      </c>
      <c r="P112" s="8">
        <f t="shared" si="26"/>
        <v>0.047981653359117665</v>
      </c>
      <c r="Q112" s="8">
        <f t="shared" si="26"/>
        <v>0.05294527267212984</v>
      </c>
      <c r="R112" s="8">
        <f t="shared" si="26"/>
        <v>0.05625435221413795</v>
      </c>
      <c r="S112" s="8">
        <f t="shared" si="26"/>
        <v>0.05790889198514201</v>
      </c>
      <c r="T112" s="8">
        <f t="shared" si="26"/>
        <v>0.05956343175614607</v>
      </c>
      <c r="U112" s="8">
        <f t="shared" si="27"/>
        <v>0.060390701641648094</v>
      </c>
      <c r="V112" s="8">
        <f t="shared" si="27"/>
        <v>0.060390701641648094</v>
      </c>
      <c r="W112" s="8">
        <f t="shared" si="27"/>
        <v>0.060390701641648094</v>
      </c>
      <c r="X112" s="8">
        <f t="shared" si="27"/>
        <v>0.05956343175614607</v>
      </c>
      <c r="Y112" s="8">
        <f t="shared" si="27"/>
        <v>0.051290732901125784</v>
      </c>
      <c r="Z112" s="8">
        <f t="shared" si="27"/>
        <v>0.04632711358811361</v>
      </c>
      <c r="AA112" s="8">
        <f t="shared" si="27"/>
        <v>0.041363494275101435</v>
      </c>
      <c r="AB112" s="8">
        <f t="shared" si="27"/>
        <v>0.03970895450409738</v>
      </c>
      <c r="AC112" s="8">
        <f t="shared" si="27"/>
        <v>0.038054414733093324</v>
      </c>
      <c r="AD112" s="8">
        <f t="shared" si="27"/>
        <v>0.03639987496208926</v>
      </c>
      <c r="AE112" s="61">
        <f t="shared" si="18"/>
        <v>0.9670784961518715</v>
      </c>
    </row>
    <row r="113" spans="1:31" ht="12.75">
      <c r="A113" s="93" t="e">
        <f>VLOOKUP(B113,#REF!,2,0)</f>
        <v>#REF!</v>
      </c>
      <c r="B113" s="88" t="s">
        <v>130</v>
      </c>
      <c r="C113" s="5" t="s">
        <v>11</v>
      </c>
      <c r="D113" s="6">
        <v>13841</v>
      </c>
      <c r="E113" s="6">
        <v>5873</v>
      </c>
      <c r="F113" s="6">
        <v>4758</v>
      </c>
      <c r="G113" s="6">
        <v>24472</v>
      </c>
      <c r="H113" s="57">
        <f t="shared" si="25"/>
        <v>0.0003351309601737554</v>
      </c>
      <c r="I113" s="73">
        <f>SUM(H$4:H113)</f>
        <v>0.9978061055405067</v>
      </c>
      <c r="J113" s="7">
        <f>G113/'6th Plan - "Target Allocation"'!$F$160</f>
        <v>0.0001529363447630266</v>
      </c>
      <c r="K113" s="74">
        <f t="shared" si="26"/>
        <v>0.030587268952605322</v>
      </c>
      <c r="L113" s="8">
        <f t="shared" si="26"/>
        <v>0.03364599584786585</v>
      </c>
      <c r="M113" s="8">
        <f t="shared" si="26"/>
        <v>0.03670472274312639</v>
      </c>
      <c r="N113" s="8">
        <f t="shared" si="26"/>
        <v>0.03976344963838692</v>
      </c>
      <c r="O113" s="8">
        <f t="shared" si="26"/>
        <v>0.04282217653364745</v>
      </c>
      <c r="P113" s="8">
        <f t="shared" si="26"/>
        <v>0.04435153998127772</v>
      </c>
      <c r="Q113" s="8">
        <f t="shared" si="26"/>
        <v>0.048939630324168516</v>
      </c>
      <c r="R113" s="8">
        <f t="shared" si="26"/>
        <v>0.051998357219429046</v>
      </c>
      <c r="S113" s="8">
        <f t="shared" si="26"/>
        <v>0.05352772066705931</v>
      </c>
      <c r="T113" s="8">
        <f t="shared" si="26"/>
        <v>0.05505708411468958</v>
      </c>
      <c r="U113" s="8">
        <f t="shared" si="27"/>
        <v>0.05582176583850471</v>
      </c>
      <c r="V113" s="8">
        <f t="shared" si="27"/>
        <v>0.05582176583850471</v>
      </c>
      <c r="W113" s="8">
        <f t="shared" si="27"/>
        <v>0.05582176583850471</v>
      </c>
      <c r="X113" s="8">
        <f t="shared" si="27"/>
        <v>0.05505708411468958</v>
      </c>
      <c r="Y113" s="8">
        <f t="shared" si="27"/>
        <v>0.04741026687653825</v>
      </c>
      <c r="Z113" s="8">
        <f t="shared" si="27"/>
        <v>0.04282217653364745</v>
      </c>
      <c r="AA113" s="8">
        <f t="shared" si="27"/>
        <v>0.038234086190756654</v>
      </c>
      <c r="AB113" s="8">
        <f t="shared" si="27"/>
        <v>0.03670472274312639</v>
      </c>
      <c r="AC113" s="8">
        <f t="shared" si="27"/>
        <v>0.035175359295496124</v>
      </c>
      <c r="AD113" s="8">
        <f t="shared" si="27"/>
        <v>0.03364599584786585</v>
      </c>
      <c r="AE113" s="61">
        <f t="shared" si="18"/>
        <v>0.8939129351398905</v>
      </c>
    </row>
    <row r="114" spans="1:31" ht="12.75">
      <c r="A114" s="93" t="e">
        <f>VLOOKUP(B114,#REF!,2,0)</f>
        <v>#REF!</v>
      </c>
      <c r="B114" s="88" t="s">
        <v>131</v>
      </c>
      <c r="C114" s="5" t="s">
        <v>14</v>
      </c>
      <c r="D114" s="6">
        <v>12317</v>
      </c>
      <c r="E114" s="6">
        <v>11343</v>
      </c>
      <c r="F114" s="6">
        <v>243</v>
      </c>
      <c r="G114" s="6">
        <v>23903</v>
      </c>
      <c r="H114" s="57">
        <f t="shared" si="25"/>
        <v>0.0003273388092936121</v>
      </c>
      <c r="I114" s="73">
        <f>SUM(H$4:H114)</f>
        <v>0.9981334443498003</v>
      </c>
      <c r="J114" s="7">
        <f>G114/'6th Plan - "Target Allocation"'!$F$160</f>
        <v>0.0001493804122617941</v>
      </c>
      <c r="K114" s="74">
        <f aca="true" t="shared" si="28" ref="K114:T127">$J114*K$3</f>
        <v>0.029876082452358822</v>
      </c>
      <c r="L114" s="8">
        <f t="shared" si="28"/>
        <v>0.032863690697594705</v>
      </c>
      <c r="M114" s="8">
        <f t="shared" si="28"/>
        <v>0.03585129894283058</v>
      </c>
      <c r="N114" s="8">
        <f t="shared" si="28"/>
        <v>0.038838907188066464</v>
      </c>
      <c r="O114" s="8">
        <f t="shared" si="28"/>
        <v>0.04182651543330235</v>
      </c>
      <c r="P114" s="8">
        <f t="shared" si="28"/>
        <v>0.04332031955592029</v>
      </c>
      <c r="Q114" s="8">
        <f t="shared" si="28"/>
        <v>0.04780173192377411</v>
      </c>
      <c r="R114" s="8">
        <f t="shared" si="28"/>
        <v>0.050789340169009996</v>
      </c>
      <c r="S114" s="8">
        <f t="shared" si="28"/>
        <v>0.052283144291627934</v>
      </c>
      <c r="T114" s="8">
        <f t="shared" si="28"/>
        <v>0.05377694841424588</v>
      </c>
      <c r="U114" s="8">
        <f aca="true" t="shared" si="29" ref="U114:AD127">$J114*U$3</f>
        <v>0.054523850475554844</v>
      </c>
      <c r="V114" s="8">
        <f t="shared" si="29"/>
        <v>0.054523850475554844</v>
      </c>
      <c r="W114" s="8">
        <f t="shared" si="29"/>
        <v>0.054523850475554844</v>
      </c>
      <c r="X114" s="8">
        <f t="shared" si="29"/>
        <v>0.05377694841424588</v>
      </c>
      <c r="Y114" s="8">
        <f t="shared" si="29"/>
        <v>0.046307927801156175</v>
      </c>
      <c r="Z114" s="8">
        <f t="shared" si="29"/>
        <v>0.04182651543330235</v>
      </c>
      <c r="AA114" s="8">
        <f t="shared" si="29"/>
        <v>0.037345103065448526</v>
      </c>
      <c r="AB114" s="8">
        <f t="shared" si="29"/>
        <v>0.03585129894283058</v>
      </c>
      <c r="AC114" s="8">
        <f t="shared" si="29"/>
        <v>0.03435749482021264</v>
      </c>
      <c r="AD114" s="8">
        <f t="shared" si="29"/>
        <v>0.032863690697594705</v>
      </c>
      <c r="AE114" s="61">
        <f t="shared" si="18"/>
        <v>0.8731285096701866</v>
      </c>
    </row>
    <row r="115" spans="1:31" ht="12.75">
      <c r="A115" s="93" t="e">
        <f>VLOOKUP(B115,#REF!,2,0)</f>
        <v>#REF!</v>
      </c>
      <c r="B115" s="88" t="s">
        <v>132</v>
      </c>
      <c r="C115" s="5" t="s">
        <v>11</v>
      </c>
      <c r="D115" s="6">
        <v>8337</v>
      </c>
      <c r="E115" s="6">
        <v>13452</v>
      </c>
      <c r="F115" s="6">
        <v>0</v>
      </c>
      <c r="G115" s="6">
        <v>21789</v>
      </c>
      <c r="H115" s="57">
        <f t="shared" si="25"/>
        <v>0.0002983887091870691</v>
      </c>
      <c r="I115" s="73">
        <f>SUM(H$4:H115)</f>
        <v>0.9984318330589874</v>
      </c>
      <c r="J115" s="7">
        <f>G115/'6th Plan - "Target Allocation"'!$F$160</f>
        <v>0.00013616909186178435</v>
      </c>
      <c r="K115" s="74">
        <f t="shared" si="28"/>
        <v>0.02723381837235687</v>
      </c>
      <c r="L115" s="8">
        <f t="shared" si="28"/>
        <v>0.02995720020959256</v>
      </c>
      <c r="M115" s="8">
        <f t="shared" si="28"/>
        <v>0.03268058204682824</v>
      </c>
      <c r="N115" s="8">
        <f t="shared" si="28"/>
        <v>0.03540396388406393</v>
      </c>
      <c r="O115" s="8">
        <f t="shared" si="28"/>
        <v>0.03812734572129962</v>
      </c>
      <c r="P115" s="8">
        <f t="shared" si="28"/>
        <v>0.039489036639917464</v>
      </c>
      <c r="Q115" s="8">
        <f t="shared" si="28"/>
        <v>0.04357410939577099</v>
      </c>
      <c r="R115" s="8">
        <f t="shared" si="28"/>
        <v>0.04629749123300668</v>
      </c>
      <c r="S115" s="8">
        <f t="shared" si="28"/>
        <v>0.04765918215162452</v>
      </c>
      <c r="T115" s="8">
        <f t="shared" si="28"/>
        <v>0.04902087307024237</v>
      </c>
      <c r="U115" s="8">
        <f t="shared" si="29"/>
        <v>0.04970171852955129</v>
      </c>
      <c r="V115" s="8">
        <f t="shared" si="29"/>
        <v>0.04970171852955129</v>
      </c>
      <c r="W115" s="8">
        <f t="shared" si="29"/>
        <v>0.04970171852955129</v>
      </c>
      <c r="X115" s="8">
        <f t="shared" si="29"/>
        <v>0.04902087307024237</v>
      </c>
      <c r="Y115" s="8">
        <f t="shared" si="29"/>
        <v>0.04221241847715315</v>
      </c>
      <c r="Z115" s="8">
        <f t="shared" si="29"/>
        <v>0.03812734572129962</v>
      </c>
      <c r="AA115" s="8">
        <f t="shared" si="29"/>
        <v>0.03404227296544609</v>
      </c>
      <c r="AB115" s="8">
        <f t="shared" si="29"/>
        <v>0.03268058204682824</v>
      </c>
      <c r="AC115" s="8">
        <f t="shared" si="29"/>
        <v>0.0313188911282104</v>
      </c>
      <c r="AD115" s="8">
        <f t="shared" si="29"/>
        <v>0.02995720020959256</v>
      </c>
      <c r="AE115" s="61">
        <f t="shared" si="18"/>
        <v>0.7959083419321296</v>
      </c>
    </row>
    <row r="116" spans="1:31" ht="12.75">
      <c r="A116" s="93" t="e">
        <f>VLOOKUP(B116,#REF!,2,0)</f>
        <v>#REF!</v>
      </c>
      <c r="B116" s="88" t="s">
        <v>133</v>
      </c>
      <c r="C116" s="5" t="s">
        <v>9</v>
      </c>
      <c r="D116" s="6">
        <v>11613</v>
      </c>
      <c r="E116" s="6">
        <v>9839</v>
      </c>
      <c r="F116" s="6">
        <v>0</v>
      </c>
      <c r="G116" s="6">
        <v>21452</v>
      </c>
      <c r="H116" s="57">
        <f t="shared" si="25"/>
        <v>0.00029377367430726546</v>
      </c>
      <c r="I116" s="73">
        <f>SUM(H$4:H116)</f>
        <v>0.9987256067332947</v>
      </c>
      <c r="J116" s="7">
        <f>G116/'6th Plan - "Target Allocation"'!$F$160</f>
        <v>0.00013406302990586985</v>
      </c>
      <c r="K116" s="74">
        <f t="shared" si="28"/>
        <v>0.026812605981173968</v>
      </c>
      <c r="L116" s="8">
        <f t="shared" si="28"/>
        <v>0.029493866579291365</v>
      </c>
      <c r="M116" s="8">
        <f t="shared" si="28"/>
        <v>0.032175127177408766</v>
      </c>
      <c r="N116" s="8">
        <f t="shared" si="28"/>
        <v>0.03485638777552616</v>
      </c>
      <c r="O116" s="8">
        <f t="shared" si="28"/>
        <v>0.03753764837364356</v>
      </c>
      <c r="P116" s="8">
        <f t="shared" si="28"/>
        <v>0.03887827867270226</v>
      </c>
      <c r="Q116" s="8">
        <f t="shared" si="28"/>
        <v>0.042900169569878355</v>
      </c>
      <c r="R116" s="8">
        <f t="shared" si="28"/>
        <v>0.04558143016799575</v>
      </c>
      <c r="S116" s="8">
        <f t="shared" si="28"/>
        <v>0.046922060467054445</v>
      </c>
      <c r="T116" s="8">
        <f t="shared" si="28"/>
        <v>0.04826269076611314</v>
      </c>
      <c r="U116" s="8">
        <f t="shared" si="29"/>
        <v>0.048933005915642494</v>
      </c>
      <c r="V116" s="8">
        <f t="shared" si="29"/>
        <v>0.048933005915642494</v>
      </c>
      <c r="W116" s="8">
        <f t="shared" si="29"/>
        <v>0.048933005915642494</v>
      </c>
      <c r="X116" s="8">
        <f t="shared" si="29"/>
        <v>0.04826269076611314</v>
      </c>
      <c r="Y116" s="8">
        <f t="shared" si="29"/>
        <v>0.04155953927081965</v>
      </c>
      <c r="Z116" s="8">
        <f t="shared" si="29"/>
        <v>0.03753764837364356</v>
      </c>
      <c r="AA116" s="8">
        <f t="shared" si="29"/>
        <v>0.03351575747646746</v>
      </c>
      <c r="AB116" s="8">
        <f t="shared" si="29"/>
        <v>0.032175127177408766</v>
      </c>
      <c r="AC116" s="8">
        <f t="shared" si="29"/>
        <v>0.030834496878350066</v>
      </c>
      <c r="AD116" s="8">
        <f t="shared" si="29"/>
        <v>0.029493866579291365</v>
      </c>
      <c r="AE116" s="61">
        <f t="shared" si="18"/>
        <v>0.7835984097998093</v>
      </c>
    </row>
    <row r="117" spans="1:31" ht="12.75">
      <c r="A117" s="93" t="e">
        <f>VLOOKUP(B117,#REF!,2,0)</f>
        <v>#REF!</v>
      </c>
      <c r="B117" s="88" t="s">
        <v>134</v>
      </c>
      <c r="C117" s="5" t="s">
        <v>11</v>
      </c>
      <c r="D117" s="6">
        <v>7607</v>
      </c>
      <c r="E117" s="6">
        <v>4214</v>
      </c>
      <c r="F117" s="6">
        <v>8713</v>
      </c>
      <c r="G117" s="6">
        <v>20534</v>
      </c>
      <c r="H117" s="57">
        <f t="shared" si="25"/>
        <v>0.000281202154961094</v>
      </c>
      <c r="I117" s="73">
        <f>SUM(H$4:H117)</f>
        <v>0.9990068088882558</v>
      </c>
      <c r="J117" s="7">
        <f>G117/'6th Plan - "Target Allocation"'!$F$160</f>
        <v>0.00012832604214465466</v>
      </c>
      <c r="K117" s="74">
        <f t="shared" si="28"/>
        <v>0.02566520842893093</v>
      </c>
      <c r="L117" s="8">
        <f t="shared" si="28"/>
        <v>0.028231729271824026</v>
      </c>
      <c r="M117" s="8">
        <f t="shared" si="28"/>
        <v>0.030798250114717117</v>
      </c>
      <c r="N117" s="8">
        <f t="shared" si="28"/>
        <v>0.03336477095761021</v>
      </c>
      <c r="O117" s="8">
        <f t="shared" si="28"/>
        <v>0.03593129180050331</v>
      </c>
      <c r="P117" s="8">
        <f t="shared" si="28"/>
        <v>0.03721455222194985</v>
      </c>
      <c r="Q117" s="8">
        <f t="shared" si="28"/>
        <v>0.04106433348628949</v>
      </c>
      <c r="R117" s="8">
        <f t="shared" si="28"/>
        <v>0.04363085432918259</v>
      </c>
      <c r="S117" s="8">
        <f t="shared" si="28"/>
        <v>0.04491411475062913</v>
      </c>
      <c r="T117" s="8">
        <f t="shared" si="28"/>
        <v>0.04619737517207568</v>
      </c>
      <c r="U117" s="8">
        <f t="shared" si="29"/>
        <v>0.04683900538279895</v>
      </c>
      <c r="V117" s="8">
        <f t="shared" si="29"/>
        <v>0.04683900538279895</v>
      </c>
      <c r="W117" s="8">
        <f t="shared" si="29"/>
        <v>0.04683900538279895</v>
      </c>
      <c r="X117" s="8">
        <f t="shared" si="29"/>
        <v>0.04619737517207568</v>
      </c>
      <c r="Y117" s="8">
        <f t="shared" si="29"/>
        <v>0.039781073064842944</v>
      </c>
      <c r="Z117" s="8">
        <f t="shared" si="29"/>
        <v>0.03593129180050331</v>
      </c>
      <c r="AA117" s="8">
        <f t="shared" si="29"/>
        <v>0.03208151053616366</v>
      </c>
      <c r="AB117" s="8">
        <f t="shared" si="29"/>
        <v>0.030798250114717117</v>
      </c>
      <c r="AC117" s="8">
        <f t="shared" si="29"/>
        <v>0.02951498969327057</v>
      </c>
      <c r="AD117" s="8">
        <f t="shared" si="29"/>
        <v>0.028231729271824026</v>
      </c>
      <c r="AE117" s="61">
        <f t="shared" si="18"/>
        <v>0.7500657163355064</v>
      </c>
    </row>
    <row r="118" spans="1:31" ht="12.75">
      <c r="A118" s="93" t="e">
        <f>VLOOKUP(B118,#REF!,2,0)</f>
        <v>#REF!</v>
      </c>
      <c r="B118" s="88" t="s">
        <v>135</v>
      </c>
      <c r="C118" s="5" t="s">
        <v>14</v>
      </c>
      <c r="D118" s="6">
        <v>12500</v>
      </c>
      <c r="E118" s="6">
        <v>0</v>
      </c>
      <c r="F118" s="6">
        <v>7400</v>
      </c>
      <c r="G118" s="6">
        <v>19900</v>
      </c>
      <c r="H118" s="57">
        <f t="shared" si="25"/>
        <v>0.00027251986382223486</v>
      </c>
      <c r="I118" s="73">
        <f>SUM(H$4:H118)</f>
        <v>0.999279328752078</v>
      </c>
      <c r="J118" s="7">
        <f>G118/'6th Plan - "Target Allocation"'!$F$160</f>
        <v>0.00012436389591305287</v>
      </c>
      <c r="K118" s="74">
        <f t="shared" si="28"/>
        <v>0.024872779182610574</v>
      </c>
      <c r="L118" s="8">
        <f t="shared" si="28"/>
        <v>0.02736005710087163</v>
      </c>
      <c r="M118" s="8">
        <f t="shared" si="28"/>
        <v>0.029847335019132688</v>
      </c>
      <c r="N118" s="8">
        <f t="shared" si="28"/>
        <v>0.032334612937393745</v>
      </c>
      <c r="O118" s="8">
        <f t="shared" si="28"/>
        <v>0.034821890855654805</v>
      </c>
      <c r="P118" s="8">
        <f t="shared" si="28"/>
        <v>0.03606552981478533</v>
      </c>
      <c r="Q118" s="8">
        <f t="shared" si="28"/>
        <v>0.03979644669217692</v>
      </c>
      <c r="R118" s="8">
        <f t="shared" si="28"/>
        <v>0.04228372461043797</v>
      </c>
      <c r="S118" s="8">
        <f t="shared" si="28"/>
        <v>0.0435273635695685</v>
      </c>
      <c r="T118" s="8">
        <f t="shared" si="28"/>
        <v>0.04477100252869903</v>
      </c>
      <c r="U118" s="8">
        <f t="shared" si="29"/>
        <v>0.0453928220082643</v>
      </c>
      <c r="V118" s="8">
        <f t="shared" si="29"/>
        <v>0.0453928220082643</v>
      </c>
      <c r="W118" s="8">
        <f t="shared" si="29"/>
        <v>0.0453928220082643</v>
      </c>
      <c r="X118" s="8">
        <f t="shared" si="29"/>
        <v>0.04477100252869903</v>
      </c>
      <c r="Y118" s="8">
        <f t="shared" si="29"/>
        <v>0.03855280773304639</v>
      </c>
      <c r="Z118" s="8">
        <f t="shared" si="29"/>
        <v>0.034821890855654805</v>
      </c>
      <c r="AA118" s="8">
        <f t="shared" si="29"/>
        <v>0.031090973978263218</v>
      </c>
      <c r="AB118" s="8">
        <f t="shared" si="29"/>
        <v>0.029847335019132688</v>
      </c>
      <c r="AC118" s="8">
        <f t="shared" si="29"/>
        <v>0.02860369606000216</v>
      </c>
      <c r="AD118" s="8">
        <f t="shared" si="29"/>
        <v>0.02736005710087163</v>
      </c>
      <c r="AE118" s="61">
        <f t="shared" si="18"/>
        <v>0.726906971611794</v>
      </c>
    </row>
    <row r="119" spans="1:31" ht="12.75">
      <c r="A119" s="93" t="e">
        <f>VLOOKUP(B119,#REF!,2,0)</f>
        <v>#REF!</v>
      </c>
      <c r="B119" s="88" t="s">
        <v>136</v>
      </c>
      <c r="C119" s="5" t="s">
        <v>9</v>
      </c>
      <c r="D119" s="6">
        <v>9628</v>
      </c>
      <c r="E119" s="6">
        <v>8138</v>
      </c>
      <c r="F119" s="6">
        <v>0</v>
      </c>
      <c r="G119" s="6">
        <v>17766</v>
      </c>
      <c r="H119" s="57">
        <f t="shared" si="25"/>
        <v>0.00024329587440531783</v>
      </c>
      <c r="I119" s="73">
        <f>SUM(H$4:H119)</f>
        <v>0.9995226246264833</v>
      </c>
      <c r="J119" s="7">
        <f>G119/'6th Plan - "Target Allocation"'!$F$160</f>
        <v>0.00011102758667292951</v>
      </c>
      <c r="K119" s="74">
        <f t="shared" si="28"/>
        <v>0.0222055173345859</v>
      </c>
      <c r="L119" s="8">
        <f t="shared" si="28"/>
        <v>0.024426069068044492</v>
      </c>
      <c r="M119" s="8">
        <f t="shared" si="28"/>
        <v>0.026646620801503082</v>
      </c>
      <c r="N119" s="8">
        <f t="shared" si="28"/>
        <v>0.028867172534961672</v>
      </c>
      <c r="O119" s="8">
        <f t="shared" si="28"/>
        <v>0.031087724268420262</v>
      </c>
      <c r="P119" s="8">
        <f t="shared" si="28"/>
        <v>0.032198000135149556</v>
      </c>
      <c r="Q119" s="8">
        <f t="shared" si="28"/>
        <v>0.03552882773533744</v>
      </c>
      <c r="R119" s="8">
        <f t="shared" si="28"/>
        <v>0.03774937946879603</v>
      </c>
      <c r="S119" s="8">
        <f t="shared" si="28"/>
        <v>0.03885965533552533</v>
      </c>
      <c r="T119" s="8">
        <f t="shared" si="28"/>
        <v>0.03996993120225462</v>
      </c>
      <c r="U119" s="8">
        <f t="shared" si="29"/>
        <v>0.04052506913561927</v>
      </c>
      <c r="V119" s="8">
        <f t="shared" si="29"/>
        <v>0.04052506913561927</v>
      </c>
      <c r="W119" s="8">
        <f t="shared" si="29"/>
        <v>0.04052506913561927</v>
      </c>
      <c r="X119" s="8">
        <f t="shared" si="29"/>
        <v>0.03996993120225462</v>
      </c>
      <c r="Y119" s="8">
        <f t="shared" si="29"/>
        <v>0.03441855186860815</v>
      </c>
      <c r="Z119" s="8">
        <f t="shared" si="29"/>
        <v>0.031087724268420262</v>
      </c>
      <c r="AA119" s="8">
        <f t="shared" si="29"/>
        <v>0.027756896668232375</v>
      </c>
      <c r="AB119" s="8">
        <f t="shared" si="29"/>
        <v>0.026646620801503082</v>
      </c>
      <c r="AC119" s="8">
        <f t="shared" si="29"/>
        <v>0.02553634493477379</v>
      </c>
      <c r="AD119" s="8">
        <f t="shared" si="29"/>
        <v>0.024426069068044492</v>
      </c>
      <c r="AE119" s="61">
        <f t="shared" si="18"/>
        <v>0.6489562441032728</v>
      </c>
    </row>
    <row r="120" spans="1:31" ht="12.75">
      <c r="A120" s="93" t="e">
        <f>VLOOKUP(B120,#REF!,2,0)</f>
        <v>#REF!</v>
      </c>
      <c r="B120" s="88" t="s">
        <v>137</v>
      </c>
      <c r="C120" s="5" t="s">
        <v>25</v>
      </c>
      <c r="D120" s="6">
        <v>10460</v>
      </c>
      <c r="E120" s="6">
        <v>5065</v>
      </c>
      <c r="F120" s="6">
        <v>51</v>
      </c>
      <c r="G120" s="6">
        <v>15576</v>
      </c>
      <c r="H120" s="57">
        <f t="shared" si="25"/>
        <v>0.0002133049949193533</v>
      </c>
      <c r="I120" s="73">
        <f>SUM(H$4:H120)</f>
        <v>0.9997359296214027</v>
      </c>
      <c r="J120" s="7">
        <f>G120/'6th Plan - "Target Allocation"'!$F$160</f>
        <v>9.7341308680488E-05</v>
      </c>
      <c r="K120" s="74">
        <f t="shared" si="28"/>
        <v>0.0194682617360976</v>
      </c>
      <c r="L120" s="8">
        <f t="shared" si="28"/>
        <v>0.02141508790970736</v>
      </c>
      <c r="M120" s="8">
        <f t="shared" si="28"/>
        <v>0.02336191408331712</v>
      </c>
      <c r="N120" s="8">
        <f t="shared" si="28"/>
        <v>0.025308740256926882</v>
      </c>
      <c r="O120" s="8">
        <f t="shared" si="28"/>
        <v>0.027255566430536643</v>
      </c>
      <c r="P120" s="8">
        <f t="shared" si="28"/>
        <v>0.02822897951734152</v>
      </c>
      <c r="Q120" s="8">
        <f t="shared" si="28"/>
        <v>0.03114921877775616</v>
      </c>
      <c r="R120" s="8">
        <f t="shared" si="28"/>
        <v>0.03309604495136592</v>
      </c>
      <c r="S120" s="8">
        <f t="shared" si="28"/>
        <v>0.034069458038170804</v>
      </c>
      <c r="T120" s="8">
        <f t="shared" si="28"/>
        <v>0.03504287112497568</v>
      </c>
      <c r="U120" s="8">
        <f t="shared" si="29"/>
        <v>0.03552957766837812</v>
      </c>
      <c r="V120" s="8">
        <f t="shared" si="29"/>
        <v>0.03552957766837812</v>
      </c>
      <c r="W120" s="8">
        <f t="shared" si="29"/>
        <v>0.03552957766837812</v>
      </c>
      <c r="X120" s="8">
        <f t="shared" si="29"/>
        <v>0.03504287112497568</v>
      </c>
      <c r="Y120" s="8">
        <f t="shared" si="29"/>
        <v>0.030175805690951282</v>
      </c>
      <c r="Z120" s="8">
        <f t="shared" si="29"/>
        <v>0.027255566430536643</v>
      </c>
      <c r="AA120" s="8">
        <f t="shared" si="29"/>
        <v>0.024335327170122</v>
      </c>
      <c r="AB120" s="8">
        <f t="shared" si="29"/>
        <v>0.02336191408331712</v>
      </c>
      <c r="AC120" s="8">
        <f t="shared" si="29"/>
        <v>0.022388500996512243</v>
      </c>
      <c r="AD120" s="8">
        <f t="shared" si="29"/>
        <v>0.02141508790970736</v>
      </c>
      <c r="AE120" s="61">
        <f t="shared" si="18"/>
        <v>0.5689599492374524</v>
      </c>
    </row>
    <row r="121" spans="1:31" ht="12.75">
      <c r="A121" s="93" t="e">
        <f>VLOOKUP(B121,#REF!,2,0)</f>
        <v>#REF!</v>
      </c>
      <c r="B121" s="88" t="s">
        <v>138</v>
      </c>
      <c r="C121" s="5" t="s">
        <v>9</v>
      </c>
      <c r="D121" s="6">
        <v>5237</v>
      </c>
      <c r="E121" s="6">
        <v>0</v>
      </c>
      <c r="F121" s="6">
        <v>0</v>
      </c>
      <c r="G121" s="6">
        <v>5237</v>
      </c>
      <c r="H121" s="57">
        <f t="shared" si="25"/>
        <v>7.17179159214595E-05</v>
      </c>
      <c r="I121" s="73">
        <f>SUM(H$4:H121)</f>
        <v>0.9998076475373241</v>
      </c>
      <c r="J121" s="7">
        <f>G121/'6th Plan - "Target Allocation"'!$F$160</f>
        <v>3.272832778375165E-05</v>
      </c>
      <c r="K121" s="74">
        <f t="shared" si="28"/>
        <v>0.00654566555675033</v>
      </c>
      <c r="L121" s="8">
        <f t="shared" si="28"/>
        <v>0.007200232112425362</v>
      </c>
      <c r="M121" s="8">
        <f t="shared" si="28"/>
        <v>0.007854798668100396</v>
      </c>
      <c r="N121" s="8">
        <f t="shared" si="28"/>
        <v>0.008509365223775428</v>
      </c>
      <c r="O121" s="8">
        <f t="shared" si="28"/>
        <v>0.009163931779450461</v>
      </c>
      <c r="P121" s="8">
        <f t="shared" si="28"/>
        <v>0.009491215057287977</v>
      </c>
      <c r="Q121" s="8">
        <f t="shared" si="28"/>
        <v>0.010473064890800528</v>
      </c>
      <c r="R121" s="8">
        <f t="shared" si="28"/>
        <v>0.01112763144647556</v>
      </c>
      <c r="S121" s="8">
        <f t="shared" si="28"/>
        <v>0.011454914724313077</v>
      </c>
      <c r="T121" s="8">
        <f t="shared" si="28"/>
        <v>0.011782198002150593</v>
      </c>
      <c r="U121" s="8">
        <f t="shared" si="29"/>
        <v>0.011945839641069352</v>
      </c>
      <c r="V121" s="8">
        <f t="shared" si="29"/>
        <v>0.011945839641069352</v>
      </c>
      <c r="W121" s="8">
        <f t="shared" si="29"/>
        <v>0.011945839641069352</v>
      </c>
      <c r="X121" s="8">
        <f t="shared" si="29"/>
        <v>0.011782198002150593</v>
      </c>
      <c r="Y121" s="8">
        <f t="shared" si="29"/>
        <v>0.010145781612963011</v>
      </c>
      <c r="Z121" s="8">
        <f t="shared" si="29"/>
        <v>0.009163931779450461</v>
      </c>
      <c r="AA121" s="8">
        <f t="shared" si="29"/>
        <v>0.008182081945937912</v>
      </c>
      <c r="AB121" s="8">
        <f t="shared" si="29"/>
        <v>0.007854798668100396</v>
      </c>
      <c r="AC121" s="8">
        <f t="shared" si="29"/>
        <v>0.007527515390262879</v>
      </c>
      <c r="AD121" s="8">
        <f t="shared" si="29"/>
        <v>0.007200232112425362</v>
      </c>
      <c r="AE121" s="61">
        <f t="shared" si="18"/>
        <v>0.19129707589602843</v>
      </c>
    </row>
    <row r="122" spans="1:31" ht="12.75">
      <c r="A122" s="93" t="e">
        <f>VLOOKUP(B122,#REF!,2,0)</f>
        <v>#REF!</v>
      </c>
      <c r="B122" s="88" t="s">
        <v>139</v>
      </c>
      <c r="C122" s="5" t="s">
        <v>14</v>
      </c>
      <c r="D122" s="6">
        <v>2118</v>
      </c>
      <c r="E122" s="6">
        <v>1685</v>
      </c>
      <c r="F122" s="6">
        <v>190</v>
      </c>
      <c r="G122" s="6">
        <v>3993</v>
      </c>
      <c r="H122" s="57">
        <f t="shared" si="25"/>
        <v>5.468200081619014E-05</v>
      </c>
      <c r="I122" s="73">
        <f>SUM(H$4:H122)</f>
        <v>0.9998623295381402</v>
      </c>
      <c r="J122" s="7">
        <f>G122/'6th Plan - "Target Allocation"'!$F$160</f>
        <v>2.4954021928684426E-05</v>
      </c>
      <c r="K122" s="74">
        <f t="shared" si="28"/>
        <v>0.004990804385736885</v>
      </c>
      <c r="L122" s="8">
        <f t="shared" si="28"/>
        <v>0.005489884824310573</v>
      </c>
      <c r="M122" s="8">
        <f t="shared" si="28"/>
        <v>0.005988965262884262</v>
      </c>
      <c r="N122" s="8">
        <f t="shared" si="28"/>
        <v>0.00648804570145795</v>
      </c>
      <c r="O122" s="8">
        <f t="shared" si="28"/>
        <v>0.006987126140031639</v>
      </c>
      <c r="P122" s="8">
        <f t="shared" si="28"/>
        <v>0.007236666359318483</v>
      </c>
      <c r="Q122" s="8">
        <f t="shared" si="28"/>
        <v>0.007985287017179016</v>
      </c>
      <c r="R122" s="8">
        <f t="shared" si="28"/>
        <v>0.008484367455752704</v>
      </c>
      <c r="S122" s="8">
        <f t="shared" si="28"/>
        <v>0.00873390767503955</v>
      </c>
      <c r="T122" s="8">
        <f t="shared" si="28"/>
        <v>0.008983447894326393</v>
      </c>
      <c r="U122" s="8">
        <f t="shared" si="29"/>
        <v>0.009108218003969815</v>
      </c>
      <c r="V122" s="8">
        <f t="shared" si="29"/>
        <v>0.009108218003969815</v>
      </c>
      <c r="W122" s="8">
        <f t="shared" si="29"/>
        <v>0.009108218003969815</v>
      </c>
      <c r="X122" s="8">
        <f t="shared" si="29"/>
        <v>0.008983447894326393</v>
      </c>
      <c r="Y122" s="8">
        <f t="shared" si="29"/>
        <v>0.0077357467978921715</v>
      </c>
      <c r="Z122" s="8">
        <f t="shared" si="29"/>
        <v>0.006987126140031639</v>
      </c>
      <c r="AA122" s="8">
        <f t="shared" si="29"/>
        <v>0.006238505482171106</v>
      </c>
      <c r="AB122" s="8">
        <f t="shared" si="29"/>
        <v>0.005988965262884262</v>
      </c>
      <c r="AC122" s="8">
        <f t="shared" si="29"/>
        <v>0.005739425043597418</v>
      </c>
      <c r="AD122" s="8">
        <f t="shared" si="29"/>
        <v>0.005489884824310573</v>
      </c>
      <c r="AE122" s="61">
        <f t="shared" si="18"/>
        <v>0.14585625817316045</v>
      </c>
    </row>
    <row r="123" spans="1:31" ht="12.75">
      <c r="A123" s="93" t="e">
        <f>VLOOKUP(B123,#REF!,2,0)</f>
        <v>#REF!</v>
      </c>
      <c r="B123" s="88" t="s">
        <v>140</v>
      </c>
      <c r="C123" s="20" t="s">
        <v>9</v>
      </c>
      <c r="D123" s="6">
        <v>3548</v>
      </c>
      <c r="E123" s="6">
        <v>303</v>
      </c>
      <c r="F123" s="6">
        <v>37</v>
      </c>
      <c r="G123" s="6">
        <v>3888</v>
      </c>
      <c r="H123" s="57">
        <f t="shared" si="25"/>
        <v>5.3244081936726095E-05</v>
      </c>
      <c r="I123" s="73">
        <f>SUM(H$4:H123)</f>
        <v>0.999915573620077</v>
      </c>
      <c r="J123" s="7">
        <f>G123/'6th Plan - "Target Allocation"'!$F$160</f>
        <v>2.4297830518087917E-05</v>
      </c>
      <c r="K123" s="74">
        <f t="shared" si="28"/>
        <v>0.004859566103617583</v>
      </c>
      <c r="L123" s="8">
        <f t="shared" si="28"/>
        <v>0.005345522713979342</v>
      </c>
      <c r="M123" s="8">
        <f t="shared" si="28"/>
        <v>0.0058314793243411005</v>
      </c>
      <c r="N123" s="8">
        <f t="shared" si="28"/>
        <v>0.006317435934702858</v>
      </c>
      <c r="O123" s="8">
        <f t="shared" si="28"/>
        <v>0.006803392545064617</v>
      </c>
      <c r="P123" s="8">
        <f t="shared" si="28"/>
        <v>0.007046370850245496</v>
      </c>
      <c r="Q123" s="8">
        <f t="shared" si="28"/>
        <v>0.007775305765788134</v>
      </c>
      <c r="R123" s="8">
        <f t="shared" si="28"/>
        <v>0.008261262376149893</v>
      </c>
      <c r="S123" s="8">
        <f t="shared" si="28"/>
        <v>0.008504240681330771</v>
      </c>
      <c r="T123" s="8">
        <f t="shared" si="28"/>
        <v>0.00874721898651165</v>
      </c>
      <c r="U123" s="8">
        <f t="shared" si="29"/>
        <v>0.00886870813910209</v>
      </c>
      <c r="V123" s="8">
        <f t="shared" si="29"/>
        <v>0.00886870813910209</v>
      </c>
      <c r="W123" s="8">
        <f t="shared" si="29"/>
        <v>0.00886870813910209</v>
      </c>
      <c r="X123" s="8">
        <f t="shared" si="29"/>
        <v>0.00874721898651165</v>
      </c>
      <c r="Y123" s="8">
        <f t="shared" si="29"/>
        <v>0.007532327460607255</v>
      </c>
      <c r="Z123" s="8">
        <f t="shared" si="29"/>
        <v>0.006803392545064617</v>
      </c>
      <c r="AA123" s="8">
        <f t="shared" si="29"/>
        <v>0.006074457629521979</v>
      </c>
      <c r="AB123" s="8">
        <f t="shared" si="29"/>
        <v>0.0058314793243411005</v>
      </c>
      <c r="AC123" s="8">
        <f t="shared" si="29"/>
        <v>0.005588501019160221</v>
      </c>
      <c r="AD123" s="8">
        <f t="shared" si="29"/>
        <v>0.005345522713979342</v>
      </c>
      <c r="AE123" s="61">
        <f t="shared" si="18"/>
        <v>0.1420208193782239</v>
      </c>
    </row>
    <row r="124" spans="1:31" ht="12.75">
      <c r="A124" s="93" t="e">
        <f>VLOOKUP(B124,#REF!,2,0)</f>
        <v>#REF!</v>
      </c>
      <c r="B124" s="92" t="s">
        <v>141</v>
      </c>
      <c r="C124" s="20" t="s">
        <v>14</v>
      </c>
      <c r="D124" s="21">
        <v>1974</v>
      </c>
      <c r="E124" s="21">
        <v>1049</v>
      </c>
      <c r="F124" s="21">
        <v>0</v>
      </c>
      <c r="G124" s="6">
        <v>3023</v>
      </c>
      <c r="H124" s="57">
        <f t="shared" si="25"/>
        <v>4.139836926304603E-05</v>
      </c>
      <c r="I124" s="73">
        <f>SUM(H$4:H124)</f>
        <v>0.9999569719893401</v>
      </c>
      <c r="J124" s="7">
        <f>G124/'6th Plan - "Target Allocation"'!$F$160</f>
        <v>1.889206318317381E-05</v>
      </c>
      <c r="K124" s="74">
        <f t="shared" si="28"/>
        <v>0.003778412636634762</v>
      </c>
      <c r="L124" s="8">
        <f t="shared" si="28"/>
        <v>0.004156253900298238</v>
      </c>
      <c r="M124" s="8">
        <f t="shared" si="28"/>
        <v>0.004534095163961714</v>
      </c>
      <c r="N124" s="8">
        <f t="shared" si="28"/>
        <v>0.00491193642762519</v>
      </c>
      <c r="O124" s="8">
        <f t="shared" si="28"/>
        <v>0.005289777691288667</v>
      </c>
      <c r="P124" s="8">
        <f t="shared" si="28"/>
        <v>0.005478698323120404</v>
      </c>
      <c r="Q124" s="8">
        <f t="shared" si="28"/>
        <v>0.006045460218615619</v>
      </c>
      <c r="R124" s="8">
        <f t="shared" si="28"/>
        <v>0.006423301482279095</v>
      </c>
      <c r="S124" s="8">
        <f t="shared" si="28"/>
        <v>0.006612222114110834</v>
      </c>
      <c r="T124" s="8">
        <f t="shared" si="28"/>
        <v>0.006801142745942571</v>
      </c>
      <c r="U124" s="8">
        <f t="shared" si="29"/>
        <v>0.00689560306185844</v>
      </c>
      <c r="V124" s="8">
        <f t="shared" si="29"/>
        <v>0.00689560306185844</v>
      </c>
      <c r="W124" s="8">
        <f t="shared" si="29"/>
        <v>0.00689560306185844</v>
      </c>
      <c r="X124" s="8">
        <f t="shared" si="29"/>
        <v>0.006801142745942571</v>
      </c>
      <c r="Y124" s="8">
        <f t="shared" si="29"/>
        <v>0.005856539586783881</v>
      </c>
      <c r="Z124" s="8">
        <f t="shared" si="29"/>
        <v>0.005289777691288667</v>
      </c>
      <c r="AA124" s="8">
        <f t="shared" si="29"/>
        <v>0.0047230157957934525</v>
      </c>
      <c r="AB124" s="8">
        <f t="shared" si="29"/>
        <v>0.004534095163961714</v>
      </c>
      <c r="AC124" s="8">
        <f t="shared" si="29"/>
        <v>0.004345174532129976</v>
      </c>
      <c r="AD124" s="8">
        <f t="shared" si="29"/>
        <v>0.004156253900298238</v>
      </c>
      <c r="AE124" s="61">
        <f t="shared" si="18"/>
        <v>0.11042410930565091</v>
      </c>
    </row>
    <row r="125" spans="1:31" ht="12.75">
      <c r="A125" s="93" t="e">
        <f>VLOOKUP(B125,#REF!,2,0)</f>
        <v>#REF!</v>
      </c>
      <c r="B125" s="92" t="s">
        <v>142</v>
      </c>
      <c r="C125" s="20" t="s">
        <v>14</v>
      </c>
      <c r="D125" s="21">
        <v>1447</v>
      </c>
      <c r="E125" s="21">
        <v>773</v>
      </c>
      <c r="F125" s="21">
        <v>230</v>
      </c>
      <c r="G125" s="6">
        <v>2450</v>
      </c>
      <c r="H125" s="57">
        <f t="shared" si="25"/>
        <v>3.355144052082791E-05</v>
      </c>
      <c r="I125" s="73">
        <f>SUM(H$4:H125)</f>
        <v>0.999990523429861</v>
      </c>
      <c r="J125" s="7">
        <f>G125/'6th Plan - "Target Allocation"'!$F$160</f>
        <v>1.531113291391857E-05</v>
      </c>
      <c r="K125" s="74">
        <f t="shared" si="28"/>
        <v>0.003062226582783714</v>
      </c>
      <c r="L125" s="8">
        <f t="shared" si="28"/>
        <v>0.003368449241062085</v>
      </c>
      <c r="M125" s="8">
        <f t="shared" si="28"/>
        <v>0.0036746718993404567</v>
      </c>
      <c r="N125" s="8">
        <f t="shared" si="28"/>
        <v>0.003980894557618828</v>
      </c>
      <c r="O125" s="8">
        <f t="shared" si="28"/>
        <v>0.0042871172158971994</v>
      </c>
      <c r="P125" s="8">
        <f t="shared" si="28"/>
        <v>0.004440228545036385</v>
      </c>
      <c r="Q125" s="8">
        <f t="shared" si="28"/>
        <v>0.004899562532453942</v>
      </c>
      <c r="R125" s="8">
        <f t="shared" si="28"/>
        <v>0.005205785190732314</v>
      </c>
      <c r="S125" s="8">
        <f t="shared" si="28"/>
        <v>0.005358896519871499</v>
      </c>
      <c r="T125" s="8">
        <f t="shared" si="28"/>
        <v>0.005512007849010685</v>
      </c>
      <c r="U125" s="8">
        <f t="shared" si="29"/>
        <v>0.005588563513580278</v>
      </c>
      <c r="V125" s="8">
        <f t="shared" si="29"/>
        <v>0.005588563513580278</v>
      </c>
      <c r="W125" s="8">
        <f t="shared" si="29"/>
        <v>0.005588563513580278</v>
      </c>
      <c r="X125" s="8">
        <f t="shared" si="29"/>
        <v>0.005512007849010685</v>
      </c>
      <c r="Y125" s="8">
        <f t="shared" si="29"/>
        <v>0.004746451203314756</v>
      </c>
      <c r="Z125" s="8">
        <f t="shared" si="29"/>
        <v>0.0042871172158971994</v>
      </c>
      <c r="AA125" s="8">
        <f t="shared" si="29"/>
        <v>0.0038277832284796423</v>
      </c>
      <c r="AB125" s="8">
        <f t="shared" si="29"/>
        <v>0.0036746718993404567</v>
      </c>
      <c r="AC125" s="8">
        <f t="shared" si="29"/>
        <v>0.0035215605702012707</v>
      </c>
      <c r="AD125" s="8">
        <f t="shared" si="29"/>
        <v>0.003368449241062085</v>
      </c>
      <c r="AE125" s="61">
        <f t="shared" si="18"/>
        <v>0.08949357188185403</v>
      </c>
    </row>
    <row r="126" spans="1:31" ht="12.75">
      <c r="A126" s="93" t="e">
        <f>VLOOKUP(B126,#REF!,2,0)</f>
        <v>#REF!</v>
      </c>
      <c r="B126" s="88" t="s">
        <v>143</v>
      </c>
      <c r="C126" s="5" t="s">
        <v>14</v>
      </c>
      <c r="D126" s="6">
        <v>622</v>
      </c>
      <c r="E126" s="6">
        <v>70</v>
      </c>
      <c r="F126" s="6">
        <v>0</v>
      </c>
      <c r="G126" s="6">
        <v>692</v>
      </c>
      <c r="H126" s="57">
        <f t="shared" si="25"/>
        <v>9.476570138944047E-06</v>
      </c>
      <c r="I126" s="73">
        <f>SUM(H$4:H126)</f>
        <v>0.9999999999999999</v>
      </c>
      <c r="J126" s="7">
        <f>G126/'6th Plan - "Target Allocation"'!$F$160</f>
        <v>4.324613867931285E-06</v>
      </c>
      <c r="K126" s="74">
        <f t="shared" si="28"/>
        <v>0.0008649227735862571</v>
      </c>
      <c r="L126" s="8">
        <f t="shared" si="28"/>
        <v>0.0009514150509448828</v>
      </c>
      <c r="M126" s="8">
        <f t="shared" si="28"/>
        <v>0.0010379073283035085</v>
      </c>
      <c r="N126" s="8">
        <f t="shared" si="28"/>
        <v>0.0011243996056621343</v>
      </c>
      <c r="O126" s="8">
        <f t="shared" si="28"/>
        <v>0.0012108918830207598</v>
      </c>
      <c r="P126" s="8">
        <f t="shared" si="28"/>
        <v>0.0012541380217000726</v>
      </c>
      <c r="Q126" s="8">
        <f t="shared" si="28"/>
        <v>0.0013838764377380112</v>
      </c>
      <c r="R126" s="8">
        <f t="shared" si="28"/>
        <v>0.001470368715096637</v>
      </c>
      <c r="S126" s="8">
        <f t="shared" si="28"/>
        <v>0.0015136148537759498</v>
      </c>
      <c r="T126" s="8">
        <f t="shared" si="28"/>
        <v>0.0015568609924552627</v>
      </c>
      <c r="U126" s="8">
        <f t="shared" si="29"/>
        <v>0.0015784840617949192</v>
      </c>
      <c r="V126" s="8">
        <f t="shared" si="29"/>
        <v>0.0015784840617949192</v>
      </c>
      <c r="W126" s="8">
        <f t="shared" si="29"/>
        <v>0.0015784840617949192</v>
      </c>
      <c r="X126" s="8">
        <f t="shared" si="29"/>
        <v>0.0015568609924552627</v>
      </c>
      <c r="Y126" s="8">
        <f t="shared" si="29"/>
        <v>0.0013406302990586984</v>
      </c>
      <c r="Z126" s="8">
        <f t="shared" si="29"/>
        <v>0.0012108918830207598</v>
      </c>
      <c r="AA126" s="8">
        <f t="shared" si="29"/>
        <v>0.0010811534669828214</v>
      </c>
      <c r="AB126" s="8">
        <f t="shared" si="29"/>
        <v>0.0010379073283035085</v>
      </c>
      <c r="AC126" s="8">
        <f t="shared" si="29"/>
        <v>0.0009946611896241957</v>
      </c>
      <c r="AD126" s="8">
        <f t="shared" si="29"/>
        <v>0.0009514150509448828</v>
      </c>
      <c r="AE126" s="61">
        <f t="shared" si="18"/>
        <v>0.02527736805805836</v>
      </c>
    </row>
    <row r="127" spans="1:31" ht="12.75">
      <c r="A127" s="94" t="e">
        <f>SUM(A4:A126)</f>
        <v>#REF!</v>
      </c>
      <c r="B127" s="5" t="s">
        <v>181</v>
      </c>
      <c r="C127" s="5"/>
      <c r="D127" s="6">
        <f>SUM(D4:D126)</f>
        <v>29496776</v>
      </c>
      <c r="E127" s="6">
        <f>SUM(E4:E126)</f>
        <v>20968376</v>
      </c>
      <c r="F127" s="6">
        <f>SUM(F4:F126)</f>
        <v>22557048</v>
      </c>
      <c r="G127" s="6">
        <f>SUM(G4:G126)</f>
        <v>73022200</v>
      </c>
      <c r="H127" s="72">
        <f t="shared" si="25"/>
        <v>1</v>
      </c>
      <c r="I127" s="84">
        <f>H127/H$127</f>
        <v>1</v>
      </c>
      <c r="J127" s="71">
        <f>G127/'6th Plan - "Target Allocation"'!$F$160</f>
        <v>0.4563480040272426</v>
      </c>
      <c r="K127" s="8">
        <f t="shared" si="28"/>
        <v>91.26960080544852</v>
      </c>
      <c r="L127" s="8">
        <f t="shared" si="28"/>
        <v>100.39656088599338</v>
      </c>
      <c r="M127" s="8">
        <f t="shared" si="28"/>
        <v>109.52352096653823</v>
      </c>
      <c r="N127" s="8">
        <f t="shared" si="28"/>
        <v>118.65048104708308</v>
      </c>
      <c r="O127" s="8">
        <f t="shared" si="28"/>
        <v>127.77744112762794</v>
      </c>
      <c r="P127" s="8">
        <f t="shared" si="28"/>
        <v>132.34092116790035</v>
      </c>
      <c r="Q127" s="8">
        <f t="shared" si="28"/>
        <v>146.03136128871765</v>
      </c>
      <c r="R127" s="8">
        <f t="shared" si="28"/>
        <v>155.1583213692625</v>
      </c>
      <c r="S127" s="8">
        <f t="shared" si="28"/>
        <v>159.72180140953492</v>
      </c>
      <c r="T127" s="8">
        <f t="shared" si="28"/>
        <v>164.28528144980734</v>
      </c>
      <c r="U127" s="8">
        <f t="shared" si="29"/>
        <v>166.56702146994357</v>
      </c>
      <c r="V127" s="8">
        <f t="shared" si="29"/>
        <v>166.56702146994357</v>
      </c>
      <c r="W127" s="8">
        <f t="shared" si="29"/>
        <v>166.56702146994357</v>
      </c>
      <c r="X127" s="8">
        <f t="shared" si="29"/>
        <v>164.28528144980734</v>
      </c>
      <c r="Y127" s="8">
        <f t="shared" si="29"/>
        <v>141.46788124844522</v>
      </c>
      <c r="Z127" s="8">
        <f t="shared" si="29"/>
        <v>127.77744112762794</v>
      </c>
      <c r="AA127" s="8">
        <f t="shared" si="29"/>
        <v>114.08700100681065</v>
      </c>
      <c r="AB127" s="8">
        <f t="shared" si="29"/>
        <v>109.52352096653823</v>
      </c>
      <c r="AC127" s="8">
        <f t="shared" si="29"/>
        <v>104.9600409262658</v>
      </c>
      <c r="AD127" s="8">
        <f t="shared" si="29"/>
        <v>100.39656088599338</v>
      </c>
      <c r="AE127" s="61">
        <f t="shared" si="18"/>
        <v>2667.354083539233</v>
      </c>
    </row>
    <row r="128" spans="2:31" ht="12.75">
      <c r="B128" s="5" t="s">
        <v>180</v>
      </c>
      <c r="C128" s="5"/>
      <c r="D128" s="6">
        <f>D127/8760</f>
        <v>3367.211872146119</v>
      </c>
      <c r="E128" s="6">
        <f>E127/8760</f>
        <v>2393.6502283105024</v>
      </c>
      <c r="F128" s="6">
        <f>F127/8760</f>
        <v>2575.0054794520547</v>
      </c>
      <c r="G128" s="6">
        <f>G127/8760</f>
        <v>8335.867579908676</v>
      </c>
      <c r="H128" s="52"/>
      <c r="J128" s="53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5"/>
    </row>
    <row r="129" spans="2:31" ht="12.75">
      <c r="B129" s="5" t="s">
        <v>225</v>
      </c>
      <c r="C129" s="5"/>
      <c r="D129" s="73">
        <f>D127/'6th Plan - "Target Allocation"'!C160</f>
        <v>0.4500592018018267</v>
      </c>
      <c r="E129" s="73">
        <f>E127/'6th Plan - "Target Allocation"'!D160</f>
        <v>0.39074151821453146</v>
      </c>
      <c r="F129" s="73">
        <f>F127/'6th Plan - "Target Allocation"'!E160</f>
        <v>0.5527132834005786</v>
      </c>
      <c r="G129" s="79">
        <f>G127/'6th Plan - "Target Allocation"'!F160</f>
        <v>0.4563480040272426</v>
      </c>
      <c r="H129" s="52" t="s">
        <v>222</v>
      </c>
      <c r="I129" s="109">
        <f>SUM(G53:G126)/8760</f>
        <v>854.0825342465754</v>
      </c>
      <c r="J129" s="53"/>
      <c r="K129" s="56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5"/>
    </row>
    <row r="130" spans="2:31" ht="12.75">
      <c r="B130" s="44"/>
      <c r="C130" s="44"/>
      <c r="D130" s="52"/>
      <c r="E130" s="52"/>
      <c r="F130" s="52"/>
      <c r="G130" s="52"/>
      <c r="H130" s="52"/>
      <c r="I130" s="85"/>
      <c r="J130" s="53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</row>
    <row r="131" spans="2:31" ht="13.5" thickBot="1">
      <c r="B131" s="44"/>
      <c r="C131" s="44"/>
      <c r="D131" s="52"/>
      <c r="E131" s="52"/>
      <c r="F131" s="52"/>
      <c r="G131" s="52"/>
      <c r="H131" s="52"/>
      <c r="I131" s="85"/>
      <c r="J131" s="53"/>
      <c r="K131" s="60">
        <v>2010</v>
      </c>
      <c r="L131" s="60">
        <v>2011</v>
      </c>
      <c r="M131" s="60">
        <v>2012</v>
      </c>
      <c r="N131" s="60">
        <v>2013</v>
      </c>
      <c r="O131" s="60">
        <v>2014</v>
      </c>
      <c r="P131" s="60">
        <v>2015</v>
      </c>
      <c r="Q131" s="60">
        <v>2016</v>
      </c>
      <c r="R131" s="60">
        <v>2017</v>
      </c>
      <c r="S131" s="60">
        <v>2018</v>
      </c>
      <c r="T131" s="60">
        <v>2019</v>
      </c>
      <c r="U131" s="60">
        <v>2020</v>
      </c>
      <c r="V131" s="60">
        <v>2021</v>
      </c>
      <c r="W131" s="60">
        <v>2022</v>
      </c>
      <c r="X131" s="60">
        <v>2023</v>
      </c>
      <c r="Y131" s="60">
        <v>2024</v>
      </c>
      <c r="Z131" s="60">
        <v>2025</v>
      </c>
      <c r="AA131" s="60">
        <v>2026</v>
      </c>
      <c r="AB131" s="60">
        <v>2027</v>
      </c>
      <c r="AC131" s="60">
        <v>2028</v>
      </c>
      <c r="AD131" s="60">
        <v>2029</v>
      </c>
      <c r="AE131" s="60">
        <v>2030</v>
      </c>
    </row>
    <row r="132" spans="2:31" ht="12.75" customHeight="1" thickBot="1">
      <c r="B132" s="25"/>
      <c r="C132" s="25"/>
      <c r="D132" s="26"/>
      <c r="E132" s="26"/>
      <c r="F132" s="26"/>
      <c r="G132" s="26"/>
      <c r="H132" s="26"/>
      <c r="I132" s="86"/>
      <c r="J132" s="2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9"/>
    </row>
    <row r="133" spans="2:31" ht="12.75" customHeight="1">
      <c r="B133" s="30" t="s">
        <v>144</v>
      </c>
      <c r="C133" s="30" t="s">
        <v>14</v>
      </c>
      <c r="D133" s="31">
        <v>1411985</v>
      </c>
      <c r="E133" s="31">
        <v>820853</v>
      </c>
      <c r="F133" s="31">
        <v>753427</v>
      </c>
      <c r="G133" s="31">
        <v>2986265</v>
      </c>
      <c r="H133" s="59">
        <v>0.040895303072216414</v>
      </c>
      <c r="I133" s="35"/>
      <c r="J133" s="59">
        <f>G133/'6th Plan - "Target Allocation"'!$F$160</f>
        <v>0.018662489931095115</v>
      </c>
      <c r="K133" s="8">
        <f aca="true" t="shared" si="30" ref="K133:Z133">$J133*K$3</f>
        <v>3.732497986219023</v>
      </c>
      <c r="L133" s="8">
        <f t="shared" si="30"/>
        <v>4.105747784840926</v>
      </c>
      <c r="M133" s="8">
        <f t="shared" si="30"/>
        <v>4.478997583462828</v>
      </c>
      <c r="N133" s="8">
        <f t="shared" si="30"/>
        <v>4.85224738208473</v>
      </c>
      <c r="O133" s="8">
        <f t="shared" si="30"/>
        <v>5.225497180706633</v>
      </c>
      <c r="P133" s="8">
        <f t="shared" si="30"/>
        <v>5.412122080017584</v>
      </c>
      <c r="Q133" s="8">
        <f t="shared" si="30"/>
        <v>5.971996777950437</v>
      </c>
      <c r="R133" s="8">
        <f t="shared" si="30"/>
        <v>6.345246576572339</v>
      </c>
      <c r="S133" s="8">
        <f t="shared" si="30"/>
        <v>6.53187147588329</v>
      </c>
      <c r="T133" s="8">
        <f t="shared" si="30"/>
        <v>6.718496375194241</v>
      </c>
      <c r="U133" s="8">
        <f t="shared" si="30"/>
        <v>6.811808824849717</v>
      </c>
      <c r="V133" s="8">
        <f t="shared" si="30"/>
        <v>6.811808824849717</v>
      </c>
      <c r="W133" s="8">
        <f t="shared" si="30"/>
        <v>6.811808824849717</v>
      </c>
      <c r="X133" s="8">
        <f t="shared" si="30"/>
        <v>6.718496375194241</v>
      </c>
      <c r="Y133" s="8">
        <f t="shared" si="30"/>
        <v>5.785371878639486</v>
      </c>
      <c r="Z133" s="8">
        <f t="shared" si="30"/>
        <v>5.225497180706633</v>
      </c>
      <c r="AA133" s="8">
        <f aca="true" t="shared" si="31" ref="L133:AD137">$J133*AA$3</f>
        <v>4.665622482773779</v>
      </c>
      <c r="AB133" s="8">
        <f t="shared" si="31"/>
        <v>4.478997583462828</v>
      </c>
      <c r="AC133" s="8">
        <f t="shared" si="31"/>
        <v>4.292372684151877</v>
      </c>
      <c r="AD133" s="8">
        <f t="shared" si="31"/>
        <v>4.105747784840926</v>
      </c>
      <c r="AE133" s="9">
        <f>SUM(K133:AD133)</f>
        <v>109.08225364725094</v>
      </c>
    </row>
    <row r="134" spans="2:31" ht="12.75" customHeight="1">
      <c r="B134" s="33" t="s">
        <v>145</v>
      </c>
      <c r="C134" s="33" t="s">
        <v>25</v>
      </c>
      <c r="D134" s="34">
        <v>1399805</v>
      </c>
      <c r="E134" s="34">
        <v>814395</v>
      </c>
      <c r="F134" s="34">
        <v>409586</v>
      </c>
      <c r="G134" s="34">
        <v>2623786</v>
      </c>
      <c r="H134" s="59">
        <v>0.03593134690546163</v>
      </c>
      <c r="I134" s="35"/>
      <c r="J134" s="59">
        <f>G134/'6th Plan - "Target Allocation"'!$F$160</f>
        <v>0.016397198442317854</v>
      </c>
      <c r="K134" s="8">
        <f>$J134*K$3</f>
        <v>3.279439688463571</v>
      </c>
      <c r="L134" s="8">
        <f t="shared" si="31"/>
        <v>3.607383657309928</v>
      </c>
      <c r="M134" s="8">
        <f t="shared" si="31"/>
        <v>3.935327626156285</v>
      </c>
      <c r="N134" s="8">
        <f t="shared" si="31"/>
        <v>4.263271595002642</v>
      </c>
      <c r="O134" s="8">
        <f t="shared" si="31"/>
        <v>4.5912155638489995</v>
      </c>
      <c r="P134" s="8">
        <f t="shared" si="31"/>
        <v>4.755187548272178</v>
      </c>
      <c r="Q134" s="8">
        <f t="shared" si="31"/>
        <v>5.247103501541713</v>
      </c>
      <c r="R134" s="8">
        <f t="shared" si="31"/>
        <v>5.57504747038807</v>
      </c>
      <c r="S134" s="8">
        <f t="shared" si="31"/>
        <v>5.739019454811249</v>
      </c>
      <c r="T134" s="8">
        <f t="shared" si="31"/>
        <v>5.902991439234428</v>
      </c>
      <c r="U134" s="8">
        <f t="shared" si="31"/>
        <v>5.9849774314460165</v>
      </c>
      <c r="V134" s="8">
        <f t="shared" si="31"/>
        <v>5.9849774314460165</v>
      </c>
      <c r="W134" s="8">
        <f t="shared" si="31"/>
        <v>5.9849774314460165</v>
      </c>
      <c r="X134" s="8">
        <f t="shared" si="31"/>
        <v>5.902991439234428</v>
      </c>
      <c r="Y134" s="8">
        <f t="shared" si="31"/>
        <v>5.0831315171185345</v>
      </c>
      <c r="Z134" s="8">
        <f t="shared" si="31"/>
        <v>4.5912155638489995</v>
      </c>
      <c r="AA134" s="8">
        <f t="shared" si="31"/>
        <v>4.099299610579464</v>
      </c>
      <c r="AB134" s="8">
        <f t="shared" si="31"/>
        <v>3.935327626156285</v>
      </c>
      <c r="AC134" s="8">
        <f t="shared" si="31"/>
        <v>3.7713556417331064</v>
      </c>
      <c r="AD134" s="8">
        <f t="shared" si="31"/>
        <v>3.607383657309928</v>
      </c>
      <c r="AE134" s="9">
        <f>SUM(K134:AD134)</f>
        <v>95.84162489534786</v>
      </c>
    </row>
    <row r="135" spans="2:31" ht="12.75" customHeight="1">
      <c r="B135" s="33" t="s">
        <v>146</v>
      </c>
      <c r="C135" s="33" t="s">
        <v>11</v>
      </c>
      <c r="D135" s="34">
        <v>5842357</v>
      </c>
      <c r="E135" s="34">
        <v>3269379</v>
      </c>
      <c r="F135" s="34">
        <v>5080370</v>
      </c>
      <c r="G135" s="34">
        <v>14192106</v>
      </c>
      <c r="H135" s="59">
        <v>0.19435330625481018</v>
      </c>
      <c r="I135" s="35"/>
      <c r="J135" s="59">
        <f>G135/'6th Plan - "Target Allocation"'!$F$160</f>
        <v>0.08869274338547804</v>
      </c>
      <c r="K135" s="8">
        <f>$J135*K$3</f>
        <v>17.738548677095608</v>
      </c>
      <c r="L135" s="8">
        <f t="shared" si="31"/>
        <v>19.51240354480517</v>
      </c>
      <c r="M135" s="8">
        <f t="shared" si="31"/>
        <v>21.28625841251473</v>
      </c>
      <c r="N135" s="8">
        <f t="shared" si="31"/>
        <v>23.06011328022429</v>
      </c>
      <c r="O135" s="8">
        <f t="shared" si="31"/>
        <v>24.833968147933852</v>
      </c>
      <c r="P135" s="8">
        <f t="shared" si="31"/>
        <v>25.720895581788632</v>
      </c>
      <c r="Q135" s="8">
        <f t="shared" si="31"/>
        <v>28.381677883352975</v>
      </c>
      <c r="R135" s="8">
        <f t="shared" si="31"/>
        <v>30.155532751062534</v>
      </c>
      <c r="S135" s="8">
        <f t="shared" si="31"/>
        <v>31.042460184917314</v>
      </c>
      <c r="T135" s="8">
        <f t="shared" si="31"/>
        <v>31.929387618772097</v>
      </c>
      <c r="U135" s="8">
        <f t="shared" si="31"/>
        <v>32.37285133569949</v>
      </c>
      <c r="V135" s="8">
        <f t="shared" si="31"/>
        <v>32.37285133569949</v>
      </c>
      <c r="W135" s="8">
        <f t="shared" si="31"/>
        <v>32.37285133569949</v>
      </c>
      <c r="X135" s="8">
        <f t="shared" si="31"/>
        <v>31.929387618772097</v>
      </c>
      <c r="Y135" s="8">
        <f t="shared" si="31"/>
        <v>27.494750449498195</v>
      </c>
      <c r="Z135" s="8">
        <f t="shared" si="31"/>
        <v>24.833968147933852</v>
      </c>
      <c r="AA135" s="8">
        <f t="shared" si="31"/>
        <v>22.17318584636951</v>
      </c>
      <c r="AB135" s="8">
        <f t="shared" si="31"/>
        <v>21.28625841251473</v>
      </c>
      <c r="AC135" s="8">
        <f t="shared" si="31"/>
        <v>20.39933097865995</v>
      </c>
      <c r="AD135" s="8">
        <f t="shared" si="31"/>
        <v>19.51240354480517</v>
      </c>
      <c r="AE135" s="9">
        <f>SUM(K135:AD135)</f>
        <v>518.4090850881191</v>
      </c>
    </row>
    <row r="136" spans="2:31" ht="12.75">
      <c r="B136" s="33" t="s">
        <v>147</v>
      </c>
      <c r="C136" s="33" t="s">
        <v>9</v>
      </c>
      <c r="D136" s="34">
        <v>20372893</v>
      </c>
      <c r="E136" s="34">
        <v>15738242</v>
      </c>
      <c r="F136" s="34">
        <v>15457638</v>
      </c>
      <c r="G136" s="34">
        <v>51568773</v>
      </c>
      <c r="H136" s="59">
        <v>0.7062067836904394</v>
      </c>
      <c r="I136" s="35"/>
      <c r="J136" s="59">
        <f>G136/'6th Plan - "Target Allocation"'!$F$160</f>
        <v>0.3222760561676307</v>
      </c>
      <c r="K136" s="8">
        <f>$J136*K$3</f>
        <v>64.45521123352614</v>
      </c>
      <c r="L136" s="8">
        <f t="shared" si="31"/>
        <v>70.90073235687876</v>
      </c>
      <c r="M136" s="8">
        <f t="shared" si="31"/>
        <v>77.34625348023137</v>
      </c>
      <c r="N136" s="8">
        <f t="shared" si="31"/>
        <v>83.79177460358399</v>
      </c>
      <c r="O136" s="8">
        <f t="shared" si="31"/>
        <v>90.23729572693661</v>
      </c>
      <c r="P136" s="8">
        <f t="shared" si="31"/>
        <v>93.4600562886129</v>
      </c>
      <c r="Q136" s="8">
        <f t="shared" si="31"/>
        <v>103.12833797364183</v>
      </c>
      <c r="R136" s="8">
        <f t="shared" si="31"/>
        <v>109.57385909699444</v>
      </c>
      <c r="S136" s="8">
        <f t="shared" si="31"/>
        <v>112.79661965867075</v>
      </c>
      <c r="T136" s="8">
        <f t="shared" si="31"/>
        <v>116.01938022034706</v>
      </c>
      <c r="U136" s="8">
        <f t="shared" si="31"/>
        <v>117.63076050118521</v>
      </c>
      <c r="V136" s="8">
        <f t="shared" si="31"/>
        <v>117.63076050118521</v>
      </c>
      <c r="W136" s="8">
        <f t="shared" si="31"/>
        <v>117.63076050118521</v>
      </c>
      <c r="X136" s="8">
        <f t="shared" si="31"/>
        <v>116.01938022034706</v>
      </c>
      <c r="Y136" s="8">
        <f t="shared" si="31"/>
        <v>99.90557741196552</v>
      </c>
      <c r="Z136" s="8">
        <f t="shared" si="31"/>
        <v>90.23729572693661</v>
      </c>
      <c r="AA136" s="8">
        <f t="shared" si="31"/>
        <v>80.56901404190768</v>
      </c>
      <c r="AB136" s="8">
        <f t="shared" si="31"/>
        <v>77.34625348023137</v>
      </c>
      <c r="AC136" s="8">
        <f t="shared" si="31"/>
        <v>74.12349291855507</v>
      </c>
      <c r="AD136" s="8">
        <f t="shared" si="31"/>
        <v>70.90073235687876</v>
      </c>
      <c r="AE136" s="9">
        <f>SUM(K136:AD136)</f>
        <v>1883.7035482998015</v>
      </c>
    </row>
    <row r="137" spans="2:31" ht="12.75">
      <c r="B137" s="33" t="s">
        <v>168</v>
      </c>
      <c r="C137" s="33" t="s">
        <v>167</v>
      </c>
      <c r="D137" s="41">
        <f>'6th Plan - "Target Allocation"'!C159</f>
        <v>469736</v>
      </c>
      <c r="E137" s="41">
        <f>'6th Plan - "Target Allocation"'!D159</f>
        <v>325507</v>
      </c>
      <c r="F137" s="41">
        <f>'6th Plan - "Target Allocation"'!E159</f>
        <v>856027</v>
      </c>
      <c r="G137" s="41">
        <f>'6th Plan - "Target Allocation"'!F159</f>
        <v>1651270</v>
      </c>
      <c r="H137" s="59">
        <f>G137/G$127</f>
        <v>0.022613260077072452</v>
      </c>
      <c r="I137" s="35"/>
      <c r="J137" s="59">
        <f>G137/'6th Plan - "Target Allocation"'!$F$160</f>
        <v>0.010319516100720945</v>
      </c>
      <c r="K137" s="8">
        <f>$J137*K$3</f>
        <v>2.063903220144189</v>
      </c>
      <c r="L137" s="8">
        <f t="shared" si="31"/>
        <v>2.270293542158608</v>
      </c>
      <c r="M137" s="8">
        <f t="shared" si="31"/>
        <v>2.476683864173027</v>
      </c>
      <c r="N137" s="8">
        <f t="shared" si="31"/>
        <v>2.6830741861874454</v>
      </c>
      <c r="O137" s="8">
        <f t="shared" si="31"/>
        <v>2.8894645082018644</v>
      </c>
      <c r="P137" s="8">
        <f t="shared" si="31"/>
        <v>2.992659669209074</v>
      </c>
      <c r="Q137" s="8">
        <f t="shared" si="31"/>
        <v>3.3022451522307024</v>
      </c>
      <c r="R137" s="8">
        <f t="shared" si="31"/>
        <v>3.5086354742451213</v>
      </c>
      <c r="S137" s="8">
        <f t="shared" si="31"/>
        <v>3.6118306352523306</v>
      </c>
      <c r="T137" s="8">
        <f t="shared" si="31"/>
        <v>3.71502579625954</v>
      </c>
      <c r="U137" s="8">
        <f t="shared" si="31"/>
        <v>3.7666233767631447</v>
      </c>
      <c r="V137" s="8">
        <f t="shared" si="31"/>
        <v>3.7666233767631447</v>
      </c>
      <c r="W137" s="8">
        <f t="shared" si="31"/>
        <v>3.7666233767631447</v>
      </c>
      <c r="X137" s="8">
        <f t="shared" si="31"/>
        <v>3.71502579625954</v>
      </c>
      <c r="Y137" s="8">
        <f t="shared" si="31"/>
        <v>3.1990499912234927</v>
      </c>
      <c r="Z137" s="8">
        <f t="shared" si="31"/>
        <v>2.8894645082018644</v>
      </c>
      <c r="AA137" s="8">
        <f t="shared" si="31"/>
        <v>2.579879025180236</v>
      </c>
      <c r="AB137" s="8">
        <f t="shared" si="31"/>
        <v>2.476683864173027</v>
      </c>
      <c r="AC137" s="8">
        <f t="shared" si="31"/>
        <v>2.373488703165817</v>
      </c>
      <c r="AD137" s="8">
        <f t="shared" si="31"/>
        <v>2.270293542158608</v>
      </c>
      <c r="AE137" s="9">
        <f>SUM(K137:AD137)</f>
        <v>60.317571608713905</v>
      </c>
    </row>
    <row r="139" spans="11:15" ht="12.75">
      <c r="K139" s="76"/>
      <c r="L139" s="76"/>
      <c r="M139" s="76"/>
      <c r="N139" s="76"/>
      <c r="O139" s="76"/>
    </row>
    <row r="141" ht="12.75">
      <c r="B141" t="s">
        <v>185</v>
      </c>
    </row>
    <row r="142" spans="2:3" ht="12.75">
      <c r="B142" t="s">
        <v>183</v>
      </c>
      <c r="C142">
        <v>7</v>
      </c>
    </row>
    <row r="143" spans="2:5" ht="12.75">
      <c r="B143" t="s">
        <v>184</v>
      </c>
      <c r="C143" s="75">
        <f>33.5*1.1</f>
        <v>36.85</v>
      </c>
      <c r="D143" s="75">
        <f>8760000/C143</f>
        <v>237720.48846675712</v>
      </c>
      <c r="E143" t="s">
        <v>191</v>
      </c>
    </row>
    <row r="144" spans="2:3" ht="12.75">
      <c r="B144" t="s">
        <v>192</v>
      </c>
      <c r="C144" s="75">
        <f>C143*C142</f>
        <v>257.95</v>
      </c>
    </row>
    <row r="145" spans="2:5" ht="12.75">
      <c r="B145" t="s">
        <v>194</v>
      </c>
      <c r="C145" s="75">
        <v>127</v>
      </c>
      <c r="D145" s="75">
        <f>8760000/C145</f>
        <v>68976.37795275591</v>
      </c>
      <c r="E145" t="s">
        <v>193</v>
      </c>
    </row>
    <row r="146" ht="12.75">
      <c r="C146" s="75"/>
    </row>
    <row r="147" ht="12.75">
      <c r="C147" s="75"/>
    </row>
    <row r="148" ht="12.75">
      <c r="B148" t="s">
        <v>186</v>
      </c>
    </row>
    <row r="149" spans="2:9" ht="12.75">
      <c r="B149" s="68" t="s">
        <v>190</v>
      </c>
      <c r="C149" s="68"/>
      <c r="D149" s="78">
        <v>2010</v>
      </c>
      <c r="E149" s="78">
        <v>2011</v>
      </c>
      <c r="F149" s="78">
        <v>2012</v>
      </c>
      <c r="G149" s="78">
        <v>2013</v>
      </c>
      <c r="H149" s="78">
        <v>2014</v>
      </c>
      <c r="I149" s="87" t="s">
        <v>188</v>
      </c>
    </row>
    <row r="150" spans="2:9" ht="12.75">
      <c r="B150" s="33" t="s">
        <v>144</v>
      </c>
      <c r="C150" s="33" t="s">
        <v>14</v>
      </c>
      <c r="D150" s="8">
        <v>3.7616046164197408</v>
      </c>
      <c r="E150" s="8">
        <v>4.137765078061714</v>
      </c>
      <c r="F150" s="8">
        <v>4.513925539703688</v>
      </c>
      <c r="G150" s="8">
        <v>4.890086001345662</v>
      </c>
      <c r="H150" s="8">
        <v>5.266246462987636</v>
      </c>
      <c r="I150" s="8">
        <f aca="true" t="shared" si="32" ref="I150:I155">SUM(D150:H150)</f>
        <v>22.569627698518445</v>
      </c>
    </row>
    <row r="151" spans="2:9" ht="12.75">
      <c r="B151" s="33" t="s">
        <v>145</v>
      </c>
      <c r="C151" s="33" t="s">
        <v>25</v>
      </c>
      <c r="D151" s="8">
        <v>3.305013295905583</v>
      </c>
      <c r="E151" s="8">
        <v>3.6355146254961412</v>
      </c>
      <c r="F151" s="8">
        <v>3.9660159550866996</v>
      </c>
      <c r="G151" s="8">
        <v>4.296517284677258</v>
      </c>
      <c r="H151" s="8">
        <v>4.627018614267817</v>
      </c>
      <c r="I151" s="8">
        <f t="shared" si="32"/>
        <v>19.830079775433497</v>
      </c>
    </row>
    <row r="152" spans="2:9" ht="12.75">
      <c r="B152" s="33" t="s">
        <v>146</v>
      </c>
      <c r="C152" s="33" t="s">
        <v>11</v>
      </c>
      <c r="D152" s="8">
        <v>17.8768767829775</v>
      </c>
      <c r="E152" s="8">
        <v>19.664564461275248</v>
      </c>
      <c r="F152" s="8">
        <v>21.452252139572998</v>
      </c>
      <c r="G152" s="8">
        <v>23.23993981787075</v>
      </c>
      <c r="H152" s="8">
        <v>25.0276274961685</v>
      </c>
      <c r="I152" s="8">
        <f t="shared" si="32"/>
        <v>107.261260697865</v>
      </c>
    </row>
    <row r="153" spans="2:9" ht="12.75">
      <c r="B153" s="33" t="s">
        <v>147</v>
      </c>
      <c r="C153" s="33" t="s">
        <v>9</v>
      </c>
      <c r="D153" s="8">
        <v>64.95784352021728</v>
      </c>
      <c r="E153" s="8">
        <v>71.45362787223901</v>
      </c>
      <c r="F153" s="8">
        <v>77.94941222426074</v>
      </c>
      <c r="G153" s="8">
        <v>84.44519657628247</v>
      </c>
      <c r="H153" s="8">
        <v>90.9409809283042</v>
      </c>
      <c r="I153" s="8">
        <f t="shared" si="32"/>
        <v>389.7470611213037</v>
      </c>
    </row>
    <row r="154" spans="2:9" ht="12.75">
      <c r="B154" s="33" t="s">
        <v>168</v>
      </c>
      <c r="C154" s="33" t="s">
        <v>167</v>
      </c>
      <c r="D154" s="8">
        <v>2.079997875257362</v>
      </c>
      <c r="E154" s="8">
        <v>2.287997662783098</v>
      </c>
      <c r="F154" s="8">
        <v>2.4959974503088342</v>
      </c>
      <c r="G154" s="8">
        <v>2.7039972378345705</v>
      </c>
      <c r="H154" s="8">
        <v>2.9119970253603067</v>
      </c>
      <c r="I154" s="8">
        <f t="shared" si="32"/>
        <v>12.479987251544172</v>
      </c>
    </row>
    <row r="155" spans="2:10" ht="12.75">
      <c r="B155" s="33" t="s">
        <v>187</v>
      </c>
      <c r="C155" s="36"/>
      <c r="D155" s="77">
        <f>SUM(D150:D154)</f>
        <v>91.98133609077746</v>
      </c>
      <c r="E155" s="77">
        <f>SUM(E150:E154)</f>
        <v>101.1794696998552</v>
      </c>
      <c r="F155" s="77">
        <f>SUM(F150:F154)</f>
        <v>110.37760330893296</v>
      </c>
      <c r="G155" s="77">
        <f>SUM(G150:G154)</f>
        <v>119.57573691801072</v>
      </c>
      <c r="H155" s="77">
        <f>SUM(H150:H154)</f>
        <v>128.77387052708846</v>
      </c>
      <c r="I155" s="41">
        <f t="shared" si="32"/>
        <v>551.8880165446648</v>
      </c>
      <c r="J155" s="76"/>
    </row>
    <row r="157" ht="12.75">
      <c r="B157" s="58"/>
    </row>
    <row r="158" spans="2:10" ht="12.75">
      <c r="B158" s="68" t="s">
        <v>223</v>
      </c>
      <c r="C158" s="68"/>
      <c r="D158" s="78">
        <v>2010</v>
      </c>
      <c r="E158" s="78">
        <v>2011</v>
      </c>
      <c r="F158" s="78">
        <v>2012</v>
      </c>
      <c r="G158" s="78">
        <v>2013</v>
      </c>
      <c r="H158" s="78">
        <v>2014</v>
      </c>
      <c r="I158" s="87" t="s">
        <v>188</v>
      </c>
      <c r="J158" s="68" t="s">
        <v>224</v>
      </c>
    </row>
    <row r="159" spans="2:10" ht="12.75">
      <c r="B159" s="33" t="s">
        <v>144</v>
      </c>
      <c r="C159" s="33" t="s">
        <v>14</v>
      </c>
      <c r="D159" s="8">
        <f>(11/12)*D150</f>
        <v>3.4481375650514288</v>
      </c>
      <c r="E159" s="8">
        <f>(11/12)*E150</f>
        <v>3.792951321556571</v>
      </c>
      <c r="F159" s="8">
        <f>(11/12)*F150</f>
        <v>4.137765078061714</v>
      </c>
      <c r="G159" s="8">
        <f>(11/12)*G150</f>
        <v>4.482578834566857</v>
      </c>
      <c r="H159" s="8">
        <f>(11/12)*H150</f>
        <v>4.827392591072</v>
      </c>
      <c r="I159" s="8">
        <f aca="true" t="shared" si="33" ref="I159:I164">SUM(D159:H159)</f>
        <v>20.688825390308573</v>
      </c>
      <c r="J159" s="77">
        <f aca="true" t="shared" si="34" ref="J159:J164">I150-I159</f>
        <v>1.8808023082098728</v>
      </c>
    </row>
    <row r="160" spans="2:10" ht="12.75">
      <c r="B160" s="33" t="s">
        <v>145</v>
      </c>
      <c r="C160" s="33" t="s">
        <v>25</v>
      </c>
      <c r="D160" s="8">
        <f aca="true" t="shared" si="35" ref="D160:H164">(11/12)*D151</f>
        <v>3.029595521246784</v>
      </c>
      <c r="E160" s="8">
        <f t="shared" si="35"/>
        <v>3.332555073371463</v>
      </c>
      <c r="F160" s="8">
        <f t="shared" si="35"/>
        <v>3.6355146254961412</v>
      </c>
      <c r="G160" s="8">
        <f t="shared" si="35"/>
        <v>3.93847417762082</v>
      </c>
      <c r="H160" s="8">
        <f t="shared" si="35"/>
        <v>4.2414337297454985</v>
      </c>
      <c r="I160" s="8">
        <f t="shared" si="33"/>
        <v>18.177573127480706</v>
      </c>
      <c r="J160" s="77">
        <f t="shared" si="34"/>
        <v>1.6525066479527908</v>
      </c>
    </row>
    <row r="161" spans="2:10" ht="12.75">
      <c r="B161" s="33" t="s">
        <v>146</v>
      </c>
      <c r="C161" s="33" t="s">
        <v>11</v>
      </c>
      <c r="D161" s="8">
        <f t="shared" si="35"/>
        <v>16.38713705106271</v>
      </c>
      <c r="E161" s="8">
        <f t="shared" si="35"/>
        <v>18.025850756168975</v>
      </c>
      <c r="F161" s="8">
        <f t="shared" si="35"/>
        <v>19.664564461275248</v>
      </c>
      <c r="G161" s="8">
        <f t="shared" si="35"/>
        <v>21.303278166381517</v>
      </c>
      <c r="H161" s="8">
        <f t="shared" si="35"/>
        <v>22.94199187148779</v>
      </c>
      <c r="I161" s="8">
        <f t="shared" si="33"/>
        <v>98.32282230637624</v>
      </c>
      <c r="J161" s="77">
        <f t="shared" si="34"/>
        <v>8.93843839148876</v>
      </c>
    </row>
    <row r="162" spans="2:10" ht="12.75">
      <c r="B162" s="33" t="s">
        <v>147</v>
      </c>
      <c r="C162" s="33" t="s">
        <v>9</v>
      </c>
      <c r="D162" s="8">
        <f t="shared" si="35"/>
        <v>59.54468989353251</v>
      </c>
      <c r="E162" s="8">
        <f t="shared" si="35"/>
        <v>65.49915888288575</v>
      </c>
      <c r="F162" s="8">
        <f t="shared" si="35"/>
        <v>71.45362787223901</v>
      </c>
      <c r="G162" s="8">
        <f t="shared" si="35"/>
        <v>77.40809686159226</v>
      </c>
      <c r="H162" s="8">
        <f t="shared" si="35"/>
        <v>83.36256585094551</v>
      </c>
      <c r="I162" s="8">
        <f t="shared" si="33"/>
        <v>357.26813936119504</v>
      </c>
      <c r="J162" s="77">
        <f t="shared" si="34"/>
        <v>32.478921760108676</v>
      </c>
    </row>
    <row r="163" spans="2:10" ht="12.75">
      <c r="B163" s="33" t="s">
        <v>168</v>
      </c>
      <c r="C163" s="33" t="s">
        <v>167</v>
      </c>
      <c r="D163" s="8">
        <f t="shared" si="35"/>
        <v>1.906664718985915</v>
      </c>
      <c r="E163" s="8">
        <f t="shared" si="35"/>
        <v>2.0973311908845065</v>
      </c>
      <c r="F163" s="8">
        <f t="shared" si="35"/>
        <v>2.287997662783098</v>
      </c>
      <c r="G163" s="8">
        <f t="shared" si="35"/>
        <v>2.4786641346816896</v>
      </c>
      <c r="H163" s="8">
        <f t="shared" si="35"/>
        <v>2.669330606580281</v>
      </c>
      <c r="I163" s="8">
        <f t="shared" si="33"/>
        <v>11.43998831391549</v>
      </c>
      <c r="J163" s="77">
        <f t="shared" si="34"/>
        <v>1.0399989376286811</v>
      </c>
    </row>
    <row r="164" spans="2:11" ht="12.75">
      <c r="B164" s="33" t="s">
        <v>187</v>
      </c>
      <c r="C164" s="36"/>
      <c r="D164" s="8">
        <f t="shared" si="35"/>
        <v>84.31622474987934</v>
      </c>
      <c r="E164" s="8">
        <f t="shared" si="35"/>
        <v>92.74784722486727</v>
      </c>
      <c r="F164" s="8">
        <f t="shared" si="35"/>
        <v>101.1794696998552</v>
      </c>
      <c r="G164" s="8">
        <f t="shared" si="35"/>
        <v>109.61109217484315</v>
      </c>
      <c r="H164" s="8">
        <f t="shared" si="35"/>
        <v>118.04271464983108</v>
      </c>
      <c r="I164" s="8">
        <f t="shared" si="33"/>
        <v>505.89734849927606</v>
      </c>
      <c r="J164" s="77">
        <f t="shared" si="34"/>
        <v>45.9906680453887</v>
      </c>
      <c r="K164" s="76">
        <f>J164/5</f>
        <v>9.19813360907774</v>
      </c>
    </row>
    <row r="165" ht="12.75">
      <c r="B165" s="58"/>
    </row>
    <row r="166" ht="12.75">
      <c r="B166" s="58"/>
    </row>
    <row r="167" spans="2:10" ht="12.75">
      <c r="B167" s="68" t="s">
        <v>189</v>
      </c>
      <c r="C167" s="68"/>
      <c r="D167" s="78">
        <v>2010</v>
      </c>
      <c r="E167" s="78">
        <v>2011</v>
      </c>
      <c r="F167" s="78">
        <v>2012</v>
      </c>
      <c r="G167" s="78">
        <v>2013</v>
      </c>
      <c r="H167" s="78">
        <v>2014</v>
      </c>
      <c r="I167" s="87" t="s">
        <v>188</v>
      </c>
      <c r="J167" s="68" t="s">
        <v>224</v>
      </c>
    </row>
    <row r="168" spans="2:10" ht="12.75">
      <c r="B168" s="33" t="s">
        <v>144</v>
      </c>
      <c r="C168" s="33" t="s">
        <v>14</v>
      </c>
      <c r="D168" s="8">
        <f aca="true" t="shared" si="36" ref="D168:I168">(10/12)*D150</f>
        <v>3.134670513683117</v>
      </c>
      <c r="E168" s="8">
        <f t="shared" si="36"/>
        <v>3.4481375650514288</v>
      </c>
      <c r="F168" s="8">
        <f t="shared" si="36"/>
        <v>3.7616046164197403</v>
      </c>
      <c r="G168" s="8">
        <f t="shared" si="36"/>
        <v>4.075071667788052</v>
      </c>
      <c r="H168" s="8">
        <f t="shared" si="36"/>
        <v>4.388538719156364</v>
      </c>
      <c r="I168" s="8">
        <f t="shared" si="36"/>
        <v>18.808023082098707</v>
      </c>
      <c r="J168" s="77">
        <f aca="true" t="shared" si="37" ref="J168:J173">I150-I168</f>
        <v>3.7616046164197385</v>
      </c>
    </row>
    <row r="169" spans="2:10" ht="12.75">
      <c r="B169" s="33" t="s">
        <v>145</v>
      </c>
      <c r="C169" s="33" t="s">
        <v>25</v>
      </c>
      <c r="D169" s="8">
        <f aca="true" t="shared" si="38" ref="D169:I172">(10/12)*D151</f>
        <v>2.754177746587986</v>
      </c>
      <c r="E169" s="8">
        <f t="shared" si="38"/>
        <v>3.0295955212467844</v>
      </c>
      <c r="F169" s="8">
        <f t="shared" si="38"/>
        <v>3.305013295905583</v>
      </c>
      <c r="G169" s="8">
        <f t="shared" si="38"/>
        <v>3.5804310705643823</v>
      </c>
      <c r="H169" s="8">
        <f t="shared" si="38"/>
        <v>3.8558488452231807</v>
      </c>
      <c r="I169" s="8">
        <f t="shared" si="38"/>
        <v>16.525066479527915</v>
      </c>
      <c r="J169" s="77">
        <f t="shared" si="37"/>
        <v>3.3050132959055816</v>
      </c>
    </row>
    <row r="170" spans="2:10" ht="12.75">
      <c r="B170" s="33" t="s">
        <v>146</v>
      </c>
      <c r="C170" s="33" t="s">
        <v>11</v>
      </c>
      <c r="D170" s="8">
        <f t="shared" si="38"/>
        <v>14.897397319147919</v>
      </c>
      <c r="E170" s="8">
        <f t="shared" si="38"/>
        <v>16.38713705106271</v>
      </c>
      <c r="F170" s="8">
        <f t="shared" si="38"/>
        <v>17.8768767829775</v>
      </c>
      <c r="G170" s="8">
        <f t="shared" si="38"/>
        <v>19.366616514892293</v>
      </c>
      <c r="H170" s="8">
        <f t="shared" si="38"/>
        <v>20.856356246807085</v>
      </c>
      <c r="I170" s="8">
        <f t="shared" si="38"/>
        <v>89.38438391488751</v>
      </c>
      <c r="J170" s="77">
        <f t="shared" si="37"/>
        <v>17.87687678297749</v>
      </c>
    </row>
    <row r="171" spans="2:10" ht="12.75">
      <c r="B171" s="33" t="s">
        <v>147</v>
      </c>
      <c r="C171" s="33" t="s">
        <v>9</v>
      </c>
      <c r="D171" s="8">
        <f t="shared" si="38"/>
        <v>54.13153626684774</v>
      </c>
      <c r="E171" s="8">
        <f t="shared" si="38"/>
        <v>59.544689893532514</v>
      </c>
      <c r="F171" s="8">
        <f t="shared" si="38"/>
        <v>64.95784352021728</v>
      </c>
      <c r="G171" s="8">
        <f t="shared" si="38"/>
        <v>70.37099714690206</v>
      </c>
      <c r="H171" s="8">
        <f t="shared" si="38"/>
        <v>75.78415077358683</v>
      </c>
      <c r="I171" s="8">
        <f t="shared" si="38"/>
        <v>324.7892176010864</v>
      </c>
      <c r="J171" s="77">
        <f t="shared" si="37"/>
        <v>64.9578435202173</v>
      </c>
    </row>
    <row r="172" spans="2:10" ht="12.75">
      <c r="B172" s="33" t="s">
        <v>168</v>
      </c>
      <c r="C172" s="33" t="s">
        <v>167</v>
      </c>
      <c r="D172" s="8">
        <f t="shared" si="38"/>
        <v>1.7333315627144683</v>
      </c>
      <c r="E172" s="8">
        <f t="shared" si="38"/>
        <v>1.9066647189859152</v>
      </c>
      <c r="F172" s="8">
        <f t="shared" si="38"/>
        <v>2.079997875257362</v>
      </c>
      <c r="G172" s="8">
        <f t="shared" si="38"/>
        <v>2.2533310315288086</v>
      </c>
      <c r="H172" s="8">
        <f t="shared" si="38"/>
        <v>2.4266641878002555</v>
      </c>
      <c r="I172" s="8">
        <f t="shared" si="38"/>
        <v>10.39998937628681</v>
      </c>
      <c r="J172" s="77">
        <f t="shared" si="37"/>
        <v>2.0799978752573622</v>
      </c>
    </row>
    <row r="173" spans="2:11" ht="12.75">
      <c r="B173" s="33" t="s">
        <v>187</v>
      </c>
      <c r="C173" s="36"/>
      <c r="D173" s="77">
        <f>SUM(D168:D172)</f>
        <v>76.65111340898123</v>
      </c>
      <c r="E173" s="77">
        <f>SUM(E168:E172)</f>
        <v>84.31622474987934</v>
      </c>
      <c r="F173" s="77">
        <f>SUM(F168:F172)</f>
        <v>91.98133609077746</v>
      </c>
      <c r="G173" s="77">
        <f>SUM(G168:G172)</f>
        <v>99.64644743167558</v>
      </c>
      <c r="H173" s="77">
        <f>SUM(H168:H172)</f>
        <v>107.31155877257372</v>
      </c>
      <c r="I173" s="41">
        <f>SUM(D173:H173)</f>
        <v>459.90668045388736</v>
      </c>
      <c r="J173" s="77">
        <f t="shared" si="37"/>
        <v>91.9813360907774</v>
      </c>
      <c r="K173" s="76">
        <f>J173/5</f>
        <v>18.39626721815548</v>
      </c>
    </row>
    <row r="178" spans="5:8" ht="12.75">
      <c r="E178" s="75"/>
      <c r="H178" s="76"/>
    </row>
    <row r="179" ht="12.75">
      <c r="E179" s="75"/>
    </row>
    <row r="180" ht="13.5" thickBot="1">
      <c r="D180" s="75"/>
    </row>
    <row r="181" spans="2:3" ht="13.5" thickBot="1">
      <c r="B181" s="102" t="s">
        <v>196</v>
      </c>
      <c r="C181" s="103">
        <v>263000</v>
      </c>
    </row>
    <row r="182" spans="2:3" ht="12.75">
      <c r="B182" s="96" t="s">
        <v>197</v>
      </c>
      <c r="C182" s="97">
        <v>1.2</v>
      </c>
    </row>
    <row r="183" spans="2:4" ht="12.75">
      <c r="B183" s="98" t="s">
        <v>205</v>
      </c>
      <c r="C183" s="99">
        <v>127</v>
      </c>
      <c r="D183" t="s">
        <v>206</v>
      </c>
    </row>
    <row r="184" spans="2:3" ht="12.75">
      <c r="B184" s="98" t="s">
        <v>201</v>
      </c>
      <c r="C184" s="99">
        <f>C181*C182</f>
        <v>315600</v>
      </c>
    </row>
    <row r="185" spans="2:4" ht="12.75">
      <c r="B185" s="98" t="s">
        <v>207</v>
      </c>
      <c r="C185" s="99">
        <f>C184*C183</f>
        <v>40081200</v>
      </c>
      <c r="D185" t="s">
        <v>204</v>
      </c>
    </row>
    <row r="186" spans="2:4" ht="13.5" thickBot="1">
      <c r="B186" s="100" t="s">
        <v>202</v>
      </c>
      <c r="C186" s="101">
        <f>C185/8760000</f>
        <v>4.575479452054794</v>
      </c>
      <c r="D186" t="s">
        <v>209</v>
      </c>
    </row>
    <row r="187" spans="2:3" ht="12.75">
      <c r="B187" s="96" t="s">
        <v>198</v>
      </c>
      <c r="C187" s="97">
        <v>7</v>
      </c>
    </row>
    <row r="188" spans="2:4" ht="12.75">
      <c r="B188" s="98" t="s">
        <v>208</v>
      </c>
      <c r="C188" s="99">
        <v>37</v>
      </c>
      <c r="D188" t="s">
        <v>204</v>
      </c>
    </row>
    <row r="189" spans="2:3" ht="12.75">
      <c r="B189" s="98" t="s">
        <v>200</v>
      </c>
      <c r="C189" s="99">
        <f>C181*C187</f>
        <v>1841000</v>
      </c>
    </row>
    <row r="190" spans="2:4" ht="12.75">
      <c r="B190" s="98" t="s">
        <v>202</v>
      </c>
      <c r="C190" s="99">
        <f>C188*C189</f>
        <v>68117000</v>
      </c>
      <c r="D190" t="s">
        <v>204</v>
      </c>
    </row>
    <row r="191" spans="2:4" ht="13.5" thickBot="1">
      <c r="B191" s="104" t="s">
        <v>203</v>
      </c>
      <c r="C191" s="105">
        <f>C190/8760000</f>
        <v>7.775913242009133</v>
      </c>
      <c r="D191" t="s">
        <v>209</v>
      </c>
    </row>
    <row r="192" spans="2:8" ht="12.75">
      <c r="B192" s="96" t="s">
        <v>199</v>
      </c>
      <c r="C192" s="106">
        <f>C186+C191</f>
        <v>12.351392694063927</v>
      </c>
      <c r="D192" t="s">
        <v>209</v>
      </c>
      <c r="G192" s="80">
        <f>0.9/C192</f>
        <v>0.07286627688815525</v>
      </c>
      <c r="H192" s="75">
        <f>G192*C181</f>
        <v>19163.83082158483</v>
      </c>
    </row>
    <row r="193" spans="2:4" ht="13.5" thickBot="1">
      <c r="B193" s="100" t="s">
        <v>210</v>
      </c>
      <c r="C193" s="107">
        <f>C192/5</f>
        <v>2.4702785388127855</v>
      </c>
      <c r="D193" s="94" t="s">
        <v>209</v>
      </c>
    </row>
    <row r="194" ht="12.75">
      <c r="C194" s="76">
        <f>C192/1.8</f>
        <v>6.861884830035515</v>
      </c>
    </row>
    <row r="195" spans="2:4" ht="12.75">
      <c r="B195" t="s">
        <v>226</v>
      </c>
      <c r="C195" s="94">
        <f>SUM(L53:P126)</f>
        <v>60.31632871968784</v>
      </c>
      <c r="D195" t="s">
        <v>209</v>
      </c>
    </row>
    <row r="196" spans="2:5" ht="12.75">
      <c r="B196" t="s">
        <v>227</v>
      </c>
      <c r="C196" s="75">
        <f>C195*11/12</f>
        <v>55.289967993047185</v>
      </c>
      <c r="D196" s="110">
        <f>C195-C196</f>
        <v>5.026360726640654</v>
      </c>
      <c r="E196" s="112">
        <f>D196/5</f>
        <v>1.0052721453281308</v>
      </c>
    </row>
    <row r="197" spans="2:4" ht="12.75">
      <c r="B197" t="s">
        <v>228</v>
      </c>
      <c r="C197" s="75">
        <f>C196*10/12</f>
        <v>46.07497332753932</v>
      </c>
      <c r="D197" s="111">
        <f>C196-C197</f>
        <v>9.214994665507867</v>
      </c>
    </row>
    <row r="198" ht="12.75">
      <c r="B198" t="s">
        <v>186</v>
      </c>
    </row>
    <row r="199" spans="2:9" ht="12.75">
      <c r="B199" s="68" t="s">
        <v>190</v>
      </c>
      <c r="C199" s="68"/>
      <c r="D199" s="78">
        <v>2010</v>
      </c>
      <c r="E199" s="78">
        <v>2011</v>
      </c>
      <c r="F199" s="78">
        <v>2012</v>
      </c>
      <c r="G199" s="78">
        <v>2013</v>
      </c>
      <c r="H199" s="78">
        <v>2014</v>
      </c>
      <c r="I199" s="87" t="s">
        <v>188</v>
      </c>
    </row>
    <row r="200" spans="2:9" ht="12.75">
      <c r="B200" s="33" t="s">
        <v>147</v>
      </c>
      <c r="C200" s="33" t="s">
        <v>211</v>
      </c>
      <c r="D200" s="8">
        <v>64.95784352021728</v>
      </c>
      <c r="E200" s="8">
        <v>71.45362787223901</v>
      </c>
      <c r="F200" s="8">
        <v>77.94941222426074</v>
      </c>
      <c r="G200" s="8">
        <v>84.44519657628247</v>
      </c>
      <c r="H200" s="8">
        <v>90.9409809283042</v>
      </c>
      <c r="I200" s="8">
        <v>389.7470611213037</v>
      </c>
    </row>
    <row r="201" spans="2:9" ht="12.75">
      <c r="B201" s="33" t="s">
        <v>147</v>
      </c>
      <c r="C201" s="33" t="s">
        <v>212</v>
      </c>
      <c r="D201" s="8">
        <v>54.13153626684774</v>
      </c>
      <c r="E201" s="8">
        <v>59.544689893532514</v>
      </c>
      <c r="F201" s="8">
        <v>64.95784352021728</v>
      </c>
      <c r="G201" s="8">
        <v>70.37099714690206</v>
      </c>
      <c r="H201" s="8">
        <v>75.78415077358683</v>
      </c>
      <c r="I201" s="8">
        <v>324.7892176010864</v>
      </c>
    </row>
    <row r="202" spans="2:9" ht="12.75">
      <c r="B202" s="33"/>
      <c r="C202" s="33"/>
      <c r="D202" s="8"/>
      <c r="E202" s="8"/>
      <c r="F202" s="8"/>
      <c r="G202" s="8"/>
      <c r="H202" s="8"/>
      <c r="I202" s="8"/>
    </row>
    <row r="203" spans="2:9" ht="12.75">
      <c r="B203" s="33" t="s">
        <v>146</v>
      </c>
      <c r="C203" s="33" t="s">
        <v>213</v>
      </c>
      <c r="D203" s="8">
        <v>17.8768767829775</v>
      </c>
      <c r="E203" s="8">
        <v>19.664564461275248</v>
      </c>
      <c r="F203" s="8">
        <v>21.452252139572998</v>
      </c>
      <c r="G203" s="8">
        <v>23.23993981787075</v>
      </c>
      <c r="H203" s="8">
        <v>25.0276274961685</v>
      </c>
      <c r="I203" s="8">
        <v>107.261260697865</v>
      </c>
    </row>
    <row r="204" spans="2:9" ht="12.75">
      <c r="B204" s="33" t="s">
        <v>146</v>
      </c>
      <c r="C204" s="33" t="s">
        <v>214</v>
      </c>
      <c r="D204" s="8">
        <v>14.897397319147919</v>
      </c>
      <c r="E204" s="8">
        <v>16.38713705106271</v>
      </c>
      <c r="F204" s="8">
        <v>17.8768767829775</v>
      </c>
      <c r="G204" s="8">
        <v>19.366616514892293</v>
      </c>
      <c r="H204" s="8">
        <v>20.856356246807085</v>
      </c>
      <c r="I204" s="8">
        <v>89.38438391488751</v>
      </c>
    </row>
    <row r="205" spans="2:9" ht="12.75">
      <c r="B205" s="33"/>
      <c r="C205" s="33"/>
      <c r="D205" s="8"/>
      <c r="E205" s="8"/>
      <c r="F205" s="8"/>
      <c r="G205" s="8"/>
      <c r="H205" s="8"/>
      <c r="I205" s="8"/>
    </row>
    <row r="206" spans="2:9" ht="12.75">
      <c r="B206" s="33" t="s">
        <v>144</v>
      </c>
      <c r="C206" s="33" t="s">
        <v>215</v>
      </c>
      <c r="D206" s="8">
        <v>3.7616046164197408</v>
      </c>
      <c r="E206" s="8">
        <v>4.137765078061714</v>
      </c>
      <c r="F206" s="8">
        <v>4.513925539703688</v>
      </c>
      <c r="G206" s="8">
        <v>4.890086001345662</v>
      </c>
      <c r="H206" s="8">
        <v>5.266246462987636</v>
      </c>
      <c r="I206" s="8">
        <v>22.569627698518445</v>
      </c>
    </row>
    <row r="207" spans="2:9" ht="12.75">
      <c r="B207" s="33" t="s">
        <v>144</v>
      </c>
      <c r="C207" s="33" t="s">
        <v>216</v>
      </c>
      <c r="D207" s="8">
        <v>3.134670513683117</v>
      </c>
      <c r="E207" s="8">
        <v>3.4481375650514288</v>
      </c>
      <c r="F207" s="8">
        <v>3.7616046164197403</v>
      </c>
      <c r="G207" s="8">
        <v>4.075071667788052</v>
      </c>
      <c r="H207" s="8">
        <v>4.388538719156364</v>
      </c>
      <c r="I207" s="8">
        <v>18.808023082098707</v>
      </c>
    </row>
    <row r="208" spans="2:9" ht="12.75">
      <c r="B208" s="33"/>
      <c r="C208" s="33"/>
      <c r="D208" s="8"/>
      <c r="E208" s="8"/>
      <c r="F208" s="8"/>
      <c r="G208" s="8"/>
      <c r="H208" s="8"/>
      <c r="I208" s="8"/>
    </row>
    <row r="209" spans="2:9" ht="12.75">
      <c r="B209" s="33" t="s">
        <v>145</v>
      </c>
      <c r="C209" s="33" t="s">
        <v>217</v>
      </c>
      <c r="D209" s="8">
        <v>3.305013295905583</v>
      </c>
      <c r="E209" s="8">
        <v>3.6355146254961412</v>
      </c>
      <c r="F209" s="8">
        <v>3.9660159550866996</v>
      </c>
      <c r="G209" s="8">
        <v>4.296517284677258</v>
      </c>
      <c r="H209" s="8">
        <v>4.627018614267817</v>
      </c>
      <c r="I209" s="8">
        <v>19.830079775433497</v>
      </c>
    </row>
    <row r="210" spans="2:9" ht="12.75">
      <c r="B210" s="33" t="s">
        <v>145</v>
      </c>
      <c r="C210" s="33" t="s">
        <v>218</v>
      </c>
      <c r="D210" s="8">
        <v>2.754177746587986</v>
      </c>
      <c r="E210" s="8">
        <v>3.0295955212467844</v>
      </c>
      <c r="F210" s="8">
        <v>3.305013295905583</v>
      </c>
      <c r="G210" s="8">
        <v>3.5804310705643823</v>
      </c>
      <c r="H210" s="8">
        <v>3.8558488452231807</v>
      </c>
      <c r="I210" s="8">
        <v>16.525066479527915</v>
      </c>
    </row>
    <row r="211" spans="2:9" ht="12.75">
      <c r="B211" s="33"/>
      <c r="C211" s="33"/>
      <c r="D211" s="8"/>
      <c r="E211" s="8"/>
      <c r="F211" s="8"/>
      <c r="G211" s="8"/>
      <c r="H211" s="8"/>
      <c r="I211" s="8"/>
    </row>
    <row r="212" spans="2:9" ht="12.75">
      <c r="B212" s="33" t="s">
        <v>168</v>
      </c>
      <c r="C212" s="33" t="s">
        <v>219</v>
      </c>
      <c r="D212" s="8">
        <v>2.079997875257362</v>
      </c>
      <c r="E212" s="8">
        <v>2.287997662783098</v>
      </c>
      <c r="F212" s="8">
        <v>2.4959974503088342</v>
      </c>
      <c r="G212" s="8">
        <v>2.7039972378345705</v>
      </c>
      <c r="H212" s="8">
        <v>2.9119970253603067</v>
      </c>
      <c r="I212" s="8">
        <v>12.479987251544172</v>
      </c>
    </row>
    <row r="213" spans="2:9" ht="12.75">
      <c r="B213" s="33" t="s">
        <v>168</v>
      </c>
      <c r="C213" s="33" t="s">
        <v>220</v>
      </c>
      <c r="D213" s="8">
        <v>1.7333315627144683</v>
      </c>
      <c r="E213" s="8">
        <v>1.9066647189859152</v>
      </c>
      <c r="F213" s="8">
        <v>2.079997875257362</v>
      </c>
      <c r="G213" s="8">
        <v>2.2533310315288086</v>
      </c>
      <c r="H213" s="8">
        <v>2.4266641878002555</v>
      </c>
      <c r="I213" s="8">
        <v>10.39998937628681</v>
      </c>
    </row>
    <row r="215" ht="12.75">
      <c r="B215" s="58"/>
    </row>
    <row r="216" spans="2:9" ht="12.75">
      <c r="B216" s="68" t="s">
        <v>189</v>
      </c>
      <c r="C216" s="68"/>
      <c r="D216" s="78">
        <v>2010</v>
      </c>
      <c r="E216" s="78">
        <v>2011</v>
      </c>
      <c r="F216" s="78">
        <v>2012</v>
      </c>
      <c r="G216" s="78">
        <v>2013</v>
      </c>
      <c r="H216" s="78">
        <v>2014</v>
      </c>
      <c r="I216" s="87" t="s">
        <v>188</v>
      </c>
    </row>
    <row r="217" spans="2:9" ht="12.75">
      <c r="B217" s="33" t="s">
        <v>144</v>
      </c>
      <c r="C217" s="33" t="s">
        <v>14</v>
      </c>
      <c r="D217" s="8">
        <v>3.134670513683117</v>
      </c>
      <c r="E217" s="8">
        <v>3.4481375650514288</v>
      </c>
      <c r="F217" s="8">
        <v>3.7616046164197403</v>
      </c>
      <c r="G217" s="8">
        <v>4.075071667788052</v>
      </c>
      <c r="H217" s="8">
        <v>4.388538719156364</v>
      </c>
      <c r="I217" s="8">
        <v>18.808023082098707</v>
      </c>
    </row>
    <row r="218" spans="2:9" ht="12.75">
      <c r="B218" s="33" t="s">
        <v>145</v>
      </c>
      <c r="C218" s="33" t="s">
        <v>25</v>
      </c>
      <c r="D218" s="8">
        <v>2.754177746587986</v>
      </c>
      <c r="E218" s="8">
        <v>3.0295955212467844</v>
      </c>
      <c r="F218" s="8">
        <v>3.305013295905583</v>
      </c>
      <c r="G218" s="8">
        <v>3.5804310705643823</v>
      </c>
      <c r="H218" s="8">
        <v>3.8558488452231807</v>
      </c>
      <c r="I218" s="8">
        <v>16.525066479527915</v>
      </c>
    </row>
    <row r="219" spans="2:9" ht="12.75">
      <c r="B219" s="33" t="s">
        <v>146</v>
      </c>
      <c r="C219" s="33" t="s">
        <v>11</v>
      </c>
      <c r="D219" s="8">
        <v>14.897397319147919</v>
      </c>
      <c r="E219" s="8">
        <v>16.38713705106271</v>
      </c>
      <c r="F219" s="8">
        <v>17.8768767829775</v>
      </c>
      <c r="G219" s="8">
        <v>19.366616514892293</v>
      </c>
      <c r="H219" s="8">
        <v>20.856356246807085</v>
      </c>
      <c r="I219" s="8">
        <v>89.38438391488751</v>
      </c>
    </row>
    <row r="220" spans="2:9" ht="12.75">
      <c r="B220" s="33" t="s">
        <v>147</v>
      </c>
      <c r="C220" s="33" t="s">
        <v>9</v>
      </c>
      <c r="D220" s="8">
        <v>54.13153626684774</v>
      </c>
      <c r="E220" s="8">
        <v>59.544689893532514</v>
      </c>
      <c r="F220" s="8">
        <v>64.95784352021728</v>
      </c>
      <c r="G220" s="8">
        <v>70.37099714690206</v>
      </c>
      <c r="H220" s="8">
        <v>75.78415077358683</v>
      </c>
      <c r="I220" s="8">
        <v>324.7892176010864</v>
      </c>
    </row>
    <row r="221" spans="2:9" ht="12.75">
      <c r="B221" s="33" t="s">
        <v>168</v>
      </c>
      <c r="C221" s="33" t="s">
        <v>167</v>
      </c>
      <c r="D221" s="8">
        <v>1.7333315627144683</v>
      </c>
      <c r="E221" s="8">
        <v>1.9066647189859152</v>
      </c>
      <c r="F221" s="8">
        <v>2.079997875257362</v>
      </c>
      <c r="G221" s="8">
        <v>2.2533310315288086</v>
      </c>
      <c r="H221" s="8">
        <v>2.4266641878002555</v>
      </c>
      <c r="I221" s="8">
        <v>10.39998937628681</v>
      </c>
    </row>
    <row r="222" spans="2:9" ht="12.75">
      <c r="B222" s="33" t="s">
        <v>187</v>
      </c>
      <c r="C222" s="36"/>
      <c r="D222" s="77">
        <v>76.65111340898123</v>
      </c>
      <c r="E222" s="77">
        <v>84.31622474987934</v>
      </c>
      <c r="F222" s="77">
        <v>91.98133609077746</v>
      </c>
      <c r="G222" s="77">
        <v>99.64644743167558</v>
      </c>
      <c r="H222" s="77">
        <v>107.31155877257372</v>
      </c>
      <c r="I222" s="41">
        <v>459.90668045388736</v>
      </c>
    </row>
    <row r="225" spans="2:10" ht="12.75">
      <c r="B225" s="36" t="s">
        <v>2</v>
      </c>
      <c r="C225" s="36" t="s">
        <v>221</v>
      </c>
      <c r="D225" s="78">
        <v>2010</v>
      </c>
      <c r="E225" s="78">
        <v>2011</v>
      </c>
      <c r="F225" s="78">
        <v>2012</v>
      </c>
      <c r="G225" s="78">
        <v>2013</v>
      </c>
      <c r="H225" s="78">
        <v>2014</v>
      </c>
      <c r="I225" s="87" t="s">
        <v>188</v>
      </c>
      <c r="J225" s="108">
        <v>1000</v>
      </c>
    </row>
    <row r="226" spans="2:10" ht="12.75">
      <c r="B226" s="33" t="s">
        <v>144</v>
      </c>
      <c r="C226" s="35">
        <v>0.1496143465524821</v>
      </c>
      <c r="D226" s="34">
        <v>29.92286931049642</v>
      </c>
      <c r="E226" s="34">
        <v>32.915156241546065</v>
      </c>
      <c r="F226" s="34">
        <v>35.907443172595706</v>
      </c>
      <c r="G226" s="34">
        <v>38.899730103645346</v>
      </c>
      <c r="H226" s="34">
        <v>41.89201703469499</v>
      </c>
      <c r="I226" s="34">
        <v>179.686830209531</v>
      </c>
      <c r="J226" s="75">
        <f aca="true" t="shared" si="39" ref="J226:J231">C226*1000</f>
        <v>149.6143465524821</v>
      </c>
    </row>
    <row r="227" spans="2:10" ht="12.75">
      <c r="B227" s="33" t="s">
        <v>145</v>
      </c>
      <c r="C227" s="35">
        <v>0.026519508293074763</v>
      </c>
      <c r="D227" s="34">
        <v>5.3039016586149526</v>
      </c>
      <c r="E227" s="34">
        <v>5.8342918244764475</v>
      </c>
      <c r="F227" s="34">
        <v>6.364681990337943</v>
      </c>
      <c r="G227" s="34">
        <v>6.895072156199438</v>
      </c>
      <c r="H227" s="34">
        <v>7.425462322060934</v>
      </c>
      <c r="I227" s="34">
        <v>31.849929459982793</v>
      </c>
      <c r="J227" s="75">
        <f t="shared" si="39"/>
        <v>26.519508293074765</v>
      </c>
    </row>
    <row r="228" spans="2:10" ht="12.75">
      <c r="B228" s="33" t="s">
        <v>146</v>
      </c>
      <c r="C228" s="35">
        <v>0.2922743099517536</v>
      </c>
      <c r="D228" s="34">
        <v>58.454861990350715</v>
      </c>
      <c r="E228" s="34">
        <v>64.30034818938579</v>
      </c>
      <c r="F228" s="34">
        <v>70.14583438842085</v>
      </c>
      <c r="G228" s="34">
        <v>75.99132058745593</v>
      </c>
      <c r="H228" s="34">
        <v>81.836806786491</v>
      </c>
      <c r="I228" s="34">
        <v>351.0214462520561</v>
      </c>
      <c r="J228" s="75">
        <f t="shared" si="39"/>
        <v>292.2743099517536</v>
      </c>
    </row>
    <row r="229" spans="2:10" ht="12.75">
      <c r="B229" s="33" t="s">
        <v>147</v>
      </c>
      <c r="C229" s="35">
        <v>0.5211918458264027</v>
      </c>
      <c r="D229" s="34">
        <v>104.23836916528053</v>
      </c>
      <c r="E229" s="34">
        <v>114.66220608180859</v>
      </c>
      <c r="F229" s="34">
        <v>125.08604299833664</v>
      </c>
      <c r="G229" s="34">
        <v>135.50987991486468</v>
      </c>
      <c r="H229" s="34">
        <v>145.93371683139276</v>
      </c>
      <c r="I229" s="34">
        <v>625.9514068375096</v>
      </c>
      <c r="J229" s="75">
        <f t="shared" si="39"/>
        <v>521.1918458264026</v>
      </c>
    </row>
    <row r="230" spans="2:10" ht="12.75">
      <c r="B230" s="33" t="s">
        <v>168</v>
      </c>
      <c r="C230" s="35">
        <v>0.010399989376286809</v>
      </c>
      <c r="D230" s="34">
        <v>2.079997875257362</v>
      </c>
      <c r="E230" s="34">
        <v>2.287997662783098</v>
      </c>
      <c r="F230" s="34">
        <v>2.4959974503088342</v>
      </c>
      <c r="G230" s="34">
        <v>2.7039972378345705</v>
      </c>
      <c r="H230" s="34">
        <v>2.9119970253603067</v>
      </c>
      <c r="I230" s="34">
        <v>12.490387240920459</v>
      </c>
      <c r="J230" s="75">
        <f t="shared" si="39"/>
        <v>10.39998937628681</v>
      </c>
    </row>
    <row r="231" spans="2:10" ht="12.75">
      <c r="B231" s="67" t="s">
        <v>179</v>
      </c>
      <c r="C231" s="70">
        <v>1</v>
      </c>
      <c r="D231" s="69">
        <v>200</v>
      </c>
      <c r="E231" s="69">
        <v>220</v>
      </c>
      <c r="F231" s="69">
        <v>240</v>
      </c>
      <c r="G231" s="69">
        <v>260</v>
      </c>
      <c r="H231" s="69">
        <v>280</v>
      </c>
      <c r="I231" s="34">
        <v>1200</v>
      </c>
      <c r="J231" s="75">
        <f t="shared" si="39"/>
        <v>1000</v>
      </c>
    </row>
  </sheetData>
  <autoFilter ref="B3:AE129"/>
  <mergeCells count="1">
    <mergeCell ref="K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Power and Conservation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Eckman</dc:creator>
  <cp:keywords/>
  <dc:description/>
  <cp:lastModifiedBy>Tom Eckman</cp:lastModifiedBy>
  <dcterms:created xsi:type="dcterms:W3CDTF">2009-06-11T06:28:12Z</dcterms:created>
  <dcterms:modified xsi:type="dcterms:W3CDTF">2009-07-17T17:53:33Z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100177</vt:lpwstr>
  </property>
  <property fmtid="{D5CDD505-2E9C-101B-9397-08002B2CF9AE}" pid="6" name="IsConfidenti">
    <vt:lpwstr>0</vt:lpwstr>
  </property>
  <property fmtid="{D5CDD505-2E9C-101B-9397-08002B2CF9AE}" pid="7" name="Dat">
    <vt:lpwstr>2010-04-19T00:00:00Z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2010-01-29T00:00:00Z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