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vision 01.10.19 wout % Increa" sheetId="2" r:id="rId1"/>
    <sheet name="Revision 01.10.19" sheetId="1" r:id="rId2"/>
  </sheets>
  <definedNames>
    <definedName name="_xlnm.Print_Area" localSheetId="0">'Revision 01.10.19 wout % Increa'!$A$1:$X$193</definedName>
  </definedNames>
  <calcPr calcId="152511"/>
</workbook>
</file>

<file path=xl/calcChain.xml><?xml version="1.0" encoding="utf-8"?>
<calcChain xmlns="http://schemas.openxmlformats.org/spreadsheetml/2006/main">
  <c r="N184" i="2" l="1"/>
  <c r="L184" i="2"/>
  <c r="I184" i="2"/>
  <c r="E184" i="2"/>
  <c r="C184" i="2"/>
  <c r="G179" i="2"/>
  <c r="E179" i="2"/>
  <c r="C177" i="2"/>
  <c r="G176" i="2"/>
  <c r="C176" i="2"/>
  <c r="L174" i="2"/>
  <c r="I174" i="2"/>
  <c r="AB172" i="2"/>
  <c r="R165" i="2"/>
  <c r="R186" i="2" s="1"/>
  <c r="Y163" i="2"/>
  <c r="W163" i="2"/>
  <c r="U163" i="2"/>
  <c r="R163" i="2"/>
  <c r="P163" i="2"/>
  <c r="N163" i="2"/>
  <c r="L163" i="2"/>
  <c r="K163" i="2" s="1"/>
  <c r="I163" i="2"/>
  <c r="H163" i="2"/>
  <c r="G163" i="2"/>
  <c r="E163" i="2"/>
  <c r="C163" i="2"/>
  <c r="I162" i="2"/>
  <c r="I165" i="2" s="1"/>
  <c r="I186" i="2" s="1"/>
  <c r="V160" i="2"/>
  <c r="V162" i="2" s="1"/>
  <c r="T160" i="2"/>
  <c r="T162" i="2" s="1"/>
  <c r="N160" i="2"/>
  <c r="N162" i="2" s="1"/>
  <c r="L160" i="2"/>
  <c r="L162" i="2" s="1"/>
  <c r="E160" i="2"/>
  <c r="E162" i="2" s="1"/>
  <c r="Z157" i="2"/>
  <c r="Z160" i="2" s="1"/>
  <c r="Z162" i="2" s="1"/>
  <c r="T157" i="2"/>
  <c r="R157" i="2"/>
  <c r="R160" i="2" s="1"/>
  <c r="R162" i="2" s="1"/>
  <c r="P157" i="2"/>
  <c r="P160" i="2" s="1"/>
  <c r="P162" i="2" s="1"/>
  <c r="P165" i="2" s="1"/>
  <c r="P186" i="2" s="1"/>
  <c r="N157" i="2"/>
  <c r="L157" i="2"/>
  <c r="I157" i="2"/>
  <c r="I160" i="2" s="1"/>
  <c r="G157" i="2"/>
  <c r="G160" i="2" s="1"/>
  <c r="G162" i="2" s="1"/>
  <c r="G165" i="2" s="1"/>
  <c r="G186" i="2" s="1"/>
  <c r="E157" i="2"/>
  <c r="C157" i="2"/>
  <c r="C160" i="2" s="1"/>
  <c r="C162" i="2" s="1"/>
  <c r="C165" i="2" s="1"/>
  <c r="C186" i="2" s="1"/>
  <c r="AB154" i="2"/>
  <c r="AB153" i="2"/>
  <c r="X152" i="2"/>
  <c r="Z152" i="2" s="1"/>
  <c r="AA152" i="2" s="1"/>
  <c r="V152" i="2"/>
  <c r="V157" i="2" s="1"/>
  <c r="AB149" i="2"/>
  <c r="P147" i="2"/>
  <c r="C147" i="2"/>
  <c r="C185" i="2" s="1"/>
  <c r="Y145" i="2"/>
  <c r="W145" i="2"/>
  <c r="U145" i="2"/>
  <c r="R145" i="2"/>
  <c r="Q145" i="2"/>
  <c r="P145" i="2"/>
  <c r="N145" i="2"/>
  <c r="M145" i="2"/>
  <c r="L145" i="2"/>
  <c r="I145" i="2"/>
  <c r="K145" i="2" s="1"/>
  <c r="H145" i="2"/>
  <c r="G145" i="2"/>
  <c r="E145" i="2"/>
  <c r="F145" i="2" s="1"/>
  <c r="D145" i="2"/>
  <c r="C145" i="2"/>
  <c r="I144" i="2"/>
  <c r="I147" i="2" s="1"/>
  <c r="I185" i="2" s="1"/>
  <c r="I189" i="2" s="1"/>
  <c r="E144" i="2"/>
  <c r="G143" i="2"/>
  <c r="P142" i="2"/>
  <c r="P144" i="2" s="1"/>
  <c r="N140" i="2"/>
  <c r="N142" i="2" s="1"/>
  <c r="N144" i="2" s="1"/>
  <c r="N147" i="2" s="1"/>
  <c r="N185" i="2" s="1"/>
  <c r="L140" i="2"/>
  <c r="L142" i="2" s="1"/>
  <c r="L144" i="2" s="1"/>
  <c r="L147" i="2" s="1"/>
  <c r="L185" i="2" s="1"/>
  <c r="E140" i="2"/>
  <c r="E142" i="2" s="1"/>
  <c r="C140" i="2"/>
  <c r="C142" i="2" s="1"/>
  <c r="C144" i="2" s="1"/>
  <c r="T139" i="2"/>
  <c r="V139" i="2" s="1"/>
  <c r="X139" i="2" s="1"/>
  <c r="Z139" i="2" s="1"/>
  <c r="AA139" i="2" s="1"/>
  <c r="AB139" i="2" s="1"/>
  <c r="R139" i="2"/>
  <c r="P139" i="2"/>
  <c r="P140" i="2" s="1"/>
  <c r="N139" i="2"/>
  <c r="I139" i="2"/>
  <c r="I140" i="2" s="1"/>
  <c r="I142" i="2" s="1"/>
  <c r="G139" i="2"/>
  <c r="G140" i="2" s="1"/>
  <c r="G142" i="2" s="1"/>
  <c r="G144" i="2" s="1"/>
  <c r="G147" i="2" s="1"/>
  <c r="G185" i="2" s="1"/>
  <c r="X137" i="2"/>
  <c r="V137" i="2"/>
  <c r="T137" i="2"/>
  <c r="R137" i="2"/>
  <c r="AA136" i="2"/>
  <c r="Z136" i="2"/>
  <c r="X136" i="2"/>
  <c r="V136" i="2"/>
  <c r="T136" i="2"/>
  <c r="T140" i="2" s="1"/>
  <c r="T142" i="2" s="1"/>
  <c r="T144" i="2" s="1"/>
  <c r="R136" i="2"/>
  <c r="V135" i="2"/>
  <c r="X135" i="2" s="1"/>
  <c r="X140" i="2" s="1"/>
  <c r="X142" i="2" s="1"/>
  <c r="X144" i="2" s="1"/>
  <c r="AB132" i="2"/>
  <c r="E130" i="2"/>
  <c r="Y128" i="2"/>
  <c r="W128" i="2"/>
  <c r="U128" i="2"/>
  <c r="T128" i="2"/>
  <c r="V128" i="2" s="1"/>
  <c r="X128" i="2" s="1"/>
  <c r="Z128" i="2" s="1"/>
  <c r="AA128" i="2" s="1"/>
  <c r="AB128" i="2" s="1"/>
  <c r="R128" i="2"/>
  <c r="Q128" i="2"/>
  <c r="P128" i="2"/>
  <c r="I128" i="2"/>
  <c r="H128" i="2"/>
  <c r="F128" i="2"/>
  <c r="D128" i="2"/>
  <c r="I126" i="2"/>
  <c r="G126" i="2"/>
  <c r="E126" i="2"/>
  <c r="C126" i="2"/>
  <c r="R124" i="2"/>
  <c r="L124" i="2"/>
  <c r="I124" i="2"/>
  <c r="I127" i="2" s="1"/>
  <c r="T122" i="2"/>
  <c r="T124" i="2" s="1"/>
  <c r="I122" i="2"/>
  <c r="E122" i="2"/>
  <c r="E124" i="2" s="1"/>
  <c r="C122" i="2"/>
  <c r="C124" i="2" s="1"/>
  <c r="C127" i="2" s="1"/>
  <c r="T121" i="2"/>
  <c r="V121" i="2" s="1"/>
  <c r="X121" i="2" s="1"/>
  <c r="Z121" i="2" s="1"/>
  <c r="AA121" i="2" s="1"/>
  <c r="AB121" i="2" s="1"/>
  <c r="P121" i="2"/>
  <c r="N121" i="2"/>
  <c r="L121" i="2"/>
  <c r="G121" i="2"/>
  <c r="G122" i="2" s="1"/>
  <c r="G124" i="2" s="1"/>
  <c r="G127" i="2" s="1"/>
  <c r="G130" i="2" s="1"/>
  <c r="G184" i="2" s="1"/>
  <c r="T120" i="2"/>
  <c r="V120" i="2" s="1"/>
  <c r="R120" i="2"/>
  <c r="R122" i="2" s="1"/>
  <c r="P120" i="2"/>
  <c r="N120" i="2"/>
  <c r="N122" i="2" s="1"/>
  <c r="N124" i="2" s="1"/>
  <c r="L120" i="2"/>
  <c r="L122" i="2" s="1"/>
  <c r="G120" i="2"/>
  <c r="Z119" i="2"/>
  <c r="X119" i="2"/>
  <c r="AB118" i="2"/>
  <c r="AB136" i="2" s="1"/>
  <c r="V117" i="2"/>
  <c r="X117" i="2" s="1"/>
  <c r="P117" i="2"/>
  <c r="P122" i="2" s="1"/>
  <c r="P124" i="2" s="1"/>
  <c r="AB114" i="2"/>
  <c r="R111" i="2"/>
  <c r="R179" i="2" s="1"/>
  <c r="N111" i="2"/>
  <c r="N179" i="2" s="1"/>
  <c r="L111" i="2"/>
  <c r="L179" i="2" s="1"/>
  <c r="I111" i="2"/>
  <c r="I179" i="2" s="1"/>
  <c r="G111" i="2"/>
  <c r="E111" i="2"/>
  <c r="C111" i="2"/>
  <c r="C179" i="2" s="1"/>
  <c r="Y108" i="2"/>
  <c r="W108" i="2"/>
  <c r="U108" i="2"/>
  <c r="T108" i="2"/>
  <c r="R108" i="2"/>
  <c r="P108" i="2"/>
  <c r="P111" i="2" s="1"/>
  <c r="O108" i="2" s="1"/>
  <c r="M108" i="2"/>
  <c r="L108" i="2"/>
  <c r="K108" i="2"/>
  <c r="I108" i="2"/>
  <c r="H108" i="2"/>
  <c r="E108" i="2"/>
  <c r="C108" i="2"/>
  <c r="AB101" i="2"/>
  <c r="V101" i="2"/>
  <c r="X101" i="2" s="1"/>
  <c r="Z101" i="2" s="1"/>
  <c r="AA101" i="2" s="1"/>
  <c r="AB97" i="2"/>
  <c r="Y93" i="2"/>
  <c r="W93" i="2"/>
  <c r="U93" i="2"/>
  <c r="R93" i="2"/>
  <c r="Q93" i="2"/>
  <c r="P93" i="2"/>
  <c r="M93" i="2"/>
  <c r="K93" i="2"/>
  <c r="I93" i="2"/>
  <c r="H93" i="2"/>
  <c r="F93" i="2"/>
  <c r="D93" i="2"/>
  <c r="L92" i="2"/>
  <c r="L95" i="2" s="1"/>
  <c r="L178" i="2" s="1"/>
  <c r="T90" i="2"/>
  <c r="T92" i="2" s="1"/>
  <c r="T93" i="2" s="1"/>
  <c r="R90" i="2"/>
  <c r="R92" i="2" s="1"/>
  <c r="R95" i="2" s="1"/>
  <c r="R178" i="2" s="1"/>
  <c r="L90" i="2"/>
  <c r="G90" i="2"/>
  <c r="G92" i="2" s="1"/>
  <c r="G95" i="2" s="1"/>
  <c r="G178" i="2" s="1"/>
  <c r="P88" i="2"/>
  <c r="P90" i="2" s="1"/>
  <c r="P92" i="2" s="1"/>
  <c r="P95" i="2" s="1"/>
  <c r="N88" i="2"/>
  <c r="N90" i="2" s="1"/>
  <c r="N92" i="2" s="1"/>
  <c r="N95" i="2" s="1"/>
  <c r="N178" i="2" s="1"/>
  <c r="C88" i="2"/>
  <c r="C90" i="2" s="1"/>
  <c r="C92" i="2" s="1"/>
  <c r="C95" i="2" s="1"/>
  <c r="C178" i="2" s="1"/>
  <c r="V85" i="2"/>
  <c r="V88" i="2" s="1"/>
  <c r="V90" i="2" s="1"/>
  <c r="V92" i="2" s="1"/>
  <c r="R85" i="2"/>
  <c r="R88" i="2" s="1"/>
  <c r="P85" i="2"/>
  <c r="N85" i="2"/>
  <c r="L85" i="2"/>
  <c r="I85" i="2"/>
  <c r="I88" i="2" s="1"/>
  <c r="I90" i="2" s="1"/>
  <c r="I92" i="2" s="1"/>
  <c r="I95" i="2" s="1"/>
  <c r="I178" i="2" s="1"/>
  <c r="E85" i="2"/>
  <c r="E88" i="2" s="1"/>
  <c r="E90" i="2" s="1"/>
  <c r="E92" i="2" s="1"/>
  <c r="E95" i="2" s="1"/>
  <c r="E178" i="2" s="1"/>
  <c r="AB82" i="2"/>
  <c r="AA82" i="2"/>
  <c r="Z82" i="2"/>
  <c r="X82" i="2"/>
  <c r="V82" i="2"/>
  <c r="T82" i="2"/>
  <c r="T85" i="2" s="1"/>
  <c r="T88" i="2" s="1"/>
  <c r="R82" i="2"/>
  <c r="P82" i="2"/>
  <c r="I82" i="2"/>
  <c r="G82" i="2"/>
  <c r="E82" i="2"/>
  <c r="C82" i="2"/>
  <c r="I81" i="2"/>
  <c r="G81" i="2"/>
  <c r="G85" i="2" s="1"/>
  <c r="G88" i="2" s="1"/>
  <c r="E81" i="2"/>
  <c r="C81" i="2"/>
  <c r="C85" i="2" s="1"/>
  <c r="V80" i="2"/>
  <c r="X80" i="2" s="1"/>
  <c r="Z80" i="2" s="1"/>
  <c r="Z85" i="2" s="1"/>
  <c r="Z88" i="2" s="1"/>
  <c r="Z90" i="2" s="1"/>
  <c r="Z92" i="2" s="1"/>
  <c r="AB77" i="2"/>
  <c r="Y73" i="2"/>
  <c r="W73" i="2"/>
  <c r="U73" i="2"/>
  <c r="R73" i="2"/>
  <c r="Q73" i="2" s="1"/>
  <c r="P73" i="2"/>
  <c r="N73" i="2"/>
  <c r="L73" i="2"/>
  <c r="K73" i="2" s="1"/>
  <c r="I73" i="2"/>
  <c r="H73" i="2" s="1"/>
  <c r="F73" i="2"/>
  <c r="D73" i="2"/>
  <c r="R69" i="2"/>
  <c r="P69" i="2"/>
  <c r="N69" i="2"/>
  <c r="L69" i="2"/>
  <c r="I69" i="2"/>
  <c r="G69" i="2"/>
  <c r="C69" i="2"/>
  <c r="T68" i="2"/>
  <c r="T69" i="2" s="1"/>
  <c r="V69" i="2" s="1"/>
  <c r="X69" i="2" s="1"/>
  <c r="Z69" i="2" s="1"/>
  <c r="AA69" i="2" s="1"/>
  <c r="AB69" i="2" s="1"/>
  <c r="L66" i="2"/>
  <c r="L68" i="2" s="1"/>
  <c r="L70" i="2" s="1"/>
  <c r="L72" i="2" s="1"/>
  <c r="L75" i="2" s="1"/>
  <c r="L177" i="2" s="1"/>
  <c r="I66" i="2"/>
  <c r="G66" i="2"/>
  <c r="E66" i="2"/>
  <c r="C66" i="2"/>
  <c r="G65" i="2"/>
  <c r="G68" i="2" s="1"/>
  <c r="G70" i="2" s="1"/>
  <c r="G72" i="2" s="1"/>
  <c r="G75" i="2" s="1"/>
  <c r="G177" i="2" s="1"/>
  <c r="E65" i="2"/>
  <c r="T64" i="2"/>
  <c r="V64" i="2" s="1"/>
  <c r="X64" i="2" s="1"/>
  <c r="Z64" i="2" s="1"/>
  <c r="AA64" i="2" s="1"/>
  <c r="AB64" i="2" s="1"/>
  <c r="R64" i="2"/>
  <c r="N64" i="2"/>
  <c r="N65" i="2" s="1"/>
  <c r="N68" i="2" s="1"/>
  <c r="N70" i="2" s="1"/>
  <c r="N72" i="2" s="1"/>
  <c r="N75" i="2" s="1"/>
  <c r="N177" i="2" s="1"/>
  <c r="I64" i="2"/>
  <c r="G64" i="2"/>
  <c r="T62" i="2"/>
  <c r="T65" i="2" s="1"/>
  <c r="R62" i="2"/>
  <c r="R65" i="2" s="1"/>
  <c r="R68" i="2" s="1"/>
  <c r="R70" i="2" s="1"/>
  <c r="R72" i="2" s="1"/>
  <c r="R75" i="2" s="1"/>
  <c r="R177" i="2" s="1"/>
  <c r="P62" i="2"/>
  <c r="N62" i="2"/>
  <c r="L62" i="2"/>
  <c r="L65" i="2" s="1"/>
  <c r="I62" i="2"/>
  <c r="I65" i="2" s="1"/>
  <c r="I68" i="2" s="1"/>
  <c r="I70" i="2" s="1"/>
  <c r="I72" i="2" s="1"/>
  <c r="I75" i="2" s="1"/>
  <c r="I177" i="2" s="1"/>
  <c r="G62" i="2"/>
  <c r="E62" i="2"/>
  <c r="C62" i="2"/>
  <c r="C65" i="2" s="1"/>
  <c r="C68" i="2" s="1"/>
  <c r="C70" i="2" s="1"/>
  <c r="C72" i="2" s="1"/>
  <c r="C75" i="2" s="1"/>
  <c r="V60" i="2"/>
  <c r="V61" i="2" s="1"/>
  <c r="T60" i="2"/>
  <c r="R60" i="2"/>
  <c r="AA59" i="2"/>
  <c r="Z59" i="2"/>
  <c r="X59" i="2"/>
  <c r="V59" i="2"/>
  <c r="X57" i="2"/>
  <c r="V57" i="2"/>
  <c r="AB55" i="2"/>
  <c r="Y51" i="2"/>
  <c r="W51" i="2"/>
  <c r="U51" i="2"/>
  <c r="P51" i="2"/>
  <c r="N51" i="2"/>
  <c r="L51" i="2"/>
  <c r="I51" i="2"/>
  <c r="H51" i="2" s="1"/>
  <c r="F51" i="2"/>
  <c r="E51" i="2"/>
  <c r="D51" i="2"/>
  <c r="C51" i="2"/>
  <c r="P50" i="2"/>
  <c r="G50" i="2"/>
  <c r="G53" i="2" s="1"/>
  <c r="E50" i="2"/>
  <c r="E53" i="2" s="1"/>
  <c r="E176" i="2" s="1"/>
  <c r="V47" i="2"/>
  <c r="X47" i="2" s="1"/>
  <c r="Z47" i="2" s="1"/>
  <c r="AA47" i="2" s="1"/>
  <c r="AB47" i="2" s="1"/>
  <c r="T47" i="2"/>
  <c r="R47" i="2"/>
  <c r="P47" i="2"/>
  <c r="N47" i="2"/>
  <c r="L47" i="2"/>
  <c r="I47" i="2"/>
  <c r="G47" i="2"/>
  <c r="E47" i="2"/>
  <c r="C47" i="2"/>
  <c r="T46" i="2"/>
  <c r="T48" i="2" s="1"/>
  <c r="T50" i="2" s="1"/>
  <c r="R46" i="2"/>
  <c r="I46" i="2"/>
  <c r="I48" i="2" s="1"/>
  <c r="I50" i="2" s="1"/>
  <c r="I53" i="2" s="1"/>
  <c r="I176" i="2" s="1"/>
  <c r="G46" i="2"/>
  <c r="G48" i="2" s="1"/>
  <c r="E46" i="2"/>
  <c r="E48" i="2" s="1"/>
  <c r="C46" i="2"/>
  <c r="C48" i="2" s="1"/>
  <c r="C50" i="2" s="1"/>
  <c r="C53" i="2" s="1"/>
  <c r="V45" i="2"/>
  <c r="X45" i="2" s="1"/>
  <c r="T45" i="2"/>
  <c r="P45" i="2"/>
  <c r="P46" i="2" s="1"/>
  <c r="P48" i="2" s="1"/>
  <c r="N45" i="2"/>
  <c r="N46" i="2" s="1"/>
  <c r="N48" i="2" s="1"/>
  <c r="N50" i="2" s="1"/>
  <c r="N53" i="2" s="1"/>
  <c r="N176" i="2" s="1"/>
  <c r="L45" i="2"/>
  <c r="L46" i="2" s="1"/>
  <c r="L48" i="2" s="1"/>
  <c r="L50" i="2" s="1"/>
  <c r="L53" i="2" s="1"/>
  <c r="L176" i="2" s="1"/>
  <c r="I45" i="2"/>
  <c r="V42" i="2"/>
  <c r="AA40" i="2"/>
  <c r="Z40" i="2"/>
  <c r="X40" i="2"/>
  <c r="V40" i="2"/>
  <c r="AA39" i="2"/>
  <c r="Z39" i="2"/>
  <c r="X39" i="2"/>
  <c r="V39" i="2"/>
  <c r="V37" i="2"/>
  <c r="AB34" i="2"/>
  <c r="E32" i="2"/>
  <c r="E174" i="2" s="1"/>
  <c r="R30" i="2"/>
  <c r="P30" i="2"/>
  <c r="N30" i="2"/>
  <c r="G29" i="2"/>
  <c r="G32" i="2" s="1"/>
  <c r="G174" i="2" s="1"/>
  <c r="G181" i="2" s="1"/>
  <c r="E29" i="2"/>
  <c r="I26" i="2"/>
  <c r="G26" i="2"/>
  <c r="C26" i="2"/>
  <c r="I24" i="2"/>
  <c r="I27" i="2" s="1"/>
  <c r="I29" i="2" s="1"/>
  <c r="I30" i="2" s="1"/>
  <c r="H30" i="2" s="1"/>
  <c r="G24" i="2"/>
  <c r="G27" i="2" s="1"/>
  <c r="T22" i="2"/>
  <c r="T24" i="2" s="1"/>
  <c r="L22" i="2"/>
  <c r="L24" i="2" s="1"/>
  <c r="I22" i="2"/>
  <c r="G22" i="2"/>
  <c r="E22" i="2"/>
  <c r="E24" i="2" s="1"/>
  <c r="E26" i="2" s="1"/>
  <c r="C22" i="2"/>
  <c r="C24" i="2" s="1"/>
  <c r="C27" i="2" s="1"/>
  <c r="C29" i="2" s="1"/>
  <c r="C32" i="2" s="1"/>
  <c r="C174" i="2" s="1"/>
  <c r="C181" i="2" s="1"/>
  <c r="X21" i="2"/>
  <c r="Z21" i="2" s="1"/>
  <c r="AA21" i="2" s="1"/>
  <c r="AB21" i="2" s="1"/>
  <c r="V21" i="2"/>
  <c r="T21" i="2"/>
  <c r="R21" i="2"/>
  <c r="P21" i="2"/>
  <c r="N21" i="2"/>
  <c r="L21" i="2"/>
  <c r="T20" i="2"/>
  <c r="V20" i="2" s="1"/>
  <c r="R20" i="2"/>
  <c r="R22" i="2" s="1"/>
  <c r="R24" i="2" s="1"/>
  <c r="P20" i="2"/>
  <c r="N20" i="2"/>
  <c r="N22" i="2" s="1"/>
  <c r="N24" i="2" s="1"/>
  <c r="N26" i="2" s="1"/>
  <c r="L20" i="2"/>
  <c r="X19" i="2"/>
  <c r="V18" i="2"/>
  <c r="V41" i="2" s="1"/>
  <c r="AB16" i="2"/>
  <c r="AB40" i="2" s="1"/>
  <c r="AB15" i="2"/>
  <c r="AB39" i="2" s="1"/>
  <c r="V13" i="2"/>
  <c r="X13" i="2" s="1"/>
  <c r="V7" i="2"/>
  <c r="X7" i="2" s="1"/>
  <c r="Z7" i="2" s="1"/>
  <c r="AA7" i="2" s="1"/>
  <c r="AB7" i="2" s="1"/>
  <c r="X6" i="2"/>
  <c r="Z6" i="2" s="1"/>
  <c r="AA6" i="2" s="1"/>
  <c r="AB6" i="2" s="1"/>
  <c r="V6" i="2"/>
  <c r="V5" i="2"/>
  <c r="X5" i="2" s="1"/>
  <c r="Z5" i="2" s="1"/>
  <c r="AA5" i="2" s="1"/>
  <c r="AB5" i="2" s="1"/>
  <c r="R111" i="1"/>
  <c r="T30" i="1"/>
  <c r="T32" i="1"/>
  <c r="R26" i="2" l="1"/>
  <c r="T26" i="2" s="1"/>
  <c r="V26" i="2" s="1"/>
  <c r="X26" i="2" s="1"/>
  <c r="Z26" i="2" s="1"/>
  <c r="AA26" i="2" s="1"/>
  <c r="AB26" i="2" s="1"/>
  <c r="R27" i="2"/>
  <c r="R29" i="2" s="1"/>
  <c r="R32" i="2" s="1"/>
  <c r="R174" i="2" s="1"/>
  <c r="T51" i="2"/>
  <c r="T53" i="2"/>
  <c r="T176" i="2" s="1"/>
  <c r="T27" i="2"/>
  <c r="T29" i="2" s="1"/>
  <c r="T32" i="2" s="1"/>
  <c r="T174" i="2" s="1"/>
  <c r="I181" i="2"/>
  <c r="I191" i="2" s="1"/>
  <c r="N27" i="2"/>
  <c r="N29" i="2" s="1"/>
  <c r="N32" i="2" s="1"/>
  <c r="N174" i="2" s="1"/>
  <c r="N181" i="2" s="1"/>
  <c r="Z45" i="2"/>
  <c r="X61" i="2"/>
  <c r="P126" i="2"/>
  <c r="P127" i="2" s="1"/>
  <c r="P130" i="2" s="1"/>
  <c r="P184" i="2" s="1"/>
  <c r="P189" i="2" s="1"/>
  <c r="N126" i="2"/>
  <c r="N127" i="2" s="1"/>
  <c r="N128" i="2" s="1"/>
  <c r="L189" i="2"/>
  <c r="X42" i="2"/>
  <c r="X60" i="2"/>
  <c r="X62" i="2" s="1"/>
  <c r="X65" i="2" s="1"/>
  <c r="X68" i="2" s="1"/>
  <c r="X70" i="2" s="1"/>
  <c r="X72" i="2" s="1"/>
  <c r="Z19" i="2"/>
  <c r="P22" i="2"/>
  <c r="P24" i="2" s="1"/>
  <c r="V46" i="2"/>
  <c r="V48" i="2" s="1"/>
  <c r="V50" i="2" s="1"/>
  <c r="Z57" i="2"/>
  <c r="M73" i="2"/>
  <c r="O73" i="2"/>
  <c r="V93" i="2"/>
  <c r="X93" i="2" s="1"/>
  <c r="Z93" i="2" s="1"/>
  <c r="AA93" i="2" s="1"/>
  <c r="AB93" i="2" s="1"/>
  <c r="S93" i="2"/>
  <c r="T95" i="2"/>
  <c r="T178" i="2" s="1"/>
  <c r="Z117" i="2"/>
  <c r="X122" i="2"/>
  <c r="X124" i="2" s="1"/>
  <c r="Z137" i="2"/>
  <c r="AA119" i="2"/>
  <c r="G189" i="2"/>
  <c r="G191" i="2" s="1"/>
  <c r="L126" i="2"/>
  <c r="L127" i="2" s="1"/>
  <c r="L128" i="2" s="1"/>
  <c r="K128" i="2" s="1"/>
  <c r="C189" i="2"/>
  <c r="C191" i="2" s="1"/>
  <c r="C193" i="2" s="1"/>
  <c r="AB152" i="2"/>
  <c r="AB157" i="2" s="1"/>
  <c r="AB160" i="2" s="1"/>
  <c r="AB162" i="2" s="1"/>
  <c r="AA157" i="2"/>
  <c r="AA160" i="2" s="1"/>
  <c r="AA162" i="2" s="1"/>
  <c r="T163" i="2"/>
  <c r="N189" i="2"/>
  <c r="T30" i="2"/>
  <c r="V30" i="2" s="1"/>
  <c r="X30" i="2" s="1"/>
  <c r="Z30" i="2" s="1"/>
  <c r="AA30" i="2" s="1"/>
  <c r="AB30" i="2" s="1"/>
  <c r="Q30" i="2"/>
  <c r="E181" i="2"/>
  <c r="T70" i="2"/>
  <c r="T72" i="2" s="1"/>
  <c r="AA80" i="2"/>
  <c r="P178" i="2"/>
  <c r="O93" i="2"/>
  <c r="S108" i="2"/>
  <c r="T111" i="2"/>
  <c r="T179" i="2" s="1"/>
  <c r="V108" i="2"/>
  <c r="T127" i="2"/>
  <c r="T130" i="2" s="1"/>
  <c r="T184" i="2" s="1"/>
  <c r="R140" i="2"/>
  <c r="R142" i="2" s="1"/>
  <c r="R144" i="2" s="1"/>
  <c r="R147" i="2" s="1"/>
  <c r="R185" i="2" s="1"/>
  <c r="O145" i="2"/>
  <c r="D163" i="2"/>
  <c r="E165" i="2"/>
  <c r="E186" i="2" s="1"/>
  <c r="X18" i="2"/>
  <c r="X20" i="2"/>
  <c r="V22" i="2"/>
  <c r="V24" i="2" s="1"/>
  <c r="V27" i="2" s="1"/>
  <c r="V29" i="2" s="1"/>
  <c r="L26" i="2"/>
  <c r="L27" i="2" s="1"/>
  <c r="L29" i="2" s="1"/>
  <c r="L30" i="2" s="1"/>
  <c r="R48" i="2"/>
  <c r="R50" i="2" s="1"/>
  <c r="P53" i="2"/>
  <c r="K51" i="2"/>
  <c r="M51" i="2"/>
  <c r="P64" i="2"/>
  <c r="P65" i="2"/>
  <c r="P68" i="2" s="1"/>
  <c r="P70" i="2" s="1"/>
  <c r="P72" i="2" s="1"/>
  <c r="P75" i="2" s="1"/>
  <c r="P177" i="2" s="1"/>
  <c r="X120" i="2"/>
  <c r="Z120" i="2" s="1"/>
  <c r="AA120" i="2" s="1"/>
  <c r="AB120" i="2" s="1"/>
  <c r="V122" i="2"/>
  <c r="V124" i="2" s="1"/>
  <c r="T145" i="2"/>
  <c r="T147" i="2"/>
  <c r="T185" i="2" s="1"/>
  <c r="L165" i="2"/>
  <c r="L186" i="2" s="1"/>
  <c r="L181" i="2"/>
  <c r="P185" i="2"/>
  <c r="E147" i="2"/>
  <c r="E185" i="2" s="1"/>
  <c r="E189" i="2" s="1"/>
  <c r="M163" i="2"/>
  <c r="O30" i="2"/>
  <c r="X85" i="2"/>
  <c r="X88" i="2" s="1"/>
  <c r="X90" i="2" s="1"/>
  <c r="X92" i="2" s="1"/>
  <c r="X95" i="2" s="1"/>
  <c r="X178" i="2" s="1"/>
  <c r="D108" i="2"/>
  <c r="Q108" i="2"/>
  <c r="R126" i="2"/>
  <c r="T126" i="2" s="1"/>
  <c r="V126" i="2" s="1"/>
  <c r="X126" i="2" s="1"/>
  <c r="Z126" i="2" s="1"/>
  <c r="AA126" i="2" s="1"/>
  <c r="AB126" i="2" s="1"/>
  <c r="Z135" i="2"/>
  <c r="V140" i="2"/>
  <c r="V142" i="2" s="1"/>
  <c r="V144" i="2" s="1"/>
  <c r="O163" i="2"/>
  <c r="X37" i="2"/>
  <c r="V62" i="2"/>
  <c r="V65" i="2" s="1"/>
  <c r="V68" i="2" s="1"/>
  <c r="V70" i="2" s="1"/>
  <c r="V72" i="2" s="1"/>
  <c r="AB59" i="2"/>
  <c r="E68" i="2"/>
  <c r="E70" i="2" s="1"/>
  <c r="E72" i="2" s="1"/>
  <c r="E75" i="2" s="1"/>
  <c r="E177" i="2" s="1"/>
  <c r="F108" i="2"/>
  <c r="X157" i="2"/>
  <c r="X160" i="2" s="1"/>
  <c r="X162" i="2" s="1"/>
  <c r="Q163" i="2"/>
  <c r="N165" i="2"/>
  <c r="N186" i="2" s="1"/>
  <c r="P179" i="2"/>
  <c r="F163" i="2"/>
  <c r="AB128" i="1"/>
  <c r="AB145" i="1"/>
  <c r="AB163" i="1"/>
  <c r="M128" i="2" l="1"/>
  <c r="O128" i="2"/>
  <c r="K30" i="2"/>
  <c r="M30" i="2"/>
  <c r="Z140" i="2"/>
  <c r="Z142" i="2" s="1"/>
  <c r="Z144" i="2" s="1"/>
  <c r="AA135" i="2"/>
  <c r="O51" i="2"/>
  <c r="P176" i="2"/>
  <c r="X22" i="2"/>
  <c r="X24" i="2" s="1"/>
  <c r="X27" i="2" s="1"/>
  <c r="X29" i="2" s="1"/>
  <c r="X32" i="2" s="1"/>
  <c r="X174" i="2" s="1"/>
  <c r="Z20" i="2"/>
  <c r="T189" i="2"/>
  <c r="E191" i="2"/>
  <c r="E193" i="2" s="1"/>
  <c r="AA19" i="2"/>
  <c r="Z42" i="2"/>
  <c r="Z60" i="2"/>
  <c r="N191" i="2"/>
  <c r="S145" i="2"/>
  <c r="V145" i="2"/>
  <c r="X145" i="2" s="1"/>
  <c r="R51" i="2"/>
  <c r="Q51" i="2" s="1"/>
  <c r="R53" i="2"/>
  <c r="R176" i="2" s="1"/>
  <c r="Z18" i="2"/>
  <c r="X41" i="2"/>
  <c r="Z37" i="2" s="1"/>
  <c r="V111" i="2"/>
  <c r="V179" i="2" s="1"/>
  <c r="X108" i="2"/>
  <c r="S163" i="2"/>
  <c r="V163" i="2"/>
  <c r="X127" i="2"/>
  <c r="X130" i="2" s="1"/>
  <c r="X184" i="2" s="1"/>
  <c r="AA57" i="2"/>
  <c r="S51" i="2"/>
  <c r="V51" i="2"/>
  <c r="X51" i="2" s="1"/>
  <c r="Z51" i="2" s="1"/>
  <c r="AA51" i="2" s="1"/>
  <c r="AB51" i="2" s="1"/>
  <c r="R127" i="2"/>
  <c r="R130" i="2" s="1"/>
  <c r="R184" i="2" s="1"/>
  <c r="R189" i="2" s="1"/>
  <c r="L191" i="2"/>
  <c r="L193" i="2" s="1"/>
  <c r="V127" i="2"/>
  <c r="V130" i="2" s="1"/>
  <c r="V184" i="2" s="1"/>
  <c r="AA85" i="2"/>
  <c r="AA88" i="2" s="1"/>
  <c r="AA90" i="2" s="1"/>
  <c r="AA92" i="2" s="1"/>
  <c r="AA95" i="2" s="1"/>
  <c r="AA178" i="2" s="1"/>
  <c r="AB80" i="2"/>
  <c r="AB85" i="2" s="1"/>
  <c r="AB88" i="2" s="1"/>
  <c r="AB90" i="2" s="1"/>
  <c r="AB92" i="2" s="1"/>
  <c r="AB95" i="2" s="1"/>
  <c r="AB178" i="2" s="1"/>
  <c r="T165" i="2"/>
  <c r="T186" i="2" s="1"/>
  <c r="Z122" i="2"/>
  <c r="Z124" i="2" s="1"/>
  <c r="Z127" i="2" s="1"/>
  <c r="Z130" i="2" s="1"/>
  <c r="Z184" i="2" s="1"/>
  <c r="AA117" i="2"/>
  <c r="Z95" i="2"/>
  <c r="Z178" i="2" s="1"/>
  <c r="AA45" i="2"/>
  <c r="V95" i="2"/>
  <c r="V178" i="2" s="1"/>
  <c r="R181" i="2"/>
  <c r="R191" i="2" s="1"/>
  <c r="V32" i="2"/>
  <c r="V174" i="2" s="1"/>
  <c r="T73" i="2"/>
  <c r="AA137" i="2"/>
  <c r="AB119" i="2"/>
  <c r="AB137" i="2" s="1"/>
  <c r="P26" i="2"/>
  <c r="P27" i="2" s="1"/>
  <c r="P29" i="2" s="1"/>
  <c r="P32" i="2" s="1"/>
  <c r="P174" i="2" s="1"/>
  <c r="P181" i="2" s="1"/>
  <c r="P191" i="2" s="1"/>
  <c r="P193" i="2" s="1"/>
  <c r="Z13" i="2"/>
  <c r="AA13" i="2" s="1"/>
  <c r="X46" i="2"/>
  <c r="X48" i="2" s="1"/>
  <c r="X50" i="2" s="1"/>
  <c r="I193" i="2"/>
  <c r="AA163" i="1"/>
  <c r="Z163" i="1"/>
  <c r="X163" i="1"/>
  <c r="V163" i="1"/>
  <c r="AB152" i="1"/>
  <c r="AB135" i="1"/>
  <c r="AB130" i="1"/>
  <c r="AB117" i="1"/>
  <c r="AB108" i="1"/>
  <c r="AB93" i="1"/>
  <c r="Z93" i="1"/>
  <c r="AB65" i="1"/>
  <c r="AB59" i="1"/>
  <c r="AB51" i="1"/>
  <c r="AA51" i="1"/>
  <c r="AB50" i="1"/>
  <c r="AB46" i="1"/>
  <c r="AB29" i="1"/>
  <c r="AB27" i="1"/>
  <c r="AB24" i="1"/>
  <c r="AB22" i="1"/>
  <c r="AB13" i="1"/>
  <c r="X53" i="2" l="1"/>
  <c r="X176" i="2" s="1"/>
  <c r="AA37" i="2"/>
  <c r="Z46" i="2"/>
  <c r="Z48" i="2" s="1"/>
  <c r="Z50" i="2" s="1"/>
  <c r="Z53" i="2" s="1"/>
  <c r="Z176" i="2" s="1"/>
  <c r="AA122" i="2"/>
  <c r="AA124" i="2" s="1"/>
  <c r="AA127" i="2" s="1"/>
  <c r="AA130" i="2" s="1"/>
  <c r="AA184" i="2" s="1"/>
  <c r="AB117" i="2"/>
  <c r="AB122" i="2" s="1"/>
  <c r="AB124" i="2" s="1"/>
  <c r="AB127" i="2" s="1"/>
  <c r="AB130" i="2" s="1"/>
  <c r="AB184" i="2" s="1"/>
  <c r="AB57" i="2"/>
  <c r="X163" i="2"/>
  <c r="V165" i="2"/>
  <c r="V186" i="2" s="1"/>
  <c r="Z145" i="2"/>
  <c r="AA145" i="2" s="1"/>
  <c r="AB145" i="2" s="1"/>
  <c r="X147" i="2"/>
  <c r="X185" i="2" s="1"/>
  <c r="V147" i="2"/>
  <c r="V185" i="2" s="1"/>
  <c r="V189" i="2" s="1"/>
  <c r="AB45" i="2"/>
  <c r="Z61" i="2"/>
  <c r="Z62" i="2" s="1"/>
  <c r="Z65" i="2" s="1"/>
  <c r="Z68" i="2" s="1"/>
  <c r="Z70" i="2" s="1"/>
  <c r="Z72" i="2" s="1"/>
  <c r="Z41" i="2"/>
  <c r="AA18" i="2"/>
  <c r="V73" i="2"/>
  <c r="S73" i="2"/>
  <c r="R193" i="2"/>
  <c r="V53" i="2"/>
  <c r="V176" i="2" s="1"/>
  <c r="X111" i="2"/>
  <c r="X179" i="2" s="1"/>
  <c r="Z108" i="2"/>
  <c r="AA60" i="2"/>
  <c r="AA61" i="2" s="1"/>
  <c r="AA62" i="2" s="1"/>
  <c r="AA65" i="2" s="1"/>
  <c r="AA68" i="2" s="1"/>
  <c r="AA70" i="2" s="1"/>
  <c r="AA72" i="2" s="1"/>
  <c r="AA42" i="2"/>
  <c r="AB19" i="2"/>
  <c r="Z22" i="2"/>
  <c r="Z24" i="2" s="1"/>
  <c r="Z27" i="2" s="1"/>
  <c r="Z29" i="2" s="1"/>
  <c r="Z32" i="2" s="1"/>
  <c r="Z174" i="2" s="1"/>
  <c r="AA20" i="2"/>
  <c r="AA140" i="2"/>
  <c r="AA142" i="2" s="1"/>
  <c r="AA144" i="2" s="1"/>
  <c r="AB135" i="2"/>
  <c r="AB140" i="2" s="1"/>
  <c r="AB142" i="2" s="1"/>
  <c r="AB144" i="2" s="1"/>
  <c r="AB147" i="2" s="1"/>
  <c r="AB185" i="2" s="1"/>
  <c r="T75" i="2"/>
  <c r="T177" i="2" s="1"/>
  <c r="T181" i="2" s="1"/>
  <c r="T191" i="2" s="1"/>
  <c r="T193" i="2" s="1"/>
  <c r="N193" i="2"/>
  <c r="Z147" i="2"/>
  <c r="Z185" i="2" s="1"/>
  <c r="G193" i="2"/>
  <c r="AB160" i="1"/>
  <c r="AB162" i="1" s="1"/>
  <c r="AB157" i="1"/>
  <c r="AB154" i="1"/>
  <c r="AB153" i="1"/>
  <c r="AB140" i="1"/>
  <c r="AB142" i="1" s="1"/>
  <c r="AB144" i="1" s="1"/>
  <c r="AB147" i="1" s="1"/>
  <c r="AB137" i="1"/>
  <c r="AB136" i="1"/>
  <c r="AB126" i="1"/>
  <c r="AB122" i="1"/>
  <c r="AB124" i="1" s="1"/>
  <c r="AB127" i="1" s="1"/>
  <c r="AB184" i="1" s="1"/>
  <c r="AB121" i="1"/>
  <c r="AB120" i="1"/>
  <c r="AB119" i="1"/>
  <c r="AB118" i="1"/>
  <c r="AB111" i="1"/>
  <c r="AB179" i="1" s="1"/>
  <c r="AB101" i="1"/>
  <c r="AB92" i="1"/>
  <c r="AB90" i="1"/>
  <c r="AB88" i="1"/>
  <c r="AB85" i="1"/>
  <c r="AB80" i="1"/>
  <c r="AB73" i="1"/>
  <c r="AB69" i="1"/>
  <c r="AB64" i="1"/>
  <c r="AB60" i="1"/>
  <c r="AB57" i="1"/>
  <c r="AB48" i="1"/>
  <c r="AB53" i="1" s="1"/>
  <c r="AB176" i="1" s="1"/>
  <c r="AB47" i="1"/>
  <c r="AB45" i="1"/>
  <c r="AB42" i="1"/>
  <c r="AB41" i="1"/>
  <c r="AB40" i="1"/>
  <c r="AB39" i="1"/>
  <c r="AB37" i="1"/>
  <c r="AB26" i="1"/>
  <c r="AB21" i="1"/>
  <c r="AB20" i="1"/>
  <c r="AB16" i="1"/>
  <c r="AB15" i="1"/>
  <c r="AA18" i="1"/>
  <c r="AA19" i="1"/>
  <c r="AA13" i="1"/>
  <c r="AB172" i="1"/>
  <c r="AB149" i="1"/>
  <c r="AB132" i="1"/>
  <c r="AB114" i="1"/>
  <c r="AB97" i="1"/>
  <c r="AB77" i="1"/>
  <c r="AB55" i="1"/>
  <c r="AB34" i="1"/>
  <c r="AB7" i="1"/>
  <c r="AB6" i="1"/>
  <c r="AB5" i="1"/>
  <c r="AB139" i="1"/>
  <c r="AB82" i="1"/>
  <c r="AB19" i="1"/>
  <c r="AB18" i="1"/>
  <c r="S163" i="1"/>
  <c r="T163" i="1"/>
  <c r="S108" i="1"/>
  <c r="T108" i="1"/>
  <c r="S93" i="1"/>
  <c r="T93" i="1"/>
  <c r="AB42" i="2" l="1"/>
  <c r="AB46" i="2" s="1"/>
  <c r="AB48" i="2" s="1"/>
  <c r="AB50" i="2" s="1"/>
  <c r="AB53" i="2" s="1"/>
  <c r="AB176" i="2" s="1"/>
  <c r="AB60" i="2"/>
  <c r="AA147" i="2"/>
  <c r="AA185" i="2" s="1"/>
  <c r="X73" i="2"/>
  <c r="V75" i="2"/>
  <c r="V177" i="2" s="1"/>
  <c r="V181" i="2" s="1"/>
  <c r="V191" i="2" s="1"/>
  <c r="V193" i="2" s="1"/>
  <c r="AB61" i="2"/>
  <c r="AB62" i="2" s="1"/>
  <c r="AB65" i="2" s="1"/>
  <c r="AB68" i="2" s="1"/>
  <c r="AB70" i="2" s="1"/>
  <c r="AB72" i="2" s="1"/>
  <c r="AB20" i="2"/>
  <c r="AA22" i="2"/>
  <c r="AA24" i="2" s="1"/>
  <c r="AA27" i="2" s="1"/>
  <c r="AA29" i="2" s="1"/>
  <c r="AA32" i="2" s="1"/>
  <c r="AA174" i="2" s="1"/>
  <c r="AA41" i="2"/>
  <c r="AA46" i="2" s="1"/>
  <c r="AA48" i="2" s="1"/>
  <c r="AA50" i="2" s="1"/>
  <c r="AA53" i="2" s="1"/>
  <c r="AA176" i="2" s="1"/>
  <c r="AB18" i="2"/>
  <c r="AB41" i="2" s="1"/>
  <c r="AB13" i="2"/>
  <c r="Z163" i="2"/>
  <c r="X165" i="2"/>
  <c r="X186" i="2" s="1"/>
  <c r="X189" i="2" s="1"/>
  <c r="AB37" i="2"/>
  <c r="AA108" i="2"/>
  <c r="Z111" i="2"/>
  <c r="Z179" i="2" s="1"/>
  <c r="AB185" i="1"/>
  <c r="AB61" i="1"/>
  <c r="AB62" i="1" s="1"/>
  <c r="AB68" i="1" s="1"/>
  <c r="AB70" i="1" s="1"/>
  <c r="AB72" i="1" s="1"/>
  <c r="AB75" i="1" s="1"/>
  <c r="AB177" i="1" s="1"/>
  <c r="AA163" i="2" l="1"/>
  <c r="Z165" i="2"/>
  <c r="Z186" i="2" s="1"/>
  <c r="Z189" i="2" s="1"/>
  <c r="AB22" i="2"/>
  <c r="AB24" i="2" s="1"/>
  <c r="AB27" i="2" s="1"/>
  <c r="AB29" i="2" s="1"/>
  <c r="AB32" i="2" s="1"/>
  <c r="AB174" i="2" s="1"/>
  <c r="Z73" i="2"/>
  <c r="X75" i="2"/>
  <c r="X177" i="2" s="1"/>
  <c r="X181" i="2" s="1"/>
  <c r="X191" i="2" s="1"/>
  <c r="X193" i="2" s="1"/>
  <c r="AB108" i="2"/>
  <c r="AB111" i="2" s="1"/>
  <c r="AB179" i="2" s="1"/>
  <c r="AA111" i="2"/>
  <c r="AA179" i="2" s="1"/>
  <c r="T73" i="1"/>
  <c r="S73" i="1"/>
  <c r="T69" i="1"/>
  <c r="AA73" i="2" l="1"/>
  <c r="Z75" i="2"/>
  <c r="Z177" i="2" s="1"/>
  <c r="Z181" i="2" s="1"/>
  <c r="Z191" i="2" s="1"/>
  <c r="Z193" i="2" s="1"/>
  <c r="AB163" i="2"/>
  <c r="AB165" i="2" s="1"/>
  <c r="AB186" i="2" s="1"/>
  <c r="AB189" i="2" s="1"/>
  <c r="AA165" i="2"/>
  <c r="AA186" i="2" s="1"/>
  <c r="AA189" i="2" s="1"/>
  <c r="T147" i="1"/>
  <c r="S145" i="1"/>
  <c r="T145" i="1"/>
  <c r="T53" i="1"/>
  <c r="T51" i="1"/>
  <c r="R51" i="1"/>
  <c r="Q51" i="1"/>
  <c r="AB73" i="2" l="1"/>
  <c r="AB75" i="2" s="1"/>
  <c r="AB177" i="2" s="1"/>
  <c r="AB181" i="2" s="1"/>
  <c r="AB191" i="2" s="1"/>
  <c r="AA75" i="2"/>
  <c r="AA177" i="2" s="1"/>
  <c r="AA181" i="2" s="1"/>
  <c r="AA191" i="2" s="1"/>
  <c r="AA193" i="2" s="1"/>
  <c r="AA128" i="1"/>
  <c r="Z128" i="1"/>
  <c r="AA93" i="1"/>
  <c r="AB95" i="1" s="1"/>
  <c r="AB178" i="1" s="1"/>
  <c r="X128" i="1"/>
  <c r="X93" i="1"/>
  <c r="AB165" i="1"/>
  <c r="AB186" i="1" s="1"/>
  <c r="AB189" i="1" s="1"/>
  <c r="V145" i="1"/>
  <c r="X145" i="1" s="1"/>
  <c r="Z145" i="1" s="1"/>
  <c r="AA145" i="1" s="1"/>
  <c r="V128" i="1"/>
  <c r="V108" i="1"/>
  <c r="X108" i="1" s="1"/>
  <c r="Z108" i="1" s="1"/>
  <c r="AA108" i="1" s="1"/>
  <c r="V93" i="1"/>
  <c r="V73" i="1"/>
  <c r="X73" i="1" s="1"/>
  <c r="Z73" i="1" s="1"/>
  <c r="AA73" i="1" s="1"/>
  <c r="V30" i="1"/>
  <c r="X30" i="1" s="1"/>
  <c r="Z30" i="1" s="1"/>
  <c r="AA30" i="1" s="1"/>
  <c r="AB30" i="1" s="1"/>
  <c r="AB32" i="1" s="1"/>
  <c r="AB174" i="1" s="1"/>
  <c r="T165" i="1"/>
  <c r="T128" i="1"/>
  <c r="AB193" i="2" l="1"/>
  <c r="AB181" i="1"/>
  <c r="AB191" i="1"/>
  <c r="Y163" i="1"/>
  <c r="Y145" i="1"/>
  <c r="Y128" i="1"/>
  <c r="Y108" i="1"/>
  <c r="Y93" i="1"/>
  <c r="Y73" i="1"/>
  <c r="Y51" i="1"/>
  <c r="W163" i="1"/>
  <c r="W145" i="1"/>
  <c r="W128" i="1"/>
  <c r="W108" i="1"/>
  <c r="W93" i="1"/>
  <c r="W73" i="1"/>
  <c r="W51" i="1"/>
  <c r="U163" i="1"/>
  <c r="U145" i="1"/>
  <c r="U128" i="1"/>
  <c r="U108" i="1"/>
  <c r="U93" i="1"/>
  <c r="U73" i="1"/>
  <c r="U51" i="1"/>
  <c r="V32" i="1" l="1"/>
  <c r="T121" i="1"/>
  <c r="T120" i="1"/>
  <c r="T21" i="1"/>
  <c r="T20" i="1"/>
  <c r="V57" i="1" l="1"/>
  <c r="T22" i="1" l="1"/>
  <c r="T24" i="1" s="1"/>
  <c r="T122" i="1" l="1"/>
  <c r="V18" i="1" l="1"/>
  <c r="X18" i="1" s="1"/>
  <c r="Z18" i="1" s="1"/>
  <c r="V59" i="1"/>
  <c r="X119" i="1"/>
  <c r="Z119" i="1" s="1"/>
  <c r="AA119" i="1" s="1"/>
  <c r="X19" i="1"/>
  <c r="Z19" i="1" s="1"/>
  <c r="R73" i="1" l="1"/>
  <c r="R46" i="1" l="1"/>
  <c r="V37" i="1" l="1"/>
  <c r="V101" i="1"/>
  <c r="X101" i="1" s="1"/>
  <c r="T64" i="1"/>
  <c r="V64" i="1" s="1"/>
  <c r="T139" i="1"/>
  <c r="T47" i="1"/>
  <c r="V47" i="1" s="1"/>
  <c r="T45" i="1"/>
  <c r="V45" i="1" s="1"/>
  <c r="V21" i="1"/>
  <c r="R21" i="1"/>
  <c r="P21" i="1"/>
  <c r="V20" i="1"/>
  <c r="V7" i="1"/>
  <c r="X7" i="1" s="1"/>
  <c r="Z7" i="1" s="1"/>
  <c r="AA7" i="1" s="1"/>
  <c r="V6" i="1"/>
  <c r="X6" i="1" s="1"/>
  <c r="Z6" i="1" s="1"/>
  <c r="AA6" i="1" s="1"/>
  <c r="V5" i="1"/>
  <c r="X5" i="1" s="1"/>
  <c r="Z5" i="1" s="1"/>
  <c r="AA5" i="1" s="1"/>
  <c r="R163" i="1"/>
  <c r="R157" i="1"/>
  <c r="R160" i="1" s="1"/>
  <c r="R162" i="1" s="1"/>
  <c r="R145" i="1"/>
  <c r="R139" i="1"/>
  <c r="R137" i="1"/>
  <c r="R136" i="1"/>
  <c r="R128" i="1"/>
  <c r="R120" i="1"/>
  <c r="R122" i="1" s="1"/>
  <c r="R124" i="1" s="1"/>
  <c r="R108" i="1"/>
  <c r="R93" i="1"/>
  <c r="R82" i="1"/>
  <c r="R85" i="1" s="1"/>
  <c r="R88" i="1" s="1"/>
  <c r="R90" i="1" s="1"/>
  <c r="R92" i="1" s="1"/>
  <c r="R95" i="1" s="1"/>
  <c r="R69" i="1"/>
  <c r="V69" i="1" s="1"/>
  <c r="R64" i="1"/>
  <c r="R60" i="1"/>
  <c r="R62" i="1" s="1"/>
  <c r="R47" i="1"/>
  <c r="R48" i="1" s="1"/>
  <c r="R50" i="1" s="1"/>
  <c r="R30" i="1"/>
  <c r="R20" i="1"/>
  <c r="V13" i="1"/>
  <c r="X13" i="1" s="1"/>
  <c r="R165" i="1" l="1"/>
  <c r="R186" i="1" s="1"/>
  <c r="R22" i="1"/>
  <c r="R24" i="1" s="1"/>
  <c r="R26" i="1" s="1"/>
  <c r="T26" i="1" s="1"/>
  <c r="V22" i="1"/>
  <c r="R140" i="1"/>
  <c r="R142" i="1" s="1"/>
  <c r="R144" i="1" s="1"/>
  <c r="R147" i="1" s="1"/>
  <c r="R185" i="1" s="1"/>
  <c r="R65" i="1"/>
  <c r="R68" i="1" s="1"/>
  <c r="R179" i="1"/>
  <c r="R178" i="1"/>
  <c r="R126" i="1"/>
  <c r="T126" i="1" s="1"/>
  <c r="R53" i="1" l="1"/>
  <c r="V26" i="1"/>
  <c r="T27" i="1"/>
  <c r="T29" i="1" s="1"/>
  <c r="R27" i="1"/>
  <c r="R29" i="1" s="1"/>
  <c r="R32" i="1" s="1"/>
  <c r="R174" i="1" s="1"/>
  <c r="R127" i="1"/>
  <c r="R130" i="1" s="1"/>
  <c r="R184" i="1" s="1"/>
  <c r="R189" i="1" s="1"/>
  <c r="R70" i="1"/>
  <c r="R72" i="1" s="1"/>
  <c r="R75" i="1" s="1"/>
  <c r="R177" i="1" s="1"/>
  <c r="T111" i="1"/>
  <c r="P62" i="1"/>
  <c r="P64" i="1" s="1"/>
  <c r="V24" i="1" l="1"/>
  <c r="V27" i="1" s="1"/>
  <c r="N121" i="1" l="1"/>
  <c r="N21" i="1" l="1"/>
  <c r="C22" i="1"/>
  <c r="P128" i="1" l="1"/>
  <c r="Q128" i="1" s="1"/>
  <c r="P30" i="1"/>
  <c r="Q30" i="1" l="1"/>
  <c r="N184" i="1"/>
  <c r="L184" i="1"/>
  <c r="I184" i="1"/>
  <c r="C184" i="1"/>
  <c r="L174" i="1"/>
  <c r="I174" i="1"/>
  <c r="P163" i="1"/>
  <c r="N163" i="1"/>
  <c r="L163" i="1"/>
  <c r="I163" i="1"/>
  <c r="G163" i="1"/>
  <c r="E163" i="1"/>
  <c r="C163" i="1"/>
  <c r="P157" i="1"/>
  <c r="P160" i="1" s="1"/>
  <c r="P162" i="1" s="1"/>
  <c r="N157" i="1"/>
  <c r="N160" i="1" s="1"/>
  <c r="N162" i="1" s="1"/>
  <c r="L157" i="1"/>
  <c r="L160" i="1" s="1"/>
  <c r="L162" i="1" s="1"/>
  <c r="I157" i="1"/>
  <c r="I160" i="1" s="1"/>
  <c r="I162" i="1" s="1"/>
  <c r="G157" i="1"/>
  <c r="G160" i="1" s="1"/>
  <c r="G162" i="1" s="1"/>
  <c r="E157" i="1"/>
  <c r="E160" i="1" s="1"/>
  <c r="E162" i="1" s="1"/>
  <c r="C157" i="1"/>
  <c r="C160" i="1" s="1"/>
  <c r="C162" i="1" s="1"/>
  <c r="T157" i="1"/>
  <c r="T160" i="1" s="1"/>
  <c r="T162" i="1" s="1"/>
  <c r="P145" i="1"/>
  <c r="Q145" i="1" s="1"/>
  <c r="N145" i="1"/>
  <c r="L145" i="1"/>
  <c r="I145" i="1"/>
  <c r="G145" i="1"/>
  <c r="E145" i="1"/>
  <c r="C145" i="1"/>
  <c r="G143" i="1"/>
  <c r="L140" i="1"/>
  <c r="L142" i="1" s="1"/>
  <c r="L144" i="1" s="1"/>
  <c r="L147" i="1" s="1"/>
  <c r="L185" i="1" s="1"/>
  <c r="E140" i="1"/>
  <c r="E142" i="1" s="1"/>
  <c r="E144" i="1" s="1"/>
  <c r="E147" i="1" s="1"/>
  <c r="E185" i="1" s="1"/>
  <c r="C140" i="1"/>
  <c r="C142" i="1" s="1"/>
  <c r="C144" i="1" s="1"/>
  <c r="V139" i="1"/>
  <c r="X139" i="1" s="1"/>
  <c r="Z139" i="1" s="1"/>
  <c r="AA139" i="1" s="1"/>
  <c r="P139" i="1"/>
  <c r="P140" i="1" s="1"/>
  <c r="P142" i="1" s="1"/>
  <c r="P144" i="1" s="1"/>
  <c r="P147" i="1" s="1"/>
  <c r="N139" i="1"/>
  <c r="N140" i="1" s="1"/>
  <c r="N142" i="1" s="1"/>
  <c r="N144" i="1" s="1"/>
  <c r="I139" i="1"/>
  <c r="I140" i="1" s="1"/>
  <c r="I142" i="1" s="1"/>
  <c r="I144" i="1" s="1"/>
  <c r="G139" i="1"/>
  <c r="G140" i="1" s="1"/>
  <c r="G142" i="1" s="1"/>
  <c r="AA137" i="1"/>
  <c r="Z137" i="1"/>
  <c r="X137" i="1"/>
  <c r="V137" i="1"/>
  <c r="T137" i="1"/>
  <c r="AA136" i="1"/>
  <c r="Z136" i="1"/>
  <c r="X136" i="1"/>
  <c r="V136" i="1"/>
  <c r="T136" i="1"/>
  <c r="E130" i="1"/>
  <c r="E184" i="1" s="1"/>
  <c r="F128" i="1"/>
  <c r="D128" i="1"/>
  <c r="I126" i="1"/>
  <c r="G126" i="1"/>
  <c r="C126" i="1"/>
  <c r="I122" i="1"/>
  <c r="I124" i="1" s="1"/>
  <c r="E122" i="1"/>
  <c r="E124" i="1" s="1"/>
  <c r="E126" i="1" s="1"/>
  <c r="C122" i="1"/>
  <c r="C124" i="1" s="1"/>
  <c r="V121" i="1"/>
  <c r="X121" i="1" s="1"/>
  <c r="Z121" i="1" s="1"/>
  <c r="AA121" i="1" s="1"/>
  <c r="L121" i="1"/>
  <c r="G121" i="1"/>
  <c r="P120" i="1"/>
  <c r="N120" i="1"/>
  <c r="L120" i="1"/>
  <c r="L122" i="1" s="1"/>
  <c r="L124" i="1" s="1"/>
  <c r="L126" i="1" s="1"/>
  <c r="G120" i="1"/>
  <c r="G122" i="1" s="1"/>
  <c r="G124" i="1" s="1"/>
  <c r="P117" i="1"/>
  <c r="N111" i="1"/>
  <c r="N179" i="1" s="1"/>
  <c r="G111" i="1"/>
  <c r="G179" i="1" s="1"/>
  <c r="P108" i="1"/>
  <c r="Q108" i="1" s="1"/>
  <c r="L108" i="1"/>
  <c r="I108" i="1"/>
  <c r="E108" i="1"/>
  <c r="F108" i="1" s="1"/>
  <c r="C108" i="1"/>
  <c r="C111" i="1" s="1"/>
  <c r="C179" i="1" s="1"/>
  <c r="Z101" i="1"/>
  <c r="AA101" i="1" s="1"/>
  <c r="AA111" i="1" s="1"/>
  <c r="P93" i="1"/>
  <c r="Q93" i="1" s="1"/>
  <c r="M93" i="1"/>
  <c r="I93" i="1"/>
  <c r="K93" i="1" s="1"/>
  <c r="F93" i="1"/>
  <c r="D93" i="1"/>
  <c r="L90" i="1"/>
  <c r="L92" i="1" s="1"/>
  <c r="L95" i="1" s="1"/>
  <c r="L178" i="1" s="1"/>
  <c r="N85" i="1"/>
  <c r="N88" i="1" s="1"/>
  <c r="N90" i="1" s="1"/>
  <c r="N92" i="1" s="1"/>
  <c r="N95" i="1" s="1"/>
  <c r="L85" i="1"/>
  <c r="AA82" i="1"/>
  <c r="Z82" i="1"/>
  <c r="X82" i="1"/>
  <c r="V82" i="1"/>
  <c r="T82" i="1"/>
  <c r="P82" i="1"/>
  <c r="P85" i="1" s="1"/>
  <c r="P88" i="1" s="1"/>
  <c r="P90" i="1" s="1"/>
  <c r="P92" i="1" s="1"/>
  <c r="I82" i="1"/>
  <c r="G82" i="1"/>
  <c r="E82" i="1"/>
  <c r="C82" i="1"/>
  <c r="G81" i="1"/>
  <c r="E81" i="1"/>
  <c r="C81" i="1"/>
  <c r="V80" i="1"/>
  <c r="P73" i="1"/>
  <c r="N73" i="1"/>
  <c r="L73" i="1"/>
  <c r="I73" i="1"/>
  <c r="H73" i="1" s="1"/>
  <c r="F73" i="1"/>
  <c r="D73" i="1"/>
  <c r="P69" i="1"/>
  <c r="X69" i="1" s="1"/>
  <c r="Z69" i="1" s="1"/>
  <c r="AA69" i="1" s="1"/>
  <c r="N69" i="1"/>
  <c r="L69" i="1"/>
  <c r="I69" i="1"/>
  <c r="G69" i="1"/>
  <c r="C69" i="1"/>
  <c r="L66" i="1"/>
  <c r="I66" i="1"/>
  <c r="G66" i="1"/>
  <c r="E66" i="1"/>
  <c r="C66" i="1"/>
  <c r="X64" i="1"/>
  <c r="Z64" i="1" s="1"/>
  <c r="AA64" i="1" s="1"/>
  <c r="N64" i="1"/>
  <c r="I64" i="1"/>
  <c r="G64" i="1"/>
  <c r="P65" i="1"/>
  <c r="P68" i="1" s="1"/>
  <c r="N62" i="1"/>
  <c r="N65" i="1" s="1"/>
  <c r="N68" i="1" s="1"/>
  <c r="L62" i="1"/>
  <c r="L65" i="1" s="1"/>
  <c r="I62" i="1"/>
  <c r="G62" i="1"/>
  <c r="E62" i="1"/>
  <c r="E65" i="1" s="1"/>
  <c r="C62" i="1"/>
  <c r="C65" i="1" s="1"/>
  <c r="AA60" i="1"/>
  <c r="Z60" i="1"/>
  <c r="X60" i="1"/>
  <c r="V60" i="1"/>
  <c r="T60" i="1"/>
  <c r="T62" i="1" s="1"/>
  <c r="T65" i="1" s="1"/>
  <c r="T68" i="1" s="1"/>
  <c r="T70" i="1" s="1"/>
  <c r="T72" i="1" s="1"/>
  <c r="T75" i="1" s="1"/>
  <c r="AA59" i="1"/>
  <c r="Z59" i="1"/>
  <c r="X59" i="1"/>
  <c r="P51" i="1"/>
  <c r="N51" i="1"/>
  <c r="L51" i="1"/>
  <c r="I51" i="1"/>
  <c r="H51" i="1" s="1"/>
  <c r="E51" i="1"/>
  <c r="C51" i="1"/>
  <c r="P47" i="1"/>
  <c r="X47" i="1" s="1"/>
  <c r="Z47" i="1" s="1"/>
  <c r="AA47" i="1" s="1"/>
  <c r="N47" i="1"/>
  <c r="L47" i="1"/>
  <c r="I47" i="1"/>
  <c r="G47" i="1"/>
  <c r="E47" i="1"/>
  <c r="C47" i="1"/>
  <c r="G46" i="1"/>
  <c r="E46" i="1"/>
  <c r="C46" i="1"/>
  <c r="P45" i="1"/>
  <c r="P46" i="1" s="1"/>
  <c r="N45" i="1"/>
  <c r="N46" i="1" s="1"/>
  <c r="L45" i="1"/>
  <c r="L46" i="1" s="1"/>
  <c r="I45" i="1"/>
  <c r="I46" i="1" s="1"/>
  <c r="AA42" i="1"/>
  <c r="Z42" i="1"/>
  <c r="X42" i="1"/>
  <c r="V42" i="1"/>
  <c r="AA41" i="1"/>
  <c r="Z41" i="1"/>
  <c r="X41" i="1"/>
  <c r="V41" i="1"/>
  <c r="AA40" i="1"/>
  <c r="Z40" i="1"/>
  <c r="X40" i="1"/>
  <c r="V40" i="1"/>
  <c r="AA39" i="1"/>
  <c r="Z39" i="1"/>
  <c r="X39" i="1"/>
  <c r="V39" i="1"/>
  <c r="N30" i="1"/>
  <c r="O30" i="1" s="1"/>
  <c r="E29" i="1"/>
  <c r="E32" i="1" s="1"/>
  <c r="E174" i="1" s="1"/>
  <c r="I26" i="1"/>
  <c r="G26" i="1"/>
  <c r="C26" i="1"/>
  <c r="I22" i="1"/>
  <c r="I24" i="1" s="1"/>
  <c r="G22" i="1"/>
  <c r="G24" i="1" s="1"/>
  <c r="E22" i="1"/>
  <c r="E24" i="1" s="1"/>
  <c r="E26" i="1" s="1"/>
  <c r="C24" i="1"/>
  <c r="X21" i="1"/>
  <c r="Z21" i="1" s="1"/>
  <c r="AA21" i="1" s="1"/>
  <c r="L21" i="1"/>
  <c r="P20" i="1"/>
  <c r="P22" i="1" s="1"/>
  <c r="P24" i="1" s="1"/>
  <c r="P26" i="1" s="1"/>
  <c r="N20" i="1"/>
  <c r="N22" i="1" s="1"/>
  <c r="N24" i="1" s="1"/>
  <c r="L20" i="1"/>
  <c r="X57" i="1" l="1"/>
  <c r="Z57" i="1" s="1"/>
  <c r="AA57" i="1" s="1"/>
  <c r="V61" i="1"/>
  <c r="V62" i="1" s="1"/>
  <c r="M51" i="1"/>
  <c r="E48" i="1"/>
  <c r="E50" i="1" s="1"/>
  <c r="E53" i="1" s="1"/>
  <c r="E176" i="1" s="1"/>
  <c r="E68" i="1"/>
  <c r="E70" i="1" s="1"/>
  <c r="E72" i="1" s="1"/>
  <c r="E75" i="1" s="1"/>
  <c r="E177" i="1" s="1"/>
  <c r="N70" i="1"/>
  <c r="N72" i="1" s="1"/>
  <c r="N75" i="1" s="1"/>
  <c r="N177" i="1" s="1"/>
  <c r="P95" i="1"/>
  <c r="O93" i="1" s="1"/>
  <c r="I165" i="1"/>
  <c r="I186" i="1" s="1"/>
  <c r="G48" i="1"/>
  <c r="G50" i="1" s="1"/>
  <c r="G53" i="1" s="1"/>
  <c r="G176" i="1" s="1"/>
  <c r="P70" i="1"/>
  <c r="P72" i="1" s="1"/>
  <c r="I147" i="1"/>
  <c r="I185" i="1" s="1"/>
  <c r="F163" i="1"/>
  <c r="M145" i="1"/>
  <c r="E165" i="1"/>
  <c r="E186" i="1" s="1"/>
  <c r="E189" i="1" s="1"/>
  <c r="N165" i="1"/>
  <c r="N186" i="1" s="1"/>
  <c r="P48" i="1"/>
  <c r="P50" i="1" s="1"/>
  <c r="P53" i="1" s="1"/>
  <c r="G165" i="1"/>
  <c r="G186" i="1" s="1"/>
  <c r="P165" i="1"/>
  <c r="P186" i="1" s="1"/>
  <c r="I65" i="1"/>
  <c r="I68" i="1" s="1"/>
  <c r="I70" i="1" s="1"/>
  <c r="I72" i="1" s="1"/>
  <c r="I75" i="1" s="1"/>
  <c r="I177" i="1" s="1"/>
  <c r="C127" i="1"/>
  <c r="C147" i="1"/>
  <c r="C185" i="1" s="1"/>
  <c r="D163" i="1"/>
  <c r="Q73" i="1"/>
  <c r="O73" i="1"/>
  <c r="V117" i="1"/>
  <c r="P121" i="1"/>
  <c r="P122" i="1" s="1"/>
  <c r="P124" i="1" s="1"/>
  <c r="P126" i="1" s="1"/>
  <c r="I48" i="1"/>
  <c r="I50" i="1" s="1"/>
  <c r="I53" i="1" s="1"/>
  <c r="I176" i="1" s="1"/>
  <c r="C68" i="1"/>
  <c r="C70" i="1" s="1"/>
  <c r="C72" i="1" s="1"/>
  <c r="C75" i="1" s="1"/>
  <c r="C177" i="1" s="1"/>
  <c r="I127" i="1"/>
  <c r="I128" i="1" s="1"/>
  <c r="H128" i="1" s="1"/>
  <c r="P75" i="1"/>
  <c r="P177" i="1" s="1"/>
  <c r="D108" i="1"/>
  <c r="F145" i="1"/>
  <c r="G27" i="1"/>
  <c r="G29" i="1" s="1"/>
  <c r="G32" i="1" s="1"/>
  <c r="G174" i="1" s="1"/>
  <c r="L22" i="1"/>
  <c r="L24" i="1" s="1"/>
  <c r="L26" i="1" s="1"/>
  <c r="L27" i="1" s="1"/>
  <c r="L29" i="1" s="1"/>
  <c r="L30" i="1" s="1"/>
  <c r="N48" i="1"/>
  <c r="N50" i="1" s="1"/>
  <c r="N53" i="1" s="1"/>
  <c r="N176" i="1" s="1"/>
  <c r="G144" i="1"/>
  <c r="G147" i="1" s="1"/>
  <c r="G185" i="1" s="1"/>
  <c r="C165" i="1"/>
  <c r="C186" i="1" s="1"/>
  <c r="L165" i="1"/>
  <c r="L186" i="1" s="1"/>
  <c r="L189" i="1" s="1"/>
  <c r="H163" i="1"/>
  <c r="Q163" i="1"/>
  <c r="O163" i="1"/>
  <c r="X37" i="1"/>
  <c r="Z37" i="1" s="1"/>
  <c r="AA37" i="1" s="1"/>
  <c r="V46" i="1"/>
  <c r="V48" i="1" s="1"/>
  <c r="V50" i="1" s="1"/>
  <c r="N178" i="1"/>
  <c r="N26" i="1"/>
  <c r="V135" i="1"/>
  <c r="V140" i="1" s="1"/>
  <c r="V142" i="1" s="1"/>
  <c r="V144" i="1" s="1"/>
  <c r="V147" i="1" s="1"/>
  <c r="G85" i="1"/>
  <c r="G88" i="1" s="1"/>
  <c r="G90" i="1" s="1"/>
  <c r="G92" i="1" s="1"/>
  <c r="G95" i="1" s="1"/>
  <c r="G178" i="1" s="1"/>
  <c r="L68" i="1"/>
  <c r="L70" i="1" s="1"/>
  <c r="L72" i="1" s="1"/>
  <c r="L75" i="1" s="1"/>
  <c r="L177" i="1" s="1"/>
  <c r="L127" i="1"/>
  <c r="L128" i="1" s="1"/>
  <c r="I27" i="1"/>
  <c r="I29" i="1" s="1"/>
  <c r="I30" i="1" s="1"/>
  <c r="H30" i="1" s="1"/>
  <c r="K51" i="1"/>
  <c r="N122" i="1"/>
  <c r="N124" i="1" s="1"/>
  <c r="N126" i="1" s="1"/>
  <c r="H145" i="1"/>
  <c r="Z13" i="1"/>
  <c r="L48" i="1"/>
  <c r="L50" i="1" s="1"/>
  <c r="L53" i="1" s="1"/>
  <c r="L176" i="1" s="1"/>
  <c r="M73" i="1"/>
  <c r="E111" i="1"/>
  <c r="E179" i="1" s="1"/>
  <c r="N147" i="1"/>
  <c r="O145" i="1" s="1"/>
  <c r="D145" i="1"/>
  <c r="C27" i="1"/>
  <c r="C29" i="1" s="1"/>
  <c r="C32" i="1" s="1"/>
  <c r="C174" i="1" s="1"/>
  <c r="C48" i="1"/>
  <c r="C50" i="1" s="1"/>
  <c r="C53" i="1" s="1"/>
  <c r="C176" i="1" s="1"/>
  <c r="G65" i="1"/>
  <c r="G68" i="1" s="1"/>
  <c r="G70" i="1" s="1"/>
  <c r="G72" i="1" s="1"/>
  <c r="G75" i="1" s="1"/>
  <c r="G177" i="1" s="1"/>
  <c r="C85" i="1"/>
  <c r="C88" i="1" s="1"/>
  <c r="C90" i="1" s="1"/>
  <c r="C92" i="1" s="1"/>
  <c r="C95" i="1" s="1"/>
  <c r="C178" i="1" s="1"/>
  <c r="H93" i="1"/>
  <c r="G127" i="1"/>
  <c r="G130" i="1" s="1"/>
  <c r="G184" i="1" s="1"/>
  <c r="V152" i="1"/>
  <c r="V157" i="1" s="1"/>
  <c r="M163" i="1"/>
  <c r="V85" i="1"/>
  <c r="V88" i="1" s="1"/>
  <c r="V90" i="1" s="1"/>
  <c r="V92" i="1" s="1"/>
  <c r="V95" i="1" s="1"/>
  <c r="V178" i="1" s="1"/>
  <c r="X80" i="1"/>
  <c r="H108" i="1"/>
  <c r="I111" i="1"/>
  <c r="I179" i="1" s="1"/>
  <c r="K108" i="1"/>
  <c r="E85" i="1"/>
  <c r="E88" i="1" s="1"/>
  <c r="E90" i="1" s="1"/>
  <c r="E92" i="1" s="1"/>
  <c r="E95" i="1" s="1"/>
  <c r="E178" i="1" s="1"/>
  <c r="P111" i="1"/>
  <c r="T177" i="1"/>
  <c r="T85" i="1"/>
  <c r="T88" i="1" s="1"/>
  <c r="T90" i="1" s="1"/>
  <c r="T92" i="1" s="1"/>
  <c r="T95" i="1" s="1"/>
  <c r="P185" i="1"/>
  <c r="D51" i="1"/>
  <c r="T140" i="1"/>
  <c r="F51" i="1"/>
  <c r="K73" i="1"/>
  <c r="I81" i="1"/>
  <c r="I85" i="1" s="1"/>
  <c r="I88" i="1" s="1"/>
  <c r="I90" i="1" s="1"/>
  <c r="I92" i="1" s="1"/>
  <c r="I95" i="1" s="1"/>
  <c r="I178" i="1" s="1"/>
  <c r="L111" i="1"/>
  <c r="L179" i="1" s="1"/>
  <c r="M108" i="1"/>
  <c r="K163" i="1"/>
  <c r="K145" i="1"/>
  <c r="X117" i="1" l="1"/>
  <c r="I189" i="1"/>
  <c r="P178" i="1"/>
  <c r="E181" i="1"/>
  <c r="E191" i="1" s="1"/>
  <c r="O51" i="1"/>
  <c r="P176" i="1"/>
  <c r="G189" i="1"/>
  <c r="C189" i="1"/>
  <c r="X152" i="1"/>
  <c r="X157" i="1" s="1"/>
  <c r="X160" i="1" s="1"/>
  <c r="X162" i="1" s="1"/>
  <c r="V160" i="1"/>
  <c r="V162" i="1" s="1"/>
  <c r="K128" i="1"/>
  <c r="X135" i="1"/>
  <c r="Z135" i="1" s="1"/>
  <c r="AA135" i="1" s="1"/>
  <c r="AA140" i="1" s="1"/>
  <c r="T178" i="1"/>
  <c r="N185" i="1"/>
  <c r="N189" i="1" s="1"/>
  <c r="L181" i="1"/>
  <c r="L191" i="1" s="1"/>
  <c r="V185" i="1"/>
  <c r="C181" i="1"/>
  <c r="T142" i="1"/>
  <c r="T144" i="1" s="1"/>
  <c r="T46" i="1"/>
  <c r="T48" i="1" s="1"/>
  <c r="T50" i="1" s="1"/>
  <c r="G181" i="1"/>
  <c r="N27" i="1"/>
  <c r="N29" i="1" s="1"/>
  <c r="N32" i="1" s="1"/>
  <c r="N174" i="1" s="1"/>
  <c r="N181" i="1" s="1"/>
  <c r="P127" i="1"/>
  <c r="P130" i="1" s="1"/>
  <c r="I181" i="1"/>
  <c r="M30" i="1"/>
  <c r="K30" i="1"/>
  <c r="V120" i="1"/>
  <c r="V122" i="1" s="1"/>
  <c r="T124" i="1"/>
  <c r="T127" i="1" s="1"/>
  <c r="T130" i="1" s="1"/>
  <c r="N127" i="1"/>
  <c r="N128" i="1" s="1"/>
  <c r="Z80" i="1"/>
  <c r="X85" i="1"/>
  <c r="X88" i="1" s="1"/>
  <c r="X90" i="1" s="1"/>
  <c r="X92" i="1" s="1"/>
  <c r="X95" i="1" s="1"/>
  <c r="X178" i="1" s="1"/>
  <c r="X45" i="1"/>
  <c r="O108" i="1"/>
  <c r="P179" i="1"/>
  <c r="P27" i="1"/>
  <c r="P29" i="1" s="1"/>
  <c r="I191" i="1" l="1"/>
  <c r="L193" i="1" s="1"/>
  <c r="Z117" i="1"/>
  <c r="AA117" i="1" s="1"/>
  <c r="N191" i="1"/>
  <c r="N193" i="1" s="1"/>
  <c r="G191" i="1"/>
  <c r="G193" i="1" s="1"/>
  <c r="C191" i="1"/>
  <c r="C193" i="1" s="1"/>
  <c r="Z152" i="1"/>
  <c r="AA152" i="1" s="1"/>
  <c r="AA157" i="1" s="1"/>
  <c r="AA160" i="1" s="1"/>
  <c r="AA162" i="1" s="1"/>
  <c r="AA165" i="1" s="1"/>
  <c r="X61" i="1"/>
  <c r="X62" i="1" s="1"/>
  <c r="V65" i="1"/>
  <c r="V68" i="1" s="1"/>
  <c r="V70" i="1" s="1"/>
  <c r="V72" i="1" s="1"/>
  <c r="X140" i="1"/>
  <c r="X142" i="1" s="1"/>
  <c r="X144" i="1" s="1"/>
  <c r="O128" i="1"/>
  <c r="T179" i="1"/>
  <c r="V126" i="1"/>
  <c r="X126" i="1" s="1"/>
  <c r="Z126" i="1" s="1"/>
  <c r="AA126" i="1" s="1"/>
  <c r="T185" i="1"/>
  <c r="X26" i="1"/>
  <c r="Z26" i="1" s="1"/>
  <c r="AA26" i="1" s="1"/>
  <c r="X20" i="1"/>
  <c r="X22" i="1" s="1"/>
  <c r="X24" i="1" s="1"/>
  <c r="Z45" i="1"/>
  <c r="X46" i="1"/>
  <c r="X48" i="1" s="1"/>
  <c r="X50" i="1" s="1"/>
  <c r="AA80" i="1"/>
  <c r="AA85" i="1" s="1"/>
  <c r="AA88" i="1" s="1"/>
  <c r="AA90" i="1" s="1"/>
  <c r="AA92" i="1" s="1"/>
  <c r="AA95" i="1" s="1"/>
  <c r="AA178" i="1" s="1"/>
  <c r="Z85" i="1"/>
  <c r="Z88" i="1" s="1"/>
  <c r="Z90" i="1" s="1"/>
  <c r="Z92" i="1" s="1"/>
  <c r="Z95" i="1" s="1"/>
  <c r="Z178" i="1" s="1"/>
  <c r="X120" i="1"/>
  <c r="X122" i="1" s="1"/>
  <c r="V124" i="1"/>
  <c r="M128" i="1"/>
  <c r="Z140" i="1"/>
  <c r="Z142" i="1" s="1"/>
  <c r="Z144" i="1" s="1"/>
  <c r="AA142" i="1"/>
  <c r="AA144" i="1" s="1"/>
  <c r="V111" i="1"/>
  <c r="V179" i="1" s="1"/>
  <c r="V75" i="1" l="1"/>
  <c r="V177" i="1" s="1"/>
  <c r="E193" i="1"/>
  <c r="I193" i="1"/>
  <c r="Z157" i="1"/>
  <c r="Z160" i="1" s="1"/>
  <c r="Z162" i="1" s="1"/>
  <c r="V127" i="1"/>
  <c r="X147" i="1"/>
  <c r="X185" i="1" s="1"/>
  <c r="AA147" i="1"/>
  <c r="AA185" i="1" s="1"/>
  <c r="Z147" i="1"/>
  <c r="Z185" i="1" s="1"/>
  <c r="Z61" i="1"/>
  <c r="X65" i="1"/>
  <c r="X68" i="1" s="1"/>
  <c r="X70" i="1" s="1"/>
  <c r="X72" i="1" s="1"/>
  <c r="X75" i="1" s="1"/>
  <c r="X177" i="1" s="1"/>
  <c r="Z20" i="1"/>
  <c r="Z22" i="1" s="1"/>
  <c r="Z24" i="1" s="1"/>
  <c r="Z27" i="1" s="1"/>
  <c r="Z29" i="1" s="1"/>
  <c r="T186" i="1"/>
  <c r="X27" i="1"/>
  <c r="X29" i="1" s="1"/>
  <c r="V29" i="1"/>
  <c r="X111" i="1"/>
  <c r="X179" i="1" s="1"/>
  <c r="Z46" i="1"/>
  <c r="Z48" i="1" s="1"/>
  <c r="Z50" i="1" s="1"/>
  <c r="AA45" i="1"/>
  <c r="AA46" i="1" s="1"/>
  <c r="AA48" i="1" s="1"/>
  <c r="AA50" i="1" s="1"/>
  <c r="P184" i="1"/>
  <c r="P189" i="1" s="1"/>
  <c r="Z120" i="1"/>
  <c r="AA120" i="1" s="1"/>
  <c r="AA122" i="1" s="1"/>
  <c r="X124" i="1"/>
  <c r="X127" i="1" s="1"/>
  <c r="Z62" i="1" l="1"/>
  <c r="Z65" i="1" s="1"/>
  <c r="Z68" i="1" s="1"/>
  <c r="Z70" i="1" s="1"/>
  <c r="Z72" i="1" s="1"/>
  <c r="Z75" i="1" s="1"/>
  <c r="Z177" i="1" s="1"/>
  <c r="AA20" i="1"/>
  <c r="AA22" i="1" s="1"/>
  <c r="AA24" i="1" s="1"/>
  <c r="AA27" i="1" s="1"/>
  <c r="AA29" i="1" s="1"/>
  <c r="V165" i="1"/>
  <c r="V186" i="1" s="1"/>
  <c r="T184" i="1"/>
  <c r="AA124" i="1"/>
  <c r="AA127" i="1" s="1"/>
  <c r="Z122" i="1"/>
  <c r="Z124" i="1" s="1"/>
  <c r="Z127" i="1" s="1"/>
  <c r="Z111" i="1"/>
  <c r="Z179" i="1" s="1"/>
  <c r="AA179" i="1"/>
  <c r="T189" i="1" l="1"/>
  <c r="Z130" i="1"/>
  <c r="AA130" i="1"/>
  <c r="X130" i="1"/>
  <c r="AA61" i="1"/>
  <c r="X165" i="1"/>
  <c r="X186" i="1" s="1"/>
  <c r="V130" i="1"/>
  <c r="V184" i="1" s="1"/>
  <c r="V189" i="1" s="1"/>
  <c r="AA62" i="1" l="1"/>
  <c r="AA65" i="1" s="1"/>
  <c r="AA68" i="1" s="1"/>
  <c r="AA70" i="1" s="1"/>
  <c r="AA72" i="1" s="1"/>
  <c r="AA75" i="1" s="1"/>
  <c r="AA177" i="1" s="1"/>
  <c r="AA186" i="1"/>
  <c r="Z165" i="1"/>
  <c r="Z186" i="1" s="1"/>
  <c r="X184" i="1"/>
  <c r="X189" i="1" s="1"/>
  <c r="AA184" i="1" l="1"/>
  <c r="AA189" i="1" s="1"/>
  <c r="Z184" i="1"/>
  <c r="Z189" i="1" s="1"/>
  <c r="P32" i="1" l="1"/>
  <c r="P174" i="1" s="1"/>
  <c r="P181" i="1" s="1"/>
  <c r="P191" i="1" s="1"/>
  <c r="P193" i="1" s="1"/>
  <c r="T174" i="1"/>
  <c r="T181" i="1" s="1"/>
  <c r="V174" i="1" l="1"/>
  <c r="Z32" i="1"/>
  <c r="Z174" i="1" s="1"/>
  <c r="AA32" i="1"/>
  <c r="AA174" i="1" s="1"/>
  <c r="X32" i="1"/>
  <c r="X174" i="1" s="1"/>
  <c r="R176" i="1" l="1"/>
  <c r="R181" i="1" s="1"/>
  <c r="R191" i="1" s="1"/>
  <c r="R193" i="1" l="1"/>
  <c r="T176" i="1"/>
  <c r="V51" i="1"/>
  <c r="V53" i="1" s="1"/>
  <c r="V176" i="1" s="1"/>
  <c r="V181" i="1" s="1"/>
  <c r="V191" i="1" s="1"/>
  <c r="X51" i="1"/>
  <c r="X53" i="1" s="1"/>
  <c r="X176" i="1" s="1"/>
  <c r="X181" i="1" s="1"/>
  <c r="X191" i="1" s="1"/>
  <c r="Z51" i="1"/>
  <c r="AA53" i="1" s="1"/>
  <c r="AA176" i="1" s="1"/>
  <c r="AA181" i="1" s="1"/>
  <c r="AA191" i="1" s="1"/>
  <c r="AB193" i="1" s="1"/>
  <c r="S51" i="1"/>
  <c r="T191" i="1" l="1"/>
  <c r="T193" i="1" s="1"/>
  <c r="X193" i="1"/>
  <c r="Z53" i="1"/>
  <c r="Z176" i="1" s="1"/>
  <c r="Z181" i="1" s="1"/>
  <c r="Z191" i="1" s="1"/>
  <c r="AA193" i="1" s="1"/>
  <c r="V193" i="1" l="1"/>
  <c r="Z193" i="1"/>
</calcChain>
</file>

<file path=xl/comments1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sharedStrings.xml><?xml version="1.0" encoding="utf-8"?>
<sst xmlns="http://schemas.openxmlformats.org/spreadsheetml/2006/main" count="772" uniqueCount="154">
  <si>
    <t>REVISED</t>
  </si>
  <si>
    <t xml:space="preserve"> </t>
  </si>
  <si>
    <t>at 5/18/2016</t>
  </si>
  <si>
    <t>in thousands</t>
  </si>
  <si>
    <t>BOOK VALUE @ DEC</t>
  </si>
  <si>
    <t>YEAR ASSESSED</t>
  </si>
  <si>
    <t>YEAR TAX ACCRUED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</si>
  <si>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</si>
  <si>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</si>
  <si>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</si>
  <si>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</si>
  <si>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</si>
  <si>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</si>
  <si>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</si>
  <si>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</si>
  <si>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</si>
  <si>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</si>
  <si>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</si>
  <si>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</si>
  <si>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2010 Actual</t>
  </si>
  <si>
    <t>2011 Actual</t>
  </si>
  <si>
    <t>2012 Actual</t>
  </si>
  <si>
    <t>2013 ACTUALS</t>
  </si>
  <si>
    <t>2014 ACTUALS</t>
  </si>
  <si>
    <t>2015 ACTUALS</t>
  </si>
  <si>
    <t>2018 Estimate</t>
  </si>
  <si>
    <t>2019 Estimate</t>
  </si>
  <si>
    <t>2020 Estimate</t>
  </si>
  <si>
    <t>2021 Estimate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</si>
  <si>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</si>
  <si>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</si>
  <si>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</si>
  <si>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</si>
  <si>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</si>
  <si>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</si>
  <si>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</si>
  <si>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</si>
  <si>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</t>
  </si>
  <si>
    <t>STATE ALLOCATION %</t>
  </si>
  <si>
    <t>ALLOCATED VALUE</t>
  </si>
  <si>
    <t>add:adjustments</t>
  </si>
  <si>
    <t>GROSS ASSESSED VALUE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</si>
  <si>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</si>
  <si>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</si>
  <si>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</si>
  <si>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</si>
  <si>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</si>
  <si>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</si>
  <si>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</si>
  <si>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</si>
  <si>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2016 ACTUAL</t>
  </si>
  <si>
    <t>IDAHO - ELECTRIC</t>
  </si>
  <si>
    <t>LESS : DEPR EST</t>
  </si>
  <si>
    <t>LESS : OTHER</t>
  </si>
  <si>
    <t>AMENDED VALUE</t>
  </si>
  <si>
    <t>RATIO</t>
  </si>
  <si>
    <t>MONTANA - ELECTRIC</t>
  </si>
  <si>
    <t>(combine  E &amp; G)</t>
  </si>
  <si>
    <t>ADD : NET ADDITIONS TO PLANT - E &amp; G</t>
  </si>
  <si>
    <t>LESS : INTANGIBLE EST</t>
  </si>
  <si>
    <t>add: adjustments</t>
  </si>
  <si>
    <t>EQUALIZATION FACTOR</t>
  </si>
  <si>
    <t>GROSS MARKET VALUE</t>
  </si>
  <si>
    <t>taxable VALUE</t>
  </si>
  <si>
    <t>adjustments</t>
  </si>
  <si>
    <t>taxable value</t>
  </si>
  <si>
    <t>OREGON - ELECTRIC</t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</si>
  <si>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</si>
  <si>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</si>
  <si>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</si>
  <si>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</si>
  <si>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</si>
  <si>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</si>
  <si>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</si>
  <si>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19/20 Estimate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</si>
  <si>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</si>
  <si>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</si>
  <si>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</si>
  <si>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</si>
  <si>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</si>
  <si>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</si>
  <si>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</si>
  <si>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</si>
  <si>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</si>
  <si>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</si>
  <si>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</si>
  <si>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</si>
  <si>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</si>
  <si>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 xml:space="preserve">2010 Actual </t>
  </si>
  <si>
    <t>2013 Actuals</t>
  </si>
  <si>
    <t>2014 Actuals</t>
  </si>
  <si>
    <t>2015 Actuals</t>
  </si>
  <si>
    <t>LESS : DEPR EST(see Form 1 pg 115 - Rounded)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</si>
  <si>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</si>
  <si>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</si>
  <si>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</si>
  <si>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</si>
  <si>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</si>
  <si>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</si>
  <si>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at 10/13/2015</t>
  </si>
  <si>
    <t>SUMMARY:</t>
  </si>
  <si>
    <t xml:space="preserve">Actual </t>
  </si>
  <si>
    <t>Actual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</si>
  <si>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</si>
  <si>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</si>
  <si>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</si>
  <si>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</si>
  <si>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</si>
  <si>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</si>
  <si>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</si>
  <si>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</si>
  <si>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</si>
  <si>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</si>
  <si>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</si>
  <si>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</si>
  <si>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</si>
  <si>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</si>
  <si>
    <t>at 05/02/2017</t>
  </si>
  <si>
    <t>HIST COST INDICATOR-State Assessment</t>
  </si>
  <si>
    <t>STATE ALLOCATION % - 3 Factor calculation - page 9 of WA Appraisal</t>
  </si>
  <si>
    <t>**EQUALIZED VALUE per state Certification Report</t>
  </si>
  <si>
    <t>equalization factor (state adj to reflect annual assessment impacts)</t>
  </si>
  <si>
    <t>TAXABLE PERCENTAGE - Total Plant net of Exemptions- page 3 of WA Appraisal</t>
  </si>
  <si>
    <t>ASSESSED VALUE - (for county taxation)</t>
  </si>
  <si>
    <t>TAX RATE (actuals from WA payment summary sheet - wgted rate)</t>
  </si>
  <si>
    <t>2017-2021</t>
  </si>
  <si>
    <t>ASSESSED VALUE OREGON</t>
  </si>
  <si>
    <t>ASSESSED VALUE - before Intangible adj</t>
  </si>
  <si>
    <t>2016 ACTUALS</t>
  </si>
  <si>
    <t>2016 Actuals</t>
  </si>
  <si>
    <t>ACTUAL</t>
  </si>
  <si>
    <t>2017 Actuals</t>
  </si>
  <si>
    <t>at 08/13/2018</t>
  </si>
  <si>
    <t>17/18 Actual</t>
  </si>
  <si>
    <t>17/18 Actuals</t>
  </si>
  <si>
    <t>2022 Estimate</t>
  </si>
  <si>
    <t>20/21 Estimate</t>
  </si>
  <si>
    <t>21/22 Estimate</t>
  </si>
  <si>
    <t>22/23 Estimate</t>
  </si>
  <si>
    <r>
      <t xml:space="preserve">ASSESSED VALUE - </t>
    </r>
    <r>
      <rPr>
        <b/>
        <u/>
        <sz val="11"/>
        <rFont val="Calibri"/>
        <family val="2"/>
        <scheme val="minor"/>
      </rPr>
      <t>after</t>
    </r>
    <r>
      <rPr>
        <b/>
        <sz val="11"/>
        <rFont val="Calibri"/>
        <family val="2"/>
        <scheme val="minor"/>
      </rPr>
      <t xml:space="preserve"> Intangible adj</t>
    </r>
  </si>
  <si>
    <r>
      <t>RATIO (</t>
    </r>
    <r>
      <rPr>
        <b/>
        <sz val="11"/>
        <color rgb="FF0000CC"/>
        <rFont val="Calibri"/>
        <family val="2"/>
        <scheme val="minor"/>
      </rPr>
      <t>see County allocation report</t>
    </r>
    <r>
      <rPr>
        <b/>
        <sz val="11"/>
        <rFont val="Calibri"/>
        <family val="2"/>
        <scheme val="minor"/>
      </rPr>
      <t>)</t>
    </r>
  </si>
  <si>
    <t>at 08/17/2018</t>
  </si>
  <si>
    <t>Uses 1% levy increases</t>
  </si>
  <si>
    <t>Uses 1.5% levy increases</t>
  </si>
  <si>
    <t>2022-2023</t>
  </si>
  <si>
    <t>2018-2023</t>
  </si>
  <si>
    <t>at 01/10/2019</t>
  </si>
  <si>
    <t xml:space="preserve">YEAR TAX PAYABLE </t>
  </si>
  <si>
    <t>2018 Actuals</t>
  </si>
  <si>
    <t>2018 Actual</t>
  </si>
  <si>
    <t>18/19 Actual</t>
  </si>
  <si>
    <r>
      <t xml:space="preserve">PROPERTY TAX ESTIMATES FOR </t>
    </r>
    <r>
      <rPr>
        <b/>
        <u/>
        <sz val="11"/>
        <color indexed="12"/>
        <rFont val="Calibri"/>
        <family val="2"/>
        <scheme val="minor"/>
      </rPr>
      <t xml:space="preserve">5YR FORECAST </t>
    </r>
    <r>
      <rPr>
        <b/>
        <sz val="10"/>
        <color indexed="12"/>
        <rFont val="Helv"/>
      </rPr>
      <t/>
    </r>
  </si>
  <si>
    <t>2023-2024</t>
  </si>
  <si>
    <t>2023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</si>
</sst>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"/>
    <numFmt numFmtId="168" formatCode="0.0000"/>
    <numFmt numFmtId="169" formatCode="0.000000"/>
    <numFmt numFmtId="170" formatCode="0.00000"/>
    <numFmt numFmtId="171" formatCode="0.000000%"/>
    <numFmt numFmtId="172" formatCode="0.000%"/>
    <numFmt numFmtId="173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5">
    <xf numFmtId="0" fontId="0" fillId="0" borderId="0" xfId="0"/>
    <xf numFmtId="164" fontId="0" fillId="0" borderId="0" xfId="2" applyNumberFormat="1" applyFont="1"/>
    <xf numFmtId="164" fontId="0" fillId="0" borderId="0" xfId="2" applyNumberFormat="1" applyFont="1" applyFill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 applyFill="1" applyAlignment="1">
      <alignment horizontal="center"/>
    </xf>
    <xf numFmtId="164" fontId="0" fillId="0" borderId="11" xfId="2" applyNumberFormat="1" applyFont="1" applyBorder="1"/>
    <xf numFmtId="164" fontId="0" fillId="0" borderId="13" xfId="2" applyNumberFormat="1" applyFont="1" applyBorder="1"/>
    <xf numFmtId="164" fontId="0" fillId="0" borderId="13" xfId="2" applyNumberFormat="1" applyFont="1" applyFill="1" applyBorder="1"/>
    <xf numFmtId="0" fontId="5" fillId="0" borderId="0" xfId="0" applyFont="1"/>
    <xf numFmtId="10" fontId="0" fillId="0" borderId="0" xfId="2" applyNumberFormat="1" applyFont="1"/>
    <xf numFmtId="0" fontId="5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1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7" xfId="0" applyFont="1" applyBorder="1"/>
    <xf numFmtId="0" fontId="7" fillId="2" borderId="1" xfId="0" applyFont="1" applyFill="1" applyBorder="1" applyAlignment="1">
      <alignment horizontal="center"/>
    </xf>
    <xf numFmtId="0" fontId="5" fillId="0" borderId="0" xfId="0" applyFont="1" applyBorder="1"/>
    <xf numFmtId="0" fontId="7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4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164" fontId="5" fillId="0" borderId="4" xfId="2" quotePrefix="1" applyNumberFormat="1" applyFont="1" applyFill="1" applyBorder="1" applyAlignment="1">
      <alignment horizontal="center"/>
    </xf>
    <xf numFmtId="0" fontId="9" fillId="0" borderId="7" xfId="0" applyFont="1" applyBorder="1"/>
    <xf numFmtId="0" fontId="9" fillId="4" borderId="8" xfId="0" applyFont="1" applyFill="1" applyBorder="1"/>
    <xf numFmtId="0" fontId="9" fillId="0" borderId="8" xfId="0" applyFont="1" applyFill="1" applyBorder="1"/>
    <xf numFmtId="164" fontId="9" fillId="0" borderId="8" xfId="2" applyNumberFormat="1" applyFont="1" applyFill="1" applyBorder="1"/>
    <xf numFmtId="0" fontId="9" fillId="0" borderId="9" xfId="0" applyFont="1" applyBorder="1"/>
    <xf numFmtId="0" fontId="9" fillId="4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10" fillId="0" borderId="8" xfId="2" applyNumberFormat="1" applyFont="1" applyFill="1" applyBorder="1" applyAlignment="1">
      <alignment horizontal="center"/>
    </xf>
    <xf numFmtId="0" fontId="11" fillId="0" borderId="9" xfId="0" applyFont="1" applyBorder="1"/>
    <xf numFmtId="0" fontId="5" fillId="4" borderId="5" xfId="0" applyFont="1" applyFill="1" applyBorder="1"/>
    <xf numFmtId="0" fontId="9" fillId="4" borderId="5" xfId="0" applyFont="1" applyFill="1" applyBorder="1"/>
    <xf numFmtId="0" fontId="9" fillId="0" borderId="5" xfId="0" applyFont="1" applyFill="1" applyBorder="1"/>
    <xf numFmtId="164" fontId="5" fillId="0" borderId="5" xfId="2" applyNumberFormat="1" applyFont="1" applyFill="1" applyBorder="1"/>
    <xf numFmtId="0" fontId="5" fillId="0" borderId="5" xfId="0" applyFont="1" applyFill="1" applyBorder="1"/>
    <xf numFmtId="0" fontId="12" fillId="4" borderId="5" xfId="0" applyFont="1" applyFill="1" applyBorder="1" applyAlignment="1">
      <alignment horizontal="center"/>
    </xf>
    <xf numFmtId="164" fontId="12" fillId="0" borderId="5" xfId="2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164" fontId="12" fillId="0" borderId="5" xfId="2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164" fontId="9" fillId="0" borderId="5" xfId="2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0" fontId="9" fillId="0" borderId="9" xfId="0" applyFont="1" applyFill="1" applyBorder="1"/>
    <xf numFmtId="3" fontId="12" fillId="5" borderId="5" xfId="0" applyNumberFormat="1" applyFont="1" applyFill="1" applyBorder="1" applyAlignment="1">
      <alignment horizontal="right"/>
    </xf>
    <xf numFmtId="3" fontId="9" fillId="4" borderId="8" xfId="0" applyNumberFormat="1" applyFont="1" applyFill="1" applyBorder="1" applyAlignment="1">
      <alignment horizontal="right"/>
    </xf>
    <xf numFmtId="3" fontId="12" fillId="4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164" fontId="12" fillId="0" borderId="8" xfId="2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164" fontId="9" fillId="0" borderId="8" xfId="2" applyNumberFormat="1" applyFont="1" applyFill="1" applyBorder="1" applyAlignment="1">
      <alignment horizontal="right"/>
    </xf>
    <xf numFmtId="3" fontId="12" fillId="5" borderId="8" xfId="0" applyNumberFormat="1" applyFont="1" applyFill="1" applyBorder="1" applyAlignment="1">
      <alignment horizontal="right"/>
    </xf>
    <xf numFmtId="165" fontId="9" fillId="4" borderId="5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165" fontId="9" fillId="4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4" fontId="13" fillId="0" borderId="8" xfId="2" applyNumberFormat="1" applyFont="1" applyFill="1" applyBorder="1" applyAlignment="1">
      <alignment horizontal="right"/>
    </xf>
    <xf numFmtId="166" fontId="9" fillId="4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7" fontId="9" fillId="4" borderId="8" xfId="0" applyNumberFormat="1" applyFont="1" applyFill="1" applyBorder="1" applyAlignment="1">
      <alignment horizontal="right"/>
    </xf>
    <xf numFmtId="168" fontId="9" fillId="4" borderId="8" xfId="0" applyNumberFormat="1" applyFont="1" applyFill="1" applyBorder="1" applyAlignment="1">
      <alignment horizontal="right"/>
    </xf>
    <xf numFmtId="168" fontId="10" fillId="0" borderId="8" xfId="0" applyNumberFormat="1" applyFont="1" applyFill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0" fontId="7" fillId="4" borderId="0" xfId="2" applyNumberFormat="1" applyFont="1" applyFill="1"/>
    <xf numFmtId="169" fontId="9" fillId="4" borderId="8" xfId="0" applyNumberFormat="1" applyFont="1" applyFill="1" applyBorder="1" applyAlignment="1">
      <alignment horizontal="right"/>
    </xf>
    <xf numFmtId="170" fontId="9" fillId="4" borderId="8" xfId="0" applyNumberFormat="1" applyFont="1" applyFill="1" applyBorder="1" applyAlignment="1">
      <alignment horizontal="right"/>
    </xf>
    <xf numFmtId="164" fontId="8" fillId="4" borderId="0" xfId="2" applyNumberFormat="1" applyFont="1" applyFill="1"/>
    <xf numFmtId="170" fontId="12" fillId="0" borderId="0" xfId="0" applyNumberFormat="1" applyFont="1" applyFill="1" applyBorder="1" applyAlignment="1">
      <alignment horizontal="right"/>
    </xf>
    <xf numFmtId="164" fontId="14" fillId="4" borderId="0" xfId="2" applyNumberFormat="1" applyFont="1" applyFill="1"/>
    <xf numFmtId="0" fontId="5" fillId="4" borderId="5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3" fontId="9" fillId="4" borderId="10" xfId="0" applyNumberFormat="1" applyFont="1" applyFill="1" applyBorder="1"/>
    <xf numFmtId="3" fontId="12" fillId="0" borderId="10" xfId="0" applyNumberFormat="1" applyFont="1" applyFill="1" applyBorder="1"/>
    <xf numFmtId="164" fontId="12" fillId="0" borderId="10" xfId="2" applyNumberFormat="1" applyFont="1" applyFill="1" applyBorder="1"/>
    <xf numFmtId="0" fontId="5" fillId="4" borderId="11" xfId="0" applyFont="1" applyFill="1" applyBorder="1"/>
    <xf numFmtId="0" fontId="5" fillId="0" borderId="11" xfId="0" applyFont="1" applyFill="1" applyBorder="1"/>
    <xf numFmtId="164" fontId="5" fillId="0" borderId="11" xfId="2" applyNumberFormat="1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Fill="1" applyBorder="1" applyAlignment="1">
      <alignment horizontal="center"/>
    </xf>
    <xf numFmtId="0" fontId="11" fillId="0" borderId="5" xfId="0" applyFont="1" applyBorder="1"/>
    <xf numFmtId="164" fontId="10" fillId="0" borderId="5" xfId="2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center"/>
    </xf>
    <xf numFmtId="171" fontId="9" fillId="4" borderId="8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3" fontId="9" fillId="3" borderId="5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2" fontId="9" fillId="4" borderId="8" xfId="0" applyNumberFormat="1" applyFont="1" applyFill="1" applyBorder="1" applyAlignment="1">
      <alignment horizontal="right"/>
    </xf>
    <xf numFmtId="2" fontId="9" fillId="0" borderId="8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right"/>
    </xf>
    <xf numFmtId="172" fontId="14" fillId="4" borderId="0" xfId="2" applyNumberFormat="1" applyFont="1" applyFill="1"/>
    <xf numFmtId="170" fontId="9" fillId="0" borderId="0" xfId="0" applyNumberFormat="1" applyFont="1" applyFill="1" applyBorder="1" applyAlignment="1">
      <alignment horizontal="right"/>
    </xf>
    <xf numFmtId="10" fontId="8" fillId="4" borderId="0" xfId="2" applyNumberFormat="1" applyFont="1" applyFill="1"/>
    <xf numFmtId="0" fontId="9" fillId="0" borderId="5" xfId="0" applyFont="1" applyFill="1" applyBorder="1" applyAlignment="1">
      <alignment horizontal="right"/>
    </xf>
    <xf numFmtId="0" fontId="9" fillId="0" borderId="8" xfId="0" applyFont="1" applyBorder="1"/>
    <xf numFmtId="3" fontId="9" fillId="0" borderId="10" xfId="0" applyNumberFormat="1" applyFont="1" applyFill="1" applyBorder="1"/>
    <xf numFmtId="0" fontId="9" fillId="0" borderId="0" xfId="0" applyFont="1"/>
    <xf numFmtId="0" fontId="5" fillId="4" borderId="0" xfId="0" applyFont="1" applyFill="1" applyBorder="1"/>
    <xf numFmtId="0" fontId="5" fillId="0" borderId="0" xfId="0" applyFont="1" applyFill="1" applyBorder="1"/>
    <xf numFmtId="164" fontId="5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3" fontId="9" fillId="4" borderId="12" xfId="0" applyNumberFormat="1" applyFont="1" applyFill="1" applyBorder="1"/>
    <xf numFmtId="3" fontId="9" fillId="0" borderId="12" xfId="0" applyNumberFormat="1" applyFont="1" applyFill="1" applyBorder="1"/>
    <xf numFmtId="164" fontId="10" fillId="0" borderId="12" xfId="2" applyNumberFormat="1" applyFont="1" applyFill="1" applyBorder="1"/>
    <xf numFmtId="3" fontId="10" fillId="0" borderId="12" xfId="0" applyNumberFormat="1" applyFont="1" applyFill="1" applyBorder="1"/>
    <xf numFmtId="164" fontId="9" fillId="0" borderId="12" xfId="2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3" fontId="12" fillId="6" borderId="5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2" fontId="9" fillId="4" borderId="5" xfId="0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0" fontId="9" fillId="0" borderId="9" xfId="0" quotePrefix="1" applyFont="1" applyBorder="1" applyAlignment="1">
      <alignment horizontal="left"/>
    </xf>
    <xf numFmtId="168" fontId="5" fillId="0" borderId="8" xfId="0" applyNumberFormat="1" applyFont="1" applyFill="1" applyBorder="1" applyAlignment="1">
      <alignment horizontal="right"/>
    </xf>
    <xf numFmtId="168" fontId="12" fillId="0" borderId="8" xfId="0" applyNumberFormat="1" applyFont="1" applyFill="1" applyBorder="1" applyAlignment="1">
      <alignment horizontal="right"/>
    </xf>
    <xf numFmtId="168" fontId="8" fillId="0" borderId="8" xfId="0" applyNumberFormat="1" applyFont="1" applyFill="1" applyBorder="1" applyAlignment="1">
      <alignment horizontal="right"/>
    </xf>
    <xf numFmtId="168" fontId="9" fillId="3" borderId="8" xfId="0" applyNumberFormat="1" applyFont="1" applyFill="1" applyBorder="1" applyAlignment="1">
      <alignment horizontal="right"/>
    </xf>
    <xf numFmtId="164" fontId="8" fillId="0" borderId="8" xfId="2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164" fontId="8" fillId="0" borderId="5" xfId="2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0" fontId="14" fillId="4" borderId="0" xfId="2" applyNumberFormat="1" applyFont="1" applyFill="1"/>
    <xf numFmtId="172" fontId="8" fillId="4" borderId="0" xfId="2" applyNumberFormat="1" applyFont="1" applyFill="1"/>
    <xf numFmtId="0" fontId="9" fillId="0" borderId="0" xfId="0" applyFont="1" applyBorder="1"/>
    <xf numFmtId="3" fontId="5" fillId="0" borderId="0" xfId="0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164" fontId="9" fillId="0" borderId="5" xfId="2" applyNumberFormat="1" applyFont="1" applyFill="1" applyBorder="1"/>
    <xf numFmtId="168" fontId="9" fillId="0" borderId="8" xfId="0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3" fontId="9" fillId="4" borderId="8" xfId="0" applyNumberFormat="1" applyFont="1" applyFill="1" applyBorder="1"/>
    <xf numFmtId="3" fontId="9" fillId="0" borderId="8" xfId="0" applyNumberFormat="1" applyFont="1" applyFill="1" applyBorder="1"/>
    <xf numFmtId="164" fontId="12" fillId="0" borderId="8" xfId="2" applyNumberFormat="1" applyFont="1" applyFill="1" applyBorder="1"/>
    <xf numFmtId="3" fontId="12" fillId="0" borderId="8" xfId="0" applyNumberFormat="1" applyFont="1" applyFill="1" applyBorder="1"/>
    <xf numFmtId="173" fontId="9" fillId="4" borderId="8" xfId="0" applyNumberFormat="1" applyFont="1" applyFill="1" applyBorder="1"/>
    <xf numFmtId="173" fontId="9" fillId="0" borderId="8" xfId="0" applyNumberFormat="1" applyFont="1" applyFill="1" applyBorder="1"/>
    <xf numFmtId="3" fontId="5" fillId="4" borderId="0" xfId="0" applyNumberFormat="1" applyFont="1" applyFill="1" applyBorder="1" applyAlignment="1">
      <alignment horizontal="center"/>
    </xf>
    <xf numFmtId="0" fontId="11" fillId="0" borderId="4" xfId="0" applyFont="1" applyBorder="1"/>
    <xf numFmtId="0" fontId="9" fillId="4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4" fontId="10" fillId="0" borderId="12" xfId="2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3" fontId="9" fillId="4" borderId="5" xfId="1" applyNumberFormat="1" applyFont="1" applyFill="1" applyBorder="1"/>
    <xf numFmtId="3" fontId="9" fillId="0" borderId="0" xfId="1" applyNumberFormat="1" applyFont="1" applyFill="1" applyBorder="1"/>
    <xf numFmtId="164" fontId="12" fillId="0" borderId="0" xfId="2" applyNumberFormat="1" applyFont="1" applyFill="1" applyBorder="1"/>
    <xf numFmtId="3" fontId="12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3" fontId="9" fillId="0" borderId="5" xfId="1" applyNumberFormat="1" applyFont="1" applyFill="1" applyBorder="1" applyAlignment="1">
      <alignment horizontal="right"/>
    </xf>
    <xf numFmtId="10" fontId="9" fillId="4" borderId="8" xfId="2" applyNumberFormat="1" applyFont="1" applyFill="1" applyBorder="1" applyAlignment="1">
      <alignment horizontal="center"/>
    </xf>
    <xf numFmtId="10" fontId="9" fillId="0" borderId="0" xfId="2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10" fontId="9" fillId="0" borderId="8" xfId="2" applyNumberFormat="1" applyFont="1" applyFill="1" applyBorder="1" applyAlignment="1">
      <alignment horizontal="center"/>
    </xf>
    <xf numFmtId="1" fontId="9" fillId="4" borderId="12" xfId="2" applyNumberFormat="1" applyFont="1" applyFill="1" applyBorder="1"/>
    <xf numFmtId="1" fontId="9" fillId="0" borderId="0" xfId="2" applyNumberFormat="1" applyFont="1" applyFill="1" applyBorder="1"/>
    <xf numFmtId="1" fontId="5" fillId="4" borderId="12" xfId="2" applyNumberFormat="1" applyFont="1" applyFill="1" applyBorder="1"/>
    <xf numFmtId="1" fontId="9" fillId="0" borderId="12" xfId="2" applyNumberFormat="1" applyFont="1" applyFill="1" applyBorder="1"/>
    <xf numFmtId="0" fontId="9" fillId="4" borderId="12" xfId="0" applyFont="1" applyFill="1" applyBorder="1"/>
    <xf numFmtId="0" fontId="9" fillId="0" borderId="0" xfId="0" applyFont="1" applyFill="1" applyBorder="1"/>
    <xf numFmtId="0" fontId="5" fillId="4" borderId="12" xfId="0" applyFont="1" applyFill="1" applyBorder="1"/>
    <xf numFmtId="0" fontId="9" fillId="0" borderId="12" xfId="0" applyFont="1" applyFill="1" applyBorder="1"/>
    <xf numFmtId="10" fontId="8" fillId="4" borderId="12" xfId="2" applyNumberFormat="1" applyFont="1" applyFill="1" applyBorder="1"/>
    <xf numFmtId="9" fontId="9" fillId="4" borderId="12" xfId="2" applyFont="1" applyFill="1" applyBorder="1"/>
    <xf numFmtId="9" fontId="9" fillId="0" borderId="0" xfId="2" applyFont="1" applyFill="1" applyBorder="1"/>
    <xf numFmtId="9" fontId="9" fillId="0" borderId="12" xfId="2" applyFont="1" applyFill="1" applyBorder="1"/>
    <xf numFmtId="9" fontId="9" fillId="4" borderId="8" xfId="2" applyFont="1" applyFill="1" applyBorder="1"/>
    <xf numFmtId="9" fontId="9" fillId="0" borderId="8" xfId="2" applyFont="1" applyFill="1" applyBorder="1"/>
    <xf numFmtId="3" fontId="9" fillId="0" borderId="0" xfId="0" applyNumberFormat="1" applyFont="1" applyFill="1" applyBorder="1"/>
    <xf numFmtId="164" fontId="10" fillId="0" borderId="0" xfId="2" applyNumberFormat="1" applyFont="1" applyFill="1" applyBorder="1"/>
    <xf numFmtId="3" fontId="12" fillId="4" borderId="5" xfId="0" applyNumberFormat="1" applyFont="1" applyFill="1" applyBorder="1" applyAlignment="1">
      <alignment horizontal="center"/>
    </xf>
    <xf numFmtId="165" fontId="5" fillId="0" borderId="0" xfId="2" applyNumberFormat="1" applyFont="1"/>
    <xf numFmtId="165" fontId="9" fillId="4" borderId="8" xfId="2" applyNumberFormat="1" applyFont="1" applyFill="1" applyBorder="1" applyAlignment="1">
      <alignment horizontal="right"/>
    </xf>
    <xf numFmtId="165" fontId="10" fillId="0" borderId="8" xfId="2" applyNumberFormat="1" applyFont="1" applyFill="1" applyBorder="1" applyAlignment="1">
      <alignment horizontal="right"/>
    </xf>
    <xf numFmtId="165" fontId="12" fillId="0" borderId="8" xfId="2" applyNumberFormat="1" applyFont="1" applyFill="1" applyBorder="1" applyAlignment="1">
      <alignment horizontal="right"/>
    </xf>
    <xf numFmtId="164" fontId="10" fillId="0" borderId="8" xfId="2" applyNumberFormat="1" applyFont="1" applyFill="1" applyBorder="1" applyAlignment="1">
      <alignment horizontal="right"/>
    </xf>
    <xf numFmtId="10" fontId="14" fillId="0" borderId="0" xfId="2" applyNumberFormat="1" applyFont="1" applyFill="1"/>
    <xf numFmtId="164" fontId="14" fillId="0" borderId="0" xfId="2" applyNumberFormat="1" applyFont="1" applyFill="1"/>
    <xf numFmtId="170" fontId="5" fillId="4" borderId="8" xfId="0" applyNumberFormat="1" applyFont="1" applyFill="1" applyBorder="1" applyAlignment="1">
      <alignment horizontal="right"/>
    </xf>
    <xf numFmtId="164" fontId="9" fillId="4" borderId="0" xfId="2" applyNumberFormat="1" applyFont="1" applyFill="1"/>
    <xf numFmtId="0" fontId="9" fillId="0" borderId="4" xfId="0" applyFont="1" applyBorder="1"/>
    <xf numFmtId="0" fontId="5" fillId="4" borderId="4" xfId="0" applyFont="1" applyFill="1" applyBorder="1"/>
    <xf numFmtId="0" fontId="9" fillId="4" borderId="4" xfId="0" applyFont="1" applyFill="1" applyBorder="1"/>
    <xf numFmtId="0" fontId="5" fillId="0" borderId="4" xfId="0" applyFont="1" applyFill="1" applyBorder="1"/>
    <xf numFmtId="164" fontId="5" fillId="0" borderId="4" xfId="2" applyNumberFormat="1" applyFont="1" applyFill="1" applyBorder="1"/>
    <xf numFmtId="0" fontId="16" fillId="0" borderId="5" xfId="0" applyFont="1" applyBorder="1"/>
    <xf numFmtId="3" fontId="5" fillId="4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164" fontId="9" fillId="0" borderId="12" xfId="2" applyNumberFormat="1" applyFont="1" applyFill="1" applyBorder="1" applyAlignment="1">
      <alignment horizontal="center"/>
    </xf>
    <xf numFmtId="10" fontId="9" fillId="4" borderId="5" xfId="0" applyNumberFormat="1" applyFont="1" applyFill="1" applyBorder="1" applyAlignment="1">
      <alignment horizontal="right"/>
    </xf>
    <xf numFmtId="10" fontId="9" fillId="0" borderId="5" xfId="0" applyNumberFormat="1" applyFont="1" applyFill="1" applyBorder="1" applyAlignment="1">
      <alignment horizontal="right"/>
    </xf>
    <xf numFmtId="10" fontId="12" fillId="0" borderId="5" xfId="0" applyNumberFormat="1" applyFont="1" applyFill="1" applyBorder="1" applyAlignment="1">
      <alignment horizontal="right"/>
    </xf>
    <xf numFmtId="167" fontId="9" fillId="0" borderId="8" xfId="0" applyNumberFormat="1" applyFont="1" applyFill="1" applyBorder="1" applyAlignment="1">
      <alignment horizontal="right"/>
    </xf>
    <xf numFmtId="3" fontId="5" fillId="4" borderId="10" xfId="0" applyNumberFormat="1" applyFont="1" applyFill="1" applyBorder="1"/>
    <xf numFmtId="164" fontId="9" fillId="0" borderId="10" xfId="2" applyNumberFormat="1" applyFont="1" applyFill="1" applyBorder="1"/>
    <xf numFmtId="0" fontId="9" fillId="0" borderId="0" xfId="0" applyFont="1" applyFill="1"/>
    <xf numFmtId="0" fontId="17" fillId="0" borderId="0" xfId="0" applyFont="1" applyFill="1"/>
    <xf numFmtId="0" fontId="5" fillId="0" borderId="13" xfId="0" applyFont="1" applyBorder="1"/>
    <xf numFmtId="0" fontId="18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9" xfId="0" applyFont="1" applyFill="1" applyBorder="1"/>
    <xf numFmtId="0" fontId="9" fillId="0" borderId="11" xfId="0" applyFont="1" applyFill="1" applyBorder="1"/>
    <xf numFmtId="0" fontId="9" fillId="0" borderId="16" xfId="0" applyFont="1" applyFill="1" applyBorder="1"/>
    <xf numFmtId="164" fontId="9" fillId="0" borderId="11" xfId="2" applyNumberFormat="1" applyFont="1" applyFill="1" applyBorder="1"/>
    <xf numFmtId="0" fontId="7" fillId="0" borderId="3" xfId="0" applyFont="1" applyFill="1" applyBorder="1" applyAlignment="1">
      <alignment horizontal="center"/>
    </xf>
    <xf numFmtId="0" fontId="9" fillId="0" borderId="15" xfId="0" applyFont="1" applyFill="1" applyBorder="1"/>
    <xf numFmtId="164" fontId="9" fillId="0" borderId="15" xfId="2" applyNumberFormat="1" applyFont="1" applyFill="1" applyBorder="1"/>
    <xf numFmtId="0" fontId="10" fillId="0" borderId="4" xfId="0" applyFont="1" applyFill="1" applyBorder="1" applyAlignment="1">
      <alignment horizontal="center"/>
    </xf>
    <xf numFmtId="164" fontId="10" fillId="0" borderId="4" xfId="2" applyNumberFormat="1" applyFont="1" applyFill="1" applyBorder="1" applyAlignment="1">
      <alignment horizontal="center"/>
    </xf>
    <xf numFmtId="3" fontId="9" fillId="4" borderId="5" xfId="0" applyNumberFormat="1" applyFont="1" applyFill="1" applyBorder="1"/>
    <xf numFmtId="3" fontId="12" fillId="0" borderId="5" xfId="0" applyNumberFormat="1" applyFont="1" applyFill="1" applyBorder="1"/>
    <xf numFmtId="164" fontId="12" fillId="0" borderId="5" xfId="2" applyNumberFormat="1" applyFont="1" applyFill="1" applyBorder="1"/>
    <xf numFmtId="3" fontId="10" fillId="0" borderId="5" xfId="0" applyNumberFormat="1" applyFont="1" applyFill="1" applyBorder="1"/>
    <xf numFmtId="164" fontId="10" fillId="0" borderId="5" xfId="2" applyNumberFormat="1" applyFont="1" applyFill="1" applyBorder="1"/>
    <xf numFmtId="3" fontId="21" fillId="4" borderId="5" xfId="0" applyNumberFormat="1" applyFont="1" applyFill="1" applyBorder="1"/>
    <xf numFmtId="3" fontId="5" fillId="4" borderId="5" xfId="0" applyNumberFormat="1" applyFont="1" applyFill="1" applyBorder="1"/>
    <xf numFmtId="3" fontId="9" fillId="0" borderId="5" xfId="0" applyNumberFormat="1" applyFont="1" applyFill="1" applyBorder="1"/>
    <xf numFmtId="3" fontId="9" fillId="2" borderId="5" xfId="0" applyNumberFormat="1" applyFont="1" applyFill="1" applyBorder="1"/>
    <xf numFmtId="173" fontId="9" fillId="4" borderId="5" xfId="0" applyNumberFormat="1" applyFont="1" applyFill="1" applyBorder="1"/>
    <xf numFmtId="173" fontId="9" fillId="0" borderId="5" xfId="0" applyNumberFormat="1" applyFont="1" applyFill="1" applyBorder="1"/>
    <xf numFmtId="3" fontId="10" fillId="0" borderId="8" xfId="0" applyNumberFormat="1" applyFont="1" applyFill="1" applyBorder="1"/>
    <xf numFmtId="164" fontId="10" fillId="0" borderId="8" xfId="2" applyNumberFormat="1" applyFont="1" applyFill="1" applyBorder="1"/>
    <xf numFmtId="3" fontId="9" fillId="2" borderId="10" xfId="0" applyNumberFormat="1" applyFont="1" applyFill="1" applyBorder="1"/>
    <xf numFmtId="0" fontId="22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5" fillId="0" borderId="15" xfId="2" applyNumberFormat="1" applyFont="1" applyFill="1" applyBorder="1" applyAlignment="1">
      <alignment horizontal="center"/>
    </xf>
    <xf numFmtId="0" fontId="5" fillId="0" borderId="11" xfId="0" applyFont="1" applyBorder="1"/>
    <xf numFmtId="3" fontId="9" fillId="0" borderId="16" xfId="0" applyNumberFormat="1" applyFont="1" applyFill="1" applyBorder="1" applyAlignment="1">
      <alignment horizontal="center"/>
    </xf>
    <xf numFmtId="3" fontId="9" fillId="0" borderId="16" xfId="0" applyNumberFormat="1" applyFont="1" applyFill="1" applyBorder="1"/>
    <xf numFmtId="164" fontId="9" fillId="0" borderId="16" xfId="2" applyNumberFormat="1" applyFont="1" applyFill="1" applyBorder="1"/>
    <xf numFmtId="164" fontId="5" fillId="0" borderId="0" xfId="2" applyNumberFormat="1" applyFont="1" applyFill="1"/>
    <xf numFmtId="172" fontId="9" fillId="0" borderId="8" xfId="2" applyNumberFormat="1" applyFont="1" applyFill="1" applyBorder="1" applyAlignment="1">
      <alignment horizontal="right"/>
    </xf>
    <xf numFmtId="170" fontId="9" fillId="0" borderId="8" xfId="0" applyNumberFormat="1" applyFont="1" applyFill="1" applyBorder="1" applyAlignment="1">
      <alignment horizontal="right"/>
    </xf>
    <xf numFmtId="164" fontId="8" fillId="0" borderId="0" xfId="2" applyNumberFormat="1" applyFont="1" applyFill="1"/>
    <xf numFmtId="169" fontId="9" fillId="0" borderId="8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3" fontId="5" fillId="0" borderId="5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7" borderId="0" xfId="0" applyFont="1" applyFill="1"/>
    <xf numFmtId="0" fontId="10" fillId="7" borderId="8" xfId="0" applyFont="1" applyFill="1" applyBorder="1" applyAlignment="1">
      <alignment horizontal="center"/>
    </xf>
    <xf numFmtId="172" fontId="9" fillId="7" borderId="8" xfId="2" applyNumberFormat="1" applyFont="1" applyFill="1" applyBorder="1" applyAlignment="1">
      <alignment horizontal="right"/>
    </xf>
    <xf numFmtId="170" fontId="9" fillId="7" borderId="8" xfId="0" applyNumberFormat="1" applyFont="1" applyFill="1" applyBorder="1" applyAlignment="1">
      <alignment horizontal="right"/>
    </xf>
    <xf numFmtId="3" fontId="9" fillId="7" borderId="10" xfId="0" applyNumberFormat="1" applyFont="1" applyFill="1" applyBorder="1"/>
    <xf numFmtId="164" fontId="14" fillId="7" borderId="0" xfId="2" applyNumberFormat="1" applyFont="1" applyFill="1"/>
    <xf numFmtId="3" fontId="10" fillId="7" borderId="5" xfId="0" applyNumberFormat="1" applyFont="1" applyFill="1" applyBorder="1"/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5" fillId="7" borderId="4" xfId="0" quotePrefix="1" applyFont="1" applyFill="1" applyBorder="1" applyAlignment="1">
      <alignment horizontal="center"/>
    </xf>
    <xf numFmtId="0" fontId="9" fillId="7" borderId="8" xfId="0" applyFont="1" applyFill="1" applyBorder="1"/>
    <xf numFmtId="0" fontId="12" fillId="7" borderId="5" xfId="0" applyFont="1" applyFill="1" applyBorder="1" applyAlignment="1">
      <alignment horizontal="center"/>
    </xf>
    <xf numFmtId="3" fontId="12" fillId="7" borderId="5" xfId="0" applyNumberFormat="1" applyFont="1" applyFill="1" applyBorder="1" applyAlignment="1">
      <alignment horizontal="right"/>
    </xf>
    <xf numFmtId="165" fontId="12" fillId="7" borderId="5" xfId="0" applyNumberFormat="1" applyFont="1" applyFill="1" applyBorder="1" applyAlignment="1">
      <alignment horizontal="right"/>
    </xf>
    <xf numFmtId="165" fontId="12" fillId="7" borderId="8" xfId="0" applyNumberFormat="1" applyFont="1" applyFill="1" applyBorder="1" applyAlignment="1">
      <alignment horizontal="right"/>
    </xf>
    <xf numFmtId="172" fontId="12" fillId="7" borderId="8" xfId="2" applyNumberFormat="1" applyFont="1" applyFill="1" applyBorder="1" applyAlignment="1">
      <alignment horizontal="right"/>
    </xf>
    <xf numFmtId="3" fontId="12" fillId="7" borderId="4" xfId="0" applyNumberFormat="1" applyFont="1" applyFill="1" applyBorder="1" applyAlignment="1">
      <alignment horizontal="right"/>
    </xf>
    <xf numFmtId="170" fontId="12" fillId="7" borderId="8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3" fontId="12" fillId="7" borderId="10" xfId="0" applyNumberFormat="1" applyFont="1" applyFill="1" applyBorder="1"/>
    <xf numFmtId="0" fontId="5" fillId="7" borderId="5" xfId="0" applyFont="1" applyFill="1" applyBorder="1"/>
    <xf numFmtId="3" fontId="10" fillId="7" borderId="5" xfId="0" applyNumberFormat="1" applyFont="1" applyFill="1" applyBorder="1" applyAlignment="1">
      <alignment horizontal="right"/>
    </xf>
    <xf numFmtId="3" fontId="12" fillId="7" borderId="8" xfId="0" applyNumberFormat="1" applyFont="1" applyFill="1" applyBorder="1" applyAlignment="1">
      <alignment horizontal="right"/>
    </xf>
    <xf numFmtId="2" fontId="12" fillId="7" borderId="8" xfId="0" applyNumberFormat="1" applyFont="1" applyFill="1" applyBorder="1" applyAlignment="1">
      <alignment horizontal="right"/>
    </xf>
    <xf numFmtId="3" fontId="10" fillId="7" borderId="12" xfId="0" applyNumberFormat="1" applyFont="1" applyFill="1" applyBorder="1"/>
    <xf numFmtId="2" fontId="12" fillId="7" borderId="5" xfId="0" applyNumberFormat="1" applyFont="1" applyFill="1" applyBorder="1" applyAlignment="1">
      <alignment horizontal="right"/>
    </xf>
    <xf numFmtId="168" fontId="12" fillId="7" borderId="8" xfId="0" applyNumberFormat="1" applyFont="1" applyFill="1" applyBorder="1" applyAlignment="1">
      <alignment horizontal="right"/>
    </xf>
    <xf numFmtId="173" fontId="12" fillId="7" borderId="8" xfId="0" applyNumberFormat="1" applyFont="1" applyFill="1" applyBorder="1"/>
    <xf numFmtId="3" fontId="12" fillId="7" borderId="5" xfId="1" applyNumberFormat="1" applyFont="1" applyFill="1" applyBorder="1"/>
    <xf numFmtId="3" fontId="12" fillId="7" borderId="5" xfId="1" applyNumberFormat="1" applyFont="1" applyFill="1" applyBorder="1" applyAlignment="1">
      <alignment horizontal="right"/>
    </xf>
    <xf numFmtId="10" fontId="12" fillId="7" borderId="8" xfId="2" applyNumberFormat="1" applyFont="1" applyFill="1" applyBorder="1" applyAlignment="1">
      <alignment horizontal="center"/>
    </xf>
    <xf numFmtId="1" fontId="12" fillId="7" borderId="12" xfId="2" applyNumberFormat="1" applyFont="1" applyFill="1" applyBorder="1"/>
    <xf numFmtId="0" fontId="12" fillId="7" borderId="12" xfId="0" applyFont="1" applyFill="1" applyBorder="1"/>
    <xf numFmtId="9" fontId="12" fillId="7" borderId="12" xfId="2" applyFont="1" applyFill="1" applyBorder="1"/>
    <xf numFmtId="9" fontId="12" fillId="7" borderId="8" xfId="2" applyFont="1" applyFill="1" applyBorder="1"/>
    <xf numFmtId="3" fontId="10" fillId="7" borderId="8" xfId="0" applyNumberFormat="1" applyFont="1" applyFill="1" applyBorder="1"/>
    <xf numFmtId="165" fontId="12" fillId="7" borderId="8" xfId="2" applyNumberFormat="1" applyFont="1" applyFill="1" applyBorder="1" applyAlignment="1">
      <alignment horizontal="right"/>
    </xf>
    <xf numFmtId="3" fontId="12" fillId="7" borderId="8" xfId="0" applyNumberFormat="1" applyFont="1" applyFill="1" applyBorder="1"/>
    <xf numFmtId="10" fontId="12" fillId="7" borderId="5" xfId="0" applyNumberFormat="1" applyFont="1" applyFill="1" applyBorder="1" applyAlignment="1">
      <alignment horizontal="right"/>
    </xf>
    <xf numFmtId="167" fontId="12" fillId="7" borderId="8" xfId="0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horizontal="center"/>
    </xf>
    <xf numFmtId="3" fontId="12" fillId="7" borderId="5" xfId="0" applyNumberFormat="1" applyFont="1" applyFill="1" applyBorder="1"/>
    <xf numFmtId="173" fontId="12" fillId="7" borderId="5" xfId="0" applyNumberFormat="1" applyFont="1" applyFill="1" applyBorder="1"/>
    <xf numFmtId="3" fontId="6" fillId="7" borderId="5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95"/>
  <sheetViews>
    <sheetView tabSelected="1" zoomScaleNormal="100" workbookViewId="0">
      <pane xSplit="1" ySplit="9" topLeftCell="B129" activePane="bottomRight" state="frozen"/>
      <selection pane="topRight" activeCell="B1" sqref="B1"/>
      <selection pane="bottomLeft" activeCell="A10" sqref="A10"/>
      <selection pane="bottomRight" activeCell="A150" sqref="A15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5.3320312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12.44140625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8" width="18.6640625" style="12" customWidth="1"/>
    <col min="29" max="16384" width="9.109375" style="12"/>
  </cols>
  <sheetData>
    <row r="1" spans="1:31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146</v>
      </c>
      <c r="U3" s="36"/>
      <c r="V3" s="264" t="s">
        <v>146</v>
      </c>
      <c r="W3" s="36"/>
      <c r="X3" s="264" t="s">
        <v>146</v>
      </c>
      <c r="Y3" s="36"/>
      <c r="Z3" s="264" t="s">
        <v>146</v>
      </c>
      <c r="AA3" s="264" t="s">
        <v>146</v>
      </c>
      <c r="AB3" s="264" t="s">
        <v>146</v>
      </c>
    </row>
    <row r="4" spans="1:31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301" t="s">
        <v>25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AA24" si="10">SUM(X22)</f>
        <v>1448933.8126974797</v>
      </c>
      <c r="Y24" s="73"/>
      <c r="Z24" s="313">
        <f t="shared" si="10"/>
        <v>1549010.0862302477</v>
      </c>
      <c r="AA24" s="313">
        <f t="shared" si="10"/>
        <v>1668077.1569822896</v>
      </c>
      <c r="AB24" s="313">
        <f>SUM(AB22)</f>
        <v>1787144.2277343313</v>
      </c>
    </row>
    <row r="25" spans="1:28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/>
      <c r="U25" s="73"/>
      <c r="V25" s="313"/>
      <c r="W25" s="73"/>
      <c r="X25" s="313"/>
      <c r="Y25" s="73"/>
      <c r="Z25" s="313"/>
      <c r="AA25" s="313"/>
      <c r="AB25" s="313"/>
    </row>
    <row r="26" spans="1:28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302">
        <f>R26</f>
        <v>0.92471903256082744</v>
      </c>
      <c r="U26" s="81"/>
      <c r="V26" s="316">
        <f>SUM(T26)</f>
        <v>0.92471903256082744</v>
      </c>
      <c r="W26" s="81"/>
      <c r="X26" s="316">
        <f>SUM(V26)</f>
        <v>0.92471903256082744</v>
      </c>
      <c r="Y26" s="81"/>
      <c r="Z26" s="316">
        <f>SUM(X26)</f>
        <v>0.92471903256082744</v>
      </c>
      <c r="AA26" s="316">
        <f t="shared" ref="AA26" si="11">SUM(Z26)</f>
        <v>0.92471903256082744</v>
      </c>
      <c r="AB26" s="316">
        <f>SUM(AA26)</f>
        <v>0.92471903256082744</v>
      </c>
    </row>
    <row r="27" spans="1:28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 t="shared" ref="R27" si="14">SUM(R24*R26)</f>
        <v>1117051.1471780001</v>
      </c>
      <c r="T27" s="70">
        <f>SUM(T24*T26)</f>
        <v>1145410.0032483826</v>
      </c>
      <c r="U27" s="71"/>
      <c r="V27" s="313">
        <f>SUM(V24*V26)</f>
        <v>1245710.1213494013</v>
      </c>
      <c r="W27" s="71"/>
      <c r="X27" s="313">
        <f t="shared" si="13"/>
        <v>1339856.6735222847</v>
      </c>
      <c r="Y27" s="71"/>
      <c r="Z27" s="313">
        <f t="shared" si="13"/>
        <v>1432399.1083657986</v>
      </c>
      <c r="AA27" s="313">
        <f t="shared" si="13"/>
        <v>1542502.6948414783</v>
      </c>
      <c r="AB27" s="313">
        <f>SUM(AB24*AB26)</f>
        <v>1652606.2813171579</v>
      </c>
    </row>
    <row r="28" spans="1:28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5">SUM(G27:G28)</f>
        <v>681556.79615745938</v>
      </c>
      <c r="I29" s="99">
        <f t="shared" si="15"/>
        <v>765508.78650503687</v>
      </c>
      <c r="J29" s="100"/>
      <c r="K29" s="101"/>
      <c r="L29" s="99">
        <f t="shared" ref="L29:AA29" si="16">SUM(L27:L28)</f>
        <v>898630</v>
      </c>
      <c r="M29" s="102"/>
      <c r="N29" s="99">
        <f t="shared" si="16"/>
        <v>1070854.5930000001</v>
      </c>
      <c r="O29" s="102"/>
      <c r="P29" s="100">
        <f t="shared" si="16"/>
        <v>1064023.335</v>
      </c>
      <c r="Q29" s="101"/>
      <c r="R29" s="100">
        <f t="shared" ref="R29" si="17">SUM(R27:R28)</f>
        <v>1117051.1471780001</v>
      </c>
      <c r="S29" s="101"/>
      <c r="T29" s="100">
        <f>SUM(T27:T28)</f>
        <v>1145410.0032483826</v>
      </c>
      <c r="U29" s="101"/>
      <c r="V29" s="317">
        <f>SUM(V27:V28)</f>
        <v>1245710.1213494013</v>
      </c>
      <c r="W29" s="101"/>
      <c r="X29" s="317">
        <f t="shared" si="16"/>
        <v>1339856.6735222847</v>
      </c>
      <c r="Y29" s="101"/>
      <c r="Z29" s="317">
        <f t="shared" si="16"/>
        <v>1432399.1083657986</v>
      </c>
      <c r="AA29" s="317">
        <f t="shared" si="16"/>
        <v>1542502.6948414783</v>
      </c>
      <c r="AB29" s="317">
        <f>SUM(AB27:AB28)</f>
        <v>1652606.2813171579</v>
      </c>
    </row>
    <row r="30" spans="1:28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305">
        <v>0.02</v>
      </c>
      <c r="T30" s="303">
        <f>SUM(R30*(1+S30))</f>
        <v>1.2857301111464147E-2</v>
      </c>
      <c r="U30" s="305">
        <v>0</v>
      </c>
      <c r="V30" s="318">
        <f>SUM(T30*(1+U30))</f>
        <v>1.2857301111464147E-2</v>
      </c>
      <c r="W30" s="305">
        <v>0</v>
      </c>
      <c r="X30" s="318">
        <f>SUM(V30*(1+W30))</f>
        <v>1.2857301111464147E-2</v>
      </c>
      <c r="Y30" s="305">
        <v>0.02</v>
      </c>
      <c r="Z30" s="318">
        <f>SUM(X30*(1+Y30))</f>
        <v>1.3114447133693429E-2</v>
      </c>
      <c r="AA30" s="318">
        <f>SUM(Z30*(1+Y30))</f>
        <v>1.3376736076367298E-2</v>
      </c>
      <c r="AB30" s="318">
        <f>SUM(AA30*(1+Y30))</f>
        <v>1.3644270797894644E-2</v>
      </c>
    </row>
    <row r="31" spans="1:28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8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19">SUM(N29*N30)</f>
        <v>12999.765589175515</v>
      </c>
      <c r="O32" s="113"/>
      <c r="P32" s="141">
        <f t="shared" si="19"/>
        <v>12677.752</v>
      </c>
      <c r="Q32" s="114"/>
      <c r="R32" s="141">
        <f t="shared" ref="R32" si="20">SUM(R29*R30)</f>
        <v>14080.649957033333</v>
      </c>
      <c r="S32" s="114"/>
      <c r="T32" s="304">
        <f>SUM(T29*T30)</f>
        <v>14726.881307847581</v>
      </c>
      <c r="U32" s="114"/>
      <c r="V32" s="320">
        <f>SUM(V29*V30)</f>
        <v>16016.470127787794</v>
      </c>
      <c r="W32" s="114"/>
      <c r="X32" s="320">
        <f t="shared" si="19"/>
        <v>17226.940697680726</v>
      </c>
      <c r="Y32" s="114"/>
      <c r="Z32" s="320">
        <f t="shared" si="19"/>
        <v>18785.122381012872</v>
      </c>
      <c r="AA32" s="320">
        <f t="shared" si="19"/>
        <v>20633.65144597978</v>
      </c>
      <c r="AB32" s="320">
        <f>SUM(AB29*AB30)</f>
        <v>22548.607624592958</v>
      </c>
    </row>
    <row r="33" spans="1:28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1">SUM(V15)</f>
        <v>340135</v>
      </c>
      <c r="W39" s="73"/>
      <c r="X39" s="344">
        <f t="shared" si="21"/>
        <v>316035</v>
      </c>
      <c r="Y39" s="73"/>
      <c r="Z39" s="344">
        <f t="shared" si="21"/>
        <v>305926</v>
      </c>
      <c r="AA39" s="344">
        <f t="shared" si="21"/>
        <v>352619</v>
      </c>
      <c r="AB39" s="344">
        <f>SUM(AB15)</f>
        <v>352619</v>
      </c>
    </row>
    <row r="40" spans="1:28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1"/>
        <v>-23668</v>
      </c>
      <c r="W40" s="73"/>
      <c r="X40" s="344">
        <f t="shared" si="21"/>
        <v>-12577</v>
      </c>
      <c r="Y40" s="73"/>
      <c r="Z40" s="344">
        <f t="shared" si="21"/>
        <v>-5690</v>
      </c>
      <c r="AA40" s="344">
        <f t="shared" si="21"/>
        <v>-17110</v>
      </c>
      <c r="AB40" s="344">
        <f>SUM(AB16)</f>
        <v>-17110</v>
      </c>
    </row>
    <row r="41" spans="1:28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2">SUM(V18)</f>
        <v>-7700</v>
      </c>
      <c r="W41" s="73"/>
      <c r="X41" s="344">
        <f t="shared" si="22"/>
        <v>-7700</v>
      </c>
      <c r="Y41" s="73"/>
      <c r="Z41" s="344">
        <f t="shared" si="22"/>
        <v>-7700</v>
      </c>
      <c r="AA41" s="344">
        <f t="shared" si="22"/>
        <v>-7700</v>
      </c>
      <c r="AB41" s="344">
        <f>SUM(AB18)</f>
        <v>-7700</v>
      </c>
    </row>
    <row r="42" spans="1:28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2"/>
        <v>-106657</v>
      </c>
      <c r="W42" s="73"/>
      <c r="X42" s="344">
        <f t="shared" si="22"/>
        <v>-106657</v>
      </c>
      <c r="Y42" s="73"/>
      <c r="Z42" s="344">
        <f t="shared" si="22"/>
        <v>-106657</v>
      </c>
      <c r="AA42" s="344">
        <f t="shared" si="22"/>
        <v>-106657</v>
      </c>
      <c r="AB42" s="344">
        <f>SUM(AB19)</f>
        <v>-106657</v>
      </c>
    </row>
    <row r="43" spans="1:28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3">SUM(Z45)</f>
        <v>0.24860597825372915</v>
      </c>
      <c r="AB45" s="315">
        <f>SUM(AA45)</f>
        <v>0.24860597825372915</v>
      </c>
    </row>
    <row r="46" spans="1:28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4">SUM(Z47)</f>
        <v>-29203</v>
      </c>
      <c r="AB47" s="323">
        <f>SUM(AA47)</f>
        <v>-29203</v>
      </c>
    </row>
    <row r="48" spans="1:28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5">SUM(L46:L47)</f>
        <v>469394.93499999994</v>
      </c>
      <c r="M48" s="72"/>
      <c r="N48" s="69">
        <f t="shared" si="25"/>
        <v>504910.23699999996</v>
      </c>
      <c r="O48" s="70"/>
      <c r="P48" s="70">
        <f t="shared" si="25"/>
        <v>504754.00099999999</v>
      </c>
      <c r="Q48" s="73"/>
      <c r="R48" s="70">
        <f>SUM(R46:R47)</f>
        <v>549171.69446199993</v>
      </c>
      <c r="S48" s="73"/>
      <c r="T48" s="70">
        <f t="shared" si="25"/>
        <v>573846.04099999997</v>
      </c>
      <c r="U48" s="73"/>
      <c r="V48" s="313">
        <f>SUM(V46:V47)</f>
        <v>624091.7952648612</v>
      </c>
      <c r="W48" s="73"/>
      <c r="X48" s="313">
        <f t="shared" si="25"/>
        <v>671103.43435861962</v>
      </c>
      <c r="Y48" s="73"/>
      <c r="Z48" s="313">
        <f t="shared" si="25"/>
        <v>717314.06499044457</v>
      </c>
      <c r="AA48" s="313">
        <f t="shared" si="25"/>
        <v>772293.77429321327</v>
      </c>
      <c r="AB48" s="313">
        <f>SUM(AB46:AB47)</f>
        <v>827273.48359598196</v>
      </c>
    </row>
    <row r="49" spans="1:28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6">SUM(G48*G49)</f>
        <v>426852.43202319462</v>
      </c>
      <c r="I50" s="69">
        <f t="shared" si="26"/>
        <v>468663.26434402453</v>
      </c>
      <c r="J50" s="70"/>
      <c r="K50" s="71"/>
      <c r="L50" s="69">
        <f t="shared" ref="L50:AA50" si="27">SUM(L48*L49)</f>
        <v>469394.93499999994</v>
      </c>
      <c r="M50" s="72"/>
      <c r="N50" s="69">
        <f t="shared" si="27"/>
        <v>504910.23699999996</v>
      </c>
      <c r="O50" s="70"/>
      <c r="P50" s="70">
        <f t="shared" si="27"/>
        <v>504754.00099999999</v>
      </c>
      <c r="Q50" s="73"/>
      <c r="R50" s="70">
        <f>SUM(R48*R49)</f>
        <v>549171.69446199993</v>
      </c>
      <c r="S50" s="73"/>
      <c r="T50" s="70">
        <f t="shared" si="27"/>
        <v>573846.04099999997</v>
      </c>
      <c r="U50" s="73"/>
      <c r="V50" s="313">
        <f>SUM(V48*V49)</f>
        <v>624091.7952648612</v>
      </c>
      <c r="W50" s="73"/>
      <c r="X50" s="313">
        <f t="shared" si="27"/>
        <v>671103.43435861962</v>
      </c>
      <c r="Y50" s="73"/>
      <c r="Z50" s="313">
        <f t="shared" si="27"/>
        <v>717314.06499044457</v>
      </c>
      <c r="AA50" s="313">
        <f t="shared" si="27"/>
        <v>772293.77429321327</v>
      </c>
      <c r="AB50" s="313">
        <f>SUM(AB48*AB49)</f>
        <v>827273.48359598196</v>
      </c>
    </row>
    <row r="51" spans="1:28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f>$U$30</f>
        <v>0</v>
      </c>
      <c r="V51" s="318">
        <f>SUM(T51*(1+U51))</f>
        <v>1.0806705818155153E-2</v>
      </c>
      <c r="W51" s="305">
        <f>$W$30</f>
        <v>0</v>
      </c>
      <c r="X51" s="318">
        <f>SUM(V51*(1+W51))</f>
        <v>1.0806705818155153E-2</v>
      </c>
      <c r="Y51" s="305">
        <f>$Y$30</f>
        <v>0.02</v>
      </c>
      <c r="Z51" s="318">
        <f>SUM(X51*(1+Y51))</f>
        <v>1.1022839934518256E-2</v>
      </c>
      <c r="AA51" s="318">
        <f>SUM(Z51*(1+Y51))</f>
        <v>1.124329673320862E-2</v>
      </c>
      <c r="AB51" s="318">
        <f>SUM(AA51*(1+Y51))</f>
        <v>1.1468162667872792E-2</v>
      </c>
    </row>
    <row r="52" spans="1:28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8">SUM(G50*G51)</f>
        <v>4690.254523070862</v>
      </c>
      <c r="I53" s="112">
        <f t="shared" si="28"/>
        <v>5359.0285675337436</v>
      </c>
      <c r="J53" s="141"/>
      <c r="K53" s="114"/>
      <c r="L53" s="112">
        <f t="shared" ref="L53:AA53" si="29">SUM(L50*L51)</f>
        <v>5440.7422465869995</v>
      </c>
      <c r="M53" s="113"/>
      <c r="N53" s="112">
        <f t="shared" si="29"/>
        <v>5717.717903841688</v>
      </c>
      <c r="O53" s="113"/>
      <c r="P53" s="141">
        <f t="shared" si="29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6744.3764349516696</v>
      </c>
      <c r="W53" s="114"/>
      <c r="X53" s="320">
        <f>SUM(X50*X51)</f>
        <v>7252.4173886671997</v>
      </c>
      <c r="Y53" s="114"/>
      <c r="Z53" s="320">
        <f t="shared" si="29"/>
        <v>7906.8381211682963</v>
      </c>
      <c r="AA53" s="320">
        <f t="shared" si="29"/>
        <v>8683.1280695882397</v>
      </c>
      <c r="AB53" s="320">
        <f>SUM(AB50*AB51)</f>
        <v>9487.3068806965148</v>
      </c>
    </row>
    <row r="54" spans="1:28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0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1">SUM(G62*G64)</f>
        <v>350240.37700000004</v>
      </c>
      <c r="I65" s="69">
        <f t="shared" si="31"/>
        <v>370904.02</v>
      </c>
      <c r="J65" s="70"/>
      <c r="K65" s="71"/>
      <c r="L65" s="69">
        <f t="shared" ref="L65:Z65" si="32">SUM(L62*L64)</f>
        <v>379502.29200000002</v>
      </c>
      <c r="M65" s="72"/>
      <c r="N65" s="69">
        <f t="shared" si="32"/>
        <v>345023.42800000001</v>
      </c>
      <c r="O65" s="70"/>
      <c r="P65" s="70">
        <f t="shared" si="32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2"/>
        <v>533045.71780828899</v>
      </c>
      <c r="Y65" s="73"/>
      <c r="Z65" s="313">
        <f t="shared" si="32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3">SUM(G65:G66)*G67</f>
        <v>349938.54100000003</v>
      </c>
      <c r="I68" s="69">
        <f t="shared" si="33"/>
        <v>370623.68800000002</v>
      </c>
      <c r="J68" s="70"/>
      <c r="K68" s="71"/>
      <c r="L68" s="69">
        <f t="shared" ref="L68:N68" si="34">SUM(L65:L66)*L67</f>
        <v>379213.82400000002</v>
      </c>
      <c r="M68" s="72"/>
      <c r="N68" s="69">
        <f t="shared" si="34"/>
        <v>344746.50900000002</v>
      </c>
      <c r="O68" s="70"/>
      <c r="P68" s="70">
        <f t="shared" ref="P68:Z68" si="35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5"/>
        <v>533045.71780828899</v>
      </c>
      <c r="Y68" s="73"/>
      <c r="Z68" s="313">
        <f t="shared" si="35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6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7">SUM(G68*G69)</f>
        <v>22904.265934547748</v>
      </c>
      <c r="I70" s="69">
        <f t="shared" si="37"/>
        <v>24673.979228846489</v>
      </c>
      <c r="J70" s="153"/>
      <c r="K70" s="71"/>
      <c r="L70" s="69">
        <f t="shared" ref="L70:Z70" si="38">SUM(L68*L69)</f>
        <v>24737.454518899576</v>
      </c>
      <c r="M70" s="72"/>
      <c r="N70" s="69">
        <f t="shared" si="38"/>
        <v>22376.198131038327</v>
      </c>
      <c r="O70" s="165"/>
      <c r="P70" s="131">
        <f t="shared" si="38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8"/>
        <v>34589.329974549633</v>
      </c>
      <c r="Y70" s="166"/>
      <c r="Z70" s="313">
        <f t="shared" si="38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9">SUM(G70:G71)</f>
        <v>22904.265934547748</v>
      </c>
      <c r="I72" s="99">
        <f t="shared" si="39"/>
        <v>24673.979228846489</v>
      </c>
      <c r="J72" s="167"/>
      <c r="K72" s="101"/>
      <c r="L72" s="99">
        <f t="shared" ref="L72:Z72" si="40">SUM(L70:L71)</f>
        <v>24737.454518899576</v>
      </c>
      <c r="M72" s="102"/>
      <c r="N72" s="99">
        <f t="shared" si="40"/>
        <v>22376.198131038327</v>
      </c>
      <c r="O72" s="102"/>
      <c r="P72" s="100">
        <f t="shared" si="40"/>
        <v>27999.644464958154</v>
      </c>
      <c r="Q72" s="101"/>
      <c r="R72" s="100">
        <f t="shared" ref="R72" si="41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0"/>
        <v>34589.329974549633</v>
      </c>
      <c r="Y72" s="101"/>
      <c r="Z72" s="317">
        <f t="shared" si="40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f>$U$30</f>
        <v>0</v>
      </c>
      <c r="V73" s="318">
        <f>SUM(T73*(1+U73))</f>
        <v>0.36411221387640152</v>
      </c>
      <c r="W73" s="305">
        <f>$W$30</f>
        <v>0</v>
      </c>
      <c r="X73" s="318">
        <f>SUM(V73*(1+W73))</f>
        <v>0.36411221387640152</v>
      </c>
      <c r="Y73" s="305">
        <f>$Y$30</f>
        <v>0.02</v>
      </c>
      <c r="Z73" s="318">
        <f>SUM(X73*(1+Y73))</f>
        <v>0.37139445815392957</v>
      </c>
      <c r="AA73" s="318">
        <f>SUM(Z73*(1+Y73))</f>
        <v>0.37882234731700815</v>
      </c>
      <c r="AB73" s="318">
        <f>SUM(AA73*(1+Y73))</f>
        <v>0.38639879426334833</v>
      </c>
    </row>
    <row r="74" spans="1:28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2">SUM(G72*G73)</f>
        <v>7219.74299186594</v>
      </c>
      <c r="I75" s="112">
        <f t="shared" si="42"/>
        <v>8163.043288322272</v>
      </c>
      <c r="J75" s="141"/>
      <c r="K75" s="114"/>
      <c r="L75" s="112">
        <f t="shared" ref="L75:Z75" si="43">SUM(L72*L73)</f>
        <v>8456.9513856009962</v>
      </c>
      <c r="M75" s="113"/>
      <c r="N75" s="112">
        <f t="shared" si="43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11909.667022410782</v>
      </c>
      <c r="W75" s="114"/>
      <c r="X75" s="320">
        <f t="shared" si="43"/>
        <v>12594.397513534643</v>
      </c>
      <c r="Y75" s="114"/>
      <c r="Z75" s="320">
        <f t="shared" si="43"/>
        <v>13493.150512239712</v>
      </c>
      <c r="AA75" s="320">
        <f>SUM(AA72*AA73)</f>
        <v>14553.199047688655</v>
      </c>
      <c r="AB75" s="320">
        <f>SUM(AB72*AB73)</f>
        <v>15650.252264350656</v>
      </c>
    </row>
    <row r="76" spans="1:28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4">SUM(Z80)</f>
        <v>1432</v>
      </c>
      <c r="AB80" s="313">
        <f>SUM(AA80)</f>
        <v>1432</v>
      </c>
    </row>
    <row r="81" spans="1:28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5">SUM((G80+G81+G82)*G83*G84)</f>
        <v>888.3152139</v>
      </c>
      <c r="I85" s="69">
        <f t="shared" si="45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6">SUM((P80+P81+P82)*P83*P84)</f>
        <v>1137.998</v>
      </c>
      <c r="Q85" s="73"/>
      <c r="R85" s="70">
        <f t="shared" ref="R85" si="47">SUM((R80+R81+R82)*R83*R84)</f>
        <v>1221</v>
      </c>
      <c r="S85" s="73"/>
      <c r="T85" s="70">
        <f t="shared" si="46"/>
        <v>1432</v>
      </c>
      <c r="U85" s="73"/>
      <c r="V85" s="313">
        <f t="shared" si="46"/>
        <v>1432</v>
      </c>
      <c r="W85" s="73"/>
      <c r="X85" s="313">
        <f t="shared" si="46"/>
        <v>1432</v>
      </c>
      <c r="Y85" s="73"/>
      <c r="Z85" s="313">
        <f t="shared" si="46"/>
        <v>1432</v>
      </c>
      <c r="AA85" s="313">
        <f t="shared" si="46"/>
        <v>1432</v>
      </c>
      <c r="AB85" s="313">
        <f>SUM((AB80+AB81+AB82)*AB83*AB84)</f>
        <v>1432</v>
      </c>
    </row>
    <row r="86" spans="1:28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8">SUM(G85:G86)*G87</f>
        <v>888.3152139</v>
      </c>
      <c r="I88" s="69">
        <f t="shared" si="48"/>
        <v>1002.3308361092717</v>
      </c>
      <c r="J88" s="70"/>
      <c r="K88" s="71"/>
      <c r="L88" s="69">
        <v>1190</v>
      </c>
      <c r="M88" s="72"/>
      <c r="N88" s="69">
        <f t="shared" ref="N88" si="49">SUM(N85:N86)*N87</f>
        <v>1131</v>
      </c>
      <c r="O88" s="70"/>
      <c r="P88" s="70">
        <f t="shared" ref="P88:AA88" si="50">SUM(P85:P86)*P87</f>
        <v>1137.998</v>
      </c>
      <c r="Q88" s="73"/>
      <c r="R88" s="70">
        <f t="shared" ref="R88" si="51">SUM(R85:R86)*R87</f>
        <v>1221</v>
      </c>
      <c r="S88" s="73"/>
      <c r="T88" s="70">
        <f t="shared" si="50"/>
        <v>1432</v>
      </c>
      <c r="U88" s="73"/>
      <c r="V88" s="313">
        <f t="shared" si="50"/>
        <v>1432</v>
      </c>
      <c r="W88" s="73"/>
      <c r="X88" s="313">
        <f t="shared" si="50"/>
        <v>1432</v>
      </c>
      <c r="Y88" s="73"/>
      <c r="Z88" s="313">
        <f t="shared" si="50"/>
        <v>1432</v>
      </c>
      <c r="AA88" s="313">
        <f t="shared" si="50"/>
        <v>1432</v>
      </c>
      <c r="AB88" s="313">
        <f>SUM(AB85:AB86)*AB87</f>
        <v>1432</v>
      </c>
    </row>
    <row r="89" spans="1:28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2">SUM(G88*G89)</f>
        <v>888.3152139</v>
      </c>
      <c r="I90" s="69">
        <f t="shared" si="52"/>
        <v>1002.3308361092717</v>
      </c>
      <c r="J90" s="70"/>
      <c r="K90" s="71"/>
      <c r="L90" s="69">
        <f t="shared" ref="L90:AA90" si="53">SUM(L88*L89)</f>
        <v>1190</v>
      </c>
      <c r="M90" s="72"/>
      <c r="N90" s="69">
        <f t="shared" si="53"/>
        <v>1131</v>
      </c>
      <c r="O90" s="70"/>
      <c r="P90" s="70">
        <f t="shared" si="53"/>
        <v>1137.998</v>
      </c>
      <c r="Q90" s="73"/>
      <c r="R90" s="70">
        <f t="shared" ref="R90" si="54">SUM(R88*R89)</f>
        <v>1221</v>
      </c>
      <c r="S90" s="73"/>
      <c r="T90" s="70">
        <f t="shared" si="53"/>
        <v>1432</v>
      </c>
      <c r="U90" s="73"/>
      <c r="V90" s="313">
        <f t="shared" si="53"/>
        <v>1432</v>
      </c>
      <c r="W90" s="73"/>
      <c r="X90" s="313">
        <f t="shared" si="53"/>
        <v>1432</v>
      </c>
      <c r="Y90" s="73"/>
      <c r="Z90" s="313">
        <f t="shared" si="53"/>
        <v>1432</v>
      </c>
      <c r="AA90" s="313">
        <f t="shared" si="53"/>
        <v>1432</v>
      </c>
      <c r="AB90" s="313">
        <f>SUM(AB88*AB89)</f>
        <v>1432</v>
      </c>
    </row>
    <row r="91" spans="1:28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5">SUM(G90:G91)</f>
        <v>888.3152139</v>
      </c>
      <c r="I92" s="99">
        <f t="shared" si="55"/>
        <v>1002.3308361092717</v>
      </c>
      <c r="J92" s="100"/>
      <c r="K92" s="101"/>
      <c r="L92" s="99">
        <f t="shared" ref="L92:AA92" si="56">SUM(L90:L91)</f>
        <v>1190</v>
      </c>
      <c r="M92" s="111"/>
      <c r="N92" s="99">
        <f t="shared" si="56"/>
        <v>1131</v>
      </c>
      <c r="O92" s="100"/>
      <c r="P92" s="100">
        <f t="shared" si="56"/>
        <v>1137.998</v>
      </c>
      <c r="Q92" s="177"/>
      <c r="R92" s="100">
        <f t="shared" ref="R92" si="57">SUM(R90:R91)</f>
        <v>1221</v>
      </c>
      <c r="S92" s="177"/>
      <c r="T92" s="100">
        <f t="shared" si="56"/>
        <v>1432</v>
      </c>
      <c r="U92" s="177"/>
      <c r="V92" s="317">
        <f t="shared" si="56"/>
        <v>1432</v>
      </c>
      <c r="W92" s="177"/>
      <c r="X92" s="317">
        <f t="shared" si="56"/>
        <v>1432</v>
      </c>
      <c r="Y92" s="177"/>
      <c r="Z92" s="317">
        <f t="shared" si="56"/>
        <v>1432</v>
      </c>
      <c r="AA92" s="317">
        <f t="shared" si="56"/>
        <v>1432</v>
      </c>
      <c r="AB92" s="317">
        <f>SUM(AB90:AB91)</f>
        <v>1432</v>
      </c>
    </row>
    <row r="93" spans="1:28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f>$U$30</f>
        <v>0</v>
      </c>
      <c r="V93" s="318">
        <f>SUM(T93*(1+U93))</f>
        <v>9.1982122905027927E-3</v>
      </c>
      <c r="W93" s="305">
        <f>$W$30</f>
        <v>0</v>
      </c>
      <c r="X93" s="318">
        <f>SUM(V93*(1+W93))</f>
        <v>9.1982122905027927E-3</v>
      </c>
      <c r="Y93" s="305">
        <f>$Y$30</f>
        <v>0.02</v>
      </c>
      <c r="Z93" s="318">
        <f>SUM(X93*(1+Y93))</f>
        <v>9.382176536312849E-3</v>
      </c>
      <c r="AA93" s="318">
        <f>SUM(Z93*(1+Y93))</f>
        <v>9.5698200670391066E-3</v>
      </c>
      <c r="AB93" s="318">
        <f>SUM(AA93*(1+Y93))</f>
        <v>9.7612164683798883E-3</v>
      </c>
    </row>
    <row r="94" spans="1:28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AA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183">
        <f>SUM(T92*T93)</f>
        <v>13.17184</v>
      </c>
      <c r="U95" s="55"/>
      <c r="V95" s="328">
        <f t="shared" si="59"/>
        <v>13.17184</v>
      </c>
      <c r="W95" s="55"/>
      <c r="X95" s="328">
        <f t="shared" si="59"/>
        <v>13.17184</v>
      </c>
      <c r="Y95" s="55"/>
      <c r="Z95" s="328">
        <f t="shared" si="59"/>
        <v>13.4352768</v>
      </c>
      <c r="AA95" s="328">
        <f t="shared" si="59"/>
        <v>13.703982336000001</v>
      </c>
      <c r="AB95" s="328">
        <f>SUM(AB92*AB93)</f>
        <v>13.97806198272</v>
      </c>
    </row>
    <row r="96" spans="1:28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hidden="1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1">SUM(Z101:Z103)</f>
        <v>202468</v>
      </c>
      <c r="AB101" s="329">
        <f>SUM(AA101:AA103)</f>
        <v>202468</v>
      </c>
    </row>
    <row r="102" spans="1:28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f>$U$30</f>
        <v>0</v>
      </c>
      <c r="V108" s="318">
        <f>SUM(T108*(1+U108))</f>
        <v>1.7184325967560306E-2</v>
      </c>
      <c r="W108" s="305">
        <f>$W$30</f>
        <v>0</v>
      </c>
      <c r="X108" s="318">
        <f>SUM(V108*(1+W108))</f>
        <v>1.7184325967560306E-2</v>
      </c>
      <c r="Y108" s="305">
        <f>$Y$30</f>
        <v>0.02</v>
      </c>
      <c r="Z108" s="318">
        <f>SUM(X108*(1+Y108))</f>
        <v>1.7528012486911514E-2</v>
      </c>
      <c r="AA108" s="318">
        <f>SUM(Z108*(1+Y108))</f>
        <v>1.7878572736649744E-2</v>
      </c>
      <c r="AB108" s="318">
        <f>SUM(AA108*(1+Y108))</f>
        <v>1.8236144191382739E-2</v>
      </c>
    </row>
    <row r="109" spans="1:28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5">SUM(V101:V105)*V108*V109</f>
        <v>3479.2761100000002</v>
      </c>
      <c r="W111" s="55"/>
      <c r="X111" s="336">
        <f t="shared" si="65"/>
        <v>3479.2761100000002</v>
      </c>
      <c r="Y111" s="55"/>
      <c r="Z111" s="336">
        <f t="shared" si="65"/>
        <v>3548.8616322000003</v>
      </c>
      <c r="AA111" s="336">
        <f>SUM(AA101:AA105)*AA108*AA109</f>
        <v>3619.8388648440005</v>
      </c>
      <c r="AB111" s="336">
        <f>SUM(AB101:AB105)*AB108*AB109</f>
        <v>3692.2356421408804</v>
      </c>
    </row>
    <row r="112" spans="1:28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301" t="s">
        <v>25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6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6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7">SUM(G117+G118+G119)*G120*G121</f>
        <v>188890.26799999998</v>
      </c>
      <c r="I122" s="69">
        <f t="shared" si="67"/>
        <v>199575.79679677499</v>
      </c>
      <c r="J122" s="70"/>
      <c r="K122" s="71"/>
      <c r="L122" s="69">
        <f t="shared" ref="L122:N122" si="68">SUM(L117+L118+L119)*L120*L121</f>
        <v>234774.02500000002</v>
      </c>
      <c r="M122" s="72"/>
      <c r="N122" s="69">
        <f t="shared" si="68"/>
        <v>230552.66500000001</v>
      </c>
      <c r="O122" s="70"/>
      <c r="P122" s="70">
        <f t="shared" ref="P122:Z122" si="69">SUM(P117+P118+P119)*P120*P121</f>
        <v>229911.818</v>
      </c>
      <c r="Q122" s="73"/>
      <c r="R122" s="70">
        <f t="shared" ref="R122" si="70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69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1">SUM(G122)</f>
        <v>188890.26799999998</v>
      </c>
      <c r="I124" s="69">
        <f t="shared" si="71"/>
        <v>199575.79679677499</v>
      </c>
      <c r="J124" s="70"/>
      <c r="K124" s="71"/>
      <c r="L124" s="69">
        <f t="shared" ref="L124:AA124" si="72">SUM(L122)</f>
        <v>234774.02500000002</v>
      </c>
      <c r="M124" s="72"/>
      <c r="N124" s="69">
        <f t="shared" si="72"/>
        <v>230552.66500000001</v>
      </c>
      <c r="O124" s="70"/>
      <c r="P124" s="70">
        <f t="shared" si="72"/>
        <v>229911.818</v>
      </c>
      <c r="Q124" s="73"/>
      <c r="R124" s="70">
        <f t="shared" ref="R124" si="73">SUM(R122)</f>
        <v>246152.10861059991</v>
      </c>
      <c r="S124" s="73"/>
      <c r="T124" s="70">
        <f t="shared" si="72"/>
        <v>306718.19200000004</v>
      </c>
      <c r="U124" s="73"/>
      <c r="V124" s="313">
        <f t="shared" si="72"/>
        <v>324315.57603056717</v>
      </c>
      <c r="W124" s="73"/>
      <c r="X124" s="313">
        <f t="shared" si="72"/>
        <v>346112.71034980298</v>
      </c>
      <c r="Y124" s="73"/>
      <c r="Z124" s="313">
        <f t="shared" si="72"/>
        <v>363852.46655605972</v>
      </c>
      <c r="AA124" s="313">
        <f t="shared" si="72"/>
        <v>381748.78637674032</v>
      </c>
      <c r="AB124" s="313">
        <f>SUM(AB122)</f>
        <v>399645.10619742092</v>
      </c>
    </row>
    <row r="125" spans="1:28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/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302">
        <f>R126</f>
        <v>0.9415419957488016</v>
      </c>
      <c r="U126" s="230"/>
      <c r="V126" s="337">
        <f>SUM(T126)</f>
        <v>0.9415419957488016</v>
      </c>
      <c r="W126" s="230"/>
      <c r="X126" s="337">
        <f>SUM(V126)</f>
        <v>0.9415419957488016</v>
      </c>
      <c r="Y126" s="230"/>
      <c r="Z126" s="337">
        <f>SUM(X126)</f>
        <v>0.9415419957488016</v>
      </c>
      <c r="AA126" s="337">
        <f t="shared" ref="AA126" si="74">SUM(Z126)</f>
        <v>0.9415419957488016</v>
      </c>
      <c r="AB126" s="337">
        <f>SUM(AA126)</f>
        <v>0.9415419957488016</v>
      </c>
    </row>
    <row r="127" spans="1:28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5">SUM(G124*G126)</f>
        <v>173804.16659564062</v>
      </c>
      <c r="I127" s="69">
        <f t="shared" si="75"/>
        <v>189501.07105461584</v>
      </c>
      <c r="J127" s="70"/>
      <c r="K127" s="71"/>
      <c r="L127" s="69">
        <f t="shared" ref="L127:AA127" si="76">SUM(L124*L126)</f>
        <v>223370.065</v>
      </c>
      <c r="M127" s="72"/>
      <c r="N127" s="69">
        <f t="shared" si="76"/>
        <v>216345.522</v>
      </c>
      <c r="O127" s="231"/>
      <c r="P127" s="70">
        <f t="shared" si="76"/>
        <v>213560.91500000001</v>
      </c>
      <c r="Q127" s="232"/>
      <c r="R127" s="70">
        <f>SUM(R124*R126)</f>
        <v>231762.54759900001</v>
      </c>
      <c r="S127" s="232"/>
      <c r="T127" s="70">
        <f>SUM(T124*T126)</f>
        <v>288788.05862814415</v>
      </c>
      <c r="U127" s="232"/>
      <c r="V127" s="313">
        <f>SUM(V124*V126)</f>
        <v>305356.73470824241</v>
      </c>
      <c r="W127" s="232"/>
      <c r="X127" s="313">
        <f>SUM(X124*X126)</f>
        <v>325879.65205678041</v>
      </c>
      <c r="Y127" s="232"/>
      <c r="Z127" s="313">
        <f t="shared" si="76"/>
        <v>342582.37751931656</v>
      </c>
      <c r="AA127" s="313">
        <f t="shared" si="76"/>
        <v>359432.51419983897</v>
      </c>
      <c r="AB127" s="313">
        <f>SUM(AB124*AB126)</f>
        <v>376282.65088036144</v>
      </c>
    </row>
    <row r="128" spans="1:28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305">
        <v>0.02</v>
      </c>
      <c r="T128" s="303">
        <f>SUM(R128*(1+S128))</f>
        <v>1.3285883914255206E-2</v>
      </c>
      <c r="U128" s="305">
        <f>$U$30</f>
        <v>0</v>
      </c>
      <c r="V128" s="318">
        <f>SUM(T128*(1+U128))</f>
        <v>1.3285883914255206E-2</v>
      </c>
      <c r="W128" s="305">
        <f>$W$30</f>
        <v>0</v>
      </c>
      <c r="X128" s="318">
        <f>SUM(V128*(1+W128))</f>
        <v>1.3285883914255206E-2</v>
      </c>
      <c r="Y128" s="305">
        <f>$Y$30</f>
        <v>0.02</v>
      </c>
      <c r="Z128" s="318">
        <f>SUM(X128*(1+Y128))</f>
        <v>1.355160159254031E-2</v>
      </c>
      <c r="AA128" s="318">
        <f>SUM(Z128*(1+Y128))</f>
        <v>1.3822633624391116E-2</v>
      </c>
      <c r="AB128" s="318">
        <f>SUM(AA128*(1+Y128))</f>
        <v>1.4099086296878938E-2</v>
      </c>
    </row>
    <row r="129" spans="1:28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" thickBot="1" x14ac:dyDescent="0.35">
      <c r="C130" s="112">
        <v>1843</v>
      </c>
      <c r="E130" s="112">
        <f>SUM(E127*E128)</f>
        <v>1939.7429074619999</v>
      </c>
      <c r="G130" s="112">
        <f t="shared" ref="G130" si="77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8">SUM(R127*R128)</f>
        <v>3018.7944147768244</v>
      </c>
      <c r="S130" s="114"/>
      <c r="T130" s="304">
        <f>SUM(T127*T128)</f>
        <v>3836.8046227566497</v>
      </c>
      <c r="U130" s="114"/>
      <c r="V130" s="320">
        <f t="shared" ref="V130" si="79">SUM(V127*V128)</f>
        <v>4056.9341297697324</v>
      </c>
      <c r="W130" s="114"/>
      <c r="X130" s="320">
        <f>SUM(X127*X128)</f>
        <v>4329.5992272442627</v>
      </c>
      <c r="Y130" s="114"/>
      <c r="Z130" s="320">
        <f>SUM(Z127*Z128)</f>
        <v>4642.5398927670158</v>
      </c>
      <c r="AA130" s="320">
        <f>SUM(AA127*AA128)</f>
        <v>4968.3039564781311</v>
      </c>
      <c r="AB130" s="320">
        <f>SUM(AB127*AB128)</f>
        <v>5305.2415667805853</v>
      </c>
    </row>
    <row r="131" spans="1:28" ht="7.2" customHeight="1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ht="8.4" customHeight="1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0">SUM(V118)</f>
        <v>69017</v>
      </c>
      <c r="W136" s="73"/>
      <c r="X136" s="313">
        <f t="shared" si="80"/>
        <v>78191</v>
      </c>
      <c r="Y136" s="73"/>
      <c r="Z136" s="313">
        <f t="shared" si="80"/>
        <v>69328</v>
      </c>
      <c r="AA136" s="313">
        <f t="shared" si="80"/>
        <v>69670</v>
      </c>
      <c r="AB136" s="313">
        <f>SUM(AB118)</f>
        <v>69670</v>
      </c>
    </row>
    <row r="137" spans="1:28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0"/>
        <v>-30577</v>
      </c>
      <c r="W137" s="73"/>
      <c r="X137" s="313">
        <f t="shared" si="80"/>
        <v>-30577</v>
      </c>
      <c r="Y137" s="73"/>
      <c r="Z137" s="313">
        <f t="shared" si="80"/>
        <v>-30577</v>
      </c>
      <c r="AA137" s="313">
        <f t="shared" si="80"/>
        <v>-30577</v>
      </c>
      <c r="AB137" s="313">
        <f>SUM(AB119)</f>
        <v>-30577</v>
      </c>
    </row>
    <row r="138" spans="1:28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1">SUM(Z139)</f>
        <v>0.18559806353835884</v>
      </c>
      <c r="AB139" s="315">
        <f t="shared" si="81"/>
        <v>0.18559806353835884</v>
      </c>
    </row>
    <row r="140" spans="1:28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2">SUM((G135+G136+G137)*G138*G139)</f>
        <v>79213.073000000004</v>
      </c>
      <c r="I140" s="99">
        <f t="shared" si="82"/>
        <v>85831.54</v>
      </c>
      <c r="J140" s="100"/>
      <c r="K140" s="101"/>
      <c r="L140" s="99">
        <f t="shared" ref="L140:Z140" si="83">SUM((L135+L136+L137)*L138*L139)</f>
        <v>92701.07758538505</v>
      </c>
      <c r="M140" s="102"/>
      <c r="N140" s="99">
        <f t="shared" si="83"/>
        <v>96666.592999999993</v>
      </c>
      <c r="O140" s="100"/>
      <c r="P140" s="100">
        <f t="shared" si="83"/>
        <v>103095.598</v>
      </c>
      <c r="Q140" s="177"/>
      <c r="R140" s="100">
        <f t="shared" ref="R140" si="84">SUM((R135+R136+R137)*R138*R139)</f>
        <v>115955.848</v>
      </c>
      <c r="S140" s="177"/>
      <c r="T140" s="100">
        <f t="shared" si="83"/>
        <v>134625.429</v>
      </c>
      <c r="U140" s="177"/>
      <c r="V140" s="317">
        <f t="shared" si="83"/>
        <v>141759.8185624145</v>
      </c>
      <c r="W140" s="177"/>
      <c r="X140" s="317">
        <f t="shared" si="83"/>
        <v>150596.88475972993</v>
      </c>
      <c r="Y140" s="177"/>
      <c r="Z140" s="317">
        <f t="shared" si="83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5">SUM(G140)</f>
        <v>79213.073000000004</v>
      </c>
      <c r="I142" s="69">
        <f t="shared" si="85"/>
        <v>85831.54</v>
      </c>
      <c r="J142" s="70"/>
      <c r="K142" s="71"/>
      <c r="L142" s="69">
        <f t="shared" ref="L142:AA142" si="86">SUM(L140)</f>
        <v>92701.07758538505</v>
      </c>
      <c r="M142" s="72"/>
      <c r="N142" s="69">
        <f t="shared" si="86"/>
        <v>96666.592999999993</v>
      </c>
      <c r="O142" s="70"/>
      <c r="P142" s="70">
        <f t="shared" si="86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6"/>
        <v>141759.8185624145</v>
      </c>
      <c r="W142" s="73"/>
      <c r="X142" s="313">
        <f t="shared" si="86"/>
        <v>150596.88475972993</v>
      </c>
      <c r="Y142" s="73"/>
      <c r="Z142" s="313">
        <f t="shared" si="86"/>
        <v>157788.99531990488</v>
      </c>
      <c r="AA142" s="313">
        <f t="shared" si="86"/>
        <v>165044.58041780992</v>
      </c>
      <c r="AB142" s="313">
        <f>SUM(AB140)</f>
        <v>172300.16551571499</v>
      </c>
    </row>
    <row r="143" spans="1:28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7">SUM(G142*G143)</f>
        <v>77458.071382651833</v>
      </c>
      <c r="I144" s="69">
        <f t="shared" si="87"/>
        <v>85831.54</v>
      </c>
      <c r="J144" s="70"/>
      <c r="K144" s="71"/>
      <c r="L144" s="69">
        <f t="shared" ref="L144:AA144" si="88">SUM(L142*L143)</f>
        <v>92701.07758538505</v>
      </c>
      <c r="M144" s="72"/>
      <c r="N144" s="69">
        <f t="shared" si="88"/>
        <v>96666.592999999993</v>
      </c>
      <c r="O144" s="70"/>
      <c r="P144" s="70">
        <f t="shared" si="88"/>
        <v>103095.598</v>
      </c>
      <c r="Q144" s="73"/>
      <c r="R144" s="70">
        <f t="shared" ref="R144" si="89">SUM(R142*R143)</f>
        <v>115955.848</v>
      </c>
      <c r="S144" s="73"/>
      <c r="T144" s="70">
        <f t="shared" si="88"/>
        <v>134525.429</v>
      </c>
      <c r="U144" s="73"/>
      <c r="V144" s="313">
        <f t="shared" si="88"/>
        <v>141759.8185624145</v>
      </c>
      <c r="W144" s="73"/>
      <c r="X144" s="313">
        <f t="shared" si="88"/>
        <v>150596.88475972993</v>
      </c>
      <c r="Y144" s="73"/>
      <c r="Z144" s="313">
        <f t="shared" si="88"/>
        <v>157788.99531990488</v>
      </c>
      <c r="AA144" s="313">
        <f t="shared" si="88"/>
        <v>165044.58041780992</v>
      </c>
      <c r="AB144" s="313">
        <f>SUM(AB142*AB143)</f>
        <v>172300.16551571499</v>
      </c>
    </row>
    <row r="145" spans="1:28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f>$U$30</f>
        <v>0</v>
      </c>
      <c r="V145" s="318">
        <f>SUM(T145*(1+U145))</f>
        <v>1.3125471095877346E-2</v>
      </c>
      <c r="W145" s="305">
        <f>$W$30</f>
        <v>0</v>
      </c>
      <c r="X145" s="318">
        <f>SUM(V145*(1+W145))</f>
        <v>1.3125471095877346E-2</v>
      </c>
      <c r="Y145" s="305">
        <f>$Y$30</f>
        <v>0.02</v>
      </c>
      <c r="Z145" s="318">
        <f>SUM(X145*(1+Y145))</f>
        <v>1.3387980517794893E-2</v>
      </c>
      <c r="AA145" s="318">
        <f>SUM(Z145*(1+Y145))</f>
        <v>1.3655740128150792E-2</v>
      </c>
      <c r="AB145" s="318">
        <f>SUM(AA145*(1+Y145))</f>
        <v>1.3928854930713807E-2</v>
      </c>
    </row>
    <row r="146" spans="1:28" ht="5.4" customHeight="1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0">SUM(G144*G145)</f>
        <v>1112.580366038414</v>
      </c>
      <c r="I147" s="178">
        <f t="shared" si="90"/>
        <v>1255.1733400000001</v>
      </c>
      <c r="J147" s="179"/>
      <c r="K147" s="180"/>
      <c r="L147" s="178">
        <f t="shared" ref="L147:P147" si="91">SUM(L144*L145)</f>
        <v>1336.7211187574665</v>
      </c>
      <c r="M147" s="181"/>
      <c r="N147" s="178">
        <f t="shared" si="91"/>
        <v>1396.8021189769413</v>
      </c>
      <c r="O147" s="181"/>
      <c r="P147" s="179">
        <f t="shared" si="91"/>
        <v>1470.0476900000001</v>
      </c>
      <c r="Q147" s="180"/>
      <c r="R147" s="179">
        <f t="shared" ref="R147" si="92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1860.6644010977882</v>
      </c>
      <c r="W147" s="180"/>
      <c r="X147" s="338">
        <f>SUM(X144*X145)</f>
        <v>1976.6550580430069</v>
      </c>
      <c r="Y147" s="180"/>
      <c r="Z147" s="338">
        <f>SUM(Z144*Z145)</f>
        <v>2112.4759952653162</v>
      </c>
      <c r="AA147" s="338">
        <f>SUM(AA144*AA145)</f>
        <v>2253.8058997452972</v>
      </c>
      <c r="AB147" s="338">
        <f>SUM(AB144*AB145)</f>
        <v>2399.9440100063721</v>
      </c>
    </row>
    <row r="148" spans="1:28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3">SUM(Z152:Z154)</f>
        <v>404929</v>
      </c>
      <c r="AB152" s="313">
        <f>SUM(AA152:AA154)</f>
        <v>425304</v>
      </c>
    </row>
    <row r="153" spans="1:28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4">SUM((G152+G153+G154)*G155*G156)</f>
        <v>160600</v>
      </c>
      <c r="I157" s="99">
        <f t="shared" si="94"/>
        <v>168937</v>
      </c>
      <c r="J157" s="100"/>
      <c r="K157" s="101"/>
      <c r="L157" s="99">
        <f t="shared" ref="L157:AA157" si="95">SUM((L152+L153+L154)*L155*L156)</f>
        <v>184700</v>
      </c>
      <c r="M157" s="102"/>
      <c r="N157" s="99">
        <f t="shared" si="95"/>
        <v>209500</v>
      </c>
      <c r="O157" s="100"/>
      <c r="P157" s="100">
        <f t="shared" ref="P157" si="96">SUM((P152+P153+P154)*P155*P156)</f>
        <v>243796.47</v>
      </c>
      <c r="Q157" s="177"/>
      <c r="R157" s="100">
        <f t="shared" ref="R157" si="97">SUM((R152+R153+R154)*R155*R156)</f>
        <v>282611.34999999998</v>
      </c>
      <c r="S157" s="177"/>
      <c r="T157" s="100">
        <f t="shared" si="95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5"/>
        <v>404929</v>
      </c>
      <c r="AA157" s="317">
        <f t="shared" si="95"/>
        <v>425304</v>
      </c>
      <c r="AB157" s="317">
        <f>SUM((AB152+AB153+AB154)*AB155*AB156)</f>
        <v>445679</v>
      </c>
    </row>
    <row r="158" spans="1:28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8">SUM(G157*G159)</f>
        <v>160600</v>
      </c>
      <c r="I160" s="69">
        <f t="shared" si="98"/>
        <v>168937</v>
      </c>
      <c r="J160" s="70"/>
      <c r="K160" s="71"/>
      <c r="L160" s="69">
        <f t="shared" ref="L160:AA160" si="99">SUM(L157*L159)</f>
        <v>184700</v>
      </c>
      <c r="M160" s="72"/>
      <c r="N160" s="69">
        <f t="shared" si="99"/>
        <v>209500</v>
      </c>
      <c r="O160" s="70"/>
      <c r="P160" s="70">
        <f t="shared" ref="P160" si="100">SUM(P157*P159)</f>
        <v>243796.47</v>
      </c>
      <c r="Q160" s="73"/>
      <c r="R160" s="70">
        <f t="shared" ref="R160" si="101">SUM(R157*R159)</f>
        <v>282611.34999999998</v>
      </c>
      <c r="S160" s="73"/>
      <c r="T160" s="70">
        <f t="shared" si="99"/>
        <v>340600</v>
      </c>
      <c r="U160" s="73"/>
      <c r="V160" s="313">
        <f t="shared" si="99"/>
        <v>362552</v>
      </c>
      <c r="W160" s="73"/>
      <c r="X160" s="313">
        <f t="shared" si="99"/>
        <v>384675</v>
      </c>
      <c r="Y160" s="73"/>
      <c r="Z160" s="313">
        <f t="shared" si="99"/>
        <v>404929</v>
      </c>
      <c r="AA160" s="313">
        <f t="shared" si="99"/>
        <v>425304</v>
      </c>
      <c r="AB160" s="313">
        <f>SUM(AB157*AB159)</f>
        <v>445679</v>
      </c>
    </row>
    <row r="161" spans="1:30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2">SUM(G160*G161)</f>
        <v>160600</v>
      </c>
      <c r="I162" s="69">
        <f t="shared" si="102"/>
        <v>168937</v>
      </c>
      <c r="J162" s="70"/>
      <c r="K162" s="71"/>
      <c r="L162" s="69">
        <f t="shared" ref="L162:AA162" si="103">SUM(L160*L161)</f>
        <v>184700</v>
      </c>
      <c r="M162" s="72"/>
      <c r="N162" s="69">
        <f t="shared" si="103"/>
        <v>209500</v>
      </c>
      <c r="O162" s="70"/>
      <c r="P162" s="70">
        <f t="shared" ref="P162" si="104">SUM(P160*P161)</f>
        <v>243796.47</v>
      </c>
      <c r="Q162" s="73"/>
      <c r="R162" s="70">
        <f t="shared" ref="R162" si="105">SUM(R160*R161)</f>
        <v>282611.34999999998</v>
      </c>
      <c r="S162" s="73"/>
      <c r="T162" s="70">
        <f t="shared" si="103"/>
        <v>340600</v>
      </c>
      <c r="U162" s="73"/>
      <c r="V162" s="313">
        <f>SUM(V160*V161)</f>
        <v>362552</v>
      </c>
      <c r="W162" s="73"/>
      <c r="X162" s="313">
        <f t="shared" si="103"/>
        <v>384675</v>
      </c>
      <c r="Y162" s="73"/>
      <c r="Z162" s="313">
        <f t="shared" si="103"/>
        <v>404929</v>
      </c>
      <c r="AA162" s="313">
        <f t="shared" si="103"/>
        <v>425304</v>
      </c>
      <c r="AB162" s="313">
        <f>SUM(AB160*AB161)</f>
        <v>445679</v>
      </c>
    </row>
    <row r="163" spans="1:30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f>$U$30</f>
        <v>0</v>
      </c>
      <c r="V163" s="318">
        <f>SUM(T163*(1+U163))</f>
        <v>1.2953779947152085E-2</v>
      </c>
      <c r="W163" s="305">
        <f>$W$30</f>
        <v>0</v>
      </c>
      <c r="X163" s="318">
        <f>SUM(V163*(1+W163))</f>
        <v>1.2953779947152085E-2</v>
      </c>
      <c r="Y163" s="305">
        <f>$Y$30</f>
        <v>0.02</v>
      </c>
      <c r="Z163" s="318">
        <f>SUM(X163*(1+Y163))</f>
        <v>1.3212855546095126E-2</v>
      </c>
      <c r="AA163" s="318">
        <f>SUM(Z163*(1+Y163))</f>
        <v>1.3477112657017029E-2</v>
      </c>
      <c r="AB163" s="318">
        <f>SUM(AA163*(1+Y163))</f>
        <v>1.374665491015737E-2</v>
      </c>
    </row>
    <row r="164" spans="1:30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6">SUM(G162*G163)</f>
        <v>2030.6547399999999</v>
      </c>
      <c r="I165" s="112">
        <f t="shared" si="106"/>
        <v>2137.1771711399883</v>
      </c>
      <c r="J165" s="141"/>
      <c r="K165" s="114"/>
      <c r="L165" s="248">
        <f t="shared" ref="L165:Z165" si="107">SUM(L162*L163)</f>
        <v>2378.8604999999998</v>
      </c>
      <c r="M165" s="113"/>
      <c r="N165" s="112">
        <f t="shared" si="107"/>
        <v>2651</v>
      </c>
      <c r="O165" s="141"/>
      <c r="P165" s="141">
        <f t="shared" si="107"/>
        <v>3184.1441200000004</v>
      </c>
      <c r="Q165" s="249"/>
      <c r="R165" s="141">
        <f t="shared" ref="R165" si="108">SUM(R162*R163)</f>
        <v>3678.2691199999999</v>
      </c>
      <c r="S165" s="249"/>
      <c r="T165" s="141">
        <f>SUM(T162*T163)</f>
        <v>4412.0574500000002</v>
      </c>
      <c r="U165" s="249"/>
      <c r="V165" s="320">
        <f t="shared" si="107"/>
        <v>4696.4188273998825</v>
      </c>
      <c r="W165" s="249"/>
      <c r="X165" s="320">
        <f t="shared" si="107"/>
        <v>4982.9953011707285</v>
      </c>
      <c r="Y165" s="249"/>
      <c r="Z165" s="320">
        <f t="shared" si="107"/>
        <v>5350.2683834247537</v>
      </c>
      <c r="AA165" s="320">
        <f>SUM(AA162*AA163)</f>
        <v>5731.8699214799708</v>
      </c>
      <c r="AB165" s="320">
        <f>SUM(AB162*AB163)</f>
        <v>6126.5954137040262</v>
      </c>
    </row>
    <row r="166" spans="1:30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306">
        <f>SUM(T32)</f>
        <v>14726.881307847581</v>
      </c>
      <c r="U174" s="273"/>
      <c r="V174" s="342">
        <f>SUM(V32)</f>
        <v>16016.470127787794</v>
      </c>
      <c r="W174" s="273"/>
      <c r="X174" s="342">
        <f>SUM(X32)</f>
        <v>17226.940697680726</v>
      </c>
      <c r="Y174" s="273"/>
      <c r="Z174" s="342">
        <f>SUM(Z32)</f>
        <v>18785.122381012872</v>
      </c>
      <c r="AA174" s="342">
        <f>SUM(AA32)</f>
        <v>20633.65144597978</v>
      </c>
      <c r="AB174" s="342">
        <f>SUM(AB32)</f>
        <v>22548.607624592958</v>
      </c>
      <c r="AD174" s="145"/>
    </row>
    <row r="175" spans="1:30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6744.3764349516696</v>
      </c>
      <c r="W176" s="273"/>
      <c r="X176" s="342">
        <f>SUM(X53)</f>
        <v>7252.4173886671997</v>
      </c>
      <c r="Y176" s="273"/>
      <c r="Z176" s="342">
        <f>SUM(Z53)</f>
        <v>7906.8381211682963</v>
      </c>
      <c r="AA176" s="342">
        <f>SUM(AA53)</f>
        <v>8683.1280695882397</v>
      </c>
      <c r="AB176" s="342">
        <f>SUM(AB53)</f>
        <v>9487.3068806965148</v>
      </c>
      <c r="AD176" s="145"/>
    </row>
    <row r="177" spans="1:30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11909.667022410782</v>
      </c>
      <c r="W177" s="273"/>
      <c r="X177" s="342">
        <f>SUM(X75)</f>
        <v>12594.397513534643</v>
      </c>
      <c r="Y177" s="273"/>
      <c r="Z177" s="342">
        <f>SUM(Z75)</f>
        <v>13493.150512239712</v>
      </c>
      <c r="AA177" s="342">
        <f>SUM(AA75)</f>
        <v>14553.199047688655</v>
      </c>
      <c r="AB177" s="342">
        <f>SUM(AB75)</f>
        <v>15650.252264350656</v>
      </c>
      <c r="AD177" s="145"/>
    </row>
    <row r="178" spans="1:30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13.17184</v>
      </c>
      <c r="W178" s="273"/>
      <c r="X178" s="343">
        <f>SUM(X95)</f>
        <v>13.17184</v>
      </c>
      <c r="Y178" s="273"/>
      <c r="Z178" s="343">
        <f>SUM(Z95)</f>
        <v>13.4352768</v>
      </c>
      <c r="AA178" s="343">
        <f>SUM(AA95)</f>
        <v>13.703982336000001</v>
      </c>
      <c r="AB178" s="343">
        <f>SUM(AB95)</f>
        <v>13.97806198272</v>
      </c>
      <c r="AD178" s="145"/>
    </row>
    <row r="179" spans="1:30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3479.2761100000002</v>
      </c>
      <c r="W179" s="273"/>
      <c r="X179" s="338">
        <f>SUM(X111)</f>
        <v>3479.2761100000002</v>
      </c>
      <c r="Y179" s="273"/>
      <c r="Z179" s="338">
        <f>SUM(Z111)</f>
        <v>3548.8616322000003</v>
      </c>
      <c r="AA179" s="338">
        <f>SUM(AA111)</f>
        <v>3619.8388648440005</v>
      </c>
      <c r="AB179" s="338">
        <f>SUM(AB111)</f>
        <v>3692.2356421408804</v>
      </c>
      <c r="AD179" s="145"/>
    </row>
    <row r="180" spans="1:30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9">SUM(G174:G179)</f>
        <v>22467.722571320119</v>
      </c>
      <c r="H181" s="3"/>
      <c r="I181" s="178">
        <f t="shared" si="109"/>
        <v>25222.541358363891</v>
      </c>
      <c r="J181" s="181"/>
      <c r="K181" s="180"/>
      <c r="L181" s="178">
        <f t="shared" ref="L181:AA181" si="110">SUM(L174:L179)</f>
        <v>27721.837982187997</v>
      </c>
      <c r="M181" s="181"/>
      <c r="N181" s="178">
        <f t="shared" ref="N181" si="111">SUM(N174:N179)</f>
        <v>29497.728188102526</v>
      </c>
      <c r="O181" s="280"/>
      <c r="P181" s="179">
        <f t="shared" si="110"/>
        <v>30629.426470680279</v>
      </c>
      <c r="Q181" s="281"/>
      <c r="R181" s="179">
        <f>SUM(R174:R179)</f>
        <v>33603.611274662006</v>
      </c>
      <c r="S181" s="281"/>
      <c r="T181" s="179">
        <f>SUM(T174:T179)</f>
        <v>35588.245207847584</v>
      </c>
      <c r="U181" s="273"/>
      <c r="V181" s="338">
        <f t="shared" si="110"/>
        <v>38162.961535150243</v>
      </c>
      <c r="W181" s="273"/>
      <c r="X181" s="338">
        <f t="shared" si="110"/>
        <v>40566.203549882572</v>
      </c>
      <c r="Y181" s="273"/>
      <c r="Z181" s="338">
        <f t="shared" si="110"/>
        <v>43747.407923420884</v>
      </c>
      <c r="AA181" s="338">
        <f t="shared" si="110"/>
        <v>47503.521410436682</v>
      </c>
      <c r="AB181" s="338">
        <f>SUM(AB174:AB179)</f>
        <v>51392.380473763726</v>
      </c>
      <c r="AD181" s="144"/>
    </row>
    <row r="182" spans="1:30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306">
        <f>SUM(T130)</f>
        <v>3836.8046227566497</v>
      </c>
      <c r="U184" s="273"/>
      <c r="V184" s="342">
        <f>SUM(V130)</f>
        <v>4056.9341297697324</v>
      </c>
      <c r="W184" s="273"/>
      <c r="X184" s="342">
        <f>SUM(X130)</f>
        <v>4329.5992272442627</v>
      </c>
      <c r="Y184" s="273"/>
      <c r="Z184" s="342">
        <f>SUM(Z130)</f>
        <v>4642.5398927670158</v>
      </c>
      <c r="AA184" s="342">
        <f>SUM(AA130)</f>
        <v>4968.3039564781311</v>
      </c>
      <c r="AB184" s="342">
        <f>SUM(AB130)</f>
        <v>5305.2415667805853</v>
      </c>
      <c r="AD184" s="145"/>
    </row>
    <row r="185" spans="1:30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1860.6644010977882</v>
      </c>
      <c r="W185" s="273"/>
      <c r="X185" s="342">
        <f>SUM(X147)</f>
        <v>1976.6550580430069</v>
      </c>
      <c r="Y185" s="273"/>
      <c r="Z185" s="342">
        <f>SUM(Z147)</f>
        <v>2112.4759952653162</v>
      </c>
      <c r="AA185" s="342">
        <f>SUM(AA147)</f>
        <v>2253.8058997452972</v>
      </c>
      <c r="AB185" s="342">
        <f>SUM(AB147)</f>
        <v>2399.9440100063721</v>
      </c>
      <c r="AD185" s="145"/>
    </row>
    <row r="186" spans="1:30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4696.4188273998825</v>
      </c>
      <c r="W186" s="273"/>
      <c r="X186" s="342">
        <f>SUM(X165)</f>
        <v>4982.9953011707285</v>
      </c>
      <c r="Y186" s="273"/>
      <c r="Z186" s="342">
        <f>SUM(Z165)</f>
        <v>5350.2683834247537</v>
      </c>
      <c r="AA186" s="342">
        <f>SUM(AA165)</f>
        <v>5731.8699214799708</v>
      </c>
      <c r="AB186" s="342">
        <f>SUM(AB165)</f>
        <v>6126.5954137040262</v>
      </c>
      <c r="AD186" s="145"/>
    </row>
    <row r="187" spans="1:30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2">SUM(G184:G186)</f>
        <v>5381.658967623669</v>
      </c>
      <c r="H189" s="3"/>
      <c r="I189" s="178">
        <f t="shared" si="112"/>
        <v>5836.652431139988</v>
      </c>
      <c r="J189" s="181"/>
      <c r="K189" s="180"/>
      <c r="L189" s="178">
        <f t="shared" ref="L189:AB189" si="113">SUM(L184:L186)</f>
        <v>6656.9436187574665</v>
      </c>
      <c r="M189" s="181"/>
      <c r="N189" s="178">
        <f t="shared" ref="N189" si="114">SUM(N184:N186)</f>
        <v>6826.5169189769413</v>
      </c>
      <c r="O189" s="181"/>
      <c r="P189" s="179">
        <f t="shared" si="113"/>
        <v>7377.2878482527303</v>
      </c>
      <c r="Q189" s="180"/>
      <c r="R189" s="179">
        <f>SUM(R184:R186)</f>
        <v>8337.9596247768241</v>
      </c>
      <c r="S189" s="180"/>
      <c r="T189" s="179">
        <f>SUM(T184:T186)</f>
        <v>10014.57170275665</v>
      </c>
      <c r="U189" s="273"/>
      <c r="V189" s="338">
        <f t="shared" si="113"/>
        <v>10614.017358267403</v>
      </c>
      <c r="W189" s="273"/>
      <c r="X189" s="338">
        <f t="shared" si="113"/>
        <v>11289.249586457998</v>
      </c>
      <c r="Y189" s="273"/>
      <c r="Z189" s="338">
        <f t="shared" si="113"/>
        <v>12105.284271457087</v>
      </c>
      <c r="AA189" s="338">
        <f t="shared" si="113"/>
        <v>12953.9797777034</v>
      </c>
      <c r="AB189" s="338">
        <f t="shared" si="113"/>
        <v>13831.780990490985</v>
      </c>
    </row>
    <row r="190" spans="1:30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45602.816910604233</v>
      </c>
      <c r="U191" s="273"/>
      <c r="V191" s="320">
        <f>SUM(V181+V189)</f>
        <v>48776.978893417647</v>
      </c>
      <c r="W191" s="273"/>
      <c r="X191" s="320">
        <f>SUM(X181+X189)</f>
        <v>51855.453136340569</v>
      </c>
      <c r="Y191" s="273"/>
      <c r="Z191" s="320">
        <f>SUM(Z181+Z189)</f>
        <v>55852.692194877971</v>
      </c>
      <c r="AA191" s="320">
        <f>SUM(AA181+AA189)</f>
        <v>60457.501188140086</v>
      </c>
      <c r="AB191" s="320">
        <f>SUM(AB181+AB189)</f>
        <v>65224.161464254707</v>
      </c>
    </row>
    <row r="192" spans="1:30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3661.2460111654073</v>
      </c>
      <c r="U193" s="290"/>
      <c r="V193" s="289">
        <f>SUM(V191-T191)</f>
        <v>3174.1619828134135</v>
      </c>
      <c r="W193" s="290"/>
      <c r="X193" s="289">
        <f>SUM(X191-V191)</f>
        <v>3078.4742429229227</v>
      </c>
      <c r="Y193" s="290"/>
      <c r="Z193" s="289">
        <f>SUM(Z191-X191)</f>
        <v>3997.2390585374014</v>
      </c>
      <c r="AA193" s="289">
        <f>SUM(AA191-Z191)</f>
        <v>4604.8089932621151</v>
      </c>
      <c r="AB193" s="289">
        <f>SUM(AB191-AA191)</f>
        <v>4766.6602761146205</v>
      </c>
    </row>
    <row r="194" spans="1:28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3">
      <c r="V195" s="10"/>
      <c r="X195" s="10"/>
      <c r="Z195" s="10"/>
      <c r="AA195" s="10"/>
      <c r="AB195" s="10"/>
    </row>
  </sheetData>
  <pageMargins left="0.7" right="0.7" top="0.75" bottom="0.75" header="0.3" footer="0.3"/>
  <pageSetup scale="78" fitToHeight="0" orientation="landscape" r:id="rId1"/>
  <rowBreaks count="6" manualBreakCount="6">
    <brk id="33" max="16383" man="1"/>
    <brk id="54" max="23" man="1"/>
    <brk id="76" max="16383" man="1"/>
    <brk id="111" max="23" man="1"/>
    <brk id="147" max="23" man="1"/>
    <brk id="165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95"/>
  <sheetViews>
    <sheetView zoomScaleNormal="100" workbookViewId="0">
      <pane xSplit="1" ySplit="9" topLeftCell="H175" activePane="bottomRight" state="frozen"/>
      <selection pane="topRight" activeCell="B1" sqref="B1"/>
      <selection pane="bottomLeft" activeCell="A10" sqref="A10"/>
      <selection pane="bottomRight" activeCell="V20" sqref="V2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5.3320312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12.44140625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8" width="18.6640625" style="12" customWidth="1"/>
    <col min="29" max="16384" width="9.109375" style="12"/>
  </cols>
  <sheetData>
    <row r="1" spans="1:31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146</v>
      </c>
      <c r="U3" s="36"/>
      <c r="V3" s="264" t="s">
        <v>146</v>
      </c>
      <c r="W3" s="36"/>
      <c r="X3" s="264" t="s">
        <v>146</v>
      </c>
      <c r="Y3" s="36"/>
      <c r="Z3" s="264" t="s">
        <v>146</v>
      </c>
      <c r="AA3" s="264" t="s">
        <v>146</v>
      </c>
      <c r="AB3" s="264" t="s">
        <v>146</v>
      </c>
    </row>
    <row r="4" spans="1:31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301" t="s">
        <v>25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Z24" si="10">SUM(X22)</f>
        <v>1448933.8126974797</v>
      </c>
      <c r="Y24" s="73"/>
      <c r="Z24" s="313">
        <f t="shared" si="10"/>
        <v>1549010.0862302477</v>
      </c>
      <c r="AA24" s="313">
        <f t="shared" ref="AA24" si="11">SUM(AA22)</f>
        <v>1668077.1569822896</v>
      </c>
      <c r="AB24" s="313">
        <f>SUM(AB22)</f>
        <v>1787144.2277343313</v>
      </c>
    </row>
    <row r="25" spans="1:28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/>
      <c r="U25" s="73"/>
      <c r="V25" s="313"/>
      <c r="W25" s="73"/>
      <c r="X25" s="313"/>
      <c r="Y25" s="73"/>
      <c r="Z25" s="313"/>
      <c r="AA25" s="313"/>
      <c r="AB25" s="313"/>
    </row>
    <row r="26" spans="1:28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302">
        <f>R26</f>
        <v>0.92471903256082744</v>
      </c>
      <c r="U26" s="81"/>
      <c r="V26" s="316">
        <f>SUM(T26)</f>
        <v>0.92471903256082744</v>
      </c>
      <c r="W26" s="81"/>
      <c r="X26" s="316">
        <f>SUM(V26)</f>
        <v>0.92471903256082744</v>
      </c>
      <c r="Y26" s="81"/>
      <c r="Z26" s="316">
        <f>SUM(X26)</f>
        <v>0.92471903256082744</v>
      </c>
      <c r="AA26" s="316">
        <f t="shared" ref="AA26" si="12">SUM(Z26)</f>
        <v>0.92471903256082744</v>
      </c>
      <c r="AB26" s="316">
        <f>SUM(AA26)</f>
        <v>0.92471903256082744</v>
      </c>
    </row>
    <row r="27" spans="1:28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3">SUM(G24*G26)</f>
        <v>681556.79615745938</v>
      </c>
      <c r="I27" s="69">
        <f t="shared" si="13"/>
        <v>765508.78650503687</v>
      </c>
      <c r="J27" s="70"/>
      <c r="K27" s="71"/>
      <c r="L27" s="69">
        <f t="shared" ref="L27:AA27" si="14">SUM(L24*L26)</f>
        <v>898630</v>
      </c>
      <c r="M27" s="72"/>
      <c r="N27" s="69">
        <f t="shared" si="14"/>
        <v>1070854.5930000001</v>
      </c>
      <c r="O27" s="72"/>
      <c r="P27" s="70">
        <f>SUM(P24*P26)</f>
        <v>1064023.335</v>
      </c>
      <c r="R27" s="70">
        <f t="shared" ref="R27" si="15">SUM(R24*R26)</f>
        <v>1117051.1471780001</v>
      </c>
      <c r="T27" s="70">
        <f>SUM(T24*T26)</f>
        <v>1145410.0032483826</v>
      </c>
      <c r="U27" s="71"/>
      <c r="V27" s="313">
        <f>SUM(V24*V26)</f>
        <v>1245710.1213494013</v>
      </c>
      <c r="W27" s="71"/>
      <c r="X27" s="313">
        <f t="shared" si="14"/>
        <v>1339856.6735222847</v>
      </c>
      <c r="Y27" s="71"/>
      <c r="Z27" s="313">
        <f t="shared" si="14"/>
        <v>1432399.1083657986</v>
      </c>
      <c r="AA27" s="313">
        <f t="shared" si="14"/>
        <v>1542502.6948414783</v>
      </c>
      <c r="AB27" s="313">
        <f>SUM(AB24*AB26)</f>
        <v>1652606.2813171579</v>
      </c>
    </row>
    <row r="28" spans="1:28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6">SUM(G27:G28)</f>
        <v>681556.79615745938</v>
      </c>
      <c r="I29" s="99">
        <f t="shared" si="16"/>
        <v>765508.78650503687</v>
      </c>
      <c r="J29" s="100"/>
      <c r="K29" s="101"/>
      <c r="L29" s="99">
        <f t="shared" ref="L29:AA29" si="17">SUM(L27:L28)</f>
        <v>898630</v>
      </c>
      <c r="M29" s="102"/>
      <c r="N29" s="99">
        <f t="shared" si="17"/>
        <v>1070854.5930000001</v>
      </c>
      <c r="O29" s="102"/>
      <c r="P29" s="100">
        <f t="shared" si="17"/>
        <v>1064023.335</v>
      </c>
      <c r="Q29" s="101"/>
      <c r="R29" s="100">
        <f t="shared" ref="R29" si="18">SUM(R27:R28)</f>
        <v>1117051.1471780001</v>
      </c>
      <c r="S29" s="101"/>
      <c r="T29" s="100">
        <f>SUM(T27:T28)</f>
        <v>1145410.0032483826</v>
      </c>
      <c r="U29" s="101"/>
      <c r="V29" s="317">
        <f>SUM(V27:V28)</f>
        <v>1245710.1213494013</v>
      </c>
      <c r="W29" s="101"/>
      <c r="X29" s="317">
        <f t="shared" si="17"/>
        <v>1339856.6735222847</v>
      </c>
      <c r="Y29" s="101"/>
      <c r="Z29" s="317">
        <f t="shared" si="17"/>
        <v>1432399.1083657986</v>
      </c>
      <c r="AA29" s="317">
        <f t="shared" si="17"/>
        <v>1542502.6948414783</v>
      </c>
      <c r="AB29" s="317">
        <f>SUM(AB27:AB28)</f>
        <v>1652606.2813171579</v>
      </c>
    </row>
    <row r="30" spans="1:28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305">
        <v>0.02</v>
      </c>
      <c r="T30" s="303">
        <f>SUM(R30*(1+S30))</f>
        <v>1.2857301111464147E-2</v>
      </c>
      <c r="U30" s="305">
        <v>0.01</v>
      </c>
      <c r="V30" s="318">
        <f>SUM(T30*(1+U30))</f>
        <v>1.2985874122578789E-2</v>
      </c>
      <c r="W30" s="305">
        <v>1.4999999999999999E-2</v>
      </c>
      <c r="X30" s="318">
        <f>SUM(V30*(1+W30))</f>
        <v>1.3180662234417469E-2</v>
      </c>
      <c r="Y30" s="305">
        <v>0.02</v>
      </c>
      <c r="Z30" s="318">
        <f>SUM(X30*(1+Y30))</f>
        <v>1.3444275479105818E-2</v>
      </c>
      <c r="AA30" s="318">
        <f>SUM(Z30*(1+Y30))</f>
        <v>1.3713160988687934E-2</v>
      </c>
      <c r="AB30" s="318">
        <f>SUM(AA30*(1+Y30))</f>
        <v>1.3987424208461692E-2</v>
      </c>
    </row>
    <row r="31" spans="1:28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9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20">SUM(N29*N30)</f>
        <v>12999.765589175515</v>
      </c>
      <c r="O32" s="113"/>
      <c r="P32" s="141">
        <f t="shared" si="20"/>
        <v>12677.752</v>
      </c>
      <c r="Q32" s="114"/>
      <c r="R32" s="141">
        <f t="shared" ref="R32" si="21">SUM(R29*R30)</f>
        <v>14080.649957033333</v>
      </c>
      <c r="S32" s="114"/>
      <c r="T32" s="304">
        <f>SUM(T29*T30)</f>
        <v>14726.881307847581</v>
      </c>
      <c r="U32" s="114"/>
      <c r="V32" s="320">
        <f>SUM(V29*V30)</f>
        <v>16176.634829065673</v>
      </c>
      <c r="W32" s="114"/>
      <c r="X32" s="320">
        <f t="shared" si="20"/>
        <v>17660.198256227395</v>
      </c>
      <c r="Y32" s="114"/>
      <c r="Z32" s="320">
        <f t="shared" si="20"/>
        <v>19257.568208895344</v>
      </c>
      <c r="AA32" s="320">
        <f t="shared" si="20"/>
        <v>21152.58777984617</v>
      </c>
      <c r="AB32" s="320">
        <f>SUM(AB29*AB30)</f>
        <v>23115.70510635147</v>
      </c>
    </row>
    <row r="33" spans="1:28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2">SUM(V15)</f>
        <v>340135</v>
      </c>
      <c r="W39" s="73"/>
      <c r="X39" s="344">
        <f t="shared" si="22"/>
        <v>316035</v>
      </c>
      <c r="Y39" s="73"/>
      <c r="Z39" s="344">
        <f t="shared" si="22"/>
        <v>305926</v>
      </c>
      <c r="AA39" s="344">
        <f t="shared" si="22"/>
        <v>352619</v>
      </c>
      <c r="AB39" s="344">
        <f>SUM(AB15)</f>
        <v>352619</v>
      </c>
    </row>
    <row r="40" spans="1:28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2"/>
        <v>-23668</v>
      </c>
      <c r="W40" s="73"/>
      <c r="X40" s="344">
        <f t="shared" si="22"/>
        <v>-12577</v>
      </c>
      <c r="Y40" s="73"/>
      <c r="Z40" s="344">
        <f t="shared" si="22"/>
        <v>-5690</v>
      </c>
      <c r="AA40" s="344">
        <f t="shared" si="22"/>
        <v>-17110</v>
      </c>
      <c r="AB40" s="344">
        <f>SUM(AB16)</f>
        <v>-17110</v>
      </c>
    </row>
    <row r="41" spans="1:28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3">SUM(V18)</f>
        <v>-7700</v>
      </c>
      <c r="W41" s="73"/>
      <c r="X41" s="344">
        <f t="shared" si="23"/>
        <v>-7700</v>
      </c>
      <c r="Y41" s="73"/>
      <c r="Z41" s="344">
        <f t="shared" si="23"/>
        <v>-7700</v>
      </c>
      <c r="AA41" s="344">
        <f t="shared" si="23"/>
        <v>-7700</v>
      </c>
      <c r="AB41" s="344">
        <f>SUM(AB18)</f>
        <v>-7700</v>
      </c>
    </row>
    <row r="42" spans="1:28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3"/>
        <v>-106657</v>
      </c>
      <c r="W42" s="73"/>
      <c r="X42" s="344">
        <f t="shared" si="23"/>
        <v>-106657</v>
      </c>
      <c r="Y42" s="73"/>
      <c r="Z42" s="344">
        <f t="shared" si="23"/>
        <v>-106657</v>
      </c>
      <c r="AA42" s="344">
        <f t="shared" si="23"/>
        <v>-106657</v>
      </c>
      <c r="AB42" s="344">
        <f>SUM(AB19)</f>
        <v>-106657</v>
      </c>
    </row>
    <row r="43" spans="1:28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4">SUM(Z45)</f>
        <v>0.24860597825372915</v>
      </c>
      <c r="AB45" s="315">
        <f>SUM(AA45)</f>
        <v>0.24860597825372915</v>
      </c>
    </row>
    <row r="46" spans="1:28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5">SUM(Z47)</f>
        <v>-29203</v>
      </c>
      <c r="AB47" s="323">
        <f>SUM(AA47)</f>
        <v>-29203</v>
      </c>
    </row>
    <row r="48" spans="1:28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6">SUM(L46:L47)</f>
        <v>469394.93499999994</v>
      </c>
      <c r="M48" s="72"/>
      <c r="N48" s="69">
        <f t="shared" si="26"/>
        <v>504910.23699999996</v>
      </c>
      <c r="O48" s="70"/>
      <c r="P48" s="70">
        <f t="shared" si="26"/>
        <v>504754.00099999999</v>
      </c>
      <c r="Q48" s="73"/>
      <c r="R48" s="70">
        <f>SUM(R46:R47)</f>
        <v>549171.69446199993</v>
      </c>
      <c r="S48" s="73"/>
      <c r="T48" s="70">
        <f t="shared" si="26"/>
        <v>573846.04099999997</v>
      </c>
      <c r="U48" s="73"/>
      <c r="V48" s="313">
        <f>SUM(V46:V47)</f>
        <v>624091.7952648612</v>
      </c>
      <c r="W48" s="73"/>
      <c r="X48" s="313">
        <f t="shared" si="26"/>
        <v>671103.43435861962</v>
      </c>
      <c r="Y48" s="73"/>
      <c r="Z48" s="313">
        <f t="shared" si="26"/>
        <v>717314.06499044457</v>
      </c>
      <c r="AA48" s="313">
        <f t="shared" si="26"/>
        <v>772293.77429321327</v>
      </c>
      <c r="AB48" s="313">
        <f>SUM(AB46:AB47)</f>
        <v>827273.48359598196</v>
      </c>
    </row>
    <row r="49" spans="1:28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7">SUM(G48*G49)</f>
        <v>426852.43202319462</v>
      </c>
      <c r="I50" s="69">
        <f t="shared" si="27"/>
        <v>468663.26434402453</v>
      </c>
      <c r="J50" s="70"/>
      <c r="K50" s="71"/>
      <c r="L50" s="69">
        <f t="shared" ref="L50:AA50" si="28">SUM(L48*L49)</f>
        <v>469394.93499999994</v>
      </c>
      <c r="M50" s="72"/>
      <c r="N50" s="69">
        <f t="shared" si="28"/>
        <v>504910.23699999996</v>
      </c>
      <c r="O50" s="70"/>
      <c r="P50" s="70">
        <f t="shared" si="28"/>
        <v>504754.00099999999</v>
      </c>
      <c r="Q50" s="73"/>
      <c r="R50" s="70">
        <f>SUM(R48*R49)</f>
        <v>549171.69446199993</v>
      </c>
      <c r="S50" s="73"/>
      <c r="T50" s="70">
        <f t="shared" si="28"/>
        <v>573846.04099999997</v>
      </c>
      <c r="U50" s="73"/>
      <c r="V50" s="313">
        <f>SUM(V48*V49)</f>
        <v>624091.7952648612</v>
      </c>
      <c r="W50" s="73"/>
      <c r="X50" s="313">
        <f t="shared" si="28"/>
        <v>671103.43435861962</v>
      </c>
      <c r="Y50" s="73"/>
      <c r="Z50" s="313">
        <f t="shared" si="28"/>
        <v>717314.06499044457</v>
      </c>
      <c r="AA50" s="313">
        <f t="shared" si="28"/>
        <v>772293.77429321327</v>
      </c>
      <c r="AB50" s="313">
        <f>SUM(AB48*AB49)</f>
        <v>827273.48359598196</v>
      </c>
    </row>
    <row r="51" spans="1:28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f>$U$30</f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</row>
    <row r="52" spans="1:28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9">SUM(G50*G51)</f>
        <v>4690.254523070862</v>
      </c>
      <c r="I53" s="112">
        <f t="shared" si="29"/>
        <v>5359.0285675337436</v>
      </c>
      <c r="J53" s="141"/>
      <c r="K53" s="114"/>
      <c r="L53" s="112">
        <f t="shared" ref="L53:AA53" si="30">SUM(L50*L51)</f>
        <v>5440.7422465869995</v>
      </c>
      <c r="M53" s="113"/>
      <c r="N53" s="112">
        <f t="shared" si="30"/>
        <v>5717.717903841688</v>
      </c>
      <c r="O53" s="113"/>
      <c r="P53" s="141">
        <f t="shared" si="30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6811.8201993011862</v>
      </c>
      <c r="W53" s="114"/>
      <c r="X53" s="320">
        <f>SUM(X50*X51)</f>
        <v>7434.8156859921783</v>
      </c>
      <c r="Y53" s="114"/>
      <c r="Z53" s="320">
        <f t="shared" si="30"/>
        <v>8105.695099915677</v>
      </c>
      <c r="AA53" s="320">
        <f t="shared" si="30"/>
        <v>8901.5087405383838</v>
      </c>
      <c r="AB53" s="320">
        <f>SUM(AB50*AB51)</f>
        <v>9725.9126487460308</v>
      </c>
    </row>
    <row r="54" spans="1:28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1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2">SUM(G62*G64)</f>
        <v>350240.37700000004</v>
      </c>
      <c r="I65" s="69">
        <f t="shared" si="32"/>
        <v>370904.02</v>
      </c>
      <c r="J65" s="70"/>
      <c r="K65" s="71"/>
      <c r="L65" s="69">
        <f t="shared" ref="L65:Z65" si="33">SUM(L62*L64)</f>
        <v>379502.29200000002</v>
      </c>
      <c r="M65" s="72"/>
      <c r="N65" s="69">
        <f t="shared" si="33"/>
        <v>345023.42800000001</v>
      </c>
      <c r="O65" s="70"/>
      <c r="P65" s="70">
        <f t="shared" si="33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3"/>
        <v>533045.71780828899</v>
      </c>
      <c r="Y65" s="73"/>
      <c r="Z65" s="313">
        <f t="shared" si="33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4">SUM(G65:G66)*G67</f>
        <v>349938.54100000003</v>
      </c>
      <c r="I68" s="69">
        <f t="shared" si="34"/>
        <v>370623.68800000002</v>
      </c>
      <c r="J68" s="70"/>
      <c r="K68" s="71"/>
      <c r="L68" s="69">
        <f t="shared" ref="L68:N68" si="35">SUM(L65:L66)*L67</f>
        <v>379213.82400000002</v>
      </c>
      <c r="M68" s="72"/>
      <c r="N68" s="69">
        <f t="shared" si="35"/>
        <v>344746.50900000002</v>
      </c>
      <c r="O68" s="70"/>
      <c r="P68" s="70">
        <f t="shared" ref="P68:Z68" si="36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6"/>
        <v>533045.71780828899</v>
      </c>
      <c r="Y68" s="73"/>
      <c r="Z68" s="313">
        <f t="shared" si="36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7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8">SUM(G68*G69)</f>
        <v>22904.265934547748</v>
      </c>
      <c r="I70" s="69">
        <f t="shared" si="38"/>
        <v>24673.979228846489</v>
      </c>
      <c r="J70" s="153"/>
      <c r="K70" s="71"/>
      <c r="L70" s="69">
        <f t="shared" ref="L70:Z70" si="39">SUM(L68*L69)</f>
        <v>24737.454518899576</v>
      </c>
      <c r="M70" s="72"/>
      <c r="N70" s="69">
        <f t="shared" si="39"/>
        <v>22376.198131038327</v>
      </c>
      <c r="O70" s="165"/>
      <c r="P70" s="131">
        <f t="shared" si="39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9"/>
        <v>34589.329974549633</v>
      </c>
      <c r="Y70" s="166"/>
      <c r="Z70" s="313">
        <f t="shared" si="39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40">SUM(G70:G71)</f>
        <v>22904.265934547748</v>
      </c>
      <c r="I72" s="99">
        <f t="shared" si="40"/>
        <v>24673.979228846489</v>
      </c>
      <c r="J72" s="167"/>
      <c r="K72" s="101"/>
      <c r="L72" s="99">
        <f t="shared" ref="L72:Z72" si="41">SUM(L70:L71)</f>
        <v>24737.454518899576</v>
      </c>
      <c r="M72" s="102"/>
      <c r="N72" s="99">
        <f t="shared" si="41"/>
        <v>22376.198131038327</v>
      </c>
      <c r="O72" s="102"/>
      <c r="P72" s="100">
        <f t="shared" si="41"/>
        <v>27999.644464958154</v>
      </c>
      <c r="Q72" s="101"/>
      <c r="R72" s="100">
        <f t="shared" ref="R72" si="42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1"/>
        <v>34589.329974549633</v>
      </c>
      <c r="Y72" s="101"/>
      <c r="Z72" s="317">
        <f t="shared" si="41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f>$U$30</f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</row>
    <row r="74" spans="1:28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3">SUM(G72*G73)</f>
        <v>7219.74299186594</v>
      </c>
      <c r="I75" s="112">
        <f t="shared" si="43"/>
        <v>8163.043288322272</v>
      </c>
      <c r="J75" s="141"/>
      <c r="K75" s="114"/>
      <c r="L75" s="112">
        <f t="shared" ref="L75:Z75" si="44">SUM(L72*L73)</f>
        <v>8456.9513856009962</v>
      </c>
      <c r="M75" s="113"/>
      <c r="N75" s="112">
        <f t="shared" si="44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12028.763692634888</v>
      </c>
      <c r="W75" s="114"/>
      <c r="X75" s="320">
        <f t="shared" si="44"/>
        <v>12911.146611000037</v>
      </c>
      <c r="Y75" s="114"/>
      <c r="Z75" s="320">
        <f t="shared" si="44"/>
        <v>13832.503247622539</v>
      </c>
      <c r="AA75" s="320">
        <f>SUM(AA72*AA73)</f>
        <v>14919.212003738023</v>
      </c>
      <c r="AB75" s="320">
        <f>SUM(AB72*AB73)</f>
        <v>16043.856108799073</v>
      </c>
    </row>
    <row r="76" spans="1:28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5">SUM(Z80)</f>
        <v>1432</v>
      </c>
      <c r="AB80" s="313">
        <f>SUM(AA80)</f>
        <v>1432</v>
      </c>
    </row>
    <row r="81" spans="1:28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6">SUM((G80+G81+G82)*G83*G84)</f>
        <v>888.3152139</v>
      </c>
      <c r="I85" s="69">
        <f t="shared" si="46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7">SUM((P80+P81+P82)*P83*P84)</f>
        <v>1137.998</v>
      </c>
      <c r="Q85" s="73"/>
      <c r="R85" s="70">
        <f t="shared" ref="R85" si="48">SUM((R80+R81+R82)*R83*R84)</f>
        <v>1221</v>
      </c>
      <c r="S85" s="73"/>
      <c r="T85" s="70">
        <f t="shared" si="47"/>
        <v>1432</v>
      </c>
      <c r="U85" s="73"/>
      <c r="V85" s="313">
        <f t="shared" si="47"/>
        <v>1432</v>
      </c>
      <c r="W85" s="73"/>
      <c r="X85" s="313">
        <f t="shared" si="47"/>
        <v>1432</v>
      </c>
      <c r="Y85" s="73"/>
      <c r="Z85" s="313">
        <f t="shared" si="47"/>
        <v>1432</v>
      </c>
      <c r="AA85" s="313">
        <f t="shared" si="47"/>
        <v>1432</v>
      </c>
      <c r="AB85" s="313">
        <f>SUM((AB80+AB81+AB82)*AB83*AB84)</f>
        <v>1432</v>
      </c>
    </row>
    <row r="86" spans="1:28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9">SUM(G85:G86)*G87</f>
        <v>888.3152139</v>
      </c>
      <c r="I88" s="69">
        <f t="shared" si="49"/>
        <v>1002.3308361092717</v>
      </c>
      <c r="J88" s="70"/>
      <c r="K88" s="71"/>
      <c r="L88" s="69">
        <v>1190</v>
      </c>
      <c r="M88" s="72"/>
      <c r="N88" s="69">
        <f t="shared" ref="N88" si="50">SUM(N85:N86)*N87</f>
        <v>1131</v>
      </c>
      <c r="O88" s="70"/>
      <c r="P88" s="70">
        <f t="shared" ref="P88:AA88" si="51">SUM(P85:P86)*P87</f>
        <v>1137.998</v>
      </c>
      <c r="Q88" s="73"/>
      <c r="R88" s="70">
        <f t="shared" ref="R88" si="52">SUM(R85:R86)*R87</f>
        <v>1221</v>
      </c>
      <c r="S88" s="73"/>
      <c r="T88" s="70">
        <f t="shared" si="51"/>
        <v>1432</v>
      </c>
      <c r="U88" s="73"/>
      <c r="V88" s="313">
        <f t="shared" si="51"/>
        <v>1432</v>
      </c>
      <c r="W88" s="73"/>
      <c r="X88" s="313">
        <f t="shared" si="51"/>
        <v>1432</v>
      </c>
      <c r="Y88" s="73"/>
      <c r="Z88" s="313">
        <f t="shared" si="51"/>
        <v>1432</v>
      </c>
      <c r="AA88" s="313">
        <f t="shared" si="51"/>
        <v>1432</v>
      </c>
      <c r="AB88" s="313">
        <f>SUM(AB85:AB86)*AB87</f>
        <v>1432</v>
      </c>
    </row>
    <row r="89" spans="1:28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3">SUM(G88*G89)</f>
        <v>888.3152139</v>
      </c>
      <c r="I90" s="69">
        <f t="shared" si="53"/>
        <v>1002.3308361092717</v>
      </c>
      <c r="J90" s="70"/>
      <c r="K90" s="71"/>
      <c r="L90" s="69">
        <f t="shared" ref="L90:AA90" si="54">SUM(L88*L89)</f>
        <v>1190</v>
      </c>
      <c r="M90" s="72"/>
      <c r="N90" s="69">
        <f t="shared" si="54"/>
        <v>1131</v>
      </c>
      <c r="O90" s="70"/>
      <c r="P90" s="70">
        <f t="shared" si="54"/>
        <v>1137.998</v>
      </c>
      <c r="Q90" s="73"/>
      <c r="R90" s="70">
        <f t="shared" ref="R90" si="55">SUM(R88*R89)</f>
        <v>1221</v>
      </c>
      <c r="S90" s="73"/>
      <c r="T90" s="70">
        <f t="shared" si="54"/>
        <v>1432</v>
      </c>
      <c r="U90" s="73"/>
      <c r="V90" s="313">
        <f t="shared" si="54"/>
        <v>1432</v>
      </c>
      <c r="W90" s="73"/>
      <c r="X90" s="313">
        <f t="shared" si="54"/>
        <v>1432</v>
      </c>
      <c r="Y90" s="73"/>
      <c r="Z90" s="313">
        <f t="shared" si="54"/>
        <v>1432</v>
      </c>
      <c r="AA90" s="313">
        <f t="shared" si="54"/>
        <v>1432</v>
      </c>
      <c r="AB90" s="313">
        <f>SUM(AB88*AB89)</f>
        <v>1432</v>
      </c>
    </row>
    <row r="91" spans="1:28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6">SUM(G90:G91)</f>
        <v>888.3152139</v>
      </c>
      <c r="I92" s="99">
        <f t="shared" si="56"/>
        <v>1002.3308361092717</v>
      </c>
      <c r="J92" s="100"/>
      <c r="K92" s="101"/>
      <c r="L92" s="99">
        <f t="shared" ref="L92:AA92" si="57">SUM(L90:L91)</f>
        <v>1190</v>
      </c>
      <c r="M92" s="111"/>
      <c r="N92" s="99">
        <f t="shared" si="57"/>
        <v>1131</v>
      </c>
      <c r="O92" s="100"/>
      <c r="P92" s="100">
        <f t="shared" si="57"/>
        <v>1137.998</v>
      </c>
      <c r="Q92" s="177"/>
      <c r="R92" s="100">
        <f t="shared" ref="R92" si="58">SUM(R90:R91)</f>
        <v>1221</v>
      </c>
      <c r="S92" s="177"/>
      <c r="T92" s="100">
        <f t="shared" si="57"/>
        <v>1432</v>
      </c>
      <c r="U92" s="177"/>
      <c r="V92" s="317">
        <f t="shared" si="57"/>
        <v>1432</v>
      </c>
      <c r="W92" s="177"/>
      <c r="X92" s="317">
        <f t="shared" si="57"/>
        <v>1432</v>
      </c>
      <c r="Y92" s="177"/>
      <c r="Z92" s="317">
        <f t="shared" si="57"/>
        <v>1432</v>
      </c>
      <c r="AA92" s="317">
        <f t="shared" si="57"/>
        <v>1432</v>
      </c>
      <c r="AB92" s="317">
        <f>SUM(AB90:AB91)</f>
        <v>1432</v>
      </c>
    </row>
    <row r="93" spans="1:28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f>$U$30</f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</row>
    <row r="94" spans="1:28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9">SUM(G92*G93)</f>
        <v>8.2702146414089999</v>
      </c>
      <c r="I95" s="178">
        <f t="shared" si="59"/>
        <v>9.3172825078781703</v>
      </c>
      <c r="J95" s="179"/>
      <c r="K95" s="180"/>
      <c r="L95" s="178">
        <f t="shared" ref="L95:AA95" si="60">SUM(L92*L93)</f>
        <v>11.382350000000001</v>
      </c>
      <c r="M95" s="181"/>
      <c r="N95" s="182">
        <f t="shared" si="60"/>
        <v>10.468988399999999</v>
      </c>
      <c r="O95" s="183"/>
      <c r="P95" s="183">
        <f t="shared" si="60"/>
        <v>10.51116</v>
      </c>
      <c r="Q95" s="55"/>
      <c r="R95" s="183">
        <f t="shared" ref="R95" si="61">SUM(R92*R93)</f>
        <v>11.256590000000001</v>
      </c>
      <c r="S95" s="55"/>
      <c r="T95" s="183">
        <f>SUM(T92*T93)</f>
        <v>13.17184</v>
      </c>
      <c r="U95" s="55"/>
      <c r="V95" s="328">
        <f t="shared" si="60"/>
        <v>13.303558399999998</v>
      </c>
      <c r="W95" s="55"/>
      <c r="X95" s="328">
        <f t="shared" si="60"/>
        <v>13.503111775999995</v>
      </c>
      <c r="Y95" s="55"/>
      <c r="Z95" s="328">
        <f t="shared" si="60"/>
        <v>13.773174011519995</v>
      </c>
      <c r="AA95" s="328">
        <f t="shared" si="60"/>
        <v>14.048637491750396</v>
      </c>
      <c r="AB95" s="328">
        <f>SUM(AB92*AB93)</f>
        <v>14.329610241585403</v>
      </c>
    </row>
    <row r="96" spans="1:28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2">SUM(Z101:Z103)</f>
        <v>202468</v>
      </c>
      <c r="AB101" s="329">
        <f>SUM(AA101:AA103)</f>
        <v>202468</v>
      </c>
    </row>
    <row r="102" spans="1:28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f>$U$30</f>
        <v>0.01</v>
      </c>
      <c r="V108" s="318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</row>
    <row r="109" spans="1:28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3">SUM(G101:G105)*G108*G109</f>
        <v>1918.901132</v>
      </c>
      <c r="I111" s="178">
        <f t="shared" si="63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4">SUM(N101:N105)*N108*N109</f>
        <v>2707.3523175999999</v>
      </c>
      <c r="O111" s="183"/>
      <c r="P111" s="179">
        <f t="shared" ref="P111" si="65">SUM(P101:P105)*P108*P109</f>
        <v>2514.9974500000003</v>
      </c>
      <c r="Q111" s="55"/>
      <c r="R111" s="179">
        <f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6">SUM(V101:V105)*V108*V109</f>
        <v>3514.0688710999998</v>
      </c>
      <c r="W111" s="55"/>
      <c r="X111" s="336">
        <f t="shared" si="66"/>
        <v>3566.7799041664994</v>
      </c>
      <c r="Y111" s="55"/>
      <c r="Z111" s="336">
        <f t="shared" si="66"/>
        <v>3638.1155022498292</v>
      </c>
      <c r="AA111" s="336">
        <f>SUM(AA101:AA105)*AA108*AA109</f>
        <v>3710.8778122948261</v>
      </c>
      <c r="AB111" s="336">
        <f>SUM(AB101:AB105)*AB108*AB109</f>
        <v>3785.0953685407226</v>
      </c>
    </row>
    <row r="112" spans="1:28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301" t="s">
        <v>25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7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7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:Z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70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AA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313">
        <f t="shared" si="73"/>
        <v>324315.57603056717</v>
      </c>
      <c r="W124" s="73"/>
      <c r="X124" s="313">
        <f t="shared" si="73"/>
        <v>346112.71034980298</v>
      </c>
      <c r="Y124" s="73"/>
      <c r="Z124" s="313">
        <f t="shared" si="73"/>
        <v>363852.46655605972</v>
      </c>
      <c r="AA124" s="313">
        <f t="shared" si="73"/>
        <v>381748.78637674032</v>
      </c>
      <c r="AB124" s="313">
        <f>SUM(AB122)</f>
        <v>399645.10619742092</v>
      </c>
    </row>
    <row r="125" spans="1:28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/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302">
        <f>R126</f>
        <v>0.9415419957488016</v>
      </c>
      <c r="U126" s="230"/>
      <c r="V126" s="337">
        <f>SUM(T126)</f>
        <v>0.9415419957488016</v>
      </c>
      <c r="W126" s="230"/>
      <c r="X126" s="337">
        <f>SUM(V126)</f>
        <v>0.9415419957488016</v>
      </c>
      <c r="Y126" s="230"/>
      <c r="Z126" s="337">
        <f>SUM(X126)</f>
        <v>0.9415419957488016</v>
      </c>
      <c r="AA126" s="337">
        <f t="shared" ref="AA126" si="75">SUM(Z126)</f>
        <v>0.9415419957488016</v>
      </c>
      <c r="AB126" s="337">
        <f>SUM(AA126)</f>
        <v>0.9415419957488016</v>
      </c>
    </row>
    <row r="127" spans="1:28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6">SUM(G124*G126)</f>
        <v>173804.16659564062</v>
      </c>
      <c r="I127" s="69">
        <f t="shared" si="76"/>
        <v>189501.07105461584</v>
      </c>
      <c r="J127" s="70"/>
      <c r="K127" s="71"/>
      <c r="L127" s="69">
        <f t="shared" ref="L127:AA127" si="77">SUM(L124*L126)</f>
        <v>223370.065</v>
      </c>
      <c r="M127" s="72"/>
      <c r="N127" s="69">
        <f t="shared" si="77"/>
        <v>216345.522</v>
      </c>
      <c r="O127" s="231"/>
      <c r="P127" s="70">
        <f t="shared" si="77"/>
        <v>213560.91500000001</v>
      </c>
      <c r="Q127" s="232"/>
      <c r="R127" s="70">
        <f>SUM(R124*R126)</f>
        <v>231762.54759900001</v>
      </c>
      <c r="S127" s="232"/>
      <c r="T127" s="70">
        <f>SUM(T124*T126)</f>
        <v>288788.05862814415</v>
      </c>
      <c r="U127" s="232"/>
      <c r="V127" s="313">
        <f>SUM(V124*V126)</f>
        <v>305356.73470824241</v>
      </c>
      <c r="W127" s="232"/>
      <c r="X127" s="313">
        <f>SUM(X124*X126)</f>
        <v>325879.65205678041</v>
      </c>
      <c r="Y127" s="232"/>
      <c r="Z127" s="313">
        <f t="shared" si="77"/>
        <v>342582.37751931656</v>
      </c>
      <c r="AA127" s="313">
        <f t="shared" si="77"/>
        <v>359432.51419983897</v>
      </c>
      <c r="AB127" s="313">
        <f>SUM(AB124*AB126)</f>
        <v>376282.65088036144</v>
      </c>
    </row>
    <row r="128" spans="1:28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305">
        <v>0.02</v>
      </c>
      <c r="T128" s="303">
        <f>SUM(R128*(1+S128))</f>
        <v>1.3285883914255206E-2</v>
      </c>
      <c r="U128" s="305">
        <f>$U$30</f>
        <v>0.01</v>
      </c>
      <c r="V128" s="318">
        <f>SUM(T128*(1+U128))</f>
        <v>1.3418742753397758E-2</v>
      </c>
      <c r="W128" s="305">
        <f>$W$30</f>
        <v>1.4999999999999999E-2</v>
      </c>
      <c r="X128" s="318">
        <f>SUM(V128*(1+W128))</f>
        <v>1.3620023894698723E-2</v>
      </c>
      <c r="Y128" s="305">
        <f>$Y$30</f>
        <v>0.02</v>
      </c>
      <c r="Z128" s="318">
        <f>SUM(X128*(1+Y128))</f>
        <v>1.3892424372592698E-2</v>
      </c>
      <c r="AA128" s="318">
        <f>SUM(Z128*(1+Y128))</f>
        <v>1.4170272860044552E-2</v>
      </c>
      <c r="AB128" s="318">
        <f>SUM(AA128*(1+Y128))</f>
        <v>1.4453678317245443E-2</v>
      </c>
    </row>
    <row r="129" spans="1:28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" thickBot="1" x14ac:dyDescent="0.35">
      <c r="C130" s="112">
        <v>1843</v>
      </c>
      <c r="E130" s="112">
        <f>SUM(E127*E128)</f>
        <v>1939.7429074619999</v>
      </c>
      <c r="G130" s="112">
        <f t="shared" ref="G130" si="78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9">SUM(R127*R128)</f>
        <v>3018.7944147768244</v>
      </c>
      <c r="S130" s="114"/>
      <c r="T130" s="304">
        <f>SUM(T127*T128)</f>
        <v>3836.8046227566497</v>
      </c>
      <c r="U130" s="114"/>
      <c r="V130" s="320">
        <f t="shared" ref="V130" si="80">SUM(V127*V128)</f>
        <v>4097.5034710674299</v>
      </c>
      <c r="W130" s="114"/>
      <c r="X130" s="320">
        <f>SUM(X127*X128)</f>
        <v>4438.488647809455</v>
      </c>
      <c r="Y130" s="114"/>
      <c r="Z130" s="320">
        <f>SUM(Z127*Z128)</f>
        <v>4759.2997710701065</v>
      </c>
      <c r="AA130" s="320">
        <f>SUM(AA127*AA128)</f>
        <v>5093.2568009835568</v>
      </c>
      <c r="AB130" s="320">
        <f>SUM(AB127*AB128)</f>
        <v>5438.6683921851172</v>
      </c>
    </row>
    <row r="131" spans="1:28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1">SUM(V118)</f>
        <v>69017</v>
      </c>
      <c r="W136" s="73"/>
      <c r="X136" s="313">
        <f t="shared" si="81"/>
        <v>78191</v>
      </c>
      <c r="Y136" s="73"/>
      <c r="Z136" s="313">
        <f t="shared" si="81"/>
        <v>69328</v>
      </c>
      <c r="AA136" s="313">
        <f t="shared" si="81"/>
        <v>69670</v>
      </c>
      <c r="AB136" s="313">
        <f>SUM(AB118)</f>
        <v>69670</v>
      </c>
    </row>
    <row r="137" spans="1:28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1"/>
        <v>-30577</v>
      </c>
      <c r="W137" s="73"/>
      <c r="X137" s="313">
        <f t="shared" si="81"/>
        <v>-30577</v>
      </c>
      <c r="Y137" s="73"/>
      <c r="Z137" s="313">
        <f t="shared" si="81"/>
        <v>-30577</v>
      </c>
      <c r="AA137" s="313">
        <f t="shared" si="81"/>
        <v>-30577</v>
      </c>
      <c r="AB137" s="313">
        <f>SUM(AB119)</f>
        <v>-30577</v>
      </c>
    </row>
    <row r="138" spans="1:28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2">SUM(Z139)</f>
        <v>0.18559806353835884</v>
      </c>
      <c r="AB139" s="315">
        <f t="shared" si="82"/>
        <v>0.18559806353835884</v>
      </c>
    </row>
    <row r="140" spans="1:28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Z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317">
        <f t="shared" si="84"/>
        <v>141759.8185624145</v>
      </c>
      <c r="W140" s="177"/>
      <c r="X140" s="317">
        <f t="shared" si="84"/>
        <v>150596.88475972993</v>
      </c>
      <c r="Y140" s="177"/>
      <c r="Z140" s="317">
        <f t="shared" si="84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6">SUM(G140)</f>
        <v>79213.073000000004</v>
      </c>
      <c r="I142" s="69">
        <f t="shared" si="86"/>
        <v>85831.54</v>
      </c>
      <c r="J142" s="70"/>
      <c r="K142" s="71"/>
      <c r="L142" s="69">
        <f t="shared" ref="L142:AA142" si="87">SUM(L140)</f>
        <v>92701.07758538505</v>
      </c>
      <c r="M142" s="72"/>
      <c r="N142" s="69">
        <f t="shared" si="87"/>
        <v>96666.592999999993</v>
      </c>
      <c r="O142" s="70"/>
      <c r="P142" s="70">
        <f t="shared" si="87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7"/>
        <v>141759.8185624145</v>
      </c>
      <c r="W142" s="73"/>
      <c r="X142" s="313">
        <f t="shared" si="87"/>
        <v>150596.88475972993</v>
      </c>
      <c r="Y142" s="73"/>
      <c r="Z142" s="313">
        <f t="shared" si="87"/>
        <v>157788.99531990488</v>
      </c>
      <c r="AA142" s="313">
        <f t="shared" si="87"/>
        <v>165044.58041780992</v>
      </c>
      <c r="AB142" s="313">
        <f>SUM(AB140)</f>
        <v>172300.16551571499</v>
      </c>
    </row>
    <row r="143" spans="1:28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8">SUM(G142*G143)</f>
        <v>77458.071382651833</v>
      </c>
      <c r="I144" s="69">
        <f t="shared" si="88"/>
        <v>85831.54</v>
      </c>
      <c r="J144" s="70"/>
      <c r="K144" s="71"/>
      <c r="L144" s="69">
        <f t="shared" ref="L144:AA144" si="89">SUM(L142*L143)</f>
        <v>92701.07758538505</v>
      </c>
      <c r="M144" s="72"/>
      <c r="N144" s="69">
        <f t="shared" si="89"/>
        <v>96666.592999999993</v>
      </c>
      <c r="O144" s="70"/>
      <c r="P144" s="70">
        <f t="shared" si="89"/>
        <v>103095.598</v>
      </c>
      <c r="Q144" s="73"/>
      <c r="R144" s="70">
        <f t="shared" ref="R144" si="90">SUM(R142*R143)</f>
        <v>115955.848</v>
      </c>
      <c r="S144" s="73"/>
      <c r="T144" s="70">
        <f t="shared" si="89"/>
        <v>134525.429</v>
      </c>
      <c r="U144" s="73"/>
      <c r="V144" s="313">
        <f t="shared" si="89"/>
        <v>141759.8185624145</v>
      </c>
      <c r="W144" s="73"/>
      <c r="X144" s="313">
        <f t="shared" si="89"/>
        <v>150596.88475972993</v>
      </c>
      <c r="Y144" s="73"/>
      <c r="Z144" s="313">
        <f t="shared" si="89"/>
        <v>157788.99531990488</v>
      </c>
      <c r="AA144" s="313">
        <f t="shared" si="89"/>
        <v>165044.58041780992</v>
      </c>
      <c r="AB144" s="313">
        <f>SUM(AB142*AB143)</f>
        <v>172300.16551571499</v>
      </c>
    </row>
    <row r="145" spans="1:28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f>$U$30</f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</row>
    <row r="146" spans="1:28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1">SUM(G144*G145)</f>
        <v>1112.580366038414</v>
      </c>
      <c r="I147" s="178">
        <f t="shared" si="91"/>
        <v>1255.1733400000001</v>
      </c>
      <c r="J147" s="179"/>
      <c r="K147" s="180"/>
      <c r="L147" s="178">
        <f t="shared" ref="L147:P147" si="92">SUM(L144*L145)</f>
        <v>1336.7211187574665</v>
      </c>
      <c r="M147" s="181"/>
      <c r="N147" s="178">
        <f t="shared" si="92"/>
        <v>1396.8021189769413</v>
      </c>
      <c r="O147" s="181"/>
      <c r="P147" s="179">
        <f t="shared" si="92"/>
        <v>1470.0476900000001</v>
      </c>
      <c r="Q147" s="180"/>
      <c r="R147" s="179">
        <f t="shared" ref="R147" si="93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1879.2710451087662</v>
      </c>
      <c r="W147" s="180"/>
      <c r="X147" s="338">
        <f>SUM(X144*X145)</f>
        <v>2026.3679327527882</v>
      </c>
      <c r="Y147" s="180"/>
      <c r="Z147" s="338">
        <f>SUM(Z144*Z145)</f>
        <v>2165.6047665462388</v>
      </c>
      <c r="AA147" s="338">
        <f>SUM(AA144*AA145)</f>
        <v>2310.4891181238913</v>
      </c>
      <c r="AB147" s="338">
        <f>SUM(AB144*AB145)</f>
        <v>2460.3026018580322</v>
      </c>
    </row>
    <row r="148" spans="1:28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4">SUM(Z152:Z154)</f>
        <v>404929</v>
      </c>
      <c r="AB152" s="313">
        <f>SUM(AA152:AA154)</f>
        <v>425304</v>
      </c>
    </row>
    <row r="153" spans="1:28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5">SUM((G152+G153+G154)*G155*G156)</f>
        <v>160600</v>
      </c>
      <c r="I157" s="99">
        <f t="shared" si="95"/>
        <v>168937</v>
      </c>
      <c r="J157" s="100"/>
      <c r="K157" s="101"/>
      <c r="L157" s="99">
        <f t="shared" ref="L157:AA157" si="96">SUM((L152+L153+L154)*L155*L156)</f>
        <v>184700</v>
      </c>
      <c r="M157" s="102"/>
      <c r="N157" s="99">
        <f t="shared" si="96"/>
        <v>209500</v>
      </c>
      <c r="O157" s="100"/>
      <c r="P157" s="100">
        <f t="shared" ref="P157" si="97">SUM((P152+P153+P154)*P155*P156)</f>
        <v>243796.47</v>
      </c>
      <c r="Q157" s="177"/>
      <c r="R157" s="100">
        <f t="shared" ref="R157" si="98">SUM((R152+R153+R154)*R155*R156)</f>
        <v>282611.34999999998</v>
      </c>
      <c r="S157" s="177"/>
      <c r="T157" s="100">
        <f t="shared" si="96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6"/>
        <v>404929</v>
      </c>
      <c r="AA157" s="317">
        <f t="shared" si="96"/>
        <v>425304</v>
      </c>
      <c r="AB157" s="317">
        <f>SUM((AB152+AB153+AB154)*AB155*AB156)</f>
        <v>445679</v>
      </c>
    </row>
    <row r="158" spans="1:28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9">SUM(G157*G159)</f>
        <v>160600</v>
      </c>
      <c r="I160" s="69">
        <f t="shared" si="99"/>
        <v>168937</v>
      </c>
      <c r="J160" s="70"/>
      <c r="K160" s="71"/>
      <c r="L160" s="69">
        <f t="shared" ref="L160:AA160" si="100">SUM(L157*L159)</f>
        <v>184700</v>
      </c>
      <c r="M160" s="72"/>
      <c r="N160" s="69">
        <f t="shared" si="100"/>
        <v>209500</v>
      </c>
      <c r="O160" s="70"/>
      <c r="P160" s="70">
        <f t="shared" ref="P160" si="101">SUM(P157*P159)</f>
        <v>243796.47</v>
      </c>
      <c r="Q160" s="73"/>
      <c r="R160" s="70">
        <f t="shared" ref="R160" si="102">SUM(R157*R159)</f>
        <v>282611.34999999998</v>
      </c>
      <c r="S160" s="73"/>
      <c r="T160" s="70">
        <f t="shared" si="100"/>
        <v>340600</v>
      </c>
      <c r="U160" s="73"/>
      <c r="V160" s="313">
        <f t="shared" si="100"/>
        <v>362552</v>
      </c>
      <c r="W160" s="73"/>
      <c r="X160" s="313">
        <f t="shared" si="100"/>
        <v>384675</v>
      </c>
      <c r="Y160" s="73"/>
      <c r="Z160" s="313">
        <f t="shared" si="100"/>
        <v>404929</v>
      </c>
      <c r="AA160" s="313">
        <f t="shared" si="100"/>
        <v>425304</v>
      </c>
      <c r="AB160" s="313">
        <f>SUM(AB157*AB159)</f>
        <v>445679</v>
      </c>
    </row>
    <row r="161" spans="1:30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3">SUM(G160*G161)</f>
        <v>160600</v>
      </c>
      <c r="I162" s="69">
        <f t="shared" si="103"/>
        <v>168937</v>
      </c>
      <c r="J162" s="70"/>
      <c r="K162" s="71"/>
      <c r="L162" s="69">
        <f t="shared" ref="L162:AA162" si="104">SUM(L160*L161)</f>
        <v>184700</v>
      </c>
      <c r="M162" s="72"/>
      <c r="N162" s="69">
        <f t="shared" si="104"/>
        <v>209500</v>
      </c>
      <c r="O162" s="70"/>
      <c r="P162" s="70">
        <f t="shared" ref="P162" si="105">SUM(P160*P161)</f>
        <v>243796.47</v>
      </c>
      <c r="Q162" s="73"/>
      <c r="R162" s="70">
        <f t="shared" ref="R162" si="106">SUM(R160*R161)</f>
        <v>282611.34999999998</v>
      </c>
      <c r="S162" s="73"/>
      <c r="T162" s="70">
        <f t="shared" si="104"/>
        <v>340600</v>
      </c>
      <c r="U162" s="73"/>
      <c r="V162" s="313">
        <f>SUM(V160*V161)</f>
        <v>362552</v>
      </c>
      <c r="W162" s="73"/>
      <c r="X162" s="313">
        <f t="shared" si="104"/>
        <v>384675</v>
      </c>
      <c r="Y162" s="73"/>
      <c r="Z162" s="313">
        <f t="shared" si="104"/>
        <v>404929</v>
      </c>
      <c r="AA162" s="313">
        <f t="shared" si="104"/>
        <v>425304</v>
      </c>
      <c r="AB162" s="313">
        <f>SUM(AB160*AB161)</f>
        <v>445679</v>
      </c>
    </row>
    <row r="163" spans="1:30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f>$U$30</f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</row>
    <row r="164" spans="1:30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7">SUM(G162*G163)</f>
        <v>2030.6547399999999</v>
      </c>
      <c r="I165" s="112">
        <f t="shared" si="107"/>
        <v>2137.1771711399883</v>
      </c>
      <c r="J165" s="141"/>
      <c r="K165" s="114"/>
      <c r="L165" s="248">
        <f t="shared" ref="L165:Z165" si="108">SUM(L162*L163)</f>
        <v>2378.8604999999998</v>
      </c>
      <c r="M165" s="113"/>
      <c r="N165" s="112">
        <f t="shared" si="108"/>
        <v>2651</v>
      </c>
      <c r="O165" s="141"/>
      <c r="P165" s="141">
        <f t="shared" si="108"/>
        <v>3184.1441200000004</v>
      </c>
      <c r="Q165" s="249"/>
      <c r="R165" s="141">
        <f t="shared" ref="R165" si="109">SUM(R162*R163)</f>
        <v>3678.2691199999999</v>
      </c>
      <c r="S165" s="249"/>
      <c r="T165" s="141">
        <f>SUM(T162*T163)</f>
        <v>4412.0574500000002</v>
      </c>
      <c r="U165" s="249"/>
      <c r="V165" s="320">
        <f t="shared" si="108"/>
        <v>4743.3830156738813</v>
      </c>
      <c r="W165" s="249"/>
      <c r="X165" s="320">
        <f t="shared" si="108"/>
        <v>5108.3176329951712</v>
      </c>
      <c r="Y165" s="249"/>
      <c r="Z165" s="320">
        <f t="shared" si="108"/>
        <v>5484.8276332678861</v>
      </c>
      <c r="AA165" s="320">
        <f>SUM(AA162*AA163)</f>
        <v>5876.0264500051917</v>
      </c>
      <c r="AB165" s="320">
        <f>SUM(AB162*AB163)</f>
        <v>6280.6792883586822</v>
      </c>
    </row>
    <row r="166" spans="1:30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306">
        <f>SUM(T32)</f>
        <v>14726.881307847581</v>
      </c>
      <c r="U174" s="273"/>
      <c r="V174" s="342">
        <f>SUM(V32)</f>
        <v>16176.634829065673</v>
      </c>
      <c r="W174" s="273"/>
      <c r="X174" s="342">
        <f>SUM(X32)</f>
        <v>17660.198256227395</v>
      </c>
      <c r="Y174" s="273"/>
      <c r="Z174" s="342">
        <f>SUM(Z32)</f>
        <v>19257.568208895344</v>
      </c>
      <c r="AA174" s="342">
        <f>SUM(AA32)</f>
        <v>21152.58777984617</v>
      </c>
      <c r="AB174" s="342">
        <f>SUM(AB32)</f>
        <v>23115.70510635147</v>
      </c>
      <c r="AD174" s="145"/>
    </row>
    <row r="175" spans="1:30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6811.8201993011862</v>
      </c>
      <c r="W176" s="273"/>
      <c r="X176" s="342">
        <f>SUM(X53)</f>
        <v>7434.8156859921783</v>
      </c>
      <c r="Y176" s="273"/>
      <c r="Z176" s="342">
        <f>SUM(Z53)</f>
        <v>8105.695099915677</v>
      </c>
      <c r="AA176" s="342">
        <f>SUM(AA53)</f>
        <v>8901.5087405383838</v>
      </c>
      <c r="AB176" s="342">
        <f>SUM(AB53)</f>
        <v>9725.9126487460308</v>
      </c>
      <c r="AD176" s="145"/>
    </row>
    <row r="177" spans="1:30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12028.763692634888</v>
      </c>
      <c r="W177" s="273"/>
      <c r="X177" s="342">
        <f>SUM(X75)</f>
        <v>12911.146611000037</v>
      </c>
      <c r="Y177" s="273"/>
      <c r="Z177" s="342">
        <f>SUM(Z75)</f>
        <v>13832.503247622539</v>
      </c>
      <c r="AA177" s="342">
        <f>SUM(AA75)</f>
        <v>14919.212003738023</v>
      </c>
      <c r="AB177" s="342">
        <f>SUM(AB75)</f>
        <v>16043.856108799073</v>
      </c>
      <c r="AD177" s="145"/>
    </row>
    <row r="178" spans="1:30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D178" s="145"/>
    </row>
    <row r="179" spans="1:30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3514.0688710999998</v>
      </c>
      <c r="W179" s="273"/>
      <c r="X179" s="338">
        <f>SUM(X111)</f>
        <v>3566.7799041664994</v>
      </c>
      <c r="Y179" s="273"/>
      <c r="Z179" s="338">
        <f>SUM(Z111)</f>
        <v>3638.1155022498292</v>
      </c>
      <c r="AA179" s="338">
        <f>SUM(AA111)</f>
        <v>3710.8778122948261</v>
      </c>
      <c r="AB179" s="338">
        <f>SUM(AB111)</f>
        <v>3785.0953685407226</v>
      </c>
      <c r="AD179" s="145"/>
    </row>
    <row r="180" spans="1:30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0">SUM(G174:G179)</f>
        <v>22467.722571320119</v>
      </c>
      <c r="H181" s="3"/>
      <c r="I181" s="178">
        <f t="shared" si="110"/>
        <v>25222.541358363891</v>
      </c>
      <c r="J181" s="181"/>
      <c r="K181" s="180"/>
      <c r="L181" s="178">
        <f t="shared" ref="L181:AA181" si="111">SUM(L174:L179)</f>
        <v>27721.837982187997</v>
      </c>
      <c r="M181" s="181"/>
      <c r="N181" s="178">
        <f t="shared" ref="N181" si="112">SUM(N174:N179)</f>
        <v>29497.728188102526</v>
      </c>
      <c r="O181" s="280"/>
      <c r="P181" s="179">
        <f t="shared" si="111"/>
        <v>30629.426470680279</v>
      </c>
      <c r="Q181" s="281"/>
      <c r="R181" s="179">
        <f>SUM(R174:R179)</f>
        <v>33603.611274662006</v>
      </c>
      <c r="S181" s="281"/>
      <c r="T181" s="179">
        <f>SUM(T174:T179)</f>
        <v>35588.245207847584</v>
      </c>
      <c r="U181" s="273"/>
      <c r="V181" s="338">
        <f t="shared" si="111"/>
        <v>38544.591150501743</v>
      </c>
      <c r="W181" s="273"/>
      <c r="X181" s="338">
        <f t="shared" si="111"/>
        <v>41586.443569162111</v>
      </c>
      <c r="Y181" s="273"/>
      <c r="Z181" s="338">
        <f t="shared" si="111"/>
        <v>44847.65523269491</v>
      </c>
      <c r="AA181" s="338">
        <f t="shared" si="111"/>
        <v>48698.234973909159</v>
      </c>
      <c r="AB181" s="338">
        <f>SUM(AB174:AB179)</f>
        <v>52684.898842678878</v>
      </c>
      <c r="AD181" s="144"/>
    </row>
    <row r="182" spans="1:30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306">
        <f>SUM(T130)</f>
        <v>3836.8046227566497</v>
      </c>
      <c r="U184" s="273"/>
      <c r="V184" s="342">
        <f>SUM(V130)</f>
        <v>4097.5034710674299</v>
      </c>
      <c r="W184" s="273"/>
      <c r="X184" s="342">
        <f>SUM(X130)</f>
        <v>4438.488647809455</v>
      </c>
      <c r="Y184" s="273"/>
      <c r="Z184" s="342">
        <f>SUM(Z130)</f>
        <v>4759.2997710701065</v>
      </c>
      <c r="AA184" s="342">
        <f>SUM(AA130)</f>
        <v>5093.2568009835568</v>
      </c>
      <c r="AB184" s="342">
        <f>SUM(AB130)</f>
        <v>5438.6683921851172</v>
      </c>
      <c r="AD184" s="145"/>
    </row>
    <row r="185" spans="1:30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1879.2710451087662</v>
      </c>
      <c r="W185" s="273"/>
      <c r="X185" s="342">
        <f>SUM(X147)</f>
        <v>2026.3679327527882</v>
      </c>
      <c r="Y185" s="273"/>
      <c r="Z185" s="342">
        <f>SUM(Z147)</f>
        <v>2165.6047665462388</v>
      </c>
      <c r="AA185" s="342">
        <f>SUM(AA147)</f>
        <v>2310.4891181238913</v>
      </c>
      <c r="AB185" s="342">
        <f>SUM(AB147)</f>
        <v>2460.3026018580322</v>
      </c>
      <c r="AD185" s="145"/>
    </row>
    <row r="186" spans="1:30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4743.3830156738813</v>
      </c>
      <c r="W186" s="273"/>
      <c r="X186" s="342">
        <f>SUM(X165)</f>
        <v>5108.3176329951712</v>
      </c>
      <c r="Y186" s="273"/>
      <c r="Z186" s="342">
        <f>SUM(Z165)</f>
        <v>5484.8276332678861</v>
      </c>
      <c r="AA186" s="342">
        <f>SUM(AA165)</f>
        <v>5876.0264500051917</v>
      </c>
      <c r="AB186" s="342">
        <f>SUM(AB165)</f>
        <v>6280.6792883586822</v>
      </c>
      <c r="AD186" s="145"/>
    </row>
    <row r="187" spans="1:30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3">SUM(G184:G186)</f>
        <v>5381.658967623669</v>
      </c>
      <c r="H189" s="3"/>
      <c r="I189" s="178">
        <f t="shared" si="113"/>
        <v>5836.652431139988</v>
      </c>
      <c r="J189" s="181"/>
      <c r="K189" s="180"/>
      <c r="L189" s="178">
        <f t="shared" ref="L189:AA189" si="114">SUM(L184:L186)</f>
        <v>6656.9436187574665</v>
      </c>
      <c r="M189" s="181"/>
      <c r="N189" s="178">
        <f t="shared" ref="N189" si="115">SUM(N184:N186)</f>
        <v>6826.5169189769413</v>
      </c>
      <c r="O189" s="181"/>
      <c r="P189" s="179">
        <f t="shared" si="114"/>
        <v>7377.2878482527303</v>
      </c>
      <c r="Q189" s="180"/>
      <c r="R189" s="179">
        <f>SUM(R184:R186)</f>
        <v>8337.9596247768241</v>
      </c>
      <c r="S189" s="180"/>
      <c r="T189" s="179">
        <f>SUM(T184:T186)</f>
        <v>10014.57170275665</v>
      </c>
      <c r="U189" s="273"/>
      <c r="V189" s="338">
        <f t="shared" si="114"/>
        <v>10720.157531850076</v>
      </c>
      <c r="W189" s="273"/>
      <c r="X189" s="338">
        <f t="shared" si="114"/>
        <v>11573.174213557413</v>
      </c>
      <c r="Y189" s="273"/>
      <c r="Z189" s="338">
        <f t="shared" si="114"/>
        <v>12409.732170884232</v>
      </c>
      <c r="AA189" s="338">
        <f t="shared" si="114"/>
        <v>13279.772369112641</v>
      </c>
      <c r="AB189" s="338">
        <f t="shared" ref="AB189" si="116">SUM(AB184:AB186)</f>
        <v>14179.650282401832</v>
      </c>
    </row>
    <row r="190" spans="1:30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45602.816910604233</v>
      </c>
      <c r="U191" s="273"/>
      <c r="V191" s="320">
        <f>SUM(V181+V189)</f>
        <v>49264.748682351819</v>
      </c>
      <c r="W191" s="273"/>
      <c r="X191" s="320">
        <f>SUM(X181+X189)</f>
        <v>53159.617782719521</v>
      </c>
      <c r="Y191" s="273"/>
      <c r="Z191" s="320">
        <f>SUM(Z181+Z189)</f>
        <v>57257.387403579138</v>
      </c>
      <c r="AA191" s="320">
        <f>SUM(AA181+AA189)</f>
        <v>61978.007343021804</v>
      </c>
      <c r="AB191" s="320">
        <f>SUM(AB181+AB189)</f>
        <v>66864.54912508071</v>
      </c>
    </row>
    <row r="192" spans="1:30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3661.2460111654073</v>
      </c>
      <c r="U193" s="290"/>
      <c r="V193" s="289">
        <f>SUM(V191-T191)</f>
        <v>3661.931771747586</v>
      </c>
      <c r="W193" s="290"/>
      <c r="X193" s="289">
        <f>SUM(X191-V191)</f>
        <v>3894.8691003677013</v>
      </c>
      <c r="Y193" s="290"/>
      <c r="Z193" s="289">
        <f>SUM(Z191-X191)</f>
        <v>4097.7696208596171</v>
      </c>
      <c r="AA193" s="289">
        <f>SUM(AA191-Z191)</f>
        <v>4720.6199394426658</v>
      </c>
      <c r="AB193" s="289">
        <f>SUM(AB191-AA191)</f>
        <v>4886.5417820589064</v>
      </c>
    </row>
    <row r="194" spans="1:28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3">
      <c r="V195" s="10"/>
      <c r="X195" s="10"/>
      <c r="Z195" s="10"/>
      <c r="AA195" s="10"/>
      <c r="AB195" s="10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56ABC3-E758-4CCD-B1C3-8D1FCED77CE9}"/>
</file>

<file path=customXml/itemProps2.xml><?xml version="1.0" encoding="utf-8"?>
<ds:datastoreItem xmlns:ds="http://schemas.openxmlformats.org/officeDocument/2006/customXml" ds:itemID="{5B2673A1-1AE1-4D38-AD9C-8FA5652AD0EC}"/>
</file>

<file path=customXml/itemProps3.xml><?xml version="1.0" encoding="utf-8"?>
<ds:datastoreItem xmlns:ds="http://schemas.openxmlformats.org/officeDocument/2006/customXml" ds:itemID="{D72CA978-C619-4325-8515-0CB2E7AF83CF}"/>
</file>

<file path=customXml/itemProps4.xml><?xml version="1.0" encoding="utf-8"?>
<ds:datastoreItem xmlns:ds="http://schemas.openxmlformats.org/officeDocument/2006/customXml" ds:itemID="{A7E905EE-CCFA-4830-B75F-9DD16EF09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Revision 01.10.19 wout % Increa</vt:lpstr>
      <vt:lpstr>Revision 01.10.19</vt:lpstr>
      <vt:lpstr>'Revision 01.10.19 wout % Increa'!Print_Area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