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03 PF ARAM DFIT adj\"/>
    </mc:Choice>
  </mc:AlternateContent>
  <xr:revisionPtr revIDLastSave="0" documentId="13_ncr:1_{73579EA4-1680-4E12-B1E7-B65A7210BA8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low-Thru Detail" sheetId="1" r:id="rId1"/>
  </sheets>
  <definedNames>
    <definedName name="_xlnm.Print_Area" localSheetId="0">'Flow-Thru Detail'!$A$1:$X$25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Q17" i="1" l="1"/>
  <c r="P17" i="1"/>
  <c r="O16" i="1"/>
  <c r="N16" i="1"/>
  <c r="E22" i="1" l="1"/>
  <c r="D16" i="1"/>
  <c r="D17" i="1"/>
  <c r="D18" i="1"/>
  <c r="D19" i="1"/>
  <c r="D20" i="1"/>
  <c r="D21" i="1"/>
  <c r="G16" i="1"/>
  <c r="G17" i="1"/>
  <c r="G18" i="1"/>
  <c r="G19" i="1"/>
  <c r="G20" i="1"/>
  <c r="G21" i="1"/>
  <c r="F22" i="1" l="1"/>
  <c r="O21" i="1"/>
  <c r="N21" i="1"/>
  <c r="C21" i="1"/>
  <c r="H21" i="1" s="1"/>
  <c r="O20" i="1"/>
  <c r="N20" i="1"/>
  <c r="C20" i="1"/>
  <c r="H20" i="1" s="1"/>
  <c r="Q19" i="1"/>
  <c r="Q20" i="1" s="1"/>
  <c r="P19" i="1"/>
  <c r="P20" i="1" s="1"/>
  <c r="O19" i="1"/>
  <c r="N19" i="1"/>
  <c r="C18" i="1"/>
  <c r="H18" i="1" s="1"/>
  <c r="C17" i="1"/>
  <c r="H17" i="1" s="1"/>
  <c r="G22" i="1"/>
  <c r="D22" i="1"/>
  <c r="G11" i="1"/>
  <c r="F11" i="1"/>
  <c r="E11" i="1"/>
  <c r="D11" i="1"/>
  <c r="C11" i="1"/>
  <c r="T10" i="1"/>
  <c r="O10" i="1"/>
  <c r="N10" i="1"/>
  <c r="H10" i="1"/>
  <c r="W10" i="1" s="1"/>
  <c r="P9" i="1"/>
  <c r="O9" i="1"/>
  <c r="N9" i="1"/>
  <c r="H9" i="1"/>
  <c r="X9" i="1" s="1"/>
  <c r="Q8" i="1"/>
  <c r="Q9" i="1" s="1"/>
  <c r="P8" i="1"/>
  <c r="O8" i="1"/>
  <c r="N8" i="1"/>
  <c r="H8" i="1"/>
  <c r="U8" i="1" s="1"/>
  <c r="H7" i="1"/>
  <c r="W7" i="1" s="1"/>
  <c r="H6" i="1"/>
  <c r="U6" i="1" s="1"/>
  <c r="H5" i="1"/>
  <c r="U5" i="1" s="1"/>
  <c r="T9" i="1" l="1"/>
  <c r="U10" i="1"/>
  <c r="U9" i="1"/>
  <c r="V10" i="1"/>
  <c r="V9" i="1"/>
  <c r="H11" i="1"/>
  <c r="V8" i="1"/>
  <c r="V7" i="1"/>
  <c r="X7" i="1"/>
  <c r="G24" i="1"/>
  <c r="D24" i="1"/>
  <c r="W21" i="1"/>
  <c r="V21" i="1"/>
  <c r="U21" i="1"/>
  <c r="T21" i="1"/>
  <c r="X18" i="1"/>
  <c r="W18" i="1"/>
  <c r="V18" i="1"/>
  <c r="U18" i="1"/>
  <c r="T18" i="1"/>
  <c r="W17" i="1"/>
  <c r="V17" i="1"/>
  <c r="U17" i="1"/>
  <c r="T17" i="1"/>
  <c r="W20" i="1"/>
  <c r="V20" i="1"/>
  <c r="T20" i="1"/>
  <c r="U20" i="1"/>
  <c r="X20" i="1"/>
  <c r="V6" i="1"/>
  <c r="W8" i="1"/>
  <c r="W6" i="1"/>
  <c r="W9" i="1"/>
  <c r="C19" i="1"/>
  <c r="H19" i="1" s="1"/>
  <c r="T5" i="1"/>
  <c r="T7" i="1"/>
  <c r="E24" i="1"/>
  <c r="X8" i="1"/>
  <c r="X11" i="1" s="1"/>
  <c r="U7" i="1"/>
  <c r="U11" i="1" s="1"/>
  <c r="T8" i="1"/>
  <c r="T6" i="1"/>
  <c r="C16" i="1"/>
  <c r="T11" i="1" l="1"/>
  <c r="V11" i="1"/>
  <c r="H16" i="1"/>
  <c r="C22" i="1"/>
  <c r="W11" i="1"/>
  <c r="T19" i="1"/>
  <c r="X19" i="1"/>
  <c r="X22" i="1" s="1"/>
  <c r="W19" i="1"/>
  <c r="W22" i="1" s="1"/>
  <c r="V19" i="1"/>
  <c r="V22" i="1" s="1"/>
  <c r="U19" i="1"/>
  <c r="V24" i="1" l="1"/>
  <c r="W24" i="1"/>
  <c r="X24" i="1"/>
  <c r="C24" i="1"/>
  <c r="U16" i="1"/>
  <c r="U22" i="1" s="1"/>
  <c r="H22" i="1"/>
  <c r="T16" i="1"/>
  <c r="T22" i="1" s="1"/>
  <c r="T24" i="1" l="1"/>
  <c r="H24" i="1"/>
  <c r="U24" i="1"/>
</calcChain>
</file>

<file path=xl/sharedStrings.xml><?xml version="1.0" encoding="utf-8"?>
<sst xmlns="http://schemas.openxmlformats.org/spreadsheetml/2006/main" count="53" uniqueCount="23">
  <si>
    <t>Total FT</t>
  </si>
  <si>
    <t>Other FT</t>
  </si>
  <si>
    <t>ARAM FT</t>
  </si>
  <si>
    <t>FAS 106 FT</t>
  </si>
  <si>
    <t>E</t>
  </si>
  <si>
    <t>GN</t>
  </si>
  <si>
    <t>GS</t>
  </si>
  <si>
    <t>WA E</t>
  </si>
  <si>
    <t>ID E</t>
  </si>
  <si>
    <t>WA G</t>
  </si>
  <si>
    <t>ID G</t>
  </si>
  <si>
    <t>OR G</t>
  </si>
  <si>
    <t>Electric</t>
  </si>
  <si>
    <t>GAS</t>
  </si>
  <si>
    <t>GAS-Oregon</t>
  </si>
  <si>
    <t>Utility - CD AA</t>
  </si>
  <si>
    <t>Utility  - CD AN</t>
  </si>
  <si>
    <t>Rathdrum Turbine</t>
  </si>
  <si>
    <t>Pro Forma ARAM Amortization in Rate Year</t>
  </si>
  <si>
    <t>ARAM Amortization in Historical Test Year</t>
  </si>
  <si>
    <t>Source: FIT_DFIT Expense Adjustment 2.06 3) Reconcile 2019 SCH Ms to DFIT Expense</t>
  </si>
  <si>
    <t>PF ARAM DFIT Adj</t>
  </si>
  <si>
    <t xml:space="preserve"> Flowthrough With 12ME 09.30.2022 ARAM Estimated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</si>
</sst>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1" xfId="1" applyNumberFormat="1" applyFont="1" applyBorder="1"/>
    <xf numFmtId="164" fontId="0" fillId="0" borderId="0" xfId="0" applyNumberFormat="1"/>
    <xf numFmtId="164" fontId="3" fillId="0" borderId="0" xfId="1" applyNumberFormat="1" applyFont="1"/>
    <xf numFmtId="0" fontId="2" fillId="0" borderId="0" xfId="0" applyFont="1"/>
    <xf numFmtId="164" fontId="0" fillId="2" borderId="1" xfId="1" applyNumberFormat="1" applyFont="1" applyFill="1" applyBorder="1"/>
    <xf numFmtId="164" fontId="2" fillId="3" borderId="2" xfId="0" applyNumberFormat="1" applyFont="1" applyFill="1" applyBorder="1"/>
    <xf numFmtId="164" fontId="0" fillId="3" borderId="0" xfId="0" applyNumberFormat="1" applyFill="1"/>
    <xf numFmtId="164" fontId="3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5"/>
  <sheetViews>
    <sheetView tabSelected="1" topLeftCell="A4" zoomScaleNormal="100" workbookViewId="0">
      <selection activeCell="G26" sqref="G26:G27"/>
    </sheetView>
  </sheetViews>
  <sheetFormatPr defaultRowHeight="15" x14ac:dyDescent="0.25"/>
  <cols>
    <col min="1" max="1" width="3.7109375" customWidth="1"/>
    <col min="2" max="2" width="17.140625" customWidth="1"/>
    <col min="3" max="3" width="12.28515625" customWidth="1"/>
    <col min="4" max="4" width="10.85546875" customWidth="1"/>
    <col min="5" max="5" width="12.7109375" customWidth="1"/>
    <col min="6" max="6" width="1.28515625" customWidth="1"/>
    <col min="7" max="7" width="9.85546875" bestFit="1" customWidth="1"/>
    <col min="8" max="8" width="13.140625" customWidth="1"/>
    <col min="9" max="9" width="0.85546875" customWidth="1"/>
    <col min="12" max="12" width="8.85546875" customWidth="1"/>
    <col min="13" max="13" width="0.7109375" customWidth="1"/>
    <col min="19" max="19" width="1.140625" customWidth="1"/>
    <col min="20" max="24" width="12.28515625" customWidth="1"/>
  </cols>
  <sheetData>
    <row r="2" spans="1:24" x14ac:dyDescent="0.25">
      <c r="B2" s="8" t="s">
        <v>19</v>
      </c>
    </row>
    <row r="3" spans="1:24" x14ac:dyDescent="0.25">
      <c r="B3" t="s">
        <v>20</v>
      </c>
    </row>
    <row r="4" spans="1:24" s="1" customFormat="1" x14ac:dyDescent="0.25">
      <c r="B4" s="1">
        <v>2019</v>
      </c>
      <c r="C4" s="1" t="s">
        <v>0</v>
      </c>
      <c r="D4" s="1" t="s">
        <v>1</v>
      </c>
      <c r="E4" s="1" t="s">
        <v>2</v>
      </c>
      <c r="G4" s="1" t="s">
        <v>3</v>
      </c>
      <c r="H4" s="1" t="s">
        <v>0</v>
      </c>
      <c r="J4" s="1" t="s">
        <v>4</v>
      </c>
      <c r="K4" s="1" t="s">
        <v>5</v>
      </c>
      <c r="L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</row>
    <row r="5" spans="1:24" x14ac:dyDescent="0.25">
      <c r="A5">
        <v>1</v>
      </c>
      <c r="B5" s="2" t="s">
        <v>12</v>
      </c>
      <c r="C5" s="3">
        <v>-3599987.634099998</v>
      </c>
      <c r="D5" s="3">
        <v>346174.4800000001</v>
      </c>
      <c r="E5" s="3">
        <v>-3946162.100000001</v>
      </c>
      <c r="F5" s="3"/>
      <c r="G5" s="3">
        <v>226731</v>
      </c>
      <c r="H5" s="3">
        <f>SUM(C5,G5)</f>
        <v>-3373256.634099998</v>
      </c>
      <c r="J5" s="4">
        <v>1</v>
      </c>
      <c r="K5" s="4"/>
      <c r="L5" s="4"/>
      <c r="N5" s="4">
        <v>0.67337000000000002</v>
      </c>
      <c r="O5" s="4">
        <v>0.32662999999999998</v>
      </c>
      <c r="P5" s="4"/>
      <c r="Q5" s="4"/>
      <c r="R5" s="4"/>
      <c r="T5" s="3">
        <f>H5*J5*N5</f>
        <v>-2271449.8197039156</v>
      </c>
      <c r="U5" s="3">
        <f>H5*J5*O5</f>
        <v>-1101806.8143960822</v>
      </c>
      <c r="V5" s="3"/>
      <c r="W5" s="3"/>
      <c r="X5" s="3"/>
    </row>
    <row r="6" spans="1:24" x14ac:dyDescent="0.25">
      <c r="A6">
        <v>2</v>
      </c>
      <c r="B6" s="2" t="s">
        <v>13</v>
      </c>
      <c r="C6" s="3">
        <v>-426269.47909999988</v>
      </c>
      <c r="D6" s="3">
        <v>223062.67</v>
      </c>
      <c r="E6" s="3">
        <v>-649332.14</v>
      </c>
      <c r="F6" s="3"/>
      <c r="G6" s="3">
        <v>71167</v>
      </c>
      <c r="H6" s="3">
        <f t="shared" ref="H6:H10" si="0">SUM(C6,G6)</f>
        <v>-355102.47909999988</v>
      </c>
      <c r="J6" s="4"/>
      <c r="K6" s="4">
        <v>1</v>
      </c>
      <c r="L6" s="4"/>
      <c r="N6" s="4"/>
      <c r="O6" s="4"/>
      <c r="P6" s="4">
        <v>0.70165</v>
      </c>
      <c r="Q6" s="4">
        <v>0.29835</v>
      </c>
      <c r="R6" s="4"/>
      <c r="T6" s="3">
        <f t="shared" ref="T6:T10" si="1">H6*J6*N6</f>
        <v>0</v>
      </c>
      <c r="U6" s="3">
        <f t="shared" ref="U6:U10" si="2">H6*J6*O6</f>
        <v>0</v>
      </c>
      <c r="V6" s="3">
        <f>H6*K6*P6</f>
        <v>-249157.65446051492</v>
      </c>
      <c r="W6" s="3">
        <f>H6*K6*Q6</f>
        <v>-105944.82463948497</v>
      </c>
      <c r="X6" s="3"/>
    </row>
    <row r="7" spans="1:24" x14ac:dyDescent="0.25">
      <c r="A7">
        <v>3</v>
      </c>
      <c r="B7" s="2" t="s">
        <v>14</v>
      </c>
      <c r="C7" s="3">
        <v>-276803.42269999976</v>
      </c>
      <c r="D7" s="3">
        <v>-7890.93</v>
      </c>
      <c r="E7" s="3">
        <v>-268912.49</v>
      </c>
      <c r="F7" s="3"/>
      <c r="G7" s="3">
        <v>34301</v>
      </c>
      <c r="H7" s="3">
        <f t="shared" si="0"/>
        <v>-242502.42269999976</v>
      </c>
      <c r="J7" s="4"/>
      <c r="K7" s="4"/>
      <c r="L7" s="4">
        <v>1</v>
      </c>
      <c r="N7" s="4"/>
      <c r="O7" s="4"/>
      <c r="P7" s="4"/>
      <c r="Q7" s="4"/>
      <c r="R7" s="4">
        <v>1</v>
      </c>
      <c r="T7" s="3">
        <f t="shared" si="1"/>
        <v>0</v>
      </c>
      <c r="U7" s="3">
        <f t="shared" si="2"/>
        <v>0</v>
      </c>
      <c r="V7" s="3">
        <f t="shared" ref="V7:V10" si="3">H7*K7*P7</f>
        <v>0</v>
      </c>
      <c r="W7" s="3">
        <f t="shared" ref="W7:W10" si="4">H7*K7*Q7</f>
        <v>0</v>
      </c>
      <c r="X7" s="3">
        <f>H7*L7*R7</f>
        <v>-242502.42269999976</v>
      </c>
    </row>
    <row r="8" spans="1:24" x14ac:dyDescent="0.25">
      <c r="A8">
        <v>4</v>
      </c>
      <c r="B8" s="2" t="s">
        <v>15</v>
      </c>
      <c r="C8" s="3">
        <v>-5144647.8525999999</v>
      </c>
      <c r="D8" s="3">
        <v>-310167.99</v>
      </c>
      <c r="E8" s="3">
        <v>-4834479.8500000006</v>
      </c>
      <c r="F8" s="3"/>
      <c r="G8" s="3"/>
      <c r="H8" s="3">
        <f t="shared" si="0"/>
        <v>-5144647.8525999999</v>
      </c>
      <c r="J8" s="4">
        <v>0.70577999999999996</v>
      </c>
      <c r="K8" s="4">
        <v>0.20513000000000001</v>
      </c>
      <c r="L8" s="4">
        <v>8.9090000000000003E-2</v>
      </c>
      <c r="N8" s="4">
        <f>N5</f>
        <v>0.67337000000000002</v>
      </c>
      <c r="O8" s="4">
        <f>O5</f>
        <v>0.32662999999999998</v>
      </c>
      <c r="P8" s="4">
        <f>P6</f>
        <v>0.70165</v>
      </c>
      <c r="Q8" s="4">
        <f>Q6</f>
        <v>0.29835</v>
      </c>
      <c r="R8" s="4">
        <v>1</v>
      </c>
      <c r="T8" s="3">
        <f t="shared" si="1"/>
        <v>-2444999.4409653237</v>
      </c>
      <c r="U8" s="3">
        <f t="shared" si="2"/>
        <v>-1185990.1204427038</v>
      </c>
      <c r="V8" s="3">
        <f t="shared" si="3"/>
        <v>-740466.41046579299</v>
      </c>
      <c r="W8" s="3">
        <f t="shared" si="4"/>
        <v>-314855.20353804511</v>
      </c>
      <c r="X8" s="3">
        <f t="shared" ref="X8:X9" si="5">H8*L8*R8</f>
        <v>-458336.677188134</v>
      </c>
    </row>
    <row r="9" spans="1:24" x14ac:dyDescent="0.25">
      <c r="A9">
        <v>5</v>
      </c>
      <c r="B9" s="2" t="s">
        <v>16</v>
      </c>
      <c r="C9" s="3">
        <v>-442.55630000000019</v>
      </c>
      <c r="D9" s="3">
        <v>0</v>
      </c>
      <c r="E9" s="3">
        <v>-442.56</v>
      </c>
      <c r="F9" s="3"/>
      <c r="G9" s="3"/>
      <c r="H9" s="3">
        <f t="shared" si="0"/>
        <v>-442.55630000000019</v>
      </c>
      <c r="J9" s="4">
        <v>0.77873999999999999</v>
      </c>
      <c r="K9" s="4">
        <v>0.22126000000000001</v>
      </c>
      <c r="L9" s="4">
        <v>0</v>
      </c>
      <c r="N9" s="4">
        <f>N5</f>
        <v>0.67337000000000002</v>
      </c>
      <c r="O9" s="4">
        <f>O5</f>
        <v>0.32662999999999998</v>
      </c>
      <c r="P9" s="4">
        <f>P8</f>
        <v>0.70165</v>
      </c>
      <c r="Q9" s="4">
        <f>Q8</f>
        <v>0.29835</v>
      </c>
      <c r="R9" s="4">
        <v>1</v>
      </c>
      <c r="T9" s="3">
        <f t="shared" si="1"/>
        <v>-232.06774065915906</v>
      </c>
      <c r="U9" s="3">
        <f t="shared" si="2"/>
        <v>-112.56855240284111</v>
      </c>
      <c r="V9" s="3">
        <f t="shared" si="3"/>
        <v>-68.705572868047724</v>
      </c>
      <c r="W9" s="3">
        <f t="shared" si="4"/>
        <v>-29.214434069952315</v>
      </c>
      <c r="X9" s="3">
        <f t="shared" si="5"/>
        <v>0</v>
      </c>
    </row>
    <row r="10" spans="1:24" x14ac:dyDescent="0.25">
      <c r="A10">
        <v>6</v>
      </c>
      <c r="B10" s="2" t="s">
        <v>17</v>
      </c>
      <c r="C10" s="3">
        <v>-347099.59560000012</v>
      </c>
      <c r="D10" s="3">
        <v>8.26</v>
      </c>
      <c r="E10" s="3">
        <v>-347107.85</v>
      </c>
      <c r="F10" s="3"/>
      <c r="G10" s="3"/>
      <c r="H10" s="3">
        <f t="shared" si="0"/>
        <v>-347099.59560000012</v>
      </c>
      <c r="J10" s="4">
        <v>1</v>
      </c>
      <c r="K10" s="4"/>
      <c r="L10" s="4"/>
      <c r="N10" s="4">
        <f>N5</f>
        <v>0.67337000000000002</v>
      </c>
      <c r="O10" s="4">
        <f>O5</f>
        <v>0.32662999999999998</v>
      </c>
      <c r="P10" s="4"/>
      <c r="Q10" s="4"/>
      <c r="R10" s="4"/>
      <c r="T10" s="3">
        <f t="shared" si="1"/>
        <v>-233726.4546891721</v>
      </c>
      <c r="U10" s="3">
        <f t="shared" si="2"/>
        <v>-113373.14091082803</v>
      </c>
      <c r="V10" s="3">
        <f t="shared" si="3"/>
        <v>0</v>
      </c>
      <c r="W10" s="3">
        <f t="shared" si="4"/>
        <v>0</v>
      </c>
      <c r="X10" s="3"/>
    </row>
    <row r="11" spans="1:24" ht="15.75" thickBot="1" x14ac:dyDescent="0.3">
      <c r="A11">
        <v>7</v>
      </c>
      <c r="C11" s="5">
        <f>SUM(C5:C10)</f>
        <v>-9795250.5403999966</v>
      </c>
      <c r="D11" s="5">
        <f t="shared" ref="D11:H11" si="6">SUM(D5:D10)</f>
        <v>251186.49000000011</v>
      </c>
      <c r="E11" s="5">
        <f t="shared" si="6"/>
        <v>-10046436.990000002</v>
      </c>
      <c r="F11" s="5">
        <f t="shared" si="6"/>
        <v>0</v>
      </c>
      <c r="G11" s="5">
        <f t="shared" si="6"/>
        <v>332199</v>
      </c>
      <c r="H11" s="9">
        <f t="shared" si="6"/>
        <v>-9463051.5403999966</v>
      </c>
      <c r="T11" s="9">
        <f>SUM(T5:T10)</f>
        <v>-4950407.7830990702</v>
      </c>
      <c r="U11" s="9">
        <f t="shared" ref="U11:X11" si="7">SUM(U5:U10)</f>
        <v>-2401282.6443020166</v>
      </c>
      <c r="V11" s="9">
        <f t="shared" si="7"/>
        <v>-989692.77049917588</v>
      </c>
      <c r="W11" s="9">
        <f t="shared" si="7"/>
        <v>-420829.24261160003</v>
      </c>
      <c r="X11" s="9">
        <f t="shared" si="7"/>
        <v>-700839.09988813382</v>
      </c>
    </row>
    <row r="13" spans="1:24" x14ac:dyDescent="0.25">
      <c r="B13" s="8" t="s">
        <v>18</v>
      </c>
    </row>
    <row r="14" spans="1:24" x14ac:dyDescent="0.25">
      <c r="B14" t="s">
        <v>22</v>
      </c>
    </row>
    <row r="15" spans="1:24" x14ac:dyDescent="0.25">
      <c r="A15" s="1"/>
      <c r="B15" s="1"/>
      <c r="C15" s="1" t="s">
        <v>0</v>
      </c>
      <c r="D15" s="1" t="s">
        <v>1</v>
      </c>
      <c r="E15" s="1" t="s">
        <v>2</v>
      </c>
      <c r="F15" s="1"/>
      <c r="G15" s="1" t="s">
        <v>3</v>
      </c>
      <c r="H15" s="1" t="s">
        <v>0</v>
      </c>
      <c r="I15" s="1"/>
      <c r="J15" s="1" t="s">
        <v>4</v>
      </c>
      <c r="K15" s="1" t="s">
        <v>5</v>
      </c>
      <c r="L15" s="1" t="s">
        <v>6</v>
      </c>
      <c r="M15" s="1"/>
      <c r="N15" s="1" t="s">
        <v>7</v>
      </c>
      <c r="O15" s="1" t="s">
        <v>8</v>
      </c>
      <c r="P15" s="1" t="s">
        <v>9</v>
      </c>
      <c r="Q15" s="1" t="s">
        <v>10</v>
      </c>
      <c r="R15" s="1" t="s">
        <v>11</v>
      </c>
      <c r="S15" s="1"/>
      <c r="T15" s="1" t="s">
        <v>7</v>
      </c>
      <c r="U15" s="1" t="s">
        <v>8</v>
      </c>
      <c r="V15" s="1" t="s">
        <v>9</v>
      </c>
      <c r="W15" s="1" t="s">
        <v>10</v>
      </c>
      <c r="X15" s="1" t="s">
        <v>11</v>
      </c>
    </row>
    <row r="16" spans="1:24" x14ac:dyDescent="0.25">
      <c r="A16">
        <v>8</v>
      </c>
      <c r="B16" s="2" t="s">
        <v>12</v>
      </c>
      <c r="C16" s="3">
        <f>D16+E16</f>
        <v>-5618527.0199999996</v>
      </c>
      <c r="D16" s="3">
        <f>D5</f>
        <v>346174.4800000001</v>
      </c>
      <c r="E16" s="12">
        <f>-5682097*3/12-6058903*9/12</f>
        <v>-5964701.5</v>
      </c>
      <c r="F16" s="3"/>
      <c r="G16" s="3">
        <f>G5</f>
        <v>226731</v>
      </c>
      <c r="H16" s="3">
        <f>SUM(C16,G16)</f>
        <v>-5391796.0199999996</v>
      </c>
      <c r="J16" s="4">
        <v>1</v>
      </c>
      <c r="K16" s="4"/>
      <c r="L16" s="4"/>
      <c r="N16" s="4">
        <f>N5</f>
        <v>0.67337000000000002</v>
      </c>
      <c r="O16" s="4">
        <f>O5</f>
        <v>0.32662999999999998</v>
      </c>
      <c r="P16" s="4"/>
      <c r="Q16" s="4"/>
      <c r="R16" s="4"/>
      <c r="T16" s="3">
        <f>H16*J16*N16</f>
        <v>-3630673.6859873999</v>
      </c>
      <c r="U16" s="3">
        <f>H16*J16*O16</f>
        <v>-1761122.3340125997</v>
      </c>
      <c r="V16" s="3"/>
      <c r="W16" s="3"/>
      <c r="X16" s="3"/>
    </row>
    <row r="17" spans="1:24" x14ac:dyDescent="0.25">
      <c r="A17">
        <v>9</v>
      </c>
      <c r="B17" s="2" t="s">
        <v>13</v>
      </c>
      <c r="C17" s="3">
        <f t="shared" ref="C17:C21" si="8">D17+E17</f>
        <v>-614913.82999999996</v>
      </c>
      <c r="D17" s="3">
        <f t="shared" ref="D17:D21" si="9">D6</f>
        <v>223062.67</v>
      </c>
      <c r="E17" s="12">
        <f>-766896*3/12-861670*9/12</f>
        <v>-837976.5</v>
      </c>
      <c r="F17" s="3"/>
      <c r="G17" s="3">
        <f t="shared" ref="G17:G21" si="10">G6</f>
        <v>71167</v>
      </c>
      <c r="H17" s="3">
        <f t="shared" ref="H17:H21" si="11">SUM(C17,G17)</f>
        <v>-543746.82999999996</v>
      </c>
      <c r="J17" s="4"/>
      <c r="K17" s="4">
        <v>1</v>
      </c>
      <c r="L17" s="4"/>
      <c r="N17" s="4"/>
      <c r="O17" s="4"/>
      <c r="P17" s="4">
        <f>P6</f>
        <v>0.70165</v>
      </c>
      <c r="Q17" s="4">
        <f>Q6</f>
        <v>0.29835</v>
      </c>
      <c r="R17" s="4"/>
      <c r="T17" s="3">
        <f t="shared" ref="T17:T21" si="12">H17*J17*N17</f>
        <v>0</v>
      </c>
      <c r="U17" s="3">
        <f t="shared" ref="U17:U21" si="13">H17*J17*O17</f>
        <v>0</v>
      </c>
      <c r="V17" s="3">
        <f>H17*K17*P17</f>
        <v>-381519.96326949995</v>
      </c>
      <c r="W17" s="3">
        <f>H17*K17*Q17</f>
        <v>-162226.86673049998</v>
      </c>
      <c r="X17" s="3"/>
    </row>
    <row r="18" spans="1:24" x14ac:dyDescent="0.25">
      <c r="A18">
        <v>10</v>
      </c>
      <c r="B18" s="2" t="s">
        <v>14</v>
      </c>
      <c r="C18" s="3">
        <f t="shared" si="8"/>
        <v>-345503.18</v>
      </c>
      <c r="D18" s="3">
        <f t="shared" si="9"/>
        <v>-7890.93</v>
      </c>
      <c r="E18" s="12">
        <f>-296795*3/12-351218*9/12</f>
        <v>-337612.25</v>
      </c>
      <c r="F18" s="3"/>
      <c r="G18" s="3">
        <f t="shared" si="10"/>
        <v>34301</v>
      </c>
      <c r="H18" s="3">
        <f>SUM(C18,G18)</f>
        <v>-311202.18</v>
      </c>
      <c r="J18" s="4"/>
      <c r="K18" s="4"/>
      <c r="L18" s="4">
        <v>1</v>
      </c>
      <c r="N18" s="4"/>
      <c r="O18" s="4"/>
      <c r="P18" s="4"/>
      <c r="Q18" s="4"/>
      <c r="R18" s="4">
        <v>1</v>
      </c>
      <c r="T18" s="3">
        <f t="shared" si="12"/>
        <v>0</v>
      </c>
      <c r="U18" s="3">
        <f t="shared" si="13"/>
        <v>0</v>
      </c>
      <c r="V18" s="3">
        <f t="shared" ref="V18:V21" si="14">H18*K18*P18</f>
        <v>0</v>
      </c>
      <c r="W18" s="3">
        <f t="shared" ref="W18:W21" si="15">H18*K18*Q18</f>
        <v>0</v>
      </c>
      <c r="X18" s="3">
        <f>H18*L18*R18</f>
        <v>-311202.18</v>
      </c>
    </row>
    <row r="19" spans="1:24" x14ac:dyDescent="0.25">
      <c r="A19">
        <v>11</v>
      </c>
      <c r="B19" s="2" t="s">
        <v>15</v>
      </c>
      <c r="C19" s="3">
        <f t="shared" si="8"/>
        <v>-3870362.99</v>
      </c>
      <c r="D19" s="3">
        <f t="shared" si="9"/>
        <v>-310167.99</v>
      </c>
      <c r="E19" s="12">
        <f>-3715910*3/12-3508290*9/12</f>
        <v>-3560195</v>
      </c>
      <c r="F19" s="3"/>
      <c r="G19" s="3">
        <f t="shared" si="10"/>
        <v>0</v>
      </c>
      <c r="H19" s="3">
        <f>SUM(C19,G19)</f>
        <v>-3870362.99</v>
      </c>
      <c r="J19" s="4">
        <v>0.69821999999999995</v>
      </c>
      <c r="K19" s="4">
        <v>0.20882000000000001</v>
      </c>
      <c r="L19" s="4">
        <v>9.2960000000000001E-2</v>
      </c>
      <c r="N19" s="4">
        <f>N16</f>
        <v>0.67337000000000002</v>
      </c>
      <c r="O19" s="4">
        <f>O16</f>
        <v>0.32662999999999998</v>
      </c>
      <c r="P19" s="4">
        <f>P17</f>
        <v>0.70165</v>
      </c>
      <c r="Q19" s="4">
        <f>Q17</f>
        <v>0.29835</v>
      </c>
      <c r="R19" s="4">
        <v>1</v>
      </c>
      <c r="T19" s="3">
        <f t="shared" si="12"/>
        <v>-1819691.4169421042</v>
      </c>
      <c r="U19" s="3">
        <f t="shared" si="13"/>
        <v>-882673.42993569572</v>
      </c>
      <c r="V19" s="3">
        <f t="shared" si="14"/>
        <v>-567079.98487955355</v>
      </c>
      <c r="W19" s="3">
        <f t="shared" si="15"/>
        <v>-241129.21469224655</v>
      </c>
      <c r="X19" s="3">
        <f t="shared" ref="X19:X20" si="16">H19*L19*R19</f>
        <v>-359788.94355040003</v>
      </c>
    </row>
    <row r="20" spans="1:24" x14ac:dyDescent="0.25">
      <c r="A20">
        <v>12</v>
      </c>
      <c r="B20" s="2" t="s">
        <v>16</v>
      </c>
      <c r="C20" s="3">
        <f t="shared" si="8"/>
        <v>-443</v>
      </c>
      <c r="D20" s="3">
        <f t="shared" si="9"/>
        <v>0</v>
      </c>
      <c r="E20" s="12">
        <f>-443*3/12-443*9/12</f>
        <v>-443</v>
      </c>
      <c r="F20" s="3"/>
      <c r="G20" s="3">
        <f t="shared" si="10"/>
        <v>0</v>
      </c>
      <c r="H20" s="3">
        <f t="shared" si="11"/>
        <v>-443</v>
      </c>
      <c r="J20" s="4">
        <v>0.77317999999999998</v>
      </c>
      <c r="K20" s="4">
        <v>0.22681999999999999</v>
      </c>
      <c r="L20" s="4">
        <v>0</v>
      </c>
      <c r="N20" s="4">
        <f>N16</f>
        <v>0.67337000000000002</v>
      </c>
      <c r="O20" s="4">
        <f>O16</f>
        <v>0.32662999999999998</v>
      </c>
      <c r="P20" s="4">
        <f>P19</f>
        <v>0.70165</v>
      </c>
      <c r="Q20" s="4">
        <f>Q19</f>
        <v>0.29835</v>
      </c>
      <c r="R20" s="4">
        <v>1</v>
      </c>
      <c r="T20" s="3">
        <f t="shared" si="12"/>
        <v>-230.64184395379999</v>
      </c>
      <c r="U20" s="3">
        <f t="shared" si="13"/>
        <v>-111.87689604619999</v>
      </c>
      <c r="V20" s="3">
        <f t="shared" si="14"/>
        <v>-70.502676078999997</v>
      </c>
      <c r="W20" s="3">
        <f t="shared" si="15"/>
        <v>-29.978583920999998</v>
      </c>
      <c r="X20" s="3">
        <f t="shared" si="16"/>
        <v>0</v>
      </c>
    </row>
    <row r="21" spans="1:24" x14ac:dyDescent="0.25">
      <c r="A21">
        <v>13</v>
      </c>
      <c r="B21" s="2" t="s">
        <v>17</v>
      </c>
      <c r="C21" s="3">
        <f t="shared" si="8"/>
        <v>8.26</v>
      </c>
      <c r="D21" s="3">
        <f t="shared" si="9"/>
        <v>8.26</v>
      </c>
      <c r="E21" s="7">
        <v>0</v>
      </c>
      <c r="F21" s="3"/>
      <c r="G21" s="3">
        <f t="shared" si="10"/>
        <v>0</v>
      </c>
      <c r="H21" s="3">
        <f t="shared" si="11"/>
        <v>8.26</v>
      </c>
      <c r="J21" s="4">
        <v>1</v>
      </c>
      <c r="K21" s="4"/>
      <c r="L21" s="4"/>
      <c r="N21" s="4">
        <f>N16</f>
        <v>0.67337000000000002</v>
      </c>
      <c r="O21" s="4">
        <f>O16</f>
        <v>0.32662999999999998</v>
      </c>
      <c r="P21" s="4"/>
      <c r="Q21" s="4"/>
      <c r="R21" s="4"/>
      <c r="T21" s="3">
        <f t="shared" si="12"/>
        <v>5.5620361999999997</v>
      </c>
      <c r="U21" s="3">
        <f t="shared" si="13"/>
        <v>2.6979637999999997</v>
      </c>
      <c r="V21" s="3">
        <f t="shared" si="14"/>
        <v>0</v>
      </c>
      <c r="W21" s="3">
        <f t="shared" si="15"/>
        <v>0</v>
      </c>
      <c r="X21" s="3"/>
    </row>
    <row r="22" spans="1:24" ht="15.75" thickBot="1" x14ac:dyDescent="0.3">
      <c r="A22">
        <v>14</v>
      </c>
      <c r="C22" s="5">
        <f>SUM(C16:C21)</f>
        <v>-10449741.76</v>
      </c>
      <c r="D22" s="5">
        <f t="shared" ref="D22:H22" si="17">SUM(D16:D21)</f>
        <v>251186.49000000011</v>
      </c>
      <c r="E22" s="5">
        <f t="shared" si="17"/>
        <v>-10700928.25</v>
      </c>
      <c r="F22" s="5">
        <f t="shared" si="17"/>
        <v>0</v>
      </c>
      <c r="G22" s="5">
        <f t="shared" si="17"/>
        <v>332199</v>
      </c>
      <c r="H22" s="5">
        <f t="shared" si="17"/>
        <v>-10117542.76</v>
      </c>
      <c r="T22" s="5">
        <f>SUM(T16:T21)</f>
        <v>-5450590.1827372583</v>
      </c>
      <c r="U22" s="5">
        <f t="shared" ref="U22:X22" si="18">SUM(U16:U21)</f>
        <v>-2643904.9428805416</v>
      </c>
      <c r="V22" s="5">
        <f t="shared" si="18"/>
        <v>-948670.45082513255</v>
      </c>
      <c r="W22" s="5">
        <f t="shared" si="18"/>
        <v>-403386.06000666751</v>
      </c>
      <c r="X22" s="5">
        <f t="shared" si="18"/>
        <v>-670991.12355040002</v>
      </c>
    </row>
    <row r="23" spans="1:24" ht="15.75" thickBot="1" x14ac:dyDescent="0.3"/>
    <row r="24" spans="1:24" ht="16.5" thickTop="1" thickBot="1" x14ac:dyDescent="0.3">
      <c r="A24">
        <v>15</v>
      </c>
      <c r="B24" s="8" t="s">
        <v>21</v>
      </c>
      <c r="C24" s="6">
        <f>C22-C11</f>
        <v>-654491.21960000321</v>
      </c>
      <c r="D24" s="6">
        <f t="shared" ref="D24:H24" si="19">D22-D11</f>
        <v>0</v>
      </c>
      <c r="E24" s="11">
        <f t="shared" si="19"/>
        <v>-654491.25999999791</v>
      </c>
      <c r="G24" s="6">
        <f t="shared" si="19"/>
        <v>0</v>
      </c>
      <c r="H24" s="6">
        <f t="shared" si="19"/>
        <v>-654491.21960000321</v>
      </c>
      <c r="T24" s="10">
        <f t="shared" ref="T24:X24" si="20">T22-T11</f>
        <v>-500182.39963818807</v>
      </c>
      <c r="U24" s="6">
        <f t="shared" si="20"/>
        <v>-242622.29857852496</v>
      </c>
      <c r="V24" s="10">
        <f t="shared" si="20"/>
        <v>41022.319674043334</v>
      </c>
      <c r="W24" s="6">
        <f t="shared" si="20"/>
        <v>17443.182604932517</v>
      </c>
      <c r="X24" s="6">
        <f t="shared" si="20"/>
        <v>29847.976337733795</v>
      </c>
    </row>
    <row r="25" spans="1:24" ht="15.75" thickTop="1" x14ac:dyDescent="0.25"/>
  </sheetData>
  <pageMargins left="0.2" right="0.2" top="0.75" bottom="0.75" header="0.3" footer="0.3"/>
  <pageSetup scale="61" firstPageNumber="3" orientation="landscape" useFirstPageNumber="1" r:id="rId1"/>
  <headerFooter scaleWithDoc="0">
    <oddFooter>&amp;LAvista
&amp;F
&amp;A&amp;RPage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1FD511-CFB8-4796-936D-45EAEA764591}"/>
</file>

<file path=customXml/itemProps2.xml><?xml version="1.0" encoding="utf-8"?>
<ds:datastoreItem xmlns:ds="http://schemas.openxmlformats.org/officeDocument/2006/customXml" ds:itemID="{F67CB38B-A007-46F6-9C6D-EAFB63591359}"/>
</file>

<file path=customXml/itemProps3.xml><?xml version="1.0" encoding="utf-8"?>
<ds:datastoreItem xmlns:ds="http://schemas.openxmlformats.org/officeDocument/2006/customXml" ds:itemID="{2363469F-4D2E-4713-8C6D-4C4D962646C1}"/>
</file>

<file path=customXml/itemProps4.xml><?xml version="1.0" encoding="utf-8"?>
<ds:datastoreItem xmlns:ds="http://schemas.openxmlformats.org/officeDocument/2006/customXml" ds:itemID="{70DD74A4-A3CC-4838-9984-2FC418AAB0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Flow-Thru Detail</vt:lpstr>
      <vt:lpstr>'Flow-Thru Detail'!Print_Area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Andrews, Liz</cp:lastModifiedBy>
  <cp:lastPrinted>2020-09-23T21:22:02Z</cp:lastPrinted>
  <dcterms:created xsi:type="dcterms:W3CDTF">2020-05-18T18:27:50Z</dcterms:created>
  <dcterms:modified xsi:type="dcterms:W3CDTF">2020-09-23T21:26:46Z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