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theme/theme1.xml" ContentType="application/vnd.openxmlformats-officedocument.theme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drawings/drawing6.xml" ContentType="application/vnd.openxmlformats-officedocument.drawing+xml"/>
  <Override PartName="/docProps/core.xml" ContentType="application/vnd.openxmlformats-package.core-propertie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9.xml" ContentType="application/vnd.openxmlformats-officedocument.spreadsheetml.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ustomProperty1.bin" ContentType="application/vnd.openxmlformats-officedocument.spreadsheetml.customProperty"/>
  <Override PartName="/xl/comments10.xml" ContentType="application/vnd.openxmlformats-officedocument.spreadsheetml.comment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omments12.xml" ContentType="application/vnd.openxmlformats-officedocument.spreadsheetml.comments+xml"/>
  <Override PartName="/xl/comments2.xml" ContentType="application/vnd.openxmlformats-officedocument.spreadsheetml.comments+xml"/>
  <Override PartName="/xl/comments1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0" windowWidth="20100" windowHeight="9150" tabRatio="877"/>
  </bookViews>
  <sheets>
    <sheet name="Lead E" sheetId="34" r:id="rId1"/>
    <sheet name="Lead G" sheetId="35" r:id="rId2"/>
    <sheet name="Change in InterestElec" sheetId="38" r:id="rId3"/>
    <sheet name="Change in InterestGas" sheetId="36" r:id="rId4"/>
    <sheet name="CC 1110 Interest" sheetId="32" r:id="rId5"/>
    <sheet name="JE 115 Int Rate " sheetId="19" r:id="rId6"/>
    <sheet name="Balance Calculation" sheetId="39" r:id="rId7"/>
    <sheet name="E&amp;G Split" sheetId="3" r:id="rId8"/>
    <sheet name="2018 PO " sheetId="33" r:id="rId9"/>
    <sheet name="Jan. 18" sheetId="20" r:id="rId10"/>
    <sheet name="Feb. 18" sheetId="21" r:id="rId11"/>
    <sheet name="Mar. 18" sheetId="22" r:id="rId12"/>
    <sheet name="Apr.18" sheetId="23" r:id="rId13"/>
    <sheet name="May.18" sheetId="24" r:id="rId14"/>
    <sheet name="Jun.18" sheetId="25" r:id="rId15"/>
    <sheet name="Jul.18" sheetId="26" r:id="rId16"/>
    <sheet name="Aug.18" sheetId="27" r:id="rId17"/>
    <sheet name="Sept.18" sheetId="28" r:id="rId18"/>
    <sheet name="Oct.18" sheetId="29" r:id="rId19"/>
    <sheet name="Nov.18" sheetId="30" r:id="rId20"/>
    <sheet name="Dec.18" sheetId="31" r:id="rId21"/>
  </sheets>
  <definedNames>
    <definedName name="_xlnm.Print_Area" localSheetId="3">'Change in InterestGas'!$A$1:$H$25</definedName>
  </definedNames>
  <calcPr calcId="145621"/>
</workbook>
</file>

<file path=xl/calcChain.xml><?xml version="1.0" encoding="utf-8"?>
<calcChain xmlns="http://schemas.openxmlformats.org/spreadsheetml/2006/main">
  <c r="I3" i="33" l="1"/>
  <c r="E12" i="35" l="1"/>
  <c r="E11" i="34"/>
  <c r="F10" i="36" l="1"/>
  <c r="C10" i="36"/>
  <c r="F10" i="38"/>
  <c r="C10" i="38"/>
  <c r="G10" i="38" l="1"/>
  <c r="C11" i="38"/>
  <c r="F11" i="36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C11" i="36"/>
  <c r="D11" i="36" s="1"/>
  <c r="D10" i="36"/>
  <c r="D10" i="38"/>
  <c r="E21" i="39"/>
  <c r="E17" i="39"/>
  <c r="E18" i="39" s="1"/>
  <c r="E19" i="39" s="1"/>
  <c r="E20" i="39" s="1"/>
  <c r="J3" i="39"/>
  <c r="D5" i="39"/>
  <c r="E5" i="39" s="1"/>
  <c r="D6" i="39"/>
  <c r="D7" i="39"/>
  <c r="D8" i="39"/>
  <c r="D9" i="39"/>
  <c r="D10" i="39"/>
  <c r="D11" i="39"/>
  <c r="D12" i="39"/>
  <c r="D13" i="39"/>
  <c r="D14" i="39"/>
  <c r="D15" i="39"/>
  <c r="D16" i="39"/>
  <c r="B21" i="39"/>
  <c r="C21" i="39"/>
  <c r="J21" i="39"/>
  <c r="I18" i="32"/>
  <c r="D12" i="36"/>
  <c r="D13" i="36"/>
  <c r="D14" i="36"/>
  <c r="D15" i="36"/>
  <c r="G10" i="36" l="1"/>
  <c r="F11" i="38"/>
  <c r="G11" i="38" s="1"/>
  <c r="G11" i="36"/>
  <c r="D11" i="38"/>
  <c r="C12" i="38"/>
  <c r="G12" i="36"/>
  <c r="F5" i="39"/>
  <c r="E6" i="39"/>
  <c r="F6" i="39" s="1"/>
  <c r="D21" i="39"/>
  <c r="F12" i="38" l="1"/>
  <c r="C13" i="38"/>
  <c r="D12" i="38"/>
  <c r="J5" i="39"/>
  <c r="J6" i="39"/>
  <c r="E7" i="39"/>
  <c r="F7" i="39"/>
  <c r="G13" i="36"/>
  <c r="D16" i="36"/>
  <c r="F13" i="38" l="1"/>
  <c r="G12" i="38"/>
  <c r="C14" i="38"/>
  <c r="D13" i="38"/>
  <c r="J7" i="39"/>
  <c r="E8" i="39"/>
  <c r="F8" i="39"/>
  <c r="D17" i="36"/>
  <c r="G14" i="36"/>
  <c r="F14" i="38" l="1"/>
  <c r="G13" i="38"/>
  <c r="C15" i="38"/>
  <c r="D14" i="38"/>
  <c r="J8" i="39"/>
  <c r="E9" i="39"/>
  <c r="F9" i="39" s="1"/>
  <c r="G15" i="36"/>
  <c r="D18" i="36"/>
  <c r="F15" i="38" l="1"/>
  <c r="G14" i="38"/>
  <c r="C16" i="38"/>
  <c r="D15" i="38"/>
  <c r="J9" i="39"/>
  <c r="E10" i="39"/>
  <c r="F10" i="39" s="1"/>
  <c r="G16" i="36"/>
  <c r="D19" i="36"/>
  <c r="F16" i="38" l="1"/>
  <c r="G15" i="38"/>
  <c r="C17" i="38"/>
  <c r="D16" i="38"/>
  <c r="J10" i="39"/>
  <c r="E11" i="39"/>
  <c r="F11" i="39"/>
  <c r="D21" i="36"/>
  <c r="D20" i="36"/>
  <c r="G17" i="36"/>
  <c r="F17" i="38" l="1"/>
  <c r="G16" i="38"/>
  <c r="C18" i="38"/>
  <c r="D17" i="38"/>
  <c r="J11" i="39"/>
  <c r="E12" i="39"/>
  <c r="F12" i="39" s="1"/>
  <c r="G18" i="36"/>
  <c r="F18" i="38" l="1"/>
  <c r="G17" i="38"/>
  <c r="C19" i="38"/>
  <c r="D18" i="38"/>
  <c r="J12" i="39"/>
  <c r="E13" i="39"/>
  <c r="F13" i="39" s="1"/>
  <c r="G19" i="36"/>
  <c r="F19" i="38" l="1"/>
  <c r="G18" i="38"/>
  <c r="C20" i="38"/>
  <c r="D19" i="38"/>
  <c r="J13" i="39"/>
  <c r="E14" i="39"/>
  <c r="F14" i="39"/>
  <c r="G20" i="36"/>
  <c r="G21" i="36"/>
  <c r="F20" i="38" l="1"/>
  <c r="G19" i="38"/>
  <c r="C21" i="38"/>
  <c r="D21" i="38" s="1"/>
  <c r="D20" i="38"/>
  <c r="J14" i="39"/>
  <c r="E15" i="39"/>
  <c r="F15" i="39"/>
  <c r="F21" i="38" l="1"/>
  <c r="G21" i="38" s="1"/>
  <c r="G20" i="38"/>
  <c r="E16" i="39"/>
  <c r="F16" i="39" s="1"/>
  <c r="J15" i="39"/>
  <c r="J16" i="39" l="1"/>
  <c r="J17" i="39" s="1"/>
  <c r="D14" i="35" l="1"/>
  <c r="D13" i="34"/>
  <c r="E21" i="20" l="1"/>
  <c r="E6" i="20" l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10" i="20"/>
  <c r="D8" i="33"/>
  <c r="D7" i="33"/>
  <c r="D6" i="33"/>
  <c r="D5" i="33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D19" i="31"/>
  <c r="E16" i="31"/>
  <c r="E17" i="31" s="1"/>
  <c r="J15" i="31"/>
  <c r="E15" i="31"/>
  <c r="D10" i="31"/>
  <c r="E8" i="31"/>
  <c r="E7" i="31"/>
  <c r="E6" i="31"/>
  <c r="E21" i="31" s="1"/>
  <c r="D19" i="30"/>
  <c r="E17" i="30"/>
  <c r="E16" i="30"/>
  <c r="J15" i="30"/>
  <c r="E15" i="30"/>
  <c r="D10" i="30"/>
  <c r="E7" i="30"/>
  <c r="E22" i="30" s="1"/>
  <c r="E6" i="30"/>
  <c r="E21" i="30" s="1"/>
  <c r="E23" i="30" s="1"/>
  <c r="E25" i="30" s="1"/>
  <c r="D19" i="29"/>
  <c r="E16" i="29"/>
  <c r="J15" i="29"/>
  <c r="E15" i="29"/>
  <c r="E17" i="29" s="1"/>
  <c r="D10" i="29"/>
  <c r="E7" i="29"/>
  <c r="E22" i="29" s="1"/>
  <c r="E6" i="29"/>
  <c r="E8" i="29" s="1"/>
  <c r="E21" i="28"/>
  <c r="D19" i="28"/>
  <c r="E16" i="28"/>
  <c r="J15" i="28"/>
  <c r="E15" i="28"/>
  <c r="E17" i="28" s="1"/>
  <c r="D10" i="28"/>
  <c r="E7" i="28"/>
  <c r="E8" i="28" s="1"/>
  <c r="E6" i="28"/>
  <c r="D19" i="27"/>
  <c r="E16" i="27"/>
  <c r="E22" i="27" s="1"/>
  <c r="J15" i="27"/>
  <c r="E15" i="27"/>
  <c r="D10" i="27"/>
  <c r="E8" i="27"/>
  <c r="E7" i="27"/>
  <c r="E6" i="27"/>
  <c r="E21" i="27" s="1"/>
  <c r="E23" i="27" s="1"/>
  <c r="E25" i="27" s="1"/>
  <c r="E20" i="26"/>
  <c r="E21" i="26" s="1"/>
  <c r="D19" i="26"/>
  <c r="E16" i="26"/>
  <c r="J15" i="26"/>
  <c r="E15" i="26"/>
  <c r="E17" i="26" s="1"/>
  <c r="E11" i="26"/>
  <c r="E12" i="26" s="1"/>
  <c r="D10" i="26"/>
  <c r="E7" i="26"/>
  <c r="E23" i="26" s="1"/>
  <c r="E6" i="26"/>
  <c r="E22" i="26" s="1"/>
  <c r="E24" i="26" s="1"/>
  <c r="E26" i="26" s="1"/>
  <c r="D19" i="25"/>
  <c r="E16" i="25"/>
  <c r="J15" i="25"/>
  <c r="E15" i="25"/>
  <c r="E17" i="25" s="1"/>
  <c r="D10" i="25"/>
  <c r="E7" i="25"/>
  <c r="E22" i="25" s="1"/>
  <c r="E6" i="25"/>
  <c r="E8" i="25" s="1"/>
  <c r="E21" i="24"/>
  <c r="D19" i="24"/>
  <c r="E16" i="24"/>
  <c r="J15" i="24"/>
  <c r="E15" i="24"/>
  <c r="E17" i="24" s="1"/>
  <c r="D10" i="24"/>
  <c r="E7" i="24"/>
  <c r="E8" i="24" s="1"/>
  <c r="E6" i="24"/>
  <c r="E21" i="23"/>
  <c r="D19" i="23"/>
  <c r="E16" i="23"/>
  <c r="E17" i="23" s="1"/>
  <c r="J15" i="23"/>
  <c r="E15" i="23"/>
  <c r="D10" i="23"/>
  <c r="E7" i="23"/>
  <c r="E22" i="23" s="1"/>
  <c r="E6" i="23"/>
  <c r="E6" i="22"/>
  <c r="E8" i="22" s="1"/>
  <c r="E7" i="22"/>
  <c r="E22" i="22" s="1"/>
  <c r="D10" i="22"/>
  <c r="E15" i="22"/>
  <c r="J15" i="22"/>
  <c r="E16" i="22"/>
  <c r="E17" i="22"/>
  <c r="D19" i="22"/>
  <c r="E21" i="22"/>
  <c r="E6" i="21"/>
  <c r="E8" i="21" s="1"/>
  <c r="E7" i="21"/>
  <c r="D10" i="21"/>
  <c r="E15" i="21"/>
  <c r="J15" i="21"/>
  <c r="E16" i="21"/>
  <c r="D19" i="21"/>
  <c r="E7" i="20"/>
  <c r="E8" i="20"/>
  <c r="E15" i="20"/>
  <c r="J15" i="20"/>
  <c r="E16" i="20"/>
  <c r="E17" i="20"/>
  <c r="D19" i="20"/>
  <c r="E22" i="20"/>
  <c r="E23" i="20"/>
  <c r="E25" i="20" s="1"/>
  <c r="E22" i="31" l="1"/>
  <c r="E23" i="31" s="1"/>
  <c r="E25" i="31" s="1"/>
  <c r="E22" i="24"/>
  <c r="E23" i="24" s="1"/>
  <c r="E25" i="24" s="1"/>
  <c r="E17" i="27"/>
  <c r="E22" i="28"/>
  <c r="E23" i="28" s="1"/>
  <c r="E25" i="28" s="1"/>
  <c r="E21" i="29"/>
  <c r="E23" i="29" s="1"/>
  <c r="E25" i="29" s="1"/>
  <c r="E8" i="26"/>
  <c r="E8" i="30"/>
  <c r="E21" i="25"/>
  <c r="E23" i="25" s="1"/>
  <c r="E25" i="25" s="1"/>
  <c r="E23" i="23"/>
  <c r="E25" i="23" s="1"/>
  <c r="E8" i="23"/>
  <c r="E23" i="22"/>
  <c r="E25" i="22" s="1"/>
  <c r="E21" i="21"/>
  <c r="E23" i="21" s="1"/>
  <c r="E25" i="21" s="1"/>
  <c r="E17" i="21"/>
  <c r="E22" i="21"/>
  <c r="D12" i="3" l="1"/>
  <c r="F12" i="3" s="1"/>
  <c r="D11" i="3"/>
  <c r="G11" i="3" s="1"/>
  <c r="D10" i="3"/>
  <c r="D9" i="3"/>
  <c r="F9" i="3" s="1"/>
  <c r="D6" i="3"/>
  <c r="G6" i="3" s="1"/>
  <c r="D4" i="3"/>
  <c r="F4" i="3" s="1"/>
  <c r="F11" i="3"/>
  <c r="H11" i="3" s="1"/>
  <c r="G4" i="3" l="1"/>
  <c r="H4" i="3" s="1"/>
  <c r="D14" i="3"/>
  <c r="G14" i="3" s="1"/>
  <c r="D13" i="3"/>
  <c r="G13" i="3" s="1"/>
  <c r="G12" i="3"/>
  <c r="H12" i="3" s="1"/>
  <c r="G10" i="3"/>
  <c r="F10" i="3"/>
  <c r="H10" i="3" s="1"/>
  <c r="G9" i="3"/>
  <c r="H9" i="3" s="1"/>
  <c r="D8" i="3"/>
  <c r="F8" i="3" s="1"/>
  <c r="D7" i="3"/>
  <c r="D5" i="3"/>
  <c r="G5" i="3" s="1"/>
  <c r="F14" i="3"/>
  <c r="F6" i="3"/>
  <c r="H6" i="3" s="1"/>
  <c r="H14" i="3" l="1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H3" i="39" l="1"/>
  <c r="D23" i="32"/>
  <c r="G3" i="39"/>
  <c r="D22" i="32"/>
  <c r="H3" i="3"/>
  <c r="H16" i="3"/>
  <c r="G17" i="39" l="1"/>
  <c r="G18" i="39"/>
  <c r="G19" i="39"/>
  <c r="G20" i="39"/>
  <c r="G21" i="39"/>
  <c r="G5" i="39"/>
  <c r="E10" i="38" s="1"/>
  <c r="H10" i="38" s="1"/>
  <c r="G6" i="39"/>
  <c r="E11" i="38" s="1"/>
  <c r="H11" i="38" s="1"/>
  <c r="G7" i="39"/>
  <c r="E12" i="38" s="1"/>
  <c r="H12" i="38" s="1"/>
  <c r="G8" i="39"/>
  <c r="E13" i="38" s="1"/>
  <c r="H13" i="38" s="1"/>
  <c r="G9" i="39"/>
  <c r="E14" i="38" s="1"/>
  <c r="H14" i="38" s="1"/>
  <c r="G10" i="39"/>
  <c r="E15" i="38" s="1"/>
  <c r="H15" i="38" s="1"/>
  <c r="G11" i="39"/>
  <c r="E16" i="38" s="1"/>
  <c r="H16" i="38" s="1"/>
  <c r="G12" i="39"/>
  <c r="E17" i="38" s="1"/>
  <c r="H17" i="38" s="1"/>
  <c r="G13" i="39"/>
  <c r="E18" i="38" s="1"/>
  <c r="H18" i="38" s="1"/>
  <c r="G14" i="39"/>
  <c r="E19" i="38" s="1"/>
  <c r="H19" i="38" s="1"/>
  <c r="G15" i="39"/>
  <c r="E20" i="38" s="1"/>
  <c r="H20" i="38" s="1"/>
  <c r="G16" i="39"/>
  <c r="E21" i="38" s="1"/>
  <c r="H21" i="38" s="1"/>
  <c r="E22" i="32"/>
  <c r="J8" i="32"/>
  <c r="B12" i="38" s="1"/>
  <c r="J12" i="32"/>
  <c r="B16" i="38" s="1"/>
  <c r="J16" i="32"/>
  <c r="B20" i="38" s="1"/>
  <c r="J9" i="32"/>
  <c r="B13" i="38" s="1"/>
  <c r="J13" i="32"/>
  <c r="B17" i="38" s="1"/>
  <c r="J17" i="32"/>
  <c r="B21" i="38" s="1"/>
  <c r="J10" i="32"/>
  <c r="B14" i="38" s="1"/>
  <c r="J14" i="32"/>
  <c r="B18" i="38" s="1"/>
  <c r="J6" i="32"/>
  <c r="J7" i="32"/>
  <c r="B11" i="38" s="1"/>
  <c r="J11" i="32"/>
  <c r="B15" i="38" s="1"/>
  <c r="J15" i="32"/>
  <c r="B19" i="38" s="1"/>
  <c r="E23" i="32"/>
  <c r="E28" i="32" s="1"/>
  <c r="K8" i="32"/>
  <c r="B12" i="36" s="1"/>
  <c r="K12" i="32"/>
  <c r="B16" i="36" s="1"/>
  <c r="K16" i="32"/>
  <c r="B20" i="36" s="1"/>
  <c r="K9" i="32"/>
  <c r="B13" i="36" s="1"/>
  <c r="K13" i="32"/>
  <c r="B17" i="36" s="1"/>
  <c r="K17" i="32"/>
  <c r="B21" i="36" s="1"/>
  <c r="K10" i="32"/>
  <c r="B14" i="36" s="1"/>
  <c r="K14" i="32"/>
  <c r="B18" i="36" s="1"/>
  <c r="K6" i="32"/>
  <c r="K7" i="32"/>
  <c r="B11" i="36" s="1"/>
  <c r="K11" i="32"/>
  <c r="B15" i="36" s="1"/>
  <c r="K15" i="32"/>
  <c r="B19" i="36" s="1"/>
  <c r="H19" i="39"/>
  <c r="H18" i="39"/>
  <c r="H20" i="39"/>
  <c r="H21" i="39"/>
  <c r="H17" i="39"/>
  <c r="H5" i="39"/>
  <c r="E10" i="36" s="1"/>
  <c r="H10" i="36" s="1"/>
  <c r="H6" i="39"/>
  <c r="E11" i="36" s="1"/>
  <c r="H11" i="36" s="1"/>
  <c r="H7" i="39"/>
  <c r="E12" i="36" s="1"/>
  <c r="H12" i="36" s="1"/>
  <c r="H8" i="39"/>
  <c r="E13" i="36" s="1"/>
  <c r="H13" i="36" s="1"/>
  <c r="H9" i="39"/>
  <c r="E14" i="36" s="1"/>
  <c r="H14" i="36" s="1"/>
  <c r="H10" i="39"/>
  <c r="E15" i="36" s="1"/>
  <c r="H15" i="36" s="1"/>
  <c r="H11" i="39"/>
  <c r="E16" i="36" s="1"/>
  <c r="H16" i="36" s="1"/>
  <c r="H12" i="39"/>
  <c r="E17" i="36" s="1"/>
  <c r="H17" i="36" s="1"/>
  <c r="H13" i="39"/>
  <c r="E18" i="36" s="1"/>
  <c r="H18" i="36" s="1"/>
  <c r="H14" i="39"/>
  <c r="E19" i="36" s="1"/>
  <c r="H19" i="36" s="1"/>
  <c r="H15" i="39"/>
  <c r="E20" i="36" s="1"/>
  <c r="H20" i="36" s="1"/>
  <c r="H16" i="39"/>
  <c r="E21" i="36" s="1"/>
  <c r="H21" i="36" s="1"/>
  <c r="B10" i="36" l="1"/>
  <c r="B23" i="36" s="1"/>
  <c r="K18" i="32"/>
  <c r="B10" i="38"/>
  <c r="B23" i="38" s="1"/>
  <c r="J18" i="32"/>
  <c r="E27" i="32"/>
  <c r="E29" i="32" s="1"/>
  <c r="E24" i="32"/>
  <c r="E25" i="32" s="1"/>
  <c r="H23" i="38"/>
  <c r="H23" i="36"/>
  <c r="G11" i="34" l="1"/>
  <c r="E13" i="34"/>
  <c r="F11" i="34"/>
  <c r="F13" i="34" s="1"/>
  <c r="G12" i="35"/>
  <c r="E14" i="35"/>
  <c r="F12" i="35"/>
  <c r="F14" i="35" s="1"/>
  <c r="H12" i="35" l="1"/>
  <c r="H14" i="35" s="1"/>
  <c r="G14" i="35"/>
  <c r="H11" i="34"/>
  <c r="H13" i="34" s="1"/>
  <c r="G13" i="34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<sst xmlns="http://schemas.openxmlformats.org/spreadsheetml/2006/main" count="1263" uniqueCount="151">
  <si>
    <t>PUGET SOUND ENERGY-ELECTRIC</t>
  </si>
  <si>
    <t>COMMISSION BASIS REPORT</t>
  </si>
  <si>
    <t>Interest on Customer Deposits</t>
  </si>
  <si>
    <t>LINE</t>
  </si>
  <si>
    <t>NO.</t>
  </si>
  <si>
    <t>DESCRIPTION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</si>
  <si>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</si>
  <si>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</si>
  <si>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</si>
  <si>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</si>
  <si>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</si>
  <si>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</si>
  <si>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</si>
  <si>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</si>
  <si>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</si>
  <si>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</si>
  <si>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</si>
  <si>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</si>
  <si>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</si>
  <si>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</si>
  <si>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</si>
  <si>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</si>
  <si>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</si>
  <si>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</si>
  <si>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</si>
  <si>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</si>
  <si>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</si>
  <si>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</si>
  <si>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</si>
  <si>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</si>
  <si>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</si>
  <si>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</si>
  <si>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</si>
  <si>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Order</t>
  </si>
  <si>
    <t>Name</t>
  </si>
  <si>
    <t>Document Header Text</t>
  </si>
  <si>
    <t>Cost element name</t>
  </si>
  <si>
    <t>Aux. acct assignment_1</t>
  </si>
  <si>
    <t>Val.in rep.cur.</t>
  </si>
  <si>
    <t>CTR 1110</t>
  </si>
  <si>
    <t>43100673</t>
  </si>
  <si>
    <t>63400500</t>
  </si>
  <si>
    <t>Common Eletric</t>
  </si>
  <si>
    <t>Common Gas</t>
  </si>
  <si>
    <t xml:space="preserve">     Total</t>
  </si>
  <si>
    <t>check</t>
  </si>
  <si>
    <t xml:space="preserve">Report currency           USD          US Dollar </t>
  </si>
  <si>
    <t>Cost Element</t>
  </si>
  <si>
    <t>Offsetting acct no.</t>
  </si>
  <si>
    <t>Posting Date</t>
  </si>
  <si>
    <t>23701173</t>
  </si>
  <si>
    <t>Accr Interest on Cust Dep</t>
  </si>
  <si>
    <t>Prior Obligation AR</t>
  </si>
  <si>
    <t>a</t>
  </si>
  <si>
    <t>E</t>
  </si>
  <si>
    <t>G</t>
  </si>
  <si>
    <t>b</t>
  </si>
  <si>
    <t>For The Twelve Months Ended December 31, 2018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</si>
  <si>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</si>
  <si>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</si>
  <si>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Layout                    /KOB1        Line Item Layout                          Active</t>
  </si>
  <si>
    <t>Accr Interest on Cust Dep 04/2018</t>
  </si>
  <si>
    <t>Interest Expense</t>
  </si>
  <si>
    <t>Accr Interest on Cust Dep 05/2018</t>
  </si>
  <si>
    <t>Accr Int on Cust Deposits</t>
  </si>
  <si>
    <t>Accr Interest on Cust Dep 07/2018</t>
  </si>
  <si>
    <t>Accr Int on Customer Dep 8/2018</t>
  </si>
  <si>
    <t>Accr Int on Customer Dep</t>
  </si>
  <si>
    <t>Accr Int on Customer Dep 9/2018</t>
  </si>
  <si>
    <t>Accr Inst on Customer Dep</t>
  </si>
  <si>
    <t>Accrue Int on Customer Dep 10/2018</t>
  </si>
  <si>
    <t>Accrue Int on Customer Dep 11/2018</t>
  </si>
  <si>
    <t>Accr Int on Customer Dep 12/2018</t>
  </si>
  <si>
    <t>Prior Obligation AR January 2018</t>
  </si>
  <si>
    <t>12 ME 12/31/2018</t>
  </si>
  <si>
    <t>Prior Obligation AR February 2018</t>
  </si>
  <si>
    <t>Prior Obligation AR March 2018</t>
  </si>
  <si>
    <t>Prior Obligation AR April 2018</t>
  </si>
  <si>
    <t>Prior Obligation AR May 2018</t>
  </si>
  <si>
    <t>Prior Obligation AR June 2018</t>
  </si>
  <si>
    <t>Prior Obligation AR July 2018</t>
  </si>
  <si>
    <t>Prior Obligation AR August 2018</t>
  </si>
  <si>
    <t>Prior Obligation AR September 2018</t>
  </si>
  <si>
    <t>Prior Obligation AR October 18</t>
  </si>
  <si>
    <t>Prior Obligation AR November 18</t>
  </si>
  <si>
    <t>Prior Obligation AR December 18</t>
  </si>
  <si>
    <t>SAP Download</t>
  </si>
  <si>
    <t>TY</t>
  </si>
  <si>
    <t>RESTATED</t>
  </si>
  <si>
    <t>PROFORMA</t>
  </si>
  <si>
    <t>ACTUAL</t>
  </si>
  <si>
    <t>ADJUSTMENT</t>
  </si>
  <si>
    <t>%'s</t>
  </si>
  <si>
    <t>(a)</t>
  </si>
  <si>
    <t>(b)</t>
  </si>
  <si>
    <t>(c)=(b)-(a)</t>
  </si>
  <si>
    <t>(d)</t>
  </si>
  <si>
    <t>(e)=(d)-(b)</t>
  </si>
  <si>
    <t>Gas Total</t>
  </si>
  <si>
    <t>g = f * d</t>
  </si>
  <si>
    <t>f = e / 12</t>
  </si>
  <si>
    <t>e</t>
  </si>
  <si>
    <t>d</t>
  </si>
  <si>
    <t>d = c / 12</t>
  </si>
  <si>
    <t>c</t>
  </si>
  <si>
    <t>Expense</t>
  </si>
  <si>
    <t>Rate</t>
  </si>
  <si>
    <t>Balance</t>
  </si>
  <si>
    <t xml:space="preserve">Expense, </t>
  </si>
  <si>
    <t xml:space="preserve">Interest </t>
  </si>
  <si>
    <t>Interest</t>
  </si>
  <si>
    <t>Deposit</t>
  </si>
  <si>
    <t>Test Year</t>
  </si>
  <si>
    <t>Monthly</t>
  </si>
  <si>
    <t>Annual</t>
  </si>
  <si>
    <t xml:space="preserve">Customer </t>
  </si>
  <si>
    <t>Year</t>
  </si>
  <si>
    <t>Period</t>
  </si>
  <si>
    <t>Restated</t>
  </si>
  <si>
    <t>Restated Interest Rate</t>
  </si>
  <si>
    <t>Calculated Average</t>
  </si>
  <si>
    <t>Actual Interest Rate</t>
  </si>
  <si>
    <t xml:space="preserve">Test </t>
  </si>
  <si>
    <t xml:space="preserve">Time </t>
  </si>
  <si>
    <t>Interest on Customer Deposits - Restating - GAS</t>
  </si>
  <si>
    <t>Interest on Customer Deposits - Restating  - ELECTRIC</t>
  </si>
  <si>
    <t>43100601</t>
  </si>
  <si>
    <t>Accr Interest on Cust Dep 01/2018</t>
  </si>
  <si>
    <t>Accr Interest on Cust Dep 02/2018</t>
  </si>
  <si>
    <t>Accr Interest on Cust Dep 03/2018</t>
  </si>
  <si>
    <t>Orders                     43100673 &amp; 43100601     1110 - Other Interest - Custom</t>
  </si>
  <si>
    <t>16</t>
  </si>
  <si>
    <t>El</t>
  </si>
  <si>
    <t>15</t>
  </si>
  <si>
    <t>14</t>
  </si>
  <si>
    <t>13</t>
  </si>
  <si>
    <t>Balance Carryforward</t>
  </si>
  <si>
    <t>Average Balance</t>
  </si>
  <si>
    <t>Cum. balance</t>
  </si>
  <si>
    <t>Credit</t>
  </si>
  <si>
    <t>Debit</t>
  </si>
  <si>
    <t>23500003 Customer Dep Common</t>
  </si>
  <si>
    <t>Elec Total</t>
  </si>
  <si>
    <t>Accounting:</t>
  </si>
  <si>
    <t>Look up Common account balances for previous month for SAP Account Nos. 23500003; FS1ON</t>
  </si>
  <si>
    <t>From 1/1/17 through 1/15/17 the old rate of 0.49% would be in effect or 15/31 days</t>
  </si>
  <si>
    <t>1/16/17 through 1/31/17 the new rate of 0.80% would be in effect or 16/31 days</t>
  </si>
  <si>
    <t>JE TYPE "SA"</t>
  </si>
  <si>
    <t>Calculate Interest by using the average of Current and Previous Month ending balance, divided by 2 to get an average, and divide by 12 to</t>
  </si>
  <si>
    <t>For every January, Rates will also provide the split rates, for example:</t>
  </si>
  <si>
    <t xml:space="preserve">    multiply the average by the given interest rate provided by Rates (2.57% forp-ar 2019,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</si>
</sst>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_(&quot;$&quot;* #,##0_);_(&quot;$&quot;* \(#,##0\);_(&quot;$&quot;* &quot;-&quot;??_);_(@_)"/>
    <numFmt numFmtId="169" formatCode="_(* #,##0.00000_);_(* \(#,##0.00000\);_(* &quot;-&quot;??_);_(@_)"/>
    <numFmt numFmtId="170" formatCode="_(* #,##0.0000_);_(* \(#,##0.0000\);_(* &quot;-&quot;??_);_(@_)"/>
    <numFmt numFmtId="171" formatCode="[$-409]mmmm\-yy;@"/>
    <numFmt numFmtId="172" formatCode="0.0000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sz val="10"/>
      <color rgb="FF000000"/>
      <name val="Courier"/>
      <family val="3"/>
    </font>
    <font>
      <sz val="9"/>
      <name val="Arial"/>
      <family val="2"/>
    </font>
    <font>
      <b/>
      <sz val="9"/>
      <name val="Arial"/>
      <family val="2"/>
    </font>
    <font>
      <sz val="8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.5"/>
      <color rgb="FF1F1F1F"/>
      <name val="Arial"/>
      <family val="2"/>
    </font>
    <font>
      <sz val="8.5"/>
      <color rgb="FF363636"/>
      <name val="Arial"/>
      <family val="2"/>
    </font>
    <font>
      <sz val="14.5"/>
      <color rgb="FFBCBCBC"/>
      <name val="Arial"/>
      <family val="2"/>
    </font>
  </fonts>
  <fills count="24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8" fillId="0" borderId="3" applyNumberFormat="0" applyAlignment="0" applyProtection="0">
      <alignment horizontal="right" vertical="center" indent="1"/>
    </xf>
    <xf numFmtId="0" fontId="9" fillId="2" borderId="4" applyNumberFormat="0" applyAlignment="0" applyProtection="0">
      <alignment horizontal="left" vertical="center" indent="1"/>
    </xf>
    <xf numFmtId="165" fontId="8" fillId="2" borderId="5" applyNumberFormat="0" applyAlignmen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" fillId="0" borderId="5" applyNumberFormat="0" applyFont="0" applyFill="0" applyAlignment="0" applyProtection="0"/>
    <xf numFmtId="165" fontId="9" fillId="3" borderId="6" applyNumberFormat="0" applyAlignment="0" applyProtection="0">
      <alignment horizontal="right" vertical="center" indent="1"/>
    </xf>
    <xf numFmtId="165" fontId="8" fillId="4" borderId="4" applyNumberFormat="0" applyAlignment="0" applyProtection="0">
      <alignment horizontal="left" vertical="center" indent="1"/>
    </xf>
    <xf numFmtId="0" fontId="8" fillId="4" borderId="4" applyNumberFormat="0" applyAlignment="0" applyProtection="0">
      <alignment horizontal="left" vertical="center" indent="1"/>
    </xf>
    <xf numFmtId="0" fontId="11" fillId="0" borderId="7" applyNumberFormat="0" applyFill="0" applyBorder="0" applyAlignment="0" applyProtection="0"/>
    <xf numFmtId="165" fontId="12" fillId="5" borderId="8" applyNumberFormat="0" applyBorder="0" applyAlignment="0" applyProtection="0">
      <alignment horizontal="right" vertical="center" indent="1"/>
    </xf>
    <xf numFmtId="165" fontId="12" fillId="6" borderId="8" applyNumberFormat="0" applyBorder="0" applyAlignment="0" applyProtection="0">
      <alignment horizontal="right" vertical="center" indent="1"/>
    </xf>
    <xf numFmtId="165" fontId="12" fillId="7" borderId="8" applyNumberFormat="0" applyBorder="0" applyAlignment="0" applyProtection="0">
      <alignment horizontal="right" vertical="center" indent="1"/>
    </xf>
    <xf numFmtId="165" fontId="13" fillId="8" borderId="8" applyNumberFormat="0" applyBorder="0" applyAlignment="0" applyProtection="0">
      <alignment horizontal="right" vertical="center" indent="1"/>
    </xf>
    <xf numFmtId="165" fontId="13" fillId="9" borderId="8" applyNumberFormat="0" applyBorder="0" applyAlignment="0" applyProtection="0">
      <alignment horizontal="right" vertical="center" indent="1"/>
    </xf>
    <xf numFmtId="165" fontId="13" fillId="10" borderId="8" applyNumberFormat="0" applyBorder="0" applyAlignment="0" applyProtection="0">
      <alignment horizontal="right" vertical="center" indent="1"/>
    </xf>
    <xf numFmtId="165" fontId="14" fillId="11" borderId="8" applyNumberFormat="0" applyBorder="0" applyAlignment="0" applyProtection="0">
      <alignment horizontal="right" vertical="center" indent="1"/>
    </xf>
    <xf numFmtId="165" fontId="14" fillId="12" borderId="8" applyNumberFormat="0" applyBorder="0" applyAlignment="0" applyProtection="0">
      <alignment horizontal="right" vertical="center" indent="1"/>
    </xf>
    <xf numFmtId="165" fontId="14" fillId="13" borderId="8" applyNumberFormat="0" applyBorder="0" applyAlignment="0" applyProtection="0">
      <alignment horizontal="right" vertical="center" indent="1"/>
    </xf>
    <xf numFmtId="0" fontId="8" fillId="2" borderId="6" applyNumberFormat="0" applyAlignment="0" applyProtection="0">
      <alignment horizontal="left" vertical="center" indent="1"/>
    </xf>
    <xf numFmtId="0" fontId="8" fillId="14" borderId="4" applyNumberFormat="0" applyAlignment="0" applyProtection="0">
      <alignment horizontal="left" vertical="center" indent="1"/>
    </xf>
    <xf numFmtId="0" fontId="8" fillId="15" borderId="4" applyNumberFormat="0" applyAlignment="0" applyProtection="0">
      <alignment horizontal="left" vertical="center" indent="1"/>
    </xf>
    <xf numFmtId="0" fontId="8" fillId="16" borderId="4" applyNumberFormat="0" applyAlignment="0" applyProtection="0">
      <alignment horizontal="left" vertical="center" indent="1"/>
    </xf>
    <xf numFmtId="0" fontId="8" fillId="17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0" fontId="8" fillId="19" borderId="6" applyNumberFormat="0" applyAlignment="0" applyProtection="0">
      <alignment horizontal="left" vertical="center" indent="1"/>
    </xf>
    <xf numFmtId="165" fontId="8" fillId="20" borderId="3" applyNumberFormat="0" applyBorder="0" applyAlignment="0" applyProtection="0">
      <alignment horizontal="right" vertical="center" indent="1"/>
    </xf>
    <xf numFmtId="165" fontId="9" fillId="20" borderId="6" applyNumberFormat="0" applyAlignment="0" applyProtection="0">
      <alignment horizontal="right" vertical="center" indent="1"/>
    </xf>
    <xf numFmtId="0" fontId="9" fillId="21" borderId="4" applyNumberFormat="0" applyAlignment="0" applyProtection="0">
      <alignment horizontal="left" vertical="center" indent="1"/>
    </xf>
    <xf numFmtId="0" fontId="8" fillId="18" borderId="4" applyNumberFormat="0" applyAlignment="0" applyProtection="0">
      <alignment horizontal="left" vertical="center" indent="1"/>
    </xf>
    <xf numFmtId="165" fontId="9" fillId="3" borderId="6" applyNumberFormat="0" applyAlignment="0" applyProtection="0">
      <alignment horizontal="right" vertical="center" indent="1"/>
    </xf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7">
    <xf numFmtId="0" fontId="0" fillId="0" borderId="0" xfId="0"/>
    <xf numFmtId="0" fontId="7" fillId="0" borderId="0" xfId="6" applyFont="1" applyAlignment="1">
      <alignment horizontal="center"/>
    </xf>
    <xf numFmtId="0" fontId="5" fillId="0" borderId="0" xfId="3" applyFont="1" applyFill="1" applyAlignment="1">
      <alignment horizontal="center" vertical="center" wrapText="1"/>
    </xf>
    <xf numFmtId="9" fontId="0" fillId="0" borderId="0" xfId="2" applyFo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 applyProtection="1">
      <protection locked="0"/>
    </xf>
    <xf numFmtId="0" fontId="4" fillId="0" borderId="0" xfId="3" applyFont="1" applyFill="1" applyAlignment="1"/>
    <xf numFmtId="0" fontId="4" fillId="0" borderId="0" xfId="3" applyFont="1" applyFill="1" applyAlignment="1">
      <alignment horizontal="center"/>
    </xf>
    <xf numFmtId="0" fontId="4" fillId="0" borderId="0" xfId="5" applyNumberFormat="1" applyFont="1" applyFill="1" applyAlignment="1" applyProtection="1">
      <protection locked="0"/>
    </xf>
    <xf numFmtId="42" fontId="4" fillId="0" borderId="0" xfId="3" applyNumberFormat="1" applyFont="1" applyFill="1" applyBorder="1" applyAlignment="1" applyProtection="1">
      <protection locked="0"/>
    </xf>
    <xf numFmtId="37" fontId="4" fillId="0" borderId="0" xfId="13" applyNumberFormat="1" applyFont="1" applyFill="1" applyBorder="1" applyAlignment="1"/>
    <xf numFmtId="0" fontId="2" fillId="0" borderId="0" xfId="3" applyFill="1" applyAlignment="1"/>
    <xf numFmtId="3" fontId="4" fillId="0" borderId="0" xfId="13" applyNumberFormat="1" applyFont="1" applyFill="1" applyAlignment="1">
      <alignment horizontal="center"/>
    </xf>
    <xf numFmtId="0" fontId="2" fillId="0" borderId="0" xfId="3"/>
    <xf numFmtId="0" fontId="3" fillId="0" borderId="0" xfId="7"/>
    <xf numFmtId="17" fontId="3" fillId="0" borderId="0" xfId="7" applyNumberFormat="1"/>
    <xf numFmtId="0" fontId="2" fillId="0" borderId="0" xfId="3"/>
    <xf numFmtId="164" fontId="2" fillId="0" borderId="0" xfId="13" applyNumberFormat="1" applyFont="1"/>
    <xf numFmtId="167" fontId="19" fillId="0" borderId="0" xfId="14" applyNumberFormat="1" applyFont="1" applyFill="1" applyBorder="1" applyAlignment="1"/>
    <xf numFmtId="0" fontId="19" fillId="0" borderId="0" xfId="16" quotePrefix="1" applyNumberFormat="1" applyFont="1" applyFill="1" applyBorder="1" applyAlignment="1">
      <alignment horizontal="right"/>
    </xf>
    <xf numFmtId="0" fontId="19" fillId="0" borderId="0" xfId="16" quotePrefix="1" applyNumberFormat="1" applyFont="1" applyFill="1" applyBorder="1" applyAlignment="1"/>
    <xf numFmtId="0" fontId="19" fillId="0" borderId="0" xfId="16" applyNumberFormat="1" applyFont="1" applyFill="1" applyBorder="1" applyAlignment="1">
      <alignment horizontal="center"/>
    </xf>
    <xf numFmtId="0" fontId="18" fillId="0" borderId="0" xfId="50" applyFont="1" applyFill="1"/>
    <xf numFmtId="43" fontId="19" fillId="0" borderId="0" xfId="51" applyFont="1" applyFill="1" applyBorder="1" applyAlignment="1"/>
    <xf numFmtId="43" fontId="18" fillId="0" borderId="0" xfId="51" applyFont="1" applyFill="1" applyBorder="1"/>
    <xf numFmtId="0" fontId="18" fillId="0" borderId="0" xfId="50" applyFont="1" applyFill="1" applyBorder="1" applyAlignment="1">
      <alignment horizontal="center"/>
    </xf>
    <xf numFmtId="43" fontId="19" fillId="0" borderId="0" xfId="51" quotePrefix="1" applyFont="1" applyFill="1" applyBorder="1" applyAlignment="1"/>
    <xf numFmtId="43" fontId="19" fillId="0" borderId="0" xfId="51" quotePrefix="1" applyFont="1" applyFill="1" applyBorder="1" applyAlignment="1">
      <alignment horizontal="right"/>
    </xf>
    <xf numFmtId="43" fontId="19" fillId="0" borderId="0" xfId="51" applyFont="1" applyFill="1" applyBorder="1" applyAlignment="1">
      <alignment horizontal="center"/>
    </xf>
    <xf numFmtId="43" fontId="18" fillId="0" borderId="0" xfId="50" applyNumberFormat="1" applyFont="1" applyFill="1" applyBorder="1"/>
    <xf numFmtId="167" fontId="19" fillId="0" borderId="44" xfId="14" applyNumberFormat="1" applyFont="1" applyFill="1" applyBorder="1" applyAlignment="1"/>
    <xf numFmtId="43" fontId="18" fillId="0" borderId="44" xfId="50" applyNumberFormat="1" applyFont="1" applyFill="1" applyBorder="1"/>
    <xf numFmtId="0" fontId="18" fillId="0" borderId="44" xfId="50" applyFont="1" applyFill="1" applyBorder="1" applyAlignment="1">
      <alignment horizontal="center"/>
    </xf>
    <xf numFmtId="0" fontId="18" fillId="0" borderId="44" xfId="50" applyFont="1" applyFill="1" applyBorder="1"/>
    <xf numFmtId="166" fontId="21" fillId="0" borderId="9" xfId="53" applyNumberFormat="1" applyFont="1" applyFill="1" applyBorder="1"/>
    <xf numFmtId="0" fontId="18" fillId="0" borderId="38" xfId="50" applyFont="1" applyFill="1" applyBorder="1"/>
    <xf numFmtId="0" fontId="20" fillId="0" borderId="40" xfId="15" quotePrefix="1" applyNumberFormat="1" applyFont="1" applyFill="1" applyBorder="1" applyAlignment="1"/>
    <xf numFmtId="0" fontId="20" fillId="0" borderId="12" xfId="15" applyNumberFormat="1" applyFont="1" applyFill="1" applyBorder="1" applyAlignment="1"/>
    <xf numFmtId="0" fontId="20" fillId="0" borderId="13" xfId="15" quotePrefix="1" applyNumberFormat="1" applyFont="1" applyFill="1" applyBorder="1" applyAlignment="1"/>
    <xf numFmtId="0" fontId="19" fillId="0" borderId="5" xfId="16" quotePrefix="1" applyNumberFormat="1" applyFont="1" applyFill="1" applyBorder="1" applyAlignment="1"/>
    <xf numFmtId="0" fontId="20" fillId="0" borderId="14" xfId="15" quotePrefix="1" applyNumberFormat="1" applyFont="1" applyFill="1" applyBorder="1" applyAlignment="1"/>
    <xf numFmtId="0" fontId="20" fillId="0" borderId="15" xfId="15" quotePrefix="1" applyNumberFormat="1" applyFont="1" applyFill="1" applyBorder="1" applyAlignment="1"/>
    <xf numFmtId="0" fontId="19" fillId="0" borderId="18" xfId="16" quotePrefix="1" applyNumberFormat="1" applyFont="1" applyFill="1" applyBorder="1" applyAlignment="1">
      <alignment horizontal="right"/>
    </xf>
    <xf numFmtId="0" fontId="8" fillId="0" borderId="37" xfId="16" quotePrefix="1" applyNumberFormat="1" applyFill="1" applyBorder="1" applyAlignment="1"/>
    <xf numFmtId="0" fontId="8" fillId="0" borderId="5" xfId="16" quotePrefix="1" applyNumberFormat="1" applyFill="1" applyBorder="1" applyAlignment="1"/>
    <xf numFmtId="43" fontId="2" fillId="0" borderId="0" xfId="13" applyFont="1" applyFill="1" applyBorder="1"/>
    <xf numFmtId="0" fontId="8" fillId="0" borderId="37" xfId="16" applyNumberFormat="1" applyFill="1" applyBorder="1" applyAlignment="1"/>
    <xf numFmtId="0" fontId="18" fillId="0" borderId="49" xfId="50" applyFont="1" applyFill="1" applyBorder="1"/>
    <xf numFmtId="167" fontId="18" fillId="0" borderId="0" xfId="50" applyNumberFormat="1" applyFont="1" applyFill="1" applyBorder="1"/>
    <xf numFmtId="0" fontId="19" fillId="0" borderId="5" xfId="16" quotePrefix="1" applyNumberFormat="1" applyFont="1" applyFill="1" applyBorder="1" applyAlignment="1">
      <alignment horizontal="right"/>
    </xf>
    <xf numFmtId="43" fontId="18" fillId="0" borderId="0" xfId="50" applyNumberFormat="1" applyFont="1" applyFill="1" applyBorder="1" applyAlignment="1">
      <alignment horizontal="center"/>
    </xf>
    <xf numFmtId="0" fontId="8" fillId="0" borderId="42" xfId="16" applyNumberFormat="1" applyFill="1" applyBorder="1" applyAlignment="1"/>
    <xf numFmtId="0" fontId="8" fillId="0" borderId="43" xfId="16" quotePrefix="1" applyNumberFormat="1" applyFill="1" applyBorder="1" applyAlignment="1"/>
    <xf numFmtId="43" fontId="2" fillId="0" borderId="44" xfId="13" applyFont="1" applyFill="1" applyBorder="1"/>
    <xf numFmtId="0" fontId="20" fillId="0" borderId="11" xfId="15" quotePrefix="1" applyNumberFormat="1" applyFont="1" applyFill="1" applyBorder="1" applyAlignment="1"/>
    <xf numFmtId="0" fontId="20" fillId="0" borderId="26" xfId="15" quotePrefix="1" applyNumberFormat="1" applyFont="1" applyFill="1" applyBorder="1" applyAlignment="1"/>
    <xf numFmtId="0" fontId="20" fillId="0" borderId="27" xfId="15" quotePrefix="1" applyNumberFormat="1" applyFont="1" applyFill="1" applyBorder="1" applyAlignment="1"/>
    <xf numFmtId="0" fontId="20" fillId="0" borderId="28" xfId="15" quotePrefix="1" applyNumberFormat="1" applyFont="1" applyFill="1" applyBorder="1" applyAlignment="1"/>
    <xf numFmtId="0" fontId="19" fillId="0" borderId="29" xfId="16" quotePrefix="1" applyNumberFormat="1" applyFont="1" applyFill="1" applyBorder="1" applyAlignment="1">
      <alignment horizontal="right"/>
    </xf>
    <xf numFmtId="0" fontId="18" fillId="0" borderId="30" xfId="50" applyFont="1" applyFill="1" applyBorder="1" applyAlignment="1">
      <alignment horizontal="center"/>
    </xf>
    <xf numFmtId="0" fontId="18" fillId="0" borderId="31" xfId="50" applyFont="1" applyFill="1" applyBorder="1" applyAlignment="1">
      <alignment horizontal="center"/>
    </xf>
    <xf numFmtId="0" fontId="19" fillId="0" borderId="32" xfId="16" quotePrefix="1" applyNumberFormat="1" applyFont="1" applyFill="1" applyBorder="1" applyAlignment="1"/>
    <xf numFmtId="0" fontId="19" fillId="0" borderId="33" xfId="16" quotePrefix="1" applyNumberFormat="1" applyFont="1" applyFill="1" applyBorder="1" applyAlignment="1"/>
    <xf numFmtId="0" fontId="18" fillId="0" borderId="36" xfId="50" applyFont="1" applyFill="1" applyBorder="1"/>
    <xf numFmtId="0" fontId="19" fillId="0" borderId="37" xfId="16" applyNumberFormat="1" applyFont="1" applyFill="1" applyBorder="1" applyAlignment="1"/>
    <xf numFmtId="0" fontId="19" fillId="0" borderId="21" xfId="16" quotePrefix="1" applyNumberFormat="1" applyFont="1" applyFill="1" applyBorder="1" applyAlignment="1"/>
    <xf numFmtId="0" fontId="20" fillId="0" borderId="20" xfId="15" quotePrefix="1" applyNumberFormat="1" applyFont="1" applyFill="1" applyBorder="1" applyAlignment="1"/>
    <xf numFmtId="0" fontId="20" fillId="0" borderId="22" xfId="15" quotePrefix="1" applyNumberFormat="1" applyFont="1" applyFill="1" applyBorder="1" applyAlignment="1"/>
    <xf numFmtId="0" fontId="2" fillId="0" borderId="49" xfId="3" quotePrefix="1" applyFill="1" applyBorder="1"/>
    <xf numFmtId="0" fontId="2" fillId="0" borderId="0" xfId="3" quotePrefix="1" applyFill="1" applyBorder="1"/>
    <xf numFmtId="43" fontId="2" fillId="0" borderId="0" xfId="3" applyNumberFormat="1" applyFill="1" applyBorder="1"/>
    <xf numFmtId="0" fontId="2" fillId="0" borderId="49" xfId="3" applyFill="1" applyBorder="1"/>
    <xf numFmtId="0" fontId="2" fillId="0" borderId="0" xfId="3" applyFill="1" applyBorder="1"/>
    <xf numFmtId="167" fontId="19" fillId="0" borderId="38" xfId="14" applyNumberFormat="1" applyFont="1" applyFill="1" applyBorder="1" applyAlignment="1"/>
    <xf numFmtId="0" fontId="19" fillId="0" borderId="38" xfId="16" quotePrefix="1" applyNumberFormat="1" applyFont="1" applyFill="1" applyBorder="1" applyAlignment="1"/>
    <xf numFmtId="0" fontId="19" fillId="0" borderId="38" xfId="16" quotePrefix="1" applyNumberFormat="1" applyFont="1" applyFill="1" applyBorder="1" applyAlignment="1">
      <alignment horizontal="right"/>
    </xf>
    <xf numFmtId="0" fontId="2" fillId="0" borderId="50" xfId="3" applyFill="1" applyBorder="1"/>
    <xf numFmtId="0" fontId="2" fillId="0" borderId="44" xfId="3" quotePrefix="1" applyFill="1" applyBorder="1"/>
    <xf numFmtId="0" fontId="2" fillId="0" borderId="44" xfId="3" applyFill="1" applyBorder="1"/>
    <xf numFmtId="0" fontId="18" fillId="0" borderId="35" xfId="50" applyFont="1" applyFill="1" applyBorder="1"/>
    <xf numFmtId="43" fontId="18" fillId="0" borderId="38" xfId="51" applyFont="1" applyFill="1" applyBorder="1"/>
    <xf numFmtId="0" fontId="9" fillId="0" borderId="12" xfId="15" applyNumberFormat="1" applyFill="1" applyBorder="1" applyAlignment="1"/>
    <xf numFmtId="0" fontId="9" fillId="0" borderId="13" xfId="15" quotePrefix="1" applyNumberFormat="1" applyFill="1" applyBorder="1" applyAlignment="1"/>
    <xf numFmtId="0" fontId="9" fillId="0" borderId="14" xfId="15" quotePrefix="1" applyNumberFormat="1" applyFill="1" applyBorder="1" applyAlignment="1"/>
    <xf numFmtId="0" fontId="9" fillId="0" borderId="15" xfId="15" quotePrefix="1" applyNumberFormat="1" applyFill="1" applyBorder="1" applyAlignment="1"/>
    <xf numFmtId="0" fontId="9" fillId="0" borderId="40" xfId="15" quotePrefix="1" applyNumberFormat="1" applyFill="1" applyBorder="1" applyAlignment="1"/>
    <xf numFmtId="0" fontId="3" fillId="0" borderId="0" xfId="7" applyFill="1" applyBorder="1"/>
    <xf numFmtId="0" fontId="9" fillId="0" borderId="41" xfId="15" quotePrefix="1" applyNumberFormat="1" applyFill="1" applyBorder="1" applyAlignment="1"/>
    <xf numFmtId="43" fontId="22" fillId="0" borderId="0" xfId="13" applyFont="1" applyFill="1" applyBorder="1" applyAlignment="1">
      <alignment horizontal="center"/>
    </xf>
    <xf numFmtId="0" fontId="3" fillId="0" borderId="49" xfId="7" applyFill="1" applyBorder="1"/>
    <xf numFmtId="0" fontId="18" fillId="0" borderId="50" xfId="50" applyFont="1" applyFill="1" applyBorder="1"/>
    <xf numFmtId="0" fontId="22" fillId="0" borderId="0" xfId="7" applyFont="1" applyFill="1" applyBorder="1"/>
    <xf numFmtId="0" fontId="21" fillId="0" borderId="51" xfId="52" applyFont="1" applyFill="1" applyBorder="1"/>
    <xf numFmtId="0" fontId="21" fillId="0" borderId="25" xfId="52" applyFont="1" applyFill="1" applyBorder="1"/>
    <xf numFmtId="0" fontId="21" fillId="0" borderId="23" xfId="52" applyFont="1" applyFill="1" applyBorder="1"/>
    <xf numFmtId="167" fontId="3" fillId="0" borderId="0" xfId="7" applyNumberFormat="1" applyFill="1" applyBorder="1"/>
    <xf numFmtId="0" fontId="9" fillId="0" borderId="12" xfId="15" quotePrefix="1" applyNumberFormat="1" applyFill="1" applyBorder="1" applyAlignment="1"/>
    <xf numFmtId="0" fontId="2" fillId="0" borderId="38" xfId="3" applyFill="1" applyBorder="1"/>
    <xf numFmtId="43" fontId="22" fillId="0" borderId="0" xfId="51" applyFont="1" applyFill="1" applyBorder="1" applyAlignment="1">
      <alignment horizontal="center"/>
    </xf>
    <xf numFmtId="0" fontId="22" fillId="0" borderId="0" xfId="51" applyNumberFormat="1" applyFont="1" applyFill="1" applyBorder="1" applyAlignment="1">
      <alignment horizontal="center"/>
    </xf>
    <xf numFmtId="0" fontId="22" fillId="0" borderId="44" xfId="51" applyNumberFormat="1" applyFont="1" applyFill="1" applyBorder="1" applyAlignment="1">
      <alignment horizontal="center"/>
    </xf>
    <xf numFmtId="43" fontId="2" fillId="0" borderId="0" xfId="51" applyFont="1" applyFill="1" applyBorder="1"/>
    <xf numFmtId="0" fontId="7" fillId="0" borderId="0" xfId="6" applyFont="1" applyFill="1" applyAlignment="1">
      <alignment horizontal="center"/>
    </xf>
    <xf numFmtId="0" fontId="5" fillId="0" borderId="0" xfId="3" applyFont="1" applyFill="1" applyAlignment="1" applyProtection="1">
      <alignment horizontal="center" vertical="center" wrapText="1"/>
      <protection locked="0"/>
    </xf>
    <xf numFmtId="0" fontId="18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8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8" fillId="0" borderId="0" xfId="50" applyFont="1" applyFill="1" applyBorder="1"/>
    <xf numFmtId="0" fontId="18" fillId="0" borderId="45" xfId="50" applyFont="1" applyFill="1" applyBorder="1"/>
    <xf numFmtId="0" fontId="21" fillId="0" borderId="39" xfId="53" applyFont="1" applyFill="1" applyBorder="1"/>
    <xf numFmtId="0" fontId="21" fillId="0" borderId="9" xfId="53" applyFont="1" applyFill="1" applyBorder="1"/>
    <xf numFmtId="0" fontId="20" fillId="0" borderId="41" xfId="15" quotePrefix="1" applyNumberFormat="1" applyFont="1" applyFill="1" applyBorder="1" applyAlignment="1"/>
    <xf numFmtId="0" fontId="18" fillId="0" borderId="24" xfId="50" applyFont="1" applyFill="1" applyBorder="1" applyAlignment="1">
      <alignment horizontal="center"/>
    </xf>
    <xf numFmtId="0" fontId="18" fillId="0" borderId="23" xfId="50" applyFont="1" applyFill="1" applyBorder="1" applyAlignment="1">
      <alignment horizontal="center"/>
    </xf>
    <xf numFmtId="43" fontId="18" fillId="0" borderId="38" xfId="50" applyNumberFormat="1" applyFont="1" applyFill="1" applyBorder="1"/>
    <xf numFmtId="0" fontId="21" fillId="0" borderId="10" xfId="54" applyFont="1" applyFill="1" applyBorder="1"/>
    <xf numFmtId="43" fontId="1" fillId="0" borderId="35" xfId="13" applyFont="1" applyFill="1" applyBorder="1"/>
    <xf numFmtId="43" fontId="18" fillId="0" borderId="35" xfId="50" applyNumberFormat="1" applyFont="1" applyFill="1" applyBorder="1"/>
    <xf numFmtId="43" fontId="1" fillId="0" borderId="0" xfId="13" applyFont="1" applyFill="1" applyBorder="1"/>
    <xf numFmtId="0" fontId="19" fillId="0" borderId="19" xfId="16" quotePrefix="1" applyNumberFormat="1" applyFont="1" applyFill="1" applyBorder="1" applyAlignment="1">
      <alignment horizontal="right"/>
    </xf>
    <xf numFmtId="43" fontId="22" fillId="0" borderId="0" xfId="13" applyFont="1" applyFill="1" applyBorder="1"/>
    <xf numFmtId="43" fontId="22" fillId="0" borderId="0" xfId="51" applyFont="1" applyFill="1" applyBorder="1"/>
    <xf numFmtId="0" fontId="22" fillId="0" borderId="0" xfId="3" applyFont="1" applyFill="1" applyBorder="1"/>
    <xf numFmtId="0" fontId="22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3" fillId="0" borderId="0" xfId="50" applyFont="1" applyFill="1"/>
    <xf numFmtId="0" fontId="24" fillId="0" borderId="0" xfId="3" applyFont="1" applyAlignment="1">
      <alignment vertical="top"/>
    </xf>
    <xf numFmtId="44" fontId="24" fillId="0" borderId="2" xfId="3" applyNumberFormat="1" applyFont="1" applyFill="1" applyBorder="1" applyAlignment="1">
      <alignment horizontal="right" vertical="top"/>
    </xf>
    <xf numFmtId="0" fontId="2" fillId="0" borderId="0" xfId="3" applyFont="1" applyAlignment="1">
      <alignment vertical="top"/>
    </xf>
    <xf numFmtId="10" fontId="2" fillId="0" borderId="0" xfId="3" applyNumberFormat="1" applyFont="1"/>
    <xf numFmtId="164" fontId="2" fillId="0" borderId="0" xfId="3" applyNumberFormat="1" applyFont="1"/>
    <xf numFmtId="10" fontId="2" fillId="0" borderId="2" xfId="3" applyNumberFormat="1" applyFont="1" applyBorder="1"/>
    <xf numFmtId="164" fontId="2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2" fillId="0" borderId="0" xfId="3" applyFont="1"/>
    <xf numFmtId="0" fontId="21" fillId="0" borderId="24" xfId="52" applyFont="1" applyFill="1" applyBorder="1"/>
    <xf numFmtId="0" fontId="2" fillId="0" borderId="0" xfId="3" applyFill="1"/>
    <xf numFmtId="43" fontId="18" fillId="0" borderId="0" xfId="50" applyNumberFormat="1" applyFont="1" applyFill="1"/>
    <xf numFmtId="0" fontId="0" fillId="0" borderId="0" xfId="0" applyFill="1"/>
    <xf numFmtId="0" fontId="21" fillId="0" borderId="9" xfId="53" applyFont="1" applyFill="1"/>
    <xf numFmtId="166" fontId="21" fillId="0" borderId="9" xfId="53" applyNumberFormat="1" applyFont="1" applyFill="1"/>
    <xf numFmtId="43" fontId="0" fillId="0" borderId="0" xfId="0" applyNumberFormat="1" applyFill="1"/>
    <xf numFmtId="0" fontId="21" fillId="0" borderId="46" xfId="52" applyFont="1" applyFill="1" applyBorder="1"/>
    <xf numFmtId="0" fontId="21" fillId="0" borderId="47" xfId="52" applyFont="1" applyFill="1" applyBorder="1"/>
    <xf numFmtId="0" fontId="21" fillId="0" borderId="48" xfId="52" applyFont="1" applyFill="1" applyBorder="1"/>
    <xf numFmtId="166" fontId="18" fillId="0" borderId="0" xfId="50" applyNumberFormat="1" applyFont="1" applyFill="1"/>
    <xf numFmtId="43" fontId="18" fillId="0" borderId="0" xfId="51" applyFont="1" applyFill="1"/>
    <xf numFmtId="167" fontId="18" fillId="0" borderId="0" xfId="50" applyNumberFormat="1" applyFont="1" applyFill="1"/>
    <xf numFmtId="0" fontId="3" fillId="0" borderId="35" xfId="7" applyFill="1" applyBorder="1"/>
    <xf numFmtId="0" fontId="22" fillId="0" borderId="35" xfId="7" applyFont="1" applyFill="1" applyBorder="1"/>
    <xf numFmtId="43" fontId="2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2" fillId="0" borderId="0" xfId="3" applyNumberFormat="1" applyFill="1"/>
    <xf numFmtId="0" fontId="2" fillId="0" borderId="35" xfId="3" applyFill="1" applyBorder="1"/>
    <xf numFmtId="0" fontId="2" fillId="0" borderId="36" xfId="3" applyFill="1" applyBorder="1"/>
    <xf numFmtId="43" fontId="2" fillId="0" borderId="44" xfId="51" applyFont="1" applyFill="1" applyBorder="1"/>
    <xf numFmtId="43" fontId="1" fillId="0" borderId="0" xfId="1" applyFont="1" applyFill="1"/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9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8" fillId="2" borderId="0" xfId="16" quotePrefix="1" applyNumberFormat="1" applyBorder="1" applyAlignment="1"/>
    <xf numFmtId="0" fontId="8" fillId="2" borderId="0" xfId="16" applyNumberFormat="1" applyBorder="1" applyAlignment="1"/>
    <xf numFmtId="167" fontId="8" fillId="0" borderId="17" xfId="14" applyNumberFormat="1" applyBorder="1" applyAlignment="1"/>
    <xf numFmtId="0" fontId="8" fillId="2" borderId="5" xfId="16" quotePrefix="1" applyNumberFormat="1" applyBorder="1" applyAlignment="1"/>
    <xf numFmtId="0" fontId="8" fillId="2" borderId="5" xfId="16" applyNumberFormat="1" applyBorder="1" applyAlignment="1"/>
    <xf numFmtId="0" fontId="31" fillId="0" borderId="0" xfId="0" applyFont="1"/>
    <xf numFmtId="43" fontId="28" fillId="0" borderId="58" xfId="0" applyNumberFormat="1" applyFont="1" applyBorder="1"/>
    <xf numFmtId="167" fontId="8" fillId="0" borderId="16" xfId="14" applyNumberFormat="1" applyBorder="1" applyAlignment="1"/>
    <xf numFmtId="0" fontId="8" fillId="2" borderId="5" xfId="16" quotePrefix="1" applyNumberFormat="1" applyAlignment="1"/>
    <xf numFmtId="0" fontId="29" fillId="0" borderId="0" xfId="0" applyFont="1" applyAlignment="1">
      <alignment horizontal="left"/>
    </xf>
    <xf numFmtId="43" fontId="1" fillId="0" borderId="0" xfId="1" applyFont="1"/>
    <xf numFmtId="0" fontId="8" fillId="2" borderId="5" xfId="16" quotePrefix="1" applyNumberFormat="1" applyBorder="1" applyAlignment="1">
      <alignment horizontal="right"/>
    </xf>
    <xf numFmtId="0" fontId="9" fillId="2" borderId="15" xfId="15" quotePrefix="1" applyNumberFormat="1" applyBorder="1" applyAlignment="1"/>
    <xf numFmtId="0" fontId="9" fillId="2" borderId="14" xfId="15" quotePrefix="1" applyNumberFormat="1" applyBorder="1" applyAlignment="1"/>
    <xf numFmtId="0" fontId="9" fillId="2" borderId="57" xfId="15" quotePrefix="1" applyNumberFormat="1" applyBorder="1" applyAlignment="1"/>
    <xf numFmtId="0" fontId="9" fillId="2" borderId="13" xfId="15" quotePrefix="1" applyNumberFormat="1" applyBorder="1" applyAlignment="1"/>
    <xf numFmtId="0" fontId="9" fillId="2" borderId="12" xfId="15" quotePrefix="1" applyNumberFormat="1" applyBorder="1" applyAlignment="1"/>
    <xf numFmtId="0" fontId="9" fillId="2" borderId="11" xfId="15" quotePrefix="1" applyNumberFormat="1" applyBorder="1" applyAlignment="1"/>
    <xf numFmtId="0" fontId="17" fillId="0" borderId="10" xfId="54"/>
    <xf numFmtId="0" fontId="16" fillId="0" borderId="9" xfId="53"/>
    <xf numFmtId="167" fontId="28" fillId="0" borderId="2" xfId="0" applyNumberFormat="1" applyFont="1" applyBorder="1"/>
    <xf numFmtId="166" fontId="16" fillId="0" borderId="9" xfId="53" applyNumberFormat="1"/>
    <xf numFmtId="166" fontId="0" fillId="0" borderId="0" xfId="0" applyNumberFormat="1"/>
    <xf numFmtId="0" fontId="15" fillId="0" borderId="54" xfId="52" applyBorder="1"/>
    <xf numFmtId="0" fontId="15" fillId="0" borderId="0" xfId="52"/>
    <xf numFmtId="44" fontId="1" fillId="0" borderId="0" xfId="55" applyFont="1"/>
    <xf numFmtId="0" fontId="8" fillId="0" borderId="0" xfId="16" applyNumberFormat="1" applyFill="1" applyBorder="1" applyAlignment="1"/>
    <xf numFmtId="0" fontId="8" fillId="0" borderId="0" xfId="16" quotePrefix="1" applyNumberFormat="1" applyFill="1" applyBorder="1" applyAlignment="1"/>
    <xf numFmtId="0" fontId="32" fillId="0" borderId="0" xfId="3" applyFont="1" applyAlignment="1">
      <alignment vertical="top"/>
    </xf>
    <xf numFmtId="0" fontId="2" fillId="0" borderId="0" xfId="3" applyAlignment="1">
      <alignment vertical="top"/>
    </xf>
    <xf numFmtId="0" fontId="2" fillId="22" borderId="55" xfId="3" applyFill="1" applyBorder="1" applyAlignment="1">
      <alignment vertical="top"/>
    </xf>
    <xf numFmtId="0" fontId="2" fillId="22" borderId="55" xfId="3" applyFill="1" applyBorder="1" applyAlignment="1">
      <alignment vertical="top" wrapText="1"/>
    </xf>
    <xf numFmtId="14" fontId="2" fillId="0" borderId="0" xfId="3" applyNumberFormat="1" applyAlignment="1">
      <alignment horizontal="right" vertical="top"/>
    </xf>
    <xf numFmtId="4" fontId="2" fillId="0" borderId="0" xfId="3" applyNumberFormat="1" applyAlignment="1">
      <alignment horizontal="right" vertical="top"/>
    </xf>
    <xf numFmtId="0" fontId="2" fillId="0" borderId="56" xfId="3" applyFill="1" applyBorder="1" applyAlignment="1">
      <alignment vertical="top"/>
    </xf>
    <xf numFmtId="14" fontId="2" fillId="0" borderId="56" xfId="3" applyNumberFormat="1" applyFill="1" applyBorder="1" applyAlignment="1">
      <alignment horizontal="right" vertical="top"/>
    </xf>
    <xf numFmtId="43" fontId="8" fillId="0" borderId="34" xfId="14" applyNumberFormat="1" applyFill="1" applyBorder="1" applyAlignment="1"/>
    <xf numFmtId="43" fontId="8" fillId="0" borderId="16" xfId="14" applyNumberFormat="1" applyFill="1" applyBorder="1" applyAlignment="1"/>
    <xf numFmtId="43" fontId="8" fillId="0" borderId="17" xfId="14" applyNumberFormat="1" applyFill="1" applyBorder="1" applyAlignment="1"/>
    <xf numFmtId="0" fontId="5" fillId="0" borderId="0" xfId="0" applyFont="1" applyFill="1" applyBorder="1" applyAlignment="1" applyProtection="1">
      <protection locked="0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Continuous"/>
    </xf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/>
    <xf numFmtId="0" fontId="5" fillId="0" borderId="1" xfId="0" quotePrefix="1" applyFont="1" applyFill="1" applyBorder="1" applyAlignment="1" applyProtection="1">
      <alignment horizontal="center"/>
      <protection locked="0"/>
    </xf>
    <xf numFmtId="0" fontId="28" fillId="0" borderId="1" xfId="0" applyFont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41" fontId="2" fillId="0" borderId="0" xfId="3" applyNumberFormat="1"/>
    <xf numFmtId="42" fontId="4" fillId="0" borderId="0" xfId="5" applyNumberFormat="1" applyFont="1" applyFill="1" applyAlignment="1" applyProtection="1">
      <protection locked="0"/>
    </xf>
    <xf numFmtId="42" fontId="4" fillId="0" borderId="2" xfId="3" applyNumberFormat="1" applyFont="1" applyFill="1" applyBorder="1" applyAlignment="1"/>
    <xf numFmtId="0" fontId="2" fillId="0" borderId="0" xfId="56"/>
    <xf numFmtId="0" fontId="2" fillId="0" borderId="0" xfId="56" quotePrefix="1"/>
    <xf numFmtId="0" fontId="2" fillId="0" borderId="0" xfId="56" applyFill="1"/>
    <xf numFmtId="44" fontId="2" fillId="0" borderId="0" xfId="56" applyNumberFormat="1"/>
    <xf numFmtId="43" fontId="2" fillId="0" borderId="0" xfId="56" applyNumberFormat="1"/>
    <xf numFmtId="168" fontId="24" fillId="0" borderId="59" xfId="57" applyNumberFormat="1" applyFont="1" applyBorder="1"/>
    <xf numFmtId="0" fontId="24" fillId="0" borderId="1" xfId="56" applyFont="1" applyFill="1" applyBorder="1"/>
    <xf numFmtId="0" fontId="24" fillId="0" borderId="1" xfId="56" applyFont="1" applyBorder="1"/>
    <xf numFmtId="168" fontId="24" fillId="0" borderId="1" xfId="57" applyNumberFormat="1" applyFont="1" applyBorder="1"/>
    <xf numFmtId="0" fontId="24" fillId="0" borderId="60" xfId="56" applyFont="1" applyBorder="1"/>
    <xf numFmtId="0" fontId="2" fillId="0" borderId="61" xfId="56" applyFill="1" applyBorder="1"/>
    <xf numFmtId="0" fontId="2" fillId="0" borderId="0" xfId="56" applyFill="1" applyBorder="1"/>
    <xf numFmtId="43" fontId="2" fillId="0" borderId="0" xfId="58" applyFill="1" applyBorder="1"/>
    <xf numFmtId="0" fontId="2" fillId="0" borderId="62" xfId="56" applyBorder="1"/>
    <xf numFmtId="169" fontId="2" fillId="0" borderId="0" xfId="56" applyNumberFormat="1"/>
    <xf numFmtId="164" fontId="2" fillId="0" borderId="61" xfId="58" applyNumberFormat="1" applyFill="1" applyBorder="1"/>
    <xf numFmtId="170" fontId="2" fillId="0" borderId="0" xfId="56" applyNumberFormat="1" applyFill="1" applyBorder="1"/>
    <xf numFmtId="164" fontId="2" fillId="0" borderId="63" xfId="58" applyNumberFormat="1" applyFill="1" applyBorder="1"/>
    <xf numFmtId="3" fontId="2" fillId="0" borderId="0" xfId="56" applyNumberFormat="1" applyFill="1" applyBorder="1"/>
    <xf numFmtId="171" fontId="33" fillId="0" borderId="62" xfId="56" applyNumberFormat="1" applyFont="1" applyFill="1" applyBorder="1"/>
    <xf numFmtId="164" fontId="2" fillId="0" borderId="31" xfId="58" applyNumberFormat="1" applyFill="1" applyBorder="1"/>
    <xf numFmtId="0" fontId="2" fillId="0" borderId="56" xfId="56" applyFill="1" applyBorder="1"/>
    <xf numFmtId="0" fontId="2" fillId="0" borderId="1" xfId="56" applyFill="1" applyBorder="1"/>
    <xf numFmtId="0" fontId="2" fillId="0" borderId="64" xfId="56" applyFill="1" applyBorder="1"/>
    <xf numFmtId="0" fontId="2" fillId="0" borderId="59" xfId="56" applyFill="1" applyBorder="1"/>
    <xf numFmtId="0" fontId="2" fillId="0" borderId="1" xfId="56" applyBorder="1"/>
    <xf numFmtId="0" fontId="2" fillId="0" borderId="0" xfId="56" applyBorder="1"/>
    <xf numFmtId="0" fontId="2" fillId="0" borderId="63" xfId="56" applyBorder="1"/>
    <xf numFmtId="0" fontId="2" fillId="0" borderId="61" xfId="56" applyBorder="1"/>
    <xf numFmtId="0" fontId="2" fillId="0" borderId="64" xfId="56" applyBorder="1" applyAlignment="1">
      <alignment horizontal="center"/>
    </xf>
    <xf numFmtId="0" fontId="2" fillId="0" borderId="59" xfId="56" applyBorder="1" applyAlignment="1">
      <alignment horizontal="center"/>
    </xf>
    <xf numFmtId="0" fontId="2" fillId="0" borderId="64" xfId="56" applyBorder="1"/>
    <xf numFmtId="0" fontId="2" fillId="0" borderId="63" xfId="56" applyBorder="1" applyAlignment="1">
      <alignment horizontal="center"/>
    </xf>
    <xf numFmtId="0" fontId="2" fillId="0" borderId="61" xfId="56" applyBorder="1" applyAlignment="1">
      <alignment horizontal="center"/>
    </xf>
    <xf numFmtId="0" fontId="2" fillId="0" borderId="65" xfId="56" applyBorder="1" applyAlignment="1">
      <alignment horizontal="center"/>
    </xf>
    <xf numFmtId="0" fontId="2" fillId="0" borderId="55" xfId="56" applyBorder="1" applyAlignment="1">
      <alignment horizontal="centerContinuous"/>
    </xf>
    <xf numFmtId="0" fontId="2" fillId="0" borderId="31" xfId="56" applyBorder="1" applyAlignment="1">
      <alignment horizontal="center" wrapText="1"/>
    </xf>
    <xf numFmtId="0" fontId="2" fillId="0" borderId="31" xfId="56" applyBorder="1" applyAlignment="1">
      <alignment horizontal="center"/>
    </xf>
    <xf numFmtId="0" fontId="2" fillId="0" borderId="65" xfId="56" applyBorder="1"/>
    <xf numFmtId="44" fontId="24" fillId="0" borderId="59" xfId="57" applyFont="1" applyBorder="1"/>
    <xf numFmtId="44" fontId="24" fillId="0" borderId="1" xfId="57" applyFont="1" applyFill="1" applyBorder="1"/>
    <xf numFmtId="164" fontId="2" fillId="0" borderId="0" xfId="58" applyNumberFormat="1" applyFill="1" applyBorder="1"/>
    <xf numFmtId="172" fontId="2" fillId="0" borderId="0" xfId="56" applyNumberFormat="1" applyFill="1" applyBorder="1"/>
    <xf numFmtId="4" fontId="2" fillId="0" borderId="0" xfId="56" applyNumberFormat="1" applyFill="1" applyBorder="1"/>
    <xf numFmtId="0" fontId="2" fillId="0" borderId="56" xfId="56" applyBorder="1"/>
    <xf numFmtId="0" fontId="2" fillId="0" borderId="0" xfId="3" applyFill="1" applyBorder="1" applyAlignment="1">
      <alignment vertical="top"/>
    </xf>
    <xf numFmtId="0" fontId="2" fillId="0" borderId="0" xfId="3" applyFill="1" applyBorder="1" applyAlignment="1">
      <alignment vertical="top" wrapText="1"/>
    </xf>
    <xf numFmtId="0" fontId="33" fillId="0" borderId="0" xfId="56" applyFont="1" applyFill="1"/>
    <xf numFmtId="44" fontId="33" fillId="0" borderId="0" xfId="56" applyNumberFormat="1" applyFont="1" applyFill="1"/>
    <xf numFmtId="49" fontId="33" fillId="0" borderId="60" xfId="56" applyNumberFormat="1" applyFont="1" applyFill="1" applyBorder="1"/>
    <xf numFmtId="49" fontId="33" fillId="0" borderId="62" xfId="56" applyNumberFormat="1" applyFont="1" applyFill="1" applyBorder="1"/>
    <xf numFmtId="43" fontId="33" fillId="0" borderId="0" xfId="56" applyNumberFormat="1" applyFont="1" applyFill="1"/>
    <xf numFmtId="4" fontId="33" fillId="0" borderId="0" xfId="56" applyNumberFormat="1" applyFont="1" applyFill="1"/>
    <xf numFmtId="10" fontId="33" fillId="0" borderId="55" xfId="59" applyNumberFormat="1" applyFont="1" applyFill="1" applyBorder="1"/>
    <xf numFmtId="0" fontId="33" fillId="0" borderId="55" xfId="56" applyFont="1" applyBorder="1" applyAlignment="1">
      <alignment horizontal="center" wrapText="1"/>
    </xf>
    <xf numFmtId="0" fontId="33" fillId="0" borderId="55" xfId="56" applyFont="1" applyFill="1" applyBorder="1" applyAlignment="1">
      <alignment horizontal="left"/>
    </xf>
    <xf numFmtId="0" fontId="33" fillId="0" borderId="55" xfId="56" applyFont="1" applyFill="1" applyBorder="1"/>
    <xf numFmtId="0" fontId="2" fillId="23" borderId="55" xfId="3" applyFill="1" applyBorder="1" applyAlignment="1">
      <alignment horizontal="center" vertical="top"/>
    </xf>
    <xf numFmtId="4" fontId="2" fillId="0" borderId="1" xfId="3" applyNumberFormat="1" applyBorder="1" applyAlignment="1">
      <alignment horizontal="right" vertical="top"/>
    </xf>
    <xf numFmtId="0" fontId="23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vertical="center" indent="1"/>
    </xf>
    <xf numFmtId="0" fontId="35" fillId="0" borderId="0" xfId="0" applyFont="1" applyAlignment="1">
      <alignment vertical="center"/>
    </xf>
    <xf numFmtId="0" fontId="18" fillId="0" borderId="0" xfId="0" applyFont="1" applyAlignment="1">
      <alignment horizontal="left" vertical="center" indent="2"/>
    </xf>
    <xf numFmtId="0" fontId="18" fillId="0" borderId="0" xfId="0" applyFont="1" applyAlignment="1">
      <alignment horizontal="left" vertical="center" indent="15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0" fillId="0" borderId="0" xfId="0" applyAlignment="1"/>
    <xf numFmtId="0" fontId="28" fillId="0" borderId="0" xfId="0" applyFont="1"/>
    <xf numFmtId="0" fontId="39" fillId="0" borderId="0" xfId="0" applyFont="1" applyAlignment="1">
      <alignment horizontal="left" vertical="center" indent="4"/>
    </xf>
    <xf numFmtId="14" fontId="40" fillId="0" borderId="0" xfId="0" applyNumberFormat="1" applyFont="1" applyAlignment="1">
      <alignment horizontal="left" vertical="center" indent="4"/>
    </xf>
    <xf numFmtId="0" fontId="41" fillId="0" borderId="0" xfId="0" applyFont="1" applyAlignment="1">
      <alignment horizontal="left" vertical="center" indent="4"/>
    </xf>
    <xf numFmtId="43" fontId="33" fillId="0" borderId="0" xfId="56" applyNumberFormat="1" applyFont="1" applyFill="1" applyBorder="1"/>
    <xf numFmtId="43" fontId="33" fillId="0" borderId="61" xfId="56" applyNumberFormat="1" applyFont="1" applyFill="1" applyBorder="1"/>
    <xf numFmtId="43" fontId="33" fillId="0" borderId="65" xfId="56" applyNumberFormat="1" applyFont="1" applyFill="1" applyBorder="1"/>
    <xf numFmtId="43" fontId="33" fillId="0" borderId="63" xfId="56" applyNumberFormat="1" applyFont="1" applyFill="1" applyBorder="1"/>
    <xf numFmtId="43" fontId="33" fillId="0" borderId="1" xfId="56" applyNumberFormat="1" applyFont="1" applyFill="1" applyBorder="1"/>
    <xf numFmtId="43" fontId="33" fillId="0" borderId="59" xfId="56" applyNumberFormat="1" applyFont="1" applyFill="1" applyBorder="1"/>
    <xf numFmtId="43" fontId="33" fillId="0" borderId="64" xfId="56" applyNumberFormat="1" applyFont="1" applyFill="1" applyBorder="1"/>
    <xf numFmtId="43" fontId="28" fillId="0" borderId="58" xfId="0" applyNumberFormat="1" applyFont="1" applyFill="1" applyBorder="1"/>
    <xf numFmtId="10" fontId="1" fillId="0" borderId="0" xfId="2" applyNumberFormat="1" applyFont="1" applyFill="1"/>
    <xf numFmtId="44" fontId="1" fillId="0" borderId="0" xfId="55" applyFont="1" applyFill="1"/>
    <xf numFmtId="0" fontId="34" fillId="0" borderId="24" xfId="56" applyFont="1" applyFill="1" applyBorder="1" applyAlignment="1">
      <alignment horizontal="center"/>
    </xf>
    <xf numFmtId="0" fontId="34" fillId="0" borderId="25" xfId="56" applyFont="1" applyFill="1" applyBorder="1" applyAlignment="1">
      <alignment horizontal="center"/>
    </xf>
    <xf numFmtId="0" fontId="34" fillId="0" borderId="23" xfId="56" applyFont="1" applyFill="1" applyBorder="1" applyAlignment="1">
      <alignment horizontal="center"/>
    </xf>
  </cellXfs>
  <cellStyles count="60"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omma 8" xfId="58"/>
    <cellStyle name="Currency" xfId="55" builtinId="4"/>
    <cellStyle name="Currency 2" xfId="5"/>
    <cellStyle name="Currency 3" xfId="57"/>
    <cellStyle name="Heading 2" xfId="53" builtinId="17"/>
    <cellStyle name="Heading 3" xfId="54" builtinId="18"/>
    <cellStyle name="Normal" xfId="0" builtinId="0"/>
    <cellStyle name="Normal 2" xfId="7"/>
    <cellStyle name="Normal 2 2" xfId="9"/>
    <cellStyle name="Normal 2 3" xfId="56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_Reviewer Checklist" xfId="6"/>
    <cellStyle name="Percent" xfId="2" builtinId="5"/>
    <cellStyle name="Percent 2" xfId="8"/>
    <cellStyle name="Percent 3" xfId="12"/>
    <cellStyle name="Percent 4" xfId="49"/>
    <cellStyle name="Percent 5" xfId="5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c6x7jc8veqaSNFgxW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</xdr:colOff>
      <xdr:row>1</xdr:row>
      <xdr:rowOff>30480</xdr:rowOff>
    </xdr:from>
    <xdr:to>
      <xdr:col>9</xdr:col>
      <xdr:colOff>716280</xdr:colOff>
      <xdr:row>21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720" y="327660"/>
          <a:ext cx="4953000" cy="383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" y="297180"/>
          <a:ext cx="631698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220980</xdr:colOff>
      <xdr:row>2</xdr:row>
      <xdr:rowOff>0</xdr:rowOff>
    </xdr:from>
    <xdr:to>
      <xdr:col>10</xdr:col>
      <xdr:colOff>297180</xdr:colOff>
      <xdr:row>24</xdr:row>
      <xdr:rowOff>137160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80" y="487680"/>
          <a:ext cx="5943600" cy="43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1211580</xdr:colOff>
      <xdr:row>24</xdr:row>
      <xdr:rowOff>99060</xdr:rowOff>
    </xdr:from>
    <xdr:to>
      <xdr:col>10</xdr:col>
      <xdr:colOff>1287780</xdr:colOff>
      <xdr:row>28</xdr:row>
      <xdr:rowOff>45720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83"/>
        <a:stretch>
          <a:fillRect/>
        </a:stretch>
      </xdr:blipFill>
      <xdr:spPr bwMode="auto">
        <a:xfrm>
          <a:off x="7650480" y="4777740"/>
          <a:ext cx="594360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253365</xdr:colOff>
      <xdr:row>0</xdr:row>
      <xdr:rowOff>1</xdr:rowOff>
    </xdr:from>
    <xdr:to>
      <xdr:col>12</xdr:col>
      <xdr:colOff>371399</xdr:colOff>
      <xdr:row>43</xdr:row>
      <xdr:rowOff>21772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0" r="5109" b="-251"/>
        <a:stretch/>
      </xdr:blipFill>
      <xdr:spPr bwMode="auto">
        <a:xfrm>
          <a:off x="7096125" y="1"/>
          <a:ext cx="8987714" cy="8175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</xdr:colOff>
      <xdr:row>0</xdr:row>
      <xdr:rowOff>0</xdr:rowOff>
    </xdr:from>
    <xdr:to>
      <xdr:col>12</xdr:col>
      <xdr:colOff>845820</xdr:colOff>
      <xdr:row>40</xdr:row>
      <xdr:rowOff>55179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0"/>
          <a:ext cx="9837420" cy="7659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114300</xdr:rowOff>
    </xdr:from>
    <xdr:to>
      <xdr:col>4</xdr:col>
      <xdr:colOff>541020</xdr:colOff>
      <xdr:row>10</xdr:row>
      <xdr:rowOff>175260</xdr:rowOff>
    </xdr:to>
    <xdr:sp macro="" textlink="">
      <xdr:nvSpPr>
        <xdr:cNvPr id="39938" name="Text Box 2"/>
        <xdr:cNvSpPr txBox="1">
          <a:spLocks noChangeArrowheads="1"/>
        </xdr:cNvSpPr>
      </xdr:nvSpPr>
      <xdr:spPr bwMode="auto">
        <a:xfrm>
          <a:off x="609600" y="297180"/>
          <a:ext cx="38633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50" b="0" i="0" u="none" strike="noStrike" baseline="0">
              <a:solidFill>
                <a:srgbClr val="000000"/>
              </a:solidFill>
              <a:latin typeface="Arial"/>
              <a:cs typeface="Arial"/>
            </a:rPr>
            <a:t>I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January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Ending Balance- 2019 February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Balance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Interest Rate= 0.0257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Ave Bal x Interest Rate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23500003 Common Customer Deposits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Arial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123825</xdr:rowOff>
        </xdr:from>
        <xdr:to>
          <xdr:col>8</xdr:col>
          <xdr:colOff>285750</xdr:colOff>
          <xdr:row>32</xdr:row>
          <xdr:rowOff>76200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6696075" cy="554164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2880"/>
          <a:ext cx="6696075" cy="554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10368</xdr:colOff>
      <xdr:row>1</xdr:row>
      <xdr:rowOff>38099</xdr:rowOff>
    </xdr:from>
    <xdr:ext cx="5382686" cy="43129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968" y="220979"/>
          <a:ext cx="5382686" cy="431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266700</xdr:rowOff>
    </xdr:from>
    <xdr:ext cx="6602730" cy="63531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790" y="182880"/>
          <a:ext cx="6602730" cy="635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1314450</xdr:colOff>
      <xdr:row>2</xdr:row>
      <xdr:rowOff>38100</xdr:rowOff>
    </xdr:from>
    <xdr:to>
      <xdr:col>11</xdr:col>
      <xdr:colOff>333375</xdr:colOff>
      <xdr:row>36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9570" y="525780"/>
          <a:ext cx="7941945" cy="6528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1504950</xdr:colOff>
      <xdr:row>0</xdr:row>
      <xdr:rowOff>276225</xdr:rowOff>
    </xdr:from>
    <xdr:to>
      <xdr:col>10</xdr:col>
      <xdr:colOff>390525</xdr:colOff>
      <xdr:row>28</xdr:row>
      <xdr:rowOff>112395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70" y="276225"/>
          <a:ext cx="6307455" cy="524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285750</xdr:rowOff>
    </xdr:from>
    <xdr:to>
      <xdr:col>10</xdr:col>
      <xdr:colOff>66675</xdr:colOff>
      <xdr:row>27</xdr:row>
      <xdr:rowOff>64770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285750"/>
          <a:ext cx="5924550" cy="500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1</xdr:row>
      <xdr:rowOff>0</xdr:rowOff>
    </xdr:from>
    <xdr:to>
      <xdr:col>10</xdr:col>
      <xdr:colOff>487680</xdr:colOff>
      <xdr:row>27</xdr:row>
      <xdr:rowOff>83820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860" y="297180"/>
          <a:ext cx="6316980" cy="501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tabSelected="1" zoomScaleNormal="100" workbookViewId="0">
      <selection activeCell="G17" sqref="G17"/>
    </sheetView>
  </sheetViews>
  <sheetFormatPr defaultRowHeight="15" x14ac:dyDescent="0.25"/>
  <cols>
    <col min="1" max="1" width="6" customWidth="1"/>
    <col min="2" max="2" width="46" bestFit="1" customWidth="1"/>
    <col min="3" max="3" width="5.28515625" customWidth="1"/>
    <col min="4" max="4" width="12" customWidth="1"/>
    <col min="5" max="5" width="12.85546875" customWidth="1"/>
    <col min="6" max="6" width="10.42578125" customWidth="1"/>
    <col min="7" max="7" width="13.140625" customWidth="1"/>
    <col min="8" max="8" width="13.7109375" customWidth="1"/>
    <col min="9" max="9" width="10.7109375" customWidth="1"/>
    <col min="10" max="10" width="10.5703125" bestFit="1" customWidth="1"/>
  </cols>
  <sheetData>
    <row r="3" spans="1:9" ht="14.45" x14ac:dyDescent="0.3">
      <c r="A3" s="130"/>
      <c r="B3" s="105" t="s">
        <v>0</v>
      </c>
      <c r="C3" s="105"/>
      <c r="D3" s="105"/>
      <c r="E3" s="105"/>
      <c r="F3" s="105"/>
      <c r="G3" s="105"/>
      <c r="I3" s="105"/>
    </row>
    <row r="4" spans="1:9" ht="15.6" x14ac:dyDescent="0.3">
      <c r="A4" s="130"/>
      <c r="B4" s="104" t="s">
        <v>1</v>
      </c>
      <c r="C4" s="104"/>
      <c r="D4" s="104"/>
      <c r="E4" s="104"/>
      <c r="F4" s="104"/>
      <c r="G4" s="104"/>
      <c r="H4" s="104"/>
      <c r="I4" s="104"/>
    </row>
    <row r="5" spans="1:9" ht="15.6" x14ac:dyDescent="0.3">
      <c r="A5" s="130"/>
      <c r="B5" s="104" t="s">
        <v>2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A6" s="130"/>
      <c r="B6" s="104" t="s">
        <v>57</v>
      </c>
      <c r="C6" s="104"/>
      <c r="D6" s="104"/>
      <c r="E6" s="104"/>
      <c r="F6" s="104"/>
      <c r="G6" s="104"/>
      <c r="H6" s="104"/>
      <c r="I6" s="104"/>
    </row>
    <row r="7" spans="1:9" ht="14.45" x14ac:dyDescent="0.3">
      <c r="A7" s="130"/>
      <c r="B7" s="130"/>
      <c r="C7" s="210"/>
      <c r="D7" s="211" t="s">
        <v>87</v>
      </c>
      <c r="E7" s="212"/>
      <c r="F7" s="213" t="s">
        <v>88</v>
      </c>
      <c r="G7" s="212"/>
      <c r="H7" s="213" t="s">
        <v>89</v>
      </c>
      <c r="I7" s="130"/>
    </row>
    <row r="8" spans="1:9" ht="14.45" x14ac:dyDescent="0.3">
      <c r="A8" s="5" t="s">
        <v>3</v>
      </c>
      <c r="B8" s="4"/>
      <c r="C8" s="214"/>
      <c r="D8" s="213" t="s">
        <v>90</v>
      </c>
      <c r="E8" s="213" t="s">
        <v>88</v>
      </c>
      <c r="F8" s="213" t="s">
        <v>91</v>
      </c>
      <c r="G8" s="213" t="s">
        <v>89</v>
      </c>
      <c r="H8" s="213" t="s">
        <v>91</v>
      </c>
    </row>
    <row r="9" spans="1:9" ht="14.45" x14ac:dyDescent="0.3">
      <c r="A9" s="6" t="s">
        <v>4</v>
      </c>
      <c r="B9" s="7" t="s">
        <v>5</v>
      </c>
      <c r="C9" s="215" t="s">
        <v>92</v>
      </c>
      <c r="D9" s="216" t="s">
        <v>93</v>
      </c>
      <c r="E9" s="217" t="s">
        <v>94</v>
      </c>
      <c r="F9" s="216" t="s">
        <v>95</v>
      </c>
      <c r="G9" s="217" t="s">
        <v>96</v>
      </c>
      <c r="H9" s="216" t="s">
        <v>97</v>
      </c>
    </row>
    <row r="10" spans="1:9" ht="14.45" x14ac:dyDescent="0.3">
      <c r="A10" s="8"/>
      <c r="B10" s="8"/>
      <c r="C10" s="8"/>
      <c r="D10" s="8"/>
      <c r="E10" s="8"/>
      <c r="F10" s="8"/>
      <c r="G10" s="8"/>
      <c r="H10" s="8"/>
    </row>
    <row r="11" spans="1:9" ht="14.45" x14ac:dyDescent="0.3">
      <c r="A11" s="9">
        <v>1</v>
      </c>
      <c r="B11" s="10" t="s">
        <v>6</v>
      </c>
      <c r="C11" s="10"/>
      <c r="D11" s="11">
        <v>0</v>
      </c>
      <c r="E11" s="11">
        <f>'Change in InterestElec'!H23</f>
        <v>803909.33835699933</v>
      </c>
      <c r="F11" s="11">
        <f>E11-D11</f>
        <v>803909.33835699933</v>
      </c>
      <c r="G11" s="11">
        <f>E11</f>
        <v>803909.33835699933</v>
      </c>
      <c r="H11" s="11">
        <f>G11-F11</f>
        <v>0</v>
      </c>
    </row>
    <row r="12" spans="1:9" ht="14.45" x14ac:dyDescent="0.3">
      <c r="A12" s="14">
        <v>2</v>
      </c>
      <c r="B12" s="18"/>
      <c r="C12" s="18"/>
      <c r="D12" s="18"/>
      <c r="E12" s="18"/>
      <c r="F12" s="18"/>
      <c r="G12" s="18"/>
      <c r="H12" s="18"/>
    </row>
    <row r="13" spans="1:9" thickBot="1" x14ac:dyDescent="0.35">
      <c r="A13" s="9">
        <v>3</v>
      </c>
      <c r="B13" s="12" t="s">
        <v>7</v>
      </c>
      <c r="C13" s="13"/>
      <c r="D13" s="220">
        <f>-SUM(D11:D12)</f>
        <v>0</v>
      </c>
      <c r="E13" s="220">
        <f t="shared" ref="E13:H13" si="0">-SUM(E11:E12)</f>
        <v>-803909.33835699933</v>
      </c>
      <c r="F13" s="220">
        <f t="shared" si="0"/>
        <v>-803909.33835699933</v>
      </c>
      <c r="G13" s="220">
        <f t="shared" si="0"/>
        <v>-803909.33835699933</v>
      </c>
      <c r="H13" s="220">
        <f t="shared" si="0"/>
        <v>0</v>
      </c>
    </row>
    <row r="14" spans="1:9" thickTop="1" x14ac:dyDescent="0.3">
      <c r="A14" s="13"/>
      <c r="B14" s="13"/>
      <c r="C14" s="13"/>
      <c r="D14" s="13"/>
      <c r="E14" s="13"/>
      <c r="F14" s="13"/>
      <c r="G14" s="13"/>
      <c r="H14" s="13"/>
    </row>
  </sheetData>
  <pageMargins left="0.7" right="0.7" top="0.75" bottom="0.75" header="0.3" footer="0.3"/>
  <pageSetup scale="7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topLeftCell="G1" zoomScaleNormal="100" workbookViewId="0">
      <selection activeCell="G31" sqref="G31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4" width="25" bestFit="1" customWidth="1"/>
    <col min="5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0" width="25" bestFit="1" customWidth="1"/>
    <col min="261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6" width="25" bestFit="1" customWidth="1"/>
    <col min="517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2" width="25" bestFit="1" customWidth="1"/>
    <col min="773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8" width="25" bestFit="1" customWidth="1"/>
    <col min="1029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4" width="25" bestFit="1" customWidth="1"/>
    <col min="1285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0" width="25" bestFit="1" customWidth="1"/>
    <col min="1541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6" width="25" bestFit="1" customWidth="1"/>
    <col min="1797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2" width="25" bestFit="1" customWidth="1"/>
    <col min="2053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8" width="25" bestFit="1" customWidth="1"/>
    <col min="2309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4" width="25" bestFit="1" customWidth="1"/>
    <col min="2565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0" width="25" bestFit="1" customWidth="1"/>
    <col min="2821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6" width="25" bestFit="1" customWidth="1"/>
    <col min="3077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2" width="25" bestFit="1" customWidth="1"/>
    <col min="3333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8" width="25" bestFit="1" customWidth="1"/>
    <col min="3589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4" width="25" bestFit="1" customWidth="1"/>
    <col min="3845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0" width="25" bestFit="1" customWidth="1"/>
    <col min="4101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6" width="25" bestFit="1" customWidth="1"/>
    <col min="4357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2" width="25" bestFit="1" customWidth="1"/>
    <col min="4613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8" width="25" bestFit="1" customWidth="1"/>
    <col min="4869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4" width="25" bestFit="1" customWidth="1"/>
    <col min="5125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0" width="25" bestFit="1" customWidth="1"/>
    <col min="5381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6" width="25" bestFit="1" customWidth="1"/>
    <col min="5637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2" width="25" bestFit="1" customWidth="1"/>
    <col min="5893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8" width="25" bestFit="1" customWidth="1"/>
    <col min="6149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4" width="25" bestFit="1" customWidth="1"/>
    <col min="6405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0" width="25" bestFit="1" customWidth="1"/>
    <col min="6661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6" width="25" bestFit="1" customWidth="1"/>
    <col min="6917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2" width="25" bestFit="1" customWidth="1"/>
    <col min="7173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8" width="25" bestFit="1" customWidth="1"/>
    <col min="7429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4" width="25" bestFit="1" customWidth="1"/>
    <col min="7685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0" width="25" bestFit="1" customWidth="1"/>
    <col min="7941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6" width="25" bestFit="1" customWidth="1"/>
    <col min="8197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2" width="25" bestFit="1" customWidth="1"/>
    <col min="8453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8" width="25" bestFit="1" customWidth="1"/>
    <col min="8709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4" width="25" bestFit="1" customWidth="1"/>
    <col min="8965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0" width="25" bestFit="1" customWidth="1"/>
    <col min="9221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6" width="25" bestFit="1" customWidth="1"/>
    <col min="9477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2" width="25" bestFit="1" customWidth="1"/>
    <col min="9733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8" width="25" bestFit="1" customWidth="1"/>
    <col min="9989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4" width="25" bestFit="1" customWidth="1"/>
    <col min="10245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0" width="25" bestFit="1" customWidth="1"/>
    <col min="10501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6" width="25" bestFit="1" customWidth="1"/>
    <col min="10757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2" width="25" bestFit="1" customWidth="1"/>
    <col min="11013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8" width="25" bestFit="1" customWidth="1"/>
    <col min="11269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4" width="25" bestFit="1" customWidth="1"/>
    <col min="11525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0" width="25" bestFit="1" customWidth="1"/>
    <col min="11781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6" width="25" bestFit="1" customWidth="1"/>
    <col min="12037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2" width="25" bestFit="1" customWidth="1"/>
    <col min="12293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8" width="25" bestFit="1" customWidth="1"/>
    <col min="12549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4" width="25" bestFit="1" customWidth="1"/>
    <col min="12805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0" width="25" bestFit="1" customWidth="1"/>
    <col min="13061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6" width="25" bestFit="1" customWidth="1"/>
    <col min="13317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2" width="25" bestFit="1" customWidth="1"/>
    <col min="13573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8" width="25" bestFit="1" customWidth="1"/>
    <col min="13829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4" width="25" bestFit="1" customWidth="1"/>
    <col min="14085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0" width="25" bestFit="1" customWidth="1"/>
    <col min="14341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6" width="25" bestFit="1" customWidth="1"/>
    <col min="14597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2" width="25" bestFit="1" customWidth="1"/>
    <col min="14853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8" width="25" bestFit="1" customWidth="1"/>
    <col min="15109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4" width="25" bestFit="1" customWidth="1"/>
    <col min="15365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0" width="25" bestFit="1" customWidth="1"/>
    <col min="15621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6" width="25" bestFit="1" customWidth="1"/>
    <col min="15877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2" width="25" bestFit="1" customWidth="1"/>
    <col min="16133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337419.54</v>
      </c>
      <c r="E6" s="181">
        <f>((D6/(D6+D7))*(D8+D9))+D6</f>
        <v>257390.3032415573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97664.36</v>
      </c>
      <c r="E7" s="181">
        <f>((D7/(D7+D6))*(D8+D9))+D7</f>
        <v>74500.30675844269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-32598.28</v>
      </c>
      <c r="E8" s="177">
        <f>SUM(E6:E7)</f>
        <v>331890.61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-70595.009999999995</v>
      </c>
    </row>
    <row r="10" spans="1:10" thickBot="1" x14ac:dyDescent="0.35">
      <c r="C10" s="170" t="s">
        <v>53</v>
      </c>
      <c r="D10" s="191">
        <f>SUM(D6:D9)</f>
        <v>331890.61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3507148.73</v>
      </c>
      <c r="E15" s="181">
        <f>((D15/(D15+D16))*(D17+D18))+D15</f>
        <v>2712649.269988758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906225.07</v>
      </c>
      <c r="E16" s="181">
        <f>((D16/(D16+D15))*(D17+D18))+D16</f>
        <v>700931.43001124193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-197975.73</v>
      </c>
      <c r="E17" s="177">
        <f>SUM(E15:E16)</f>
        <v>3413580.7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-801817.37</v>
      </c>
    </row>
    <row r="19" spans="1:6" thickBot="1" x14ac:dyDescent="0.35">
      <c r="A19" s="172"/>
      <c r="B19" s="171"/>
      <c r="C19" s="170" t="s">
        <v>56</v>
      </c>
      <c r="D19" s="169">
        <f>SUM(D15:D18)</f>
        <v>3413580.6999999993</v>
      </c>
    </row>
    <row r="20" spans="1:6" thickTop="1" x14ac:dyDescent="0.3"/>
    <row r="21" spans="1:6" ht="14.45" x14ac:dyDescent="0.3">
      <c r="D21" t="s">
        <v>59</v>
      </c>
      <c r="E21" s="166">
        <f>E6+E15</f>
        <v>2970039.5732303155</v>
      </c>
      <c r="F21" s="167" t="s">
        <v>54</v>
      </c>
    </row>
    <row r="22" spans="1:6" ht="14.45" x14ac:dyDescent="0.3">
      <c r="D22" t="s">
        <v>58</v>
      </c>
      <c r="E22" s="168">
        <f>E7+E16</f>
        <v>775431.73676968459</v>
      </c>
      <c r="F22" s="167" t="s">
        <v>55</v>
      </c>
    </row>
    <row r="23" spans="1:6" ht="14.45" x14ac:dyDescent="0.3">
      <c r="E23" s="166">
        <f>SUM(E21:E22)</f>
        <v>3745471.31</v>
      </c>
    </row>
    <row r="25" spans="1:6" ht="14.45" x14ac:dyDescent="0.3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F26" sqref="F2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27667.06</v>
      </c>
      <c r="E6" s="181">
        <f>((D6/(D6+D7))*(D8+D9))+D6</f>
        <v>-51766.079294127718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8083.6</v>
      </c>
      <c r="E7" s="181">
        <f>((D7/(D7+D6))*(D8+D9))+D7</f>
        <v>-15124.710705872281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-32586.28</v>
      </c>
      <c r="E8" s="177">
        <f>SUM(E6:E7)</f>
        <v>-66890.789999999994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-70055.17</v>
      </c>
    </row>
    <row r="10" spans="1:10" thickBot="1" x14ac:dyDescent="0.35">
      <c r="C10" s="170" t="s">
        <v>53</v>
      </c>
      <c r="D10" s="191">
        <f>SUM(D6:D9)</f>
        <v>-66890.789999999994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3978611.39</v>
      </c>
      <c r="E15" s="181">
        <f>((D15/(D15+D16))*(D17+D18))+D15</f>
        <v>3166429.393856605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999926.73</v>
      </c>
      <c r="E16" s="181">
        <f>((D16/(D16+D15))*(D17+D18))+D16</f>
        <v>795804.63614339498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-196355.05</v>
      </c>
      <c r="E17" s="177">
        <f>SUM(E15:E16)</f>
        <v>3962234.0300000003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-819949.04</v>
      </c>
    </row>
    <row r="19" spans="1:6" thickBot="1" x14ac:dyDescent="0.35">
      <c r="A19" s="172"/>
      <c r="B19" s="171"/>
      <c r="C19" s="170" t="s">
        <v>56</v>
      </c>
      <c r="D19" s="169">
        <f>SUM(D15:D18)</f>
        <v>3962234.0300000003</v>
      </c>
    </row>
    <row r="20" spans="1:6" thickTop="1" x14ac:dyDescent="0.3"/>
    <row r="21" spans="1:6" ht="14.45" x14ac:dyDescent="0.3">
      <c r="D21" t="s">
        <v>59</v>
      </c>
      <c r="E21" s="166">
        <f>E6+E15</f>
        <v>3114663.3145624772</v>
      </c>
      <c r="F21" s="167" t="s">
        <v>54</v>
      </c>
    </row>
    <row r="22" spans="1:6" ht="14.45" x14ac:dyDescent="0.3">
      <c r="D22" t="s">
        <v>58</v>
      </c>
      <c r="E22" s="168">
        <f>E7+E16</f>
        <v>780679.9254375227</v>
      </c>
      <c r="F22" s="167" t="s">
        <v>55</v>
      </c>
    </row>
    <row r="23" spans="1:6" ht="14.45" x14ac:dyDescent="0.3">
      <c r="E23" s="166">
        <f>SUM(E21:E22)</f>
        <v>3895343.2399999998</v>
      </c>
    </row>
    <row r="25" spans="1:6" ht="14.45" x14ac:dyDescent="0.3">
      <c r="E25" s="165">
        <f>SUM(D6:D9,D15:D18)-E23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25" sqref="D25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10861.63</v>
      </c>
      <c r="E6" s="181">
        <f>((D6/(D6+D7))*(D8+D9))+D6</f>
        <v>-76488.63226753597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2072.63</v>
      </c>
      <c r="E7" s="181">
        <f>((D7/(D7+D6))*(D8+D9))+D7</f>
        <v>-14595.657732464013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-31840.29</v>
      </c>
      <c r="E8" s="177">
        <f>SUM(E6:E7)</f>
        <v>-91084.289999999979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-72178.259999999995</v>
      </c>
    </row>
    <row r="10" spans="1:10" thickBot="1" x14ac:dyDescent="0.35">
      <c r="C10" s="170" t="s">
        <v>53</v>
      </c>
      <c r="D10" s="191">
        <f>SUM(D6:D9)</f>
        <v>-91084.29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4585277.3099999996</v>
      </c>
      <c r="E15" s="181">
        <f>((D15/(D15+D16))*(D17+D18))+D15</f>
        <v>3748542.6829471672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1145060.1200000001</v>
      </c>
      <c r="E16" s="181">
        <f>((D16/(D16+D15))*(D17+D18))+D16</f>
        <v>936106.24705283227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-196344.51</v>
      </c>
      <c r="E17" s="177">
        <f>SUM(E15:E16)</f>
        <v>4684648.93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-849343.99</v>
      </c>
    </row>
    <row r="19" spans="1:6" thickBot="1" x14ac:dyDescent="0.35">
      <c r="A19" s="172"/>
      <c r="B19" s="171"/>
      <c r="C19" s="170" t="s">
        <v>56</v>
      </c>
      <c r="D19" s="169">
        <f>SUM(D15:D18)</f>
        <v>4684648.93</v>
      </c>
    </row>
    <row r="20" spans="1:6" thickTop="1" x14ac:dyDescent="0.3"/>
    <row r="21" spans="1:6" ht="14.45" x14ac:dyDescent="0.3">
      <c r="D21" t="s">
        <v>59</v>
      </c>
      <c r="E21" s="166">
        <f>E6+E15</f>
        <v>3672054.0506796311</v>
      </c>
      <c r="F21" s="167" t="s">
        <v>54</v>
      </c>
    </row>
    <row r="22" spans="1:6" ht="14.45" x14ac:dyDescent="0.3">
      <c r="D22" t="s">
        <v>58</v>
      </c>
      <c r="E22" s="168">
        <f>E7+E16</f>
        <v>921510.58932036825</v>
      </c>
      <c r="F22" s="167" t="s">
        <v>55</v>
      </c>
    </row>
    <row r="23" spans="1:6" ht="14.45" x14ac:dyDescent="0.3">
      <c r="E23" s="166">
        <f>SUM(E21:E22)</f>
        <v>4593564.6399999997</v>
      </c>
    </row>
    <row r="25" spans="1:6" ht="14.45" x14ac:dyDescent="0.3">
      <c r="E25" s="165">
        <f>SUM(D6:D9,D15:D18)-E23</f>
        <v>0</v>
      </c>
    </row>
  </sheetData>
  <pageMargins left="0.7" right="0.7" top="0.75" bottom="0.75" header="0.3" footer="0.3"/>
  <pageSetup scale="53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G3" sqref="G3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6743.66</v>
      </c>
      <c r="E6" s="181">
        <f>((D6/(D6+D7))*(D8+D9))+D6</f>
        <v>-73712.636532469754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2090.87</v>
      </c>
      <c r="E7" s="181">
        <f>((D7/(D7+D6))*(D8+D9))+D7</f>
        <v>-22854.58346753025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-31840.58</v>
      </c>
      <c r="E8" s="177">
        <f>SUM(E6:E7)</f>
        <v>-96567.22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-73561.17</v>
      </c>
    </row>
    <row r="10" spans="1:10" thickBot="1" x14ac:dyDescent="0.35">
      <c r="C10" s="170" t="s">
        <v>53</v>
      </c>
      <c r="D10" s="191">
        <f>SUM(D6:D9)</f>
        <v>-96567.22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5202181.13</v>
      </c>
      <c r="E15" s="181">
        <f>((D15/(D15+D16))*(D17+D18))+D15</f>
        <v>4342431.9736270849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1321228.44</v>
      </c>
      <c r="E16" s="181">
        <f>((D16/(D16+D15))*(D17+D18))+D16</f>
        <v>1102872.906372915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-195456.16</v>
      </c>
      <c r="E17" s="177">
        <f>SUM(E15:E16)</f>
        <v>5445304.8799999999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-882648.53</v>
      </c>
    </row>
    <row r="19" spans="1:6" thickBot="1" x14ac:dyDescent="0.35">
      <c r="A19" s="172"/>
      <c r="B19" s="171"/>
      <c r="C19" s="170" t="s">
        <v>56</v>
      </c>
      <c r="D19" s="169">
        <f>SUM(D15:D18)</f>
        <v>5445304.8799999999</v>
      </c>
    </row>
    <row r="20" spans="1:6" thickTop="1" x14ac:dyDescent="0.3"/>
    <row r="21" spans="1:6" ht="14.45" x14ac:dyDescent="0.3">
      <c r="D21" t="s">
        <v>59</v>
      </c>
      <c r="E21" s="166">
        <f>E6+E15</f>
        <v>4268719.3370946152</v>
      </c>
      <c r="F21" s="167" t="s">
        <v>54</v>
      </c>
    </row>
    <row r="22" spans="1:6" ht="14.45" x14ac:dyDescent="0.3">
      <c r="D22" t="s">
        <v>58</v>
      </c>
      <c r="E22" s="168">
        <f>E7+E16</f>
        <v>1080018.3229053847</v>
      </c>
      <c r="F22" s="167" t="s">
        <v>55</v>
      </c>
    </row>
    <row r="23" spans="1:6" ht="14.45" x14ac:dyDescent="0.3">
      <c r="E23" s="166">
        <f>SUM(E21:E22)</f>
        <v>5348737.66</v>
      </c>
    </row>
    <row r="25" spans="1:6" ht="14.45" x14ac:dyDescent="0.3">
      <c r="E25" s="165">
        <f>SUM(D6:D9,D15:D18)-E23</f>
        <v>0</v>
      </c>
    </row>
  </sheetData>
  <pageMargins left="0.7" right="0.7" top="0.75" bottom="0.75" header="0.3" footer="0.3"/>
  <pageSetup scale="4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B32" sqref="B32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6295.79</v>
      </c>
      <c r="E6" s="181">
        <f>((D6/(D6+D7))*(D8+D9))+D6</f>
        <v>-80918.735913409328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1402.73</v>
      </c>
      <c r="E7" s="181">
        <f>((D7/(D7+D6))*(D8+D9))+D7</f>
        <v>-18029.05408659067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-31655.18</v>
      </c>
      <c r="E8" s="177">
        <f>SUM(E6:E7)</f>
        <v>-98947.79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-74991.13</v>
      </c>
    </row>
    <row r="10" spans="1:10" thickBot="1" x14ac:dyDescent="0.35">
      <c r="C10" s="170" t="s">
        <v>53</v>
      </c>
      <c r="D10" s="191">
        <f>SUM(D6:D9)</f>
        <v>-98947.790000000008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5753597.46</v>
      </c>
      <c r="E15" s="181">
        <f>((D15/(D15+D16))*(D17+D18))+D15</f>
        <v>4842265.7046859385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1432734.14</v>
      </c>
      <c r="E16" s="181">
        <f>((D16/(D16+D15))*(D17+D18))+D16</f>
        <v>1205798.535314061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-194646.95</v>
      </c>
      <c r="E17" s="177">
        <f>SUM(E15:E16)</f>
        <v>6048064.2399999993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-943620.41</v>
      </c>
    </row>
    <row r="19" spans="1:6" thickBot="1" x14ac:dyDescent="0.35">
      <c r="A19" s="172"/>
      <c r="B19" s="171"/>
      <c r="C19" s="170" t="s">
        <v>56</v>
      </c>
      <c r="D19" s="169">
        <f>SUM(D15:D18)</f>
        <v>6048064.2399999993</v>
      </c>
    </row>
    <row r="20" spans="1:6" thickTop="1" x14ac:dyDescent="0.3"/>
    <row r="21" spans="1:6" ht="14.45" x14ac:dyDescent="0.3">
      <c r="D21" t="s">
        <v>59</v>
      </c>
      <c r="E21" s="166">
        <f>E6+E15</f>
        <v>4761346.9687725296</v>
      </c>
      <c r="F21" s="167" t="s">
        <v>54</v>
      </c>
    </row>
    <row r="22" spans="1:6" ht="14.45" x14ac:dyDescent="0.3">
      <c r="D22" t="s">
        <v>58</v>
      </c>
      <c r="E22" s="168">
        <f>E7+E16</f>
        <v>1187769.4812274703</v>
      </c>
      <c r="F22" s="167" t="s">
        <v>55</v>
      </c>
    </row>
    <row r="23" spans="1:6" ht="14.45" x14ac:dyDescent="0.3">
      <c r="E23" s="166">
        <f>SUM(E21:E22)</f>
        <v>5949116.4500000002</v>
      </c>
    </row>
    <row r="25" spans="1:6" ht="14.45" x14ac:dyDescent="0.3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7" sqref="D7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6" width="22.7109375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2" width="22.7109375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8" width="22.7109375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4" width="22.7109375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30" width="22.7109375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6" width="22.7109375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2" width="22.7109375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8" width="22.7109375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4" width="22.7109375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10" width="22.7109375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6" width="22.7109375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2" width="22.7109375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8" width="22.7109375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4" width="22.7109375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90" width="22.7109375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6" width="22.7109375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2" width="22.7109375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8" width="22.7109375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4" width="22.7109375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70" width="22.7109375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6" width="22.7109375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2" width="22.7109375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8" width="22.7109375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4" width="22.7109375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50" width="22.7109375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6" width="22.7109375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2" width="22.7109375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8" width="22.7109375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4" width="22.7109375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30" width="22.7109375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6" width="22.7109375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2" width="22.7109375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8" width="22.7109375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4" width="22.7109375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10" width="22.7109375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6" width="22.7109375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2" width="22.7109375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8" width="22.7109375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4" width="22.7109375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90" width="22.7109375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6" width="22.7109375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2" width="22.7109375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8" width="22.7109375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4" width="22.7109375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70" width="22.7109375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6" width="22.7109375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2" width="22.7109375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8" width="22.7109375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4" width="22.7109375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50" width="22.7109375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6" width="22.7109375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2" width="22.7109375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8" width="22.7109375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4" width="22.7109375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30" width="22.7109375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6" width="22.7109375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2" width="22.7109375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8" width="22.7109375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4" width="22.7109375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10" width="22.7109375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6" width="22.7109375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2" width="22.7109375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8" width="22.7109375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4" width="22.7109375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5844.53</v>
      </c>
      <c r="E6" s="181">
        <f>((D6/(D6+D7))*(D8+D9))+D6</f>
        <v>-79633.43089153539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1496.85</v>
      </c>
      <c r="E7" s="181">
        <f>((D7/(D7+D6))*(D8+D9))+D7</f>
        <v>-20395.019108464625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-31646.28</v>
      </c>
      <c r="E8" s="177">
        <f>SUM(E6:E7)</f>
        <v>-100028.45000000001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-75723.55</v>
      </c>
    </row>
    <row r="10" spans="1:10" thickBot="1" x14ac:dyDescent="0.35">
      <c r="C10" s="170" t="s">
        <v>53</v>
      </c>
      <c r="D10" s="191">
        <f>SUM(D6:D9)</f>
        <v>-100028.45000000001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5558677.0599999996</v>
      </c>
      <c r="E15" s="181">
        <f>((D15/(D15+D16))*(D17+D18))+D15</f>
        <v>4618432.4410900548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1448205.33</v>
      </c>
      <c r="E16" s="181">
        <f>((D16/(D16+D15))*(D17+D18))+D16</f>
        <v>1203242.8589099452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-193094.17</v>
      </c>
      <c r="E17" s="177">
        <f>SUM(E15:E16)</f>
        <v>5821675.2999999998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-992112.92</v>
      </c>
    </row>
    <row r="19" spans="1:6" thickBot="1" x14ac:dyDescent="0.35">
      <c r="A19" s="172"/>
      <c r="B19" s="171"/>
      <c r="C19" s="170" t="s">
        <v>56</v>
      </c>
      <c r="D19" s="169">
        <f>SUM(D15:D18)</f>
        <v>5821675.2999999998</v>
      </c>
    </row>
    <row r="20" spans="1:6" thickTop="1" x14ac:dyDescent="0.3"/>
    <row r="21" spans="1:6" ht="14.45" x14ac:dyDescent="0.3">
      <c r="D21" t="s">
        <v>59</v>
      </c>
      <c r="E21" s="166">
        <f>E6+E15</f>
        <v>4538799.0101985196</v>
      </c>
      <c r="F21" s="167" t="s">
        <v>54</v>
      </c>
    </row>
    <row r="22" spans="1:6" ht="14.45" x14ac:dyDescent="0.3">
      <c r="D22" t="s">
        <v>58</v>
      </c>
      <c r="E22" s="168">
        <f>E7+E16</f>
        <v>1182847.8398014805</v>
      </c>
      <c r="F22" s="167" t="s">
        <v>55</v>
      </c>
    </row>
    <row r="23" spans="1:6" ht="14.45" x14ac:dyDescent="0.3">
      <c r="E23" s="166">
        <f>SUM(E21:E22)</f>
        <v>5721646.8499999996</v>
      </c>
    </row>
    <row r="25" spans="1:6" ht="14.45" x14ac:dyDescent="0.3">
      <c r="E25" s="165">
        <f>SUM(D6:D9,D15:D18)-E23</f>
        <v>0</v>
      </c>
    </row>
  </sheetData>
  <pageMargins left="0.7" right="0.7" top="0.75" bottom="0.75" header="0.3" footer="0.3"/>
  <pageSetup scale="53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zoomScaleNormal="100" workbookViewId="0">
      <selection activeCell="E9" sqref="E9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  <c r="E5" s="145"/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5518.23</v>
      </c>
      <c r="E6" s="164">
        <f>((D6/(D6+D7))*(D8+D9))+D6</f>
        <v>-87022.284578101753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822.28</v>
      </c>
      <c r="E7" s="164">
        <f>((D7/(D7+D6))*(D8+D9))+D7</f>
        <v>-12967.325421898237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-31639.59</v>
      </c>
      <c r="E8" s="301">
        <f>SUM(E6:E7)</f>
        <v>-99989.609999999986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-74690.53</v>
      </c>
      <c r="E9" s="145"/>
    </row>
    <row r="10" spans="1:10" thickBot="1" x14ac:dyDescent="0.35">
      <c r="C10" s="170" t="s">
        <v>53</v>
      </c>
      <c r="D10" s="191">
        <f>SUM(D6:D9)</f>
        <v>-99989.61</v>
      </c>
      <c r="E10" s="145"/>
    </row>
    <row r="11" spans="1:10" thickTop="1" x14ac:dyDescent="0.3">
      <c r="E11" s="302">
        <f>D6/(D6+D7)</f>
        <v>0.87031327132990877</v>
      </c>
    </row>
    <row r="12" spans="1:10" ht="18" thickBot="1" x14ac:dyDescent="0.4">
      <c r="A12" s="190" t="s">
        <v>32</v>
      </c>
      <c r="B12" s="190"/>
      <c r="C12" s="189"/>
      <c r="E12" s="303">
        <f>E11*(D9+D8)</f>
        <v>-92540.514578101749</v>
      </c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  <c r="E13" s="145"/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  <c r="E14" s="145"/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4717554.5</v>
      </c>
      <c r="E15" s="164">
        <f>((D15/(D15+D16))*(D17+D18))+D15</f>
        <v>3775178.9477064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1263004.49</v>
      </c>
      <c r="E16" s="164">
        <f>((D16/(D16+D15))*(D17+D18))+D16</f>
        <v>1010707.5522936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-189230.44</v>
      </c>
      <c r="E17" s="301">
        <f>SUM(E15:E16)</f>
        <v>4785886.5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-1005442.05</v>
      </c>
      <c r="E18" s="145"/>
    </row>
    <row r="19" spans="1:6" thickBot="1" x14ac:dyDescent="0.35">
      <c r="A19" s="172"/>
      <c r="B19" s="171"/>
      <c r="C19" s="170" t="s">
        <v>56</v>
      </c>
      <c r="D19" s="169">
        <f>SUM(D15:D18)</f>
        <v>4785886.5</v>
      </c>
      <c r="E19" s="145"/>
    </row>
    <row r="20" spans="1:6" thickTop="1" x14ac:dyDescent="0.3">
      <c r="E20" s="302">
        <f>D15/(D15+D16)</f>
        <v>0.78881497664150624</v>
      </c>
    </row>
    <row r="21" spans="1:6" ht="14.45" x14ac:dyDescent="0.3">
      <c r="E21" s="196">
        <f>E20*(D18+D17)</f>
        <v>-942375.55229360005</v>
      </c>
    </row>
    <row r="22" spans="1:6" ht="14.45" x14ac:dyDescent="0.3">
      <c r="D22" t="s">
        <v>59</v>
      </c>
      <c r="E22" s="166">
        <f>E6+E15</f>
        <v>3688156.6631282982</v>
      </c>
      <c r="F22" s="167" t="s">
        <v>54</v>
      </c>
    </row>
    <row r="23" spans="1:6" ht="14.45" x14ac:dyDescent="0.3">
      <c r="D23" t="s">
        <v>58</v>
      </c>
      <c r="E23" s="168">
        <f>E7+E16</f>
        <v>997740.22687170177</v>
      </c>
      <c r="F23" s="167" t="s">
        <v>55</v>
      </c>
    </row>
    <row r="24" spans="1:6" ht="14.45" x14ac:dyDescent="0.3">
      <c r="E24" s="166">
        <f>SUM(E22:E23)</f>
        <v>4685896.8899999997</v>
      </c>
    </row>
    <row r="26" spans="1:6" ht="14.45" x14ac:dyDescent="0.3">
      <c r="E26" s="165">
        <f>SUM(D6:D9,D15:D18)-E24</f>
        <v>0</v>
      </c>
    </row>
  </sheetData>
  <pageMargins left="0.7" right="0.7" top="0.75" bottom="0.75" header="0.3" footer="0.3"/>
  <pageSetup scale="59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4734.62</v>
      </c>
      <c r="E6" s="181">
        <f>((D6/(D6+D7))*(D8+D9))+D6</f>
        <v>-86388.649290167523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699.62</v>
      </c>
      <c r="E7" s="181">
        <f>((D7/(D7+D6))*(D8+D9))+D7</f>
        <v>-12765.380709832469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-29498.93</v>
      </c>
      <c r="E8" s="177">
        <f>SUM(E6:E7)</f>
        <v>-99154.03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-75089.34</v>
      </c>
    </row>
    <row r="10" spans="1:10" thickBot="1" x14ac:dyDescent="0.35">
      <c r="C10" s="170" t="s">
        <v>53</v>
      </c>
      <c r="D10" s="191">
        <f>SUM(D6:D9)</f>
        <v>-99154.03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4077359.76</v>
      </c>
      <c r="E15" s="181">
        <f>((D15/(D15+D16))*(D17+D18))+D15</f>
        <v>3121409.8944200771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1096679.56</v>
      </c>
      <c r="E16" s="181">
        <f>((D16/(D16+D15))*(D17+D18))+D16</f>
        <v>839559.575579923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-187540.92</v>
      </c>
      <c r="E17" s="177">
        <f>SUM(E15:E16)</f>
        <v>3960969.47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-1025528.93</v>
      </c>
    </row>
    <row r="19" spans="1:6" thickBot="1" x14ac:dyDescent="0.35">
      <c r="A19" s="172"/>
      <c r="B19" s="171"/>
      <c r="C19" s="170" t="s">
        <v>56</v>
      </c>
      <c r="D19" s="169">
        <f>SUM(D15:D18)</f>
        <v>3960969.47</v>
      </c>
    </row>
    <row r="20" spans="1:6" thickTop="1" x14ac:dyDescent="0.3"/>
    <row r="21" spans="1:6" ht="14.45" x14ac:dyDescent="0.3">
      <c r="D21" t="s">
        <v>59</v>
      </c>
      <c r="E21" s="166">
        <f>E6+E15</f>
        <v>3035021.2451299094</v>
      </c>
      <c r="F21" s="167" t="s">
        <v>54</v>
      </c>
    </row>
    <row r="22" spans="1:6" ht="14.45" x14ac:dyDescent="0.3">
      <c r="D22" t="s">
        <v>58</v>
      </c>
      <c r="E22" s="168">
        <f>E7+E16</f>
        <v>826794.19487009058</v>
      </c>
      <c r="F22" s="167" t="s">
        <v>55</v>
      </c>
    </row>
    <row r="23" spans="1:6" ht="14.45" x14ac:dyDescent="0.3">
      <c r="E23" s="166">
        <f>SUM(E21:E22)</f>
        <v>3861815.44</v>
      </c>
    </row>
    <row r="25" spans="1:6" ht="14.45" x14ac:dyDescent="0.3">
      <c r="E25" s="165">
        <f>SUM(D6:D9,D15:D18)-E23</f>
        <v>0</v>
      </c>
    </row>
  </sheetData>
  <pageMargins left="0.7" right="0.7" top="0.75" bottom="0.75" header="0.3" footer="0.3"/>
  <pageSetup scale="66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16" sqref="E16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8.1406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8.1406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8.1406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8.1406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8.1406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8.1406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8.1406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8.1406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8.1406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8.1406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8.1406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8.1406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8.1406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8.1406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8.1406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8.1406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8.1406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8.1406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8.1406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8.1406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8.1406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8.1406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8.1406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8.1406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8.1406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8.1406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8.1406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8.1406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8.1406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8.1406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8.1406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8.1406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8.1406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8.1406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8.1406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8.1406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8.1406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8.1406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8.1406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8.1406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8.1406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8.1406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8.1406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8.1406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8.1406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8.1406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8.1406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8.1406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8.1406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8.1406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8.1406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8.1406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8.1406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8.1406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8.1406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8.1406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8.1406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8.1406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8.1406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8.1406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8.1406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8.1406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8.1406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8.1406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3925.71</v>
      </c>
      <c r="E6" s="164">
        <f>((D6/(D6+D7))*(D8+D9))+D6</f>
        <v>-85816.714630061397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671.81</v>
      </c>
      <c r="E7" s="164">
        <f>((D7/(D7+D6))*(D8+D9))+D7</f>
        <v>-14685.885369938573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-29510.78</v>
      </c>
      <c r="E8" s="177">
        <f>SUM(E6:E7)</f>
        <v>-100502.59999999998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-75589.34</v>
      </c>
    </row>
    <row r="10" spans="1:10" thickBot="1" x14ac:dyDescent="0.35">
      <c r="C10" s="170" t="s">
        <v>53</v>
      </c>
      <c r="D10" s="191">
        <f>SUM(D6:D9)</f>
        <v>-100502.59999999999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2406489.96</v>
      </c>
      <c r="E15" s="164">
        <f>((D15/(D15+D16))*(D17+D18))+D15</f>
        <v>1413590.0529520405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584477.65</v>
      </c>
      <c r="E16" s="164">
        <f>((D16/(D16+D15))*(D17+D18))+D16</f>
        <v>343326.5070479596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-186375.5</v>
      </c>
      <c r="E17" s="177">
        <f>SUM(E15:E16)</f>
        <v>1756916.56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-1047675.55</v>
      </c>
    </row>
    <row r="19" spans="1:6" thickBot="1" x14ac:dyDescent="0.35">
      <c r="A19" s="172"/>
      <c r="B19" s="171"/>
      <c r="C19" s="170" t="s">
        <v>56</v>
      </c>
      <c r="D19" s="169">
        <f>SUM(D15:D18)</f>
        <v>1756916.5599999998</v>
      </c>
    </row>
    <row r="20" spans="1:6" thickTop="1" x14ac:dyDescent="0.3"/>
    <row r="21" spans="1:6" ht="14.45" x14ac:dyDescent="0.3">
      <c r="D21" t="s">
        <v>59</v>
      </c>
      <c r="E21" s="166">
        <f>E6+E15</f>
        <v>1327773.3383219792</v>
      </c>
      <c r="F21" s="167" t="s">
        <v>54</v>
      </c>
    </row>
    <row r="22" spans="1:6" ht="14.45" x14ac:dyDescent="0.3">
      <c r="D22" t="s">
        <v>58</v>
      </c>
      <c r="E22" s="168">
        <f>E7+E16</f>
        <v>328640.62167802104</v>
      </c>
      <c r="F22" s="167" t="s">
        <v>55</v>
      </c>
    </row>
    <row r="23" spans="1:6" ht="14.45" x14ac:dyDescent="0.3">
      <c r="E23" s="166">
        <f>SUM(E21:E22)</f>
        <v>1656413.9600000002</v>
      </c>
    </row>
    <row r="25" spans="1:6" ht="14.45" x14ac:dyDescent="0.3">
      <c r="E25" s="165">
        <f>SUM(D6:D9,D15:D18)-E23</f>
        <v>0</v>
      </c>
    </row>
  </sheetData>
  <pageMargins left="0.7" right="0.7" top="0.75" bottom="0.75" header="0.3" footer="0.3"/>
  <pageSetup scale="5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D6" sqref="D6"/>
    </sheetView>
  </sheetViews>
  <sheetFormatPr defaultRowHeight="15" x14ac:dyDescent="0.25"/>
  <cols>
    <col min="1" max="1" width="17.5703125" customWidth="1"/>
    <col min="2" max="2" width="11" customWidth="1"/>
    <col min="3" max="3" width="16.7109375" customWidth="1"/>
    <col min="4" max="4" width="23.5703125" bestFit="1" customWidth="1"/>
    <col min="5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17.5703125" customWidth="1"/>
    <col min="258" max="258" width="11" customWidth="1"/>
    <col min="259" max="259" width="16.7109375" customWidth="1"/>
    <col min="260" max="260" width="23.5703125" bestFit="1" customWidth="1"/>
    <col min="261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17.5703125" customWidth="1"/>
    <col min="514" max="514" width="11" customWidth="1"/>
    <col min="515" max="515" width="16.7109375" customWidth="1"/>
    <col min="516" max="516" width="23.5703125" bestFit="1" customWidth="1"/>
    <col min="517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17.5703125" customWidth="1"/>
    <col min="770" max="770" width="11" customWidth="1"/>
    <col min="771" max="771" width="16.7109375" customWidth="1"/>
    <col min="772" max="772" width="23.5703125" bestFit="1" customWidth="1"/>
    <col min="773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17.5703125" customWidth="1"/>
    <col min="1026" max="1026" width="11" customWidth="1"/>
    <col min="1027" max="1027" width="16.7109375" customWidth="1"/>
    <col min="1028" max="1028" width="23.5703125" bestFit="1" customWidth="1"/>
    <col min="1029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17.5703125" customWidth="1"/>
    <col min="1282" max="1282" width="11" customWidth="1"/>
    <col min="1283" max="1283" width="16.7109375" customWidth="1"/>
    <col min="1284" max="1284" width="23.5703125" bestFit="1" customWidth="1"/>
    <col min="1285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17.5703125" customWidth="1"/>
    <col min="1538" max="1538" width="11" customWidth="1"/>
    <col min="1539" max="1539" width="16.7109375" customWidth="1"/>
    <col min="1540" max="1540" width="23.5703125" bestFit="1" customWidth="1"/>
    <col min="1541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17.5703125" customWidth="1"/>
    <col min="1794" max="1794" width="11" customWidth="1"/>
    <col min="1795" max="1795" width="16.7109375" customWidth="1"/>
    <col min="1796" max="1796" width="23.5703125" bestFit="1" customWidth="1"/>
    <col min="1797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17.5703125" customWidth="1"/>
    <col min="2050" max="2050" width="11" customWidth="1"/>
    <col min="2051" max="2051" width="16.7109375" customWidth="1"/>
    <col min="2052" max="2052" width="23.5703125" bestFit="1" customWidth="1"/>
    <col min="2053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17.5703125" customWidth="1"/>
    <col min="2306" max="2306" width="11" customWidth="1"/>
    <col min="2307" max="2307" width="16.7109375" customWidth="1"/>
    <col min="2308" max="2308" width="23.5703125" bestFit="1" customWidth="1"/>
    <col min="2309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17.5703125" customWidth="1"/>
    <col min="2562" max="2562" width="11" customWidth="1"/>
    <col min="2563" max="2563" width="16.7109375" customWidth="1"/>
    <col min="2564" max="2564" width="23.5703125" bestFit="1" customWidth="1"/>
    <col min="2565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17.5703125" customWidth="1"/>
    <col min="2818" max="2818" width="11" customWidth="1"/>
    <col min="2819" max="2819" width="16.7109375" customWidth="1"/>
    <col min="2820" max="2820" width="23.5703125" bestFit="1" customWidth="1"/>
    <col min="2821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17.5703125" customWidth="1"/>
    <col min="3074" max="3074" width="11" customWidth="1"/>
    <col min="3075" max="3075" width="16.7109375" customWidth="1"/>
    <col min="3076" max="3076" width="23.5703125" bestFit="1" customWidth="1"/>
    <col min="3077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17.5703125" customWidth="1"/>
    <col min="3330" max="3330" width="11" customWidth="1"/>
    <col min="3331" max="3331" width="16.7109375" customWidth="1"/>
    <col min="3332" max="3332" width="23.5703125" bestFit="1" customWidth="1"/>
    <col min="3333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17.5703125" customWidth="1"/>
    <col min="3586" max="3586" width="11" customWidth="1"/>
    <col min="3587" max="3587" width="16.7109375" customWidth="1"/>
    <col min="3588" max="3588" width="23.5703125" bestFit="1" customWidth="1"/>
    <col min="3589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17.5703125" customWidth="1"/>
    <col min="3842" max="3842" width="11" customWidth="1"/>
    <col min="3843" max="3843" width="16.7109375" customWidth="1"/>
    <col min="3844" max="3844" width="23.5703125" bestFit="1" customWidth="1"/>
    <col min="3845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17.5703125" customWidth="1"/>
    <col min="4098" max="4098" width="11" customWidth="1"/>
    <col min="4099" max="4099" width="16.7109375" customWidth="1"/>
    <col min="4100" max="4100" width="23.5703125" bestFit="1" customWidth="1"/>
    <col min="4101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17.5703125" customWidth="1"/>
    <col min="4354" max="4354" width="11" customWidth="1"/>
    <col min="4355" max="4355" width="16.7109375" customWidth="1"/>
    <col min="4356" max="4356" width="23.5703125" bestFit="1" customWidth="1"/>
    <col min="4357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17.5703125" customWidth="1"/>
    <col min="4610" max="4610" width="11" customWidth="1"/>
    <col min="4611" max="4611" width="16.7109375" customWidth="1"/>
    <col min="4612" max="4612" width="23.5703125" bestFit="1" customWidth="1"/>
    <col min="4613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17.5703125" customWidth="1"/>
    <col min="4866" max="4866" width="11" customWidth="1"/>
    <col min="4867" max="4867" width="16.7109375" customWidth="1"/>
    <col min="4868" max="4868" width="23.5703125" bestFit="1" customWidth="1"/>
    <col min="4869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17.5703125" customWidth="1"/>
    <col min="5122" max="5122" width="11" customWidth="1"/>
    <col min="5123" max="5123" width="16.7109375" customWidth="1"/>
    <col min="5124" max="5124" width="23.5703125" bestFit="1" customWidth="1"/>
    <col min="5125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17.5703125" customWidth="1"/>
    <col min="5378" max="5378" width="11" customWidth="1"/>
    <col min="5379" max="5379" width="16.7109375" customWidth="1"/>
    <col min="5380" max="5380" width="23.5703125" bestFit="1" customWidth="1"/>
    <col min="5381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17.5703125" customWidth="1"/>
    <col min="5634" max="5634" width="11" customWidth="1"/>
    <col min="5635" max="5635" width="16.7109375" customWidth="1"/>
    <col min="5636" max="5636" width="23.5703125" bestFit="1" customWidth="1"/>
    <col min="5637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17.5703125" customWidth="1"/>
    <col min="5890" max="5890" width="11" customWidth="1"/>
    <col min="5891" max="5891" width="16.7109375" customWidth="1"/>
    <col min="5892" max="5892" width="23.5703125" bestFit="1" customWidth="1"/>
    <col min="5893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17.5703125" customWidth="1"/>
    <col min="6146" max="6146" width="11" customWidth="1"/>
    <col min="6147" max="6147" width="16.7109375" customWidth="1"/>
    <col min="6148" max="6148" width="23.5703125" bestFit="1" customWidth="1"/>
    <col min="6149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17.5703125" customWidth="1"/>
    <col min="6402" max="6402" width="11" customWidth="1"/>
    <col min="6403" max="6403" width="16.7109375" customWidth="1"/>
    <col min="6404" max="6404" width="23.5703125" bestFit="1" customWidth="1"/>
    <col min="6405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17.5703125" customWidth="1"/>
    <col min="6658" max="6658" width="11" customWidth="1"/>
    <col min="6659" max="6659" width="16.7109375" customWidth="1"/>
    <col min="6660" max="6660" width="23.5703125" bestFit="1" customWidth="1"/>
    <col min="6661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17.5703125" customWidth="1"/>
    <col min="6914" max="6914" width="11" customWidth="1"/>
    <col min="6915" max="6915" width="16.7109375" customWidth="1"/>
    <col min="6916" max="6916" width="23.5703125" bestFit="1" customWidth="1"/>
    <col min="6917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17.5703125" customWidth="1"/>
    <col min="7170" max="7170" width="11" customWidth="1"/>
    <col min="7171" max="7171" width="16.7109375" customWidth="1"/>
    <col min="7172" max="7172" width="23.5703125" bestFit="1" customWidth="1"/>
    <col min="7173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17.5703125" customWidth="1"/>
    <col min="7426" max="7426" width="11" customWidth="1"/>
    <col min="7427" max="7427" width="16.7109375" customWidth="1"/>
    <col min="7428" max="7428" width="23.5703125" bestFit="1" customWidth="1"/>
    <col min="7429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17.5703125" customWidth="1"/>
    <col min="7682" max="7682" width="11" customWidth="1"/>
    <col min="7683" max="7683" width="16.7109375" customWidth="1"/>
    <col min="7684" max="7684" width="23.5703125" bestFit="1" customWidth="1"/>
    <col min="7685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17.5703125" customWidth="1"/>
    <col min="7938" max="7938" width="11" customWidth="1"/>
    <col min="7939" max="7939" width="16.7109375" customWidth="1"/>
    <col min="7940" max="7940" width="23.5703125" bestFit="1" customWidth="1"/>
    <col min="7941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17.5703125" customWidth="1"/>
    <col min="8194" max="8194" width="11" customWidth="1"/>
    <col min="8195" max="8195" width="16.7109375" customWidth="1"/>
    <col min="8196" max="8196" width="23.5703125" bestFit="1" customWidth="1"/>
    <col min="8197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17.5703125" customWidth="1"/>
    <col min="8450" max="8450" width="11" customWidth="1"/>
    <col min="8451" max="8451" width="16.7109375" customWidth="1"/>
    <col min="8452" max="8452" width="23.5703125" bestFit="1" customWidth="1"/>
    <col min="8453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17.5703125" customWidth="1"/>
    <col min="8706" max="8706" width="11" customWidth="1"/>
    <col min="8707" max="8707" width="16.7109375" customWidth="1"/>
    <col min="8708" max="8708" width="23.5703125" bestFit="1" customWidth="1"/>
    <col min="8709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17.5703125" customWidth="1"/>
    <col min="8962" max="8962" width="11" customWidth="1"/>
    <col min="8963" max="8963" width="16.7109375" customWidth="1"/>
    <col min="8964" max="8964" width="23.5703125" bestFit="1" customWidth="1"/>
    <col min="8965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17.5703125" customWidth="1"/>
    <col min="9218" max="9218" width="11" customWidth="1"/>
    <col min="9219" max="9219" width="16.7109375" customWidth="1"/>
    <col min="9220" max="9220" width="23.5703125" bestFit="1" customWidth="1"/>
    <col min="9221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17.5703125" customWidth="1"/>
    <col min="9474" max="9474" width="11" customWidth="1"/>
    <col min="9475" max="9475" width="16.7109375" customWidth="1"/>
    <col min="9476" max="9476" width="23.5703125" bestFit="1" customWidth="1"/>
    <col min="9477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17.5703125" customWidth="1"/>
    <col min="9730" max="9730" width="11" customWidth="1"/>
    <col min="9731" max="9731" width="16.7109375" customWidth="1"/>
    <col min="9732" max="9732" width="23.5703125" bestFit="1" customWidth="1"/>
    <col min="9733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17.5703125" customWidth="1"/>
    <col min="9986" max="9986" width="11" customWidth="1"/>
    <col min="9987" max="9987" width="16.7109375" customWidth="1"/>
    <col min="9988" max="9988" width="23.5703125" bestFit="1" customWidth="1"/>
    <col min="9989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17.5703125" customWidth="1"/>
    <col min="10242" max="10242" width="11" customWidth="1"/>
    <col min="10243" max="10243" width="16.7109375" customWidth="1"/>
    <col min="10244" max="10244" width="23.5703125" bestFit="1" customWidth="1"/>
    <col min="10245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17.5703125" customWidth="1"/>
    <col min="10498" max="10498" width="11" customWidth="1"/>
    <col min="10499" max="10499" width="16.7109375" customWidth="1"/>
    <col min="10500" max="10500" width="23.5703125" bestFit="1" customWidth="1"/>
    <col min="10501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17.5703125" customWidth="1"/>
    <col min="10754" max="10754" width="11" customWidth="1"/>
    <col min="10755" max="10755" width="16.7109375" customWidth="1"/>
    <col min="10756" max="10756" width="23.5703125" bestFit="1" customWidth="1"/>
    <col min="10757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17.5703125" customWidth="1"/>
    <col min="11010" max="11010" width="11" customWidth="1"/>
    <col min="11011" max="11011" width="16.7109375" customWidth="1"/>
    <col min="11012" max="11012" width="23.5703125" bestFit="1" customWidth="1"/>
    <col min="11013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17.5703125" customWidth="1"/>
    <col min="11266" max="11266" width="11" customWidth="1"/>
    <col min="11267" max="11267" width="16.7109375" customWidth="1"/>
    <col min="11268" max="11268" width="23.5703125" bestFit="1" customWidth="1"/>
    <col min="11269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17.5703125" customWidth="1"/>
    <col min="11522" max="11522" width="11" customWidth="1"/>
    <col min="11523" max="11523" width="16.7109375" customWidth="1"/>
    <col min="11524" max="11524" width="23.5703125" bestFit="1" customWidth="1"/>
    <col min="11525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17.5703125" customWidth="1"/>
    <col min="11778" max="11778" width="11" customWidth="1"/>
    <col min="11779" max="11779" width="16.7109375" customWidth="1"/>
    <col min="11780" max="11780" width="23.5703125" bestFit="1" customWidth="1"/>
    <col min="11781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17.5703125" customWidth="1"/>
    <col min="12034" max="12034" width="11" customWidth="1"/>
    <col min="12035" max="12035" width="16.7109375" customWidth="1"/>
    <col min="12036" max="12036" width="23.5703125" bestFit="1" customWidth="1"/>
    <col min="12037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17.5703125" customWidth="1"/>
    <col min="12290" max="12290" width="11" customWidth="1"/>
    <col min="12291" max="12291" width="16.7109375" customWidth="1"/>
    <col min="12292" max="12292" width="23.5703125" bestFit="1" customWidth="1"/>
    <col min="12293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17.5703125" customWidth="1"/>
    <col min="12546" max="12546" width="11" customWidth="1"/>
    <col min="12547" max="12547" width="16.7109375" customWidth="1"/>
    <col min="12548" max="12548" width="23.5703125" bestFit="1" customWidth="1"/>
    <col min="12549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17.5703125" customWidth="1"/>
    <col min="12802" max="12802" width="11" customWidth="1"/>
    <col min="12803" max="12803" width="16.7109375" customWidth="1"/>
    <col min="12804" max="12804" width="23.5703125" bestFit="1" customWidth="1"/>
    <col min="12805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17.5703125" customWidth="1"/>
    <col min="13058" max="13058" width="11" customWidth="1"/>
    <col min="13059" max="13059" width="16.7109375" customWidth="1"/>
    <col min="13060" max="13060" width="23.5703125" bestFit="1" customWidth="1"/>
    <col min="13061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17.5703125" customWidth="1"/>
    <col min="13314" max="13314" width="11" customWidth="1"/>
    <col min="13315" max="13315" width="16.7109375" customWidth="1"/>
    <col min="13316" max="13316" width="23.5703125" bestFit="1" customWidth="1"/>
    <col min="13317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17.5703125" customWidth="1"/>
    <col min="13570" max="13570" width="11" customWidth="1"/>
    <col min="13571" max="13571" width="16.7109375" customWidth="1"/>
    <col min="13572" max="13572" width="23.5703125" bestFit="1" customWidth="1"/>
    <col min="13573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17.5703125" customWidth="1"/>
    <col min="13826" max="13826" width="11" customWidth="1"/>
    <col min="13827" max="13827" width="16.7109375" customWidth="1"/>
    <col min="13828" max="13828" width="23.5703125" bestFit="1" customWidth="1"/>
    <col min="13829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17.5703125" customWidth="1"/>
    <col min="14082" max="14082" width="11" customWidth="1"/>
    <col min="14083" max="14083" width="16.7109375" customWidth="1"/>
    <col min="14084" max="14084" width="23.5703125" bestFit="1" customWidth="1"/>
    <col min="14085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17.5703125" customWidth="1"/>
    <col min="14338" max="14338" width="11" customWidth="1"/>
    <col min="14339" max="14339" width="16.7109375" customWidth="1"/>
    <col min="14340" max="14340" width="23.5703125" bestFit="1" customWidth="1"/>
    <col min="14341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17.5703125" customWidth="1"/>
    <col min="14594" max="14594" width="11" customWidth="1"/>
    <col min="14595" max="14595" width="16.7109375" customWidth="1"/>
    <col min="14596" max="14596" width="23.5703125" bestFit="1" customWidth="1"/>
    <col min="14597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17.5703125" customWidth="1"/>
    <col min="14850" max="14850" width="11" customWidth="1"/>
    <col min="14851" max="14851" width="16.7109375" customWidth="1"/>
    <col min="14852" max="14852" width="23.5703125" bestFit="1" customWidth="1"/>
    <col min="14853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17.5703125" customWidth="1"/>
    <col min="15106" max="15106" width="11" customWidth="1"/>
    <col min="15107" max="15107" width="16.7109375" customWidth="1"/>
    <col min="15108" max="15108" width="23.5703125" bestFit="1" customWidth="1"/>
    <col min="15109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17.5703125" customWidth="1"/>
    <col min="15362" max="15362" width="11" customWidth="1"/>
    <col min="15363" max="15363" width="16.7109375" customWidth="1"/>
    <col min="15364" max="15364" width="23.5703125" bestFit="1" customWidth="1"/>
    <col min="15365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17.5703125" customWidth="1"/>
    <col min="15618" max="15618" width="11" customWidth="1"/>
    <col min="15619" max="15619" width="16.7109375" customWidth="1"/>
    <col min="15620" max="15620" width="23.5703125" bestFit="1" customWidth="1"/>
    <col min="15621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17.5703125" customWidth="1"/>
    <col min="15874" max="15874" width="11" customWidth="1"/>
    <col min="15875" max="15875" width="16.7109375" customWidth="1"/>
    <col min="15876" max="15876" width="23.5703125" bestFit="1" customWidth="1"/>
    <col min="15877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17.5703125" customWidth="1"/>
    <col min="16130" max="16130" width="11" customWidth="1"/>
    <col min="16131" max="16131" width="16.7109375" customWidth="1"/>
    <col min="16132" max="16132" width="23.5703125" bestFit="1" customWidth="1"/>
    <col min="16133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3278.64</v>
      </c>
      <c r="E6" s="181">
        <f>((D6/(D6+D7))*(D8+D9))+D6</f>
        <v>-87211.046185691288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371.72</v>
      </c>
      <c r="E7" s="181">
        <f>((D7/(D7+D6))*(D8+D9))+D7</f>
        <v>-9887.6638143087293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-29494.19</v>
      </c>
      <c r="E8" s="177">
        <f>SUM(E6:E7)</f>
        <v>-97098.710000000021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-71254.880000000005</v>
      </c>
    </row>
    <row r="10" spans="1:10" thickBot="1" x14ac:dyDescent="0.35">
      <c r="C10" s="170" t="s">
        <v>53</v>
      </c>
      <c r="D10" s="191">
        <f>SUM(D6:D9)</f>
        <v>-97098.71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2702655.5</v>
      </c>
      <c r="E15" s="181">
        <f>((D15/(D15+D16))*(D17+D18))+D15</f>
        <v>1711718.3488629791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622577.32999999996</v>
      </c>
      <c r="E16" s="181">
        <f>((D16/(D16+D15))*(D17+D18))+D16</f>
        <v>394307.39113702124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-184454.5</v>
      </c>
      <c r="E17" s="177">
        <f>SUM(E15:E16)</f>
        <v>2106025.7400000002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-1034752.59</v>
      </c>
    </row>
    <row r="19" spans="1:6" thickBot="1" x14ac:dyDescent="0.35">
      <c r="A19" s="172"/>
      <c r="B19" s="171"/>
      <c r="C19" s="170" t="s">
        <v>56</v>
      </c>
      <c r="D19" s="169">
        <f>SUM(D15:D18)</f>
        <v>2106025.7400000002</v>
      </c>
    </row>
    <row r="20" spans="1:6" thickTop="1" x14ac:dyDescent="0.3"/>
    <row r="21" spans="1:6" ht="14.45" x14ac:dyDescent="0.3">
      <c r="D21" t="s">
        <v>59</v>
      </c>
      <c r="E21" s="166">
        <f>E6+E15</f>
        <v>1624507.3026772877</v>
      </c>
      <c r="F21" s="167" t="s">
        <v>54</v>
      </c>
    </row>
    <row r="22" spans="1:6" ht="14.45" x14ac:dyDescent="0.3">
      <c r="D22" t="s">
        <v>58</v>
      </c>
      <c r="E22" s="168">
        <f>E7+E16</f>
        <v>384419.72732271254</v>
      </c>
      <c r="F22" s="167" t="s">
        <v>55</v>
      </c>
    </row>
    <row r="23" spans="1:6" ht="14.45" x14ac:dyDescent="0.3">
      <c r="E23" s="166">
        <f>SUM(E21:E22)</f>
        <v>2008927.0300000003</v>
      </c>
    </row>
    <row r="25" spans="1:6" ht="14.45" x14ac:dyDescent="0.3">
      <c r="E25" s="165">
        <f>SUM(D6:D9,D15:D18)-E23</f>
        <v>0</v>
      </c>
    </row>
  </sheetData>
  <printOptions gridLines="1"/>
  <pageMargins left="0.7" right="0.7" top="0.75" bottom="0.75" header="0.3" footer="0.3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5"/>
  <sheetViews>
    <sheetView zoomScaleNormal="100" workbookViewId="0">
      <selection activeCell="B19" sqref="B19"/>
    </sheetView>
  </sheetViews>
  <sheetFormatPr defaultRowHeight="15" x14ac:dyDescent="0.25"/>
  <cols>
    <col min="1" max="1" width="5" customWidth="1"/>
    <col min="2" max="2" width="44.7109375" customWidth="1"/>
    <col min="3" max="3" width="4.7109375" customWidth="1"/>
    <col min="4" max="4" width="9.28515625" customWidth="1"/>
    <col min="5" max="5" width="10.42578125" customWidth="1"/>
    <col min="6" max="6" width="14.28515625" customWidth="1"/>
    <col min="7" max="7" width="11.85546875" customWidth="1"/>
    <col min="8" max="8" width="11.7109375" customWidth="1"/>
  </cols>
  <sheetData>
    <row r="4" spans="1:9" ht="14.45" customHeight="1" x14ac:dyDescent="0.3">
      <c r="B4" s="105" t="s">
        <v>8</v>
      </c>
      <c r="C4" s="105"/>
      <c r="D4" s="105"/>
      <c r="E4" s="105"/>
      <c r="F4" s="105"/>
      <c r="G4" s="105"/>
      <c r="H4" s="105"/>
      <c r="I4" s="105"/>
    </row>
    <row r="5" spans="1:9" ht="15.6" x14ac:dyDescent="0.3">
      <c r="B5" s="104" t="s">
        <v>1</v>
      </c>
      <c r="C5" s="104"/>
      <c r="D5" s="104"/>
      <c r="E5" s="104"/>
      <c r="F5" s="104"/>
      <c r="G5" s="104"/>
      <c r="H5" s="104"/>
      <c r="I5" s="104"/>
    </row>
    <row r="6" spans="1:9" ht="15.6" x14ac:dyDescent="0.3">
      <c r="B6" s="1" t="s">
        <v>2</v>
      </c>
      <c r="C6" s="2"/>
      <c r="D6" s="2"/>
      <c r="E6" s="2"/>
      <c r="F6" s="2"/>
      <c r="G6" s="2"/>
      <c r="H6" s="2"/>
      <c r="I6" s="2"/>
    </row>
    <row r="7" spans="1:9" ht="15.6" x14ac:dyDescent="0.3">
      <c r="B7" s="104" t="s">
        <v>57</v>
      </c>
      <c r="C7" s="2"/>
      <c r="D7" s="2"/>
      <c r="E7" s="2"/>
      <c r="F7" s="2"/>
      <c r="G7" s="2"/>
      <c r="H7" s="2"/>
      <c r="I7" s="2"/>
    </row>
    <row r="8" spans="1:9" ht="14.45" x14ac:dyDescent="0.3">
      <c r="C8" s="210"/>
      <c r="D8" s="211" t="s">
        <v>87</v>
      </c>
      <c r="E8" s="212"/>
      <c r="F8" s="213" t="s">
        <v>88</v>
      </c>
      <c r="G8" s="212"/>
      <c r="H8" s="213" t="s">
        <v>89</v>
      </c>
    </row>
    <row r="9" spans="1:9" ht="14.45" x14ac:dyDescent="0.3">
      <c r="A9" s="5" t="s">
        <v>3</v>
      </c>
      <c r="B9" s="4"/>
      <c r="C9" s="214"/>
      <c r="D9" s="213" t="s">
        <v>90</v>
      </c>
      <c r="E9" s="213" t="s">
        <v>88</v>
      </c>
      <c r="F9" s="213" t="s">
        <v>91</v>
      </c>
      <c r="G9" s="213" t="s">
        <v>89</v>
      </c>
      <c r="H9" s="213" t="s">
        <v>91</v>
      </c>
    </row>
    <row r="10" spans="1:9" ht="14.45" x14ac:dyDescent="0.3">
      <c r="A10" s="6" t="s">
        <v>4</v>
      </c>
      <c r="B10" s="7" t="s">
        <v>5</v>
      </c>
      <c r="C10" s="215" t="s">
        <v>92</v>
      </c>
      <c r="D10" s="216" t="s">
        <v>93</v>
      </c>
      <c r="E10" s="217" t="s">
        <v>94</v>
      </c>
      <c r="F10" s="216" t="s">
        <v>95</v>
      </c>
      <c r="G10" s="217" t="s">
        <v>96</v>
      </c>
      <c r="H10" s="216" t="s">
        <v>97</v>
      </c>
    </row>
    <row r="11" spans="1:9" ht="14.45" x14ac:dyDescent="0.3">
      <c r="A11" s="8"/>
      <c r="B11" s="8"/>
      <c r="C11" s="8"/>
      <c r="D11" s="8"/>
      <c r="E11" s="8"/>
      <c r="F11" s="8"/>
      <c r="G11" s="8"/>
      <c r="H11" s="8"/>
    </row>
    <row r="12" spans="1:9" ht="14.45" x14ac:dyDescent="0.3">
      <c r="A12" s="9">
        <v>1</v>
      </c>
      <c r="B12" s="10" t="s">
        <v>6</v>
      </c>
      <c r="C12" s="10"/>
      <c r="D12" s="219">
        <v>0</v>
      </c>
      <c r="E12" s="219">
        <f>'Change in InterestGas'!H23</f>
        <v>204503.64267608413</v>
      </c>
      <c r="F12" s="219">
        <f>E12-D12</f>
        <v>204503.64267608413</v>
      </c>
      <c r="G12" s="219">
        <f>E12</f>
        <v>204503.64267608413</v>
      </c>
      <c r="H12" s="11">
        <f>G12-E12</f>
        <v>0</v>
      </c>
    </row>
    <row r="13" spans="1:9" ht="14.45" x14ac:dyDescent="0.3">
      <c r="A13" s="14">
        <v>2</v>
      </c>
      <c r="B13" s="18"/>
      <c r="C13" s="18"/>
      <c r="D13" s="218"/>
      <c r="E13" s="218"/>
      <c r="F13" s="218"/>
      <c r="G13" s="218"/>
      <c r="H13" s="218"/>
    </row>
    <row r="14" spans="1:9" thickBot="1" x14ac:dyDescent="0.35">
      <c r="A14" s="9">
        <v>3</v>
      </c>
      <c r="B14" s="12" t="s">
        <v>7</v>
      </c>
      <c r="C14" s="13"/>
      <c r="D14" s="220">
        <f>-SUM(D12:D13)</f>
        <v>0</v>
      </c>
      <c r="E14" s="220">
        <f t="shared" ref="E14:H14" si="0">-SUM(E12:E13)</f>
        <v>-204503.64267608413</v>
      </c>
      <c r="F14" s="220">
        <f t="shared" si="0"/>
        <v>-204503.64267608413</v>
      </c>
      <c r="G14" s="220">
        <f t="shared" si="0"/>
        <v>-204503.64267608413</v>
      </c>
      <c r="H14" s="220">
        <f t="shared" si="0"/>
        <v>0</v>
      </c>
    </row>
    <row r="15" spans="1:9" thickTop="1" x14ac:dyDescent="0.3">
      <c r="A15" s="13"/>
      <c r="B15" s="13"/>
      <c r="C15" s="13"/>
      <c r="D15" s="13"/>
      <c r="E15" s="13"/>
      <c r="F15" s="13"/>
      <c r="G15" s="13"/>
      <c r="H15" s="13"/>
    </row>
  </sheetData>
  <pageMargins left="0.7" right="0.7" top="0.75" bottom="0.75" header="0.3" footer="0.3"/>
  <pageSetup scale="7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="70" zoomScaleNormal="70" workbookViewId="0">
      <selection activeCell="D18" sqref="D18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2629.86</v>
      </c>
      <c r="E6" s="181">
        <f>((D6/(D6+D7))*(D8+D9))+D6</f>
        <v>-93235.684966610905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143.5</v>
      </c>
      <c r="E7" s="181">
        <f>((D7/(D7+D6))*(D8+D9))+D7</f>
        <v>-5087.4650333891022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-29300.18</v>
      </c>
      <c r="E8" s="177">
        <f>SUM(E6:E7)</f>
        <v>-98323.150000000009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-71796.33</v>
      </c>
    </row>
    <row r="10" spans="1:10" thickBot="1" x14ac:dyDescent="0.35">
      <c r="C10" s="170" t="s">
        <v>53</v>
      </c>
      <c r="D10" s="191">
        <f>SUM(D6:D9)</f>
        <v>-98323.15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2526242.21</v>
      </c>
      <c r="E15" s="181">
        <f>((D15/(D15+D16))*(D17+D18))+D15</f>
        <v>1452327.6034940039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510626.36</v>
      </c>
      <c r="E16" s="181">
        <f>((D16/(D16+D15))*(D17+D18))+D16</f>
        <v>293557.26650599606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-183309.16</v>
      </c>
      <c r="E17" s="177">
        <f>SUM(E15:E16)</f>
        <v>1745884.8699999999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-1107674.54</v>
      </c>
    </row>
    <row r="19" spans="1:6" thickBot="1" x14ac:dyDescent="0.35">
      <c r="A19" s="172"/>
      <c r="B19" s="171"/>
      <c r="C19" s="170" t="s">
        <v>56</v>
      </c>
      <c r="D19" s="169">
        <f>SUM(D15:D18)</f>
        <v>1745884.8699999996</v>
      </c>
    </row>
    <row r="20" spans="1:6" thickTop="1" x14ac:dyDescent="0.3"/>
    <row r="21" spans="1:6" ht="14.45" x14ac:dyDescent="0.3">
      <c r="D21" t="s">
        <v>59</v>
      </c>
      <c r="E21" s="166">
        <f>E6+E15</f>
        <v>1359091.9185273929</v>
      </c>
      <c r="F21" s="167" t="s">
        <v>54</v>
      </c>
    </row>
    <row r="22" spans="1:6" ht="14.45" x14ac:dyDescent="0.3">
      <c r="D22" t="s">
        <v>58</v>
      </c>
      <c r="E22" s="168">
        <f>E7+E16</f>
        <v>288469.80147260695</v>
      </c>
      <c r="F22" s="167" t="s">
        <v>55</v>
      </c>
    </row>
    <row r="23" spans="1:6" ht="14.45" x14ac:dyDescent="0.3">
      <c r="E23" s="166">
        <f>SUM(E21:E22)</f>
        <v>1647561.7199999997</v>
      </c>
    </row>
    <row r="25" spans="1:6" ht="14.45" x14ac:dyDescent="0.3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E20" sqref="E20"/>
    </sheetView>
  </sheetViews>
  <sheetFormatPr defaultRowHeight="15" x14ac:dyDescent="0.25"/>
  <cols>
    <col min="1" max="1" width="20.42578125" customWidth="1"/>
    <col min="2" max="2" width="12.42578125" customWidth="1"/>
    <col min="3" max="3" width="19.140625" customWidth="1"/>
    <col min="4" max="5" width="22.7109375" customWidth="1"/>
    <col min="6" max="6" width="2.42578125" bestFit="1" customWidth="1"/>
    <col min="7" max="7" width="21.85546875" bestFit="1" customWidth="1"/>
    <col min="8" max="8" width="18.140625" customWidth="1"/>
    <col min="9" max="9" width="22.7109375" bestFit="1" customWidth="1"/>
    <col min="10" max="10" width="22.85546875" customWidth="1"/>
    <col min="11" max="15" width="21.85546875" bestFit="1" customWidth="1"/>
    <col min="16" max="16" width="21.5703125" bestFit="1" customWidth="1"/>
    <col min="17" max="17" width="18.140625" bestFit="1" customWidth="1"/>
    <col min="18" max="18" width="23.42578125" bestFit="1" customWidth="1"/>
    <col min="19" max="19" width="22.7109375" bestFit="1" customWidth="1"/>
    <col min="257" max="257" width="20.42578125" customWidth="1"/>
    <col min="258" max="258" width="12.42578125" customWidth="1"/>
    <col min="259" max="259" width="19.140625" customWidth="1"/>
    <col min="260" max="261" width="22.7109375" customWidth="1"/>
    <col min="262" max="262" width="2.42578125" bestFit="1" customWidth="1"/>
    <col min="263" max="263" width="21.85546875" bestFit="1" customWidth="1"/>
    <col min="264" max="264" width="18.140625" customWidth="1"/>
    <col min="265" max="265" width="22.7109375" bestFit="1" customWidth="1"/>
    <col min="266" max="266" width="22.85546875" customWidth="1"/>
    <col min="267" max="271" width="21.85546875" bestFit="1" customWidth="1"/>
    <col min="272" max="272" width="21.5703125" bestFit="1" customWidth="1"/>
    <col min="273" max="273" width="18.140625" bestFit="1" customWidth="1"/>
    <col min="274" max="274" width="23.42578125" bestFit="1" customWidth="1"/>
    <col min="275" max="275" width="22.7109375" bestFit="1" customWidth="1"/>
    <col min="513" max="513" width="20.42578125" customWidth="1"/>
    <col min="514" max="514" width="12.42578125" customWidth="1"/>
    <col min="515" max="515" width="19.140625" customWidth="1"/>
    <col min="516" max="517" width="22.7109375" customWidth="1"/>
    <col min="518" max="518" width="2.42578125" bestFit="1" customWidth="1"/>
    <col min="519" max="519" width="21.85546875" bestFit="1" customWidth="1"/>
    <col min="520" max="520" width="18.140625" customWidth="1"/>
    <col min="521" max="521" width="22.7109375" bestFit="1" customWidth="1"/>
    <col min="522" max="522" width="22.85546875" customWidth="1"/>
    <col min="523" max="527" width="21.85546875" bestFit="1" customWidth="1"/>
    <col min="528" max="528" width="21.5703125" bestFit="1" customWidth="1"/>
    <col min="529" max="529" width="18.140625" bestFit="1" customWidth="1"/>
    <col min="530" max="530" width="23.42578125" bestFit="1" customWidth="1"/>
    <col min="531" max="531" width="22.7109375" bestFit="1" customWidth="1"/>
    <col min="769" max="769" width="20.42578125" customWidth="1"/>
    <col min="770" max="770" width="12.42578125" customWidth="1"/>
    <col min="771" max="771" width="19.140625" customWidth="1"/>
    <col min="772" max="773" width="22.7109375" customWidth="1"/>
    <col min="774" max="774" width="2.42578125" bestFit="1" customWidth="1"/>
    <col min="775" max="775" width="21.85546875" bestFit="1" customWidth="1"/>
    <col min="776" max="776" width="18.140625" customWidth="1"/>
    <col min="777" max="777" width="22.7109375" bestFit="1" customWidth="1"/>
    <col min="778" max="778" width="22.85546875" customWidth="1"/>
    <col min="779" max="783" width="21.85546875" bestFit="1" customWidth="1"/>
    <col min="784" max="784" width="21.5703125" bestFit="1" customWidth="1"/>
    <col min="785" max="785" width="18.140625" bestFit="1" customWidth="1"/>
    <col min="786" max="786" width="23.42578125" bestFit="1" customWidth="1"/>
    <col min="787" max="787" width="22.7109375" bestFit="1" customWidth="1"/>
    <col min="1025" max="1025" width="20.42578125" customWidth="1"/>
    <col min="1026" max="1026" width="12.42578125" customWidth="1"/>
    <col min="1027" max="1027" width="19.140625" customWidth="1"/>
    <col min="1028" max="1029" width="22.7109375" customWidth="1"/>
    <col min="1030" max="1030" width="2.42578125" bestFit="1" customWidth="1"/>
    <col min="1031" max="1031" width="21.85546875" bestFit="1" customWidth="1"/>
    <col min="1032" max="1032" width="18.140625" customWidth="1"/>
    <col min="1033" max="1033" width="22.7109375" bestFit="1" customWidth="1"/>
    <col min="1034" max="1034" width="22.85546875" customWidth="1"/>
    <col min="1035" max="1039" width="21.85546875" bestFit="1" customWidth="1"/>
    <col min="1040" max="1040" width="21.5703125" bestFit="1" customWidth="1"/>
    <col min="1041" max="1041" width="18.140625" bestFit="1" customWidth="1"/>
    <col min="1042" max="1042" width="23.42578125" bestFit="1" customWidth="1"/>
    <col min="1043" max="1043" width="22.7109375" bestFit="1" customWidth="1"/>
    <col min="1281" max="1281" width="20.42578125" customWidth="1"/>
    <col min="1282" max="1282" width="12.42578125" customWidth="1"/>
    <col min="1283" max="1283" width="19.140625" customWidth="1"/>
    <col min="1284" max="1285" width="22.7109375" customWidth="1"/>
    <col min="1286" max="1286" width="2.42578125" bestFit="1" customWidth="1"/>
    <col min="1287" max="1287" width="21.85546875" bestFit="1" customWidth="1"/>
    <col min="1288" max="1288" width="18.140625" customWidth="1"/>
    <col min="1289" max="1289" width="22.7109375" bestFit="1" customWidth="1"/>
    <col min="1290" max="1290" width="22.85546875" customWidth="1"/>
    <col min="1291" max="1295" width="21.85546875" bestFit="1" customWidth="1"/>
    <col min="1296" max="1296" width="21.5703125" bestFit="1" customWidth="1"/>
    <col min="1297" max="1297" width="18.140625" bestFit="1" customWidth="1"/>
    <col min="1298" max="1298" width="23.42578125" bestFit="1" customWidth="1"/>
    <col min="1299" max="1299" width="22.7109375" bestFit="1" customWidth="1"/>
    <col min="1537" max="1537" width="20.42578125" customWidth="1"/>
    <col min="1538" max="1538" width="12.42578125" customWidth="1"/>
    <col min="1539" max="1539" width="19.140625" customWidth="1"/>
    <col min="1540" max="1541" width="22.7109375" customWidth="1"/>
    <col min="1542" max="1542" width="2.42578125" bestFit="1" customWidth="1"/>
    <col min="1543" max="1543" width="21.85546875" bestFit="1" customWidth="1"/>
    <col min="1544" max="1544" width="18.140625" customWidth="1"/>
    <col min="1545" max="1545" width="22.7109375" bestFit="1" customWidth="1"/>
    <col min="1546" max="1546" width="22.85546875" customWidth="1"/>
    <col min="1547" max="1551" width="21.85546875" bestFit="1" customWidth="1"/>
    <col min="1552" max="1552" width="21.5703125" bestFit="1" customWidth="1"/>
    <col min="1553" max="1553" width="18.140625" bestFit="1" customWidth="1"/>
    <col min="1554" max="1554" width="23.42578125" bestFit="1" customWidth="1"/>
    <col min="1555" max="1555" width="22.7109375" bestFit="1" customWidth="1"/>
    <col min="1793" max="1793" width="20.42578125" customWidth="1"/>
    <col min="1794" max="1794" width="12.42578125" customWidth="1"/>
    <col min="1795" max="1795" width="19.140625" customWidth="1"/>
    <col min="1796" max="1797" width="22.7109375" customWidth="1"/>
    <col min="1798" max="1798" width="2.42578125" bestFit="1" customWidth="1"/>
    <col min="1799" max="1799" width="21.85546875" bestFit="1" customWidth="1"/>
    <col min="1800" max="1800" width="18.140625" customWidth="1"/>
    <col min="1801" max="1801" width="22.7109375" bestFit="1" customWidth="1"/>
    <col min="1802" max="1802" width="22.85546875" customWidth="1"/>
    <col min="1803" max="1807" width="21.85546875" bestFit="1" customWidth="1"/>
    <col min="1808" max="1808" width="21.5703125" bestFit="1" customWidth="1"/>
    <col min="1809" max="1809" width="18.140625" bestFit="1" customWidth="1"/>
    <col min="1810" max="1810" width="23.42578125" bestFit="1" customWidth="1"/>
    <col min="1811" max="1811" width="22.7109375" bestFit="1" customWidth="1"/>
    <col min="2049" max="2049" width="20.42578125" customWidth="1"/>
    <col min="2050" max="2050" width="12.42578125" customWidth="1"/>
    <col min="2051" max="2051" width="19.140625" customWidth="1"/>
    <col min="2052" max="2053" width="22.7109375" customWidth="1"/>
    <col min="2054" max="2054" width="2.42578125" bestFit="1" customWidth="1"/>
    <col min="2055" max="2055" width="21.85546875" bestFit="1" customWidth="1"/>
    <col min="2056" max="2056" width="18.140625" customWidth="1"/>
    <col min="2057" max="2057" width="22.7109375" bestFit="1" customWidth="1"/>
    <col min="2058" max="2058" width="22.85546875" customWidth="1"/>
    <col min="2059" max="2063" width="21.85546875" bestFit="1" customWidth="1"/>
    <col min="2064" max="2064" width="21.5703125" bestFit="1" customWidth="1"/>
    <col min="2065" max="2065" width="18.140625" bestFit="1" customWidth="1"/>
    <col min="2066" max="2066" width="23.42578125" bestFit="1" customWidth="1"/>
    <col min="2067" max="2067" width="22.7109375" bestFit="1" customWidth="1"/>
    <col min="2305" max="2305" width="20.42578125" customWidth="1"/>
    <col min="2306" max="2306" width="12.42578125" customWidth="1"/>
    <col min="2307" max="2307" width="19.140625" customWidth="1"/>
    <col min="2308" max="2309" width="22.7109375" customWidth="1"/>
    <col min="2310" max="2310" width="2.42578125" bestFit="1" customWidth="1"/>
    <col min="2311" max="2311" width="21.85546875" bestFit="1" customWidth="1"/>
    <col min="2312" max="2312" width="18.140625" customWidth="1"/>
    <col min="2313" max="2313" width="22.7109375" bestFit="1" customWidth="1"/>
    <col min="2314" max="2314" width="22.85546875" customWidth="1"/>
    <col min="2315" max="2319" width="21.85546875" bestFit="1" customWidth="1"/>
    <col min="2320" max="2320" width="21.5703125" bestFit="1" customWidth="1"/>
    <col min="2321" max="2321" width="18.140625" bestFit="1" customWidth="1"/>
    <col min="2322" max="2322" width="23.42578125" bestFit="1" customWidth="1"/>
    <col min="2323" max="2323" width="22.7109375" bestFit="1" customWidth="1"/>
    <col min="2561" max="2561" width="20.42578125" customWidth="1"/>
    <col min="2562" max="2562" width="12.42578125" customWidth="1"/>
    <col min="2563" max="2563" width="19.140625" customWidth="1"/>
    <col min="2564" max="2565" width="22.7109375" customWidth="1"/>
    <col min="2566" max="2566" width="2.42578125" bestFit="1" customWidth="1"/>
    <col min="2567" max="2567" width="21.85546875" bestFit="1" customWidth="1"/>
    <col min="2568" max="2568" width="18.140625" customWidth="1"/>
    <col min="2569" max="2569" width="22.7109375" bestFit="1" customWidth="1"/>
    <col min="2570" max="2570" width="22.85546875" customWidth="1"/>
    <col min="2571" max="2575" width="21.85546875" bestFit="1" customWidth="1"/>
    <col min="2576" max="2576" width="21.5703125" bestFit="1" customWidth="1"/>
    <col min="2577" max="2577" width="18.140625" bestFit="1" customWidth="1"/>
    <col min="2578" max="2578" width="23.42578125" bestFit="1" customWidth="1"/>
    <col min="2579" max="2579" width="22.7109375" bestFit="1" customWidth="1"/>
    <col min="2817" max="2817" width="20.42578125" customWidth="1"/>
    <col min="2818" max="2818" width="12.42578125" customWidth="1"/>
    <col min="2819" max="2819" width="19.140625" customWidth="1"/>
    <col min="2820" max="2821" width="22.7109375" customWidth="1"/>
    <col min="2822" max="2822" width="2.42578125" bestFit="1" customWidth="1"/>
    <col min="2823" max="2823" width="21.85546875" bestFit="1" customWidth="1"/>
    <col min="2824" max="2824" width="18.140625" customWidth="1"/>
    <col min="2825" max="2825" width="22.7109375" bestFit="1" customWidth="1"/>
    <col min="2826" max="2826" width="22.85546875" customWidth="1"/>
    <col min="2827" max="2831" width="21.85546875" bestFit="1" customWidth="1"/>
    <col min="2832" max="2832" width="21.5703125" bestFit="1" customWidth="1"/>
    <col min="2833" max="2833" width="18.140625" bestFit="1" customWidth="1"/>
    <col min="2834" max="2834" width="23.42578125" bestFit="1" customWidth="1"/>
    <col min="2835" max="2835" width="22.7109375" bestFit="1" customWidth="1"/>
    <col min="3073" max="3073" width="20.42578125" customWidth="1"/>
    <col min="3074" max="3074" width="12.42578125" customWidth="1"/>
    <col min="3075" max="3075" width="19.140625" customWidth="1"/>
    <col min="3076" max="3077" width="22.7109375" customWidth="1"/>
    <col min="3078" max="3078" width="2.42578125" bestFit="1" customWidth="1"/>
    <col min="3079" max="3079" width="21.85546875" bestFit="1" customWidth="1"/>
    <col min="3080" max="3080" width="18.140625" customWidth="1"/>
    <col min="3081" max="3081" width="22.7109375" bestFit="1" customWidth="1"/>
    <col min="3082" max="3082" width="22.85546875" customWidth="1"/>
    <col min="3083" max="3087" width="21.85546875" bestFit="1" customWidth="1"/>
    <col min="3088" max="3088" width="21.5703125" bestFit="1" customWidth="1"/>
    <col min="3089" max="3089" width="18.140625" bestFit="1" customWidth="1"/>
    <col min="3090" max="3090" width="23.42578125" bestFit="1" customWidth="1"/>
    <col min="3091" max="3091" width="22.7109375" bestFit="1" customWidth="1"/>
    <col min="3329" max="3329" width="20.42578125" customWidth="1"/>
    <col min="3330" max="3330" width="12.42578125" customWidth="1"/>
    <col min="3331" max="3331" width="19.140625" customWidth="1"/>
    <col min="3332" max="3333" width="22.7109375" customWidth="1"/>
    <col min="3334" max="3334" width="2.42578125" bestFit="1" customWidth="1"/>
    <col min="3335" max="3335" width="21.85546875" bestFit="1" customWidth="1"/>
    <col min="3336" max="3336" width="18.140625" customWidth="1"/>
    <col min="3337" max="3337" width="22.7109375" bestFit="1" customWidth="1"/>
    <col min="3338" max="3338" width="22.85546875" customWidth="1"/>
    <col min="3339" max="3343" width="21.85546875" bestFit="1" customWidth="1"/>
    <col min="3344" max="3344" width="21.5703125" bestFit="1" customWidth="1"/>
    <col min="3345" max="3345" width="18.140625" bestFit="1" customWidth="1"/>
    <col min="3346" max="3346" width="23.42578125" bestFit="1" customWidth="1"/>
    <col min="3347" max="3347" width="22.7109375" bestFit="1" customWidth="1"/>
    <col min="3585" max="3585" width="20.42578125" customWidth="1"/>
    <col min="3586" max="3586" width="12.42578125" customWidth="1"/>
    <col min="3587" max="3587" width="19.140625" customWidth="1"/>
    <col min="3588" max="3589" width="22.7109375" customWidth="1"/>
    <col min="3590" max="3590" width="2.42578125" bestFit="1" customWidth="1"/>
    <col min="3591" max="3591" width="21.85546875" bestFit="1" customWidth="1"/>
    <col min="3592" max="3592" width="18.140625" customWidth="1"/>
    <col min="3593" max="3593" width="22.7109375" bestFit="1" customWidth="1"/>
    <col min="3594" max="3594" width="22.85546875" customWidth="1"/>
    <col min="3595" max="3599" width="21.85546875" bestFit="1" customWidth="1"/>
    <col min="3600" max="3600" width="21.5703125" bestFit="1" customWidth="1"/>
    <col min="3601" max="3601" width="18.140625" bestFit="1" customWidth="1"/>
    <col min="3602" max="3602" width="23.42578125" bestFit="1" customWidth="1"/>
    <col min="3603" max="3603" width="22.7109375" bestFit="1" customWidth="1"/>
    <col min="3841" max="3841" width="20.42578125" customWidth="1"/>
    <col min="3842" max="3842" width="12.42578125" customWidth="1"/>
    <col min="3843" max="3843" width="19.140625" customWidth="1"/>
    <col min="3844" max="3845" width="22.7109375" customWidth="1"/>
    <col min="3846" max="3846" width="2.42578125" bestFit="1" customWidth="1"/>
    <col min="3847" max="3847" width="21.85546875" bestFit="1" customWidth="1"/>
    <col min="3848" max="3848" width="18.140625" customWidth="1"/>
    <col min="3849" max="3849" width="22.7109375" bestFit="1" customWidth="1"/>
    <col min="3850" max="3850" width="22.85546875" customWidth="1"/>
    <col min="3851" max="3855" width="21.85546875" bestFit="1" customWidth="1"/>
    <col min="3856" max="3856" width="21.5703125" bestFit="1" customWidth="1"/>
    <col min="3857" max="3857" width="18.140625" bestFit="1" customWidth="1"/>
    <col min="3858" max="3858" width="23.42578125" bestFit="1" customWidth="1"/>
    <col min="3859" max="3859" width="22.7109375" bestFit="1" customWidth="1"/>
    <col min="4097" max="4097" width="20.42578125" customWidth="1"/>
    <col min="4098" max="4098" width="12.42578125" customWidth="1"/>
    <col min="4099" max="4099" width="19.140625" customWidth="1"/>
    <col min="4100" max="4101" width="22.7109375" customWidth="1"/>
    <col min="4102" max="4102" width="2.42578125" bestFit="1" customWidth="1"/>
    <col min="4103" max="4103" width="21.85546875" bestFit="1" customWidth="1"/>
    <col min="4104" max="4104" width="18.140625" customWidth="1"/>
    <col min="4105" max="4105" width="22.7109375" bestFit="1" customWidth="1"/>
    <col min="4106" max="4106" width="22.85546875" customWidth="1"/>
    <col min="4107" max="4111" width="21.85546875" bestFit="1" customWidth="1"/>
    <col min="4112" max="4112" width="21.5703125" bestFit="1" customWidth="1"/>
    <col min="4113" max="4113" width="18.140625" bestFit="1" customWidth="1"/>
    <col min="4114" max="4114" width="23.42578125" bestFit="1" customWidth="1"/>
    <col min="4115" max="4115" width="22.7109375" bestFit="1" customWidth="1"/>
    <col min="4353" max="4353" width="20.42578125" customWidth="1"/>
    <col min="4354" max="4354" width="12.42578125" customWidth="1"/>
    <col min="4355" max="4355" width="19.140625" customWidth="1"/>
    <col min="4356" max="4357" width="22.7109375" customWidth="1"/>
    <col min="4358" max="4358" width="2.42578125" bestFit="1" customWidth="1"/>
    <col min="4359" max="4359" width="21.85546875" bestFit="1" customWidth="1"/>
    <col min="4360" max="4360" width="18.140625" customWidth="1"/>
    <col min="4361" max="4361" width="22.7109375" bestFit="1" customWidth="1"/>
    <col min="4362" max="4362" width="22.85546875" customWidth="1"/>
    <col min="4363" max="4367" width="21.85546875" bestFit="1" customWidth="1"/>
    <col min="4368" max="4368" width="21.5703125" bestFit="1" customWidth="1"/>
    <col min="4369" max="4369" width="18.140625" bestFit="1" customWidth="1"/>
    <col min="4370" max="4370" width="23.42578125" bestFit="1" customWidth="1"/>
    <col min="4371" max="4371" width="22.7109375" bestFit="1" customWidth="1"/>
    <col min="4609" max="4609" width="20.42578125" customWidth="1"/>
    <col min="4610" max="4610" width="12.42578125" customWidth="1"/>
    <col min="4611" max="4611" width="19.140625" customWidth="1"/>
    <col min="4612" max="4613" width="22.7109375" customWidth="1"/>
    <col min="4614" max="4614" width="2.42578125" bestFit="1" customWidth="1"/>
    <col min="4615" max="4615" width="21.85546875" bestFit="1" customWidth="1"/>
    <col min="4616" max="4616" width="18.140625" customWidth="1"/>
    <col min="4617" max="4617" width="22.7109375" bestFit="1" customWidth="1"/>
    <col min="4618" max="4618" width="22.85546875" customWidth="1"/>
    <col min="4619" max="4623" width="21.85546875" bestFit="1" customWidth="1"/>
    <col min="4624" max="4624" width="21.5703125" bestFit="1" customWidth="1"/>
    <col min="4625" max="4625" width="18.140625" bestFit="1" customWidth="1"/>
    <col min="4626" max="4626" width="23.42578125" bestFit="1" customWidth="1"/>
    <col min="4627" max="4627" width="22.7109375" bestFit="1" customWidth="1"/>
    <col min="4865" max="4865" width="20.42578125" customWidth="1"/>
    <col min="4866" max="4866" width="12.42578125" customWidth="1"/>
    <col min="4867" max="4867" width="19.140625" customWidth="1"/>
    <col min="4868" max="4869" width="22.7109375" customWidth="1"/>
    <col min="4870" max="4870" width="2.42578125" bestFit="1" customWidth="1"/>
    <col min="4871" max="4871" width="21.85546875" bestFit="1" customWidth="1"/>
    <col min="4872" max="4872" width="18.140625" customWidth="1"/>
    <col min="4873" max="4873" width="22.7109375" bestFit="1" customWidth="1"/>
    <col min="4874" max="4874" width="22.85546875" customWidth="1"/>
    <col min="4875" max="4879" width="21.85546875" bestFit="1" customWidth="1"/>
    <col min="4880" max="4880" width="21.5703125" bestFit="1" customWidth="1"/>
    <col min="4881" max="4881" width="18.140625" bestFit="1" customWidth="1"/>
    <col min="4882" max="4882" width="23.42578125" bestFit="1" customWidth="1"/>
    <col min="4883" max="4883" width="22.7109375" bestFit="1" customWidth="1"/>
    <col min="5121" max="5121" width="20.42578125" customWidth="1"/>
    <col min="5122" max="5122" width="12.42578125" customWidth="1"/>
    <col min="5123" max="5123" width="19.140625" customWidth="1"/>
    <col min="5124" max="5125" width="22.7109375" customWidth="1"/>
    <col min="5126" max="5126" width="2.42578125" bestFit="1" customWidth="1"/>
    <col min="5127" max="5127" width="21.85546875" bestFit="1" customWidth="1"/>
    <col min="5128" max="5128" width="18.140625" customWidth="1"/>
    <col min="5129" max="5129" width="22.7109375" bestFit="1" customWidth="1"/>
    <col min="5130" max="5130" width="22.85546875" customWidth="1"/>
    <col min="5131" max="5135" width="21.85546875" bestFit="1" customWidth="1"/>
    <col min="5136" max="5136" width="21.5703125" bestFit="1" customWidth="1"/>
    <col min="5137" max="5137" width="18.140625" bestFit="1" customWidth="1"/>
    <col min="5138" max="5138" width="23.42578125" bestFit="1" customWidth="1"/>
    <col min="5139" max="5139" width="22.7109375" bestFit="1" customWidth="1"/>
    <col min="5377" max="5377" width="20.42578125" customWidth="1"/>
    <col min="5378" max="5378" width="12.42578125" customWidth="1"/>
    <col min="5379" max="5379" width="19.140625" customWidth="1"/>
    <col min="5380" max="5381" width="22.7109375" customWidth="1"/>
    <col min="5382" max="5382" width="2.42578125" bestFit="1" customWidth="1"/>
    <col min="5383" max="5383" width="21.85546875" bestFit="1" customWidth="1"/>
    <col min="5384" max="5384" width="18.140625" customWidth="1"/>
    <col min="5385" max="5385" width="22.7109375" bestFit="1" customWidth="1"/>
    <col min="5386" max="5386" width="22.85546875" customWidth="1"/>
    <col min="5387" max="5391" width="21.85546875" bestFit="1" customWidth="1"/>
    <col min="5392" max="5392" width="21.5703125" bestFit="1" customWidth="1"/>
    <col min="5393" max="5393" width="18.140625" bestFit="1" customWidth="1"/>
    <col min="5394" max="5394" width="23.42578125" bestFit="1" customWidth="1"/>
    <col min="5395" max="5395" width="22.7109375" bestFit="1" customWidth="1"/>
    <col min="5633" max="5633" width="20.42578125" customWidth="1"/>
    <col min="5634" max="5634" width="12.42578125" customWidth="1"/>
    <col min="5635" max="5635" width="19.140625" customWidth="1"/>
    <col min="5636" max="5637" width="22.7109375" customWidth="1"/>
    <col min="5638" max="5638" width="2.42578125" bestFit="1" customWidth="1"/>
    <col min="5639" max="5639" width="21.85546875" bestFit="1" customWidth="1"/>
    <col min="5640" max="5640" width="18.140625" customWidth="1"/>
    <col min="5641" max="5641" width="22.7109375" bestFit="1" customWidth="1"/>
    <col min="5642" max="5642" width="22.85546875" customWidth="1"/>
    <col min="5643" max="5647" width="21.85546875" bestFit="1" customWidth="1"/>
    <col min="5648" max="5648" width="21.5703125" bestFit="1" customWidth="1"/>
    <col min="5649" max="5649" width="18.140625" bestFit="1" customWidth="1"/>
    <col min="5650" max="5650" width="23.42578125" bestFit="1" customWidth="1"/>
    <col min="5651" max="5651" width="22.7109375" bestFit="1" customWidth="1"/>
    <col min="5889" max="5889" width="20.42578125" customWidth="1"/>
    <col min="5890" max="5890" width="12.42578125" customWidth="1"/>
    <col min="5891" max="5891" width="19.140625" customWidth="1"/>
    <col min="5892" max="5893" width="22.7109375" customWidth="1"/>
    <col min="5894" max="5894" width="2.42578125" bestFit="1" customWidth="1"/>
    <col min="5895" max="5895" width="21.85546875" bestFit="1" customWidth="1"/>
    <col min="5896" max="5896" width="18.140625" customWidth="1"/>
    <col min="5897" max="5897" width="22.7109375" bestFit="1" customWidth="1"/>
    <col min="5898" max="5898" width="22.85546875" customWidth="1"/>
    <col min="5899" max="5903" width="21.85546875" bestFit="1" customWidth="1"/>
    <col min="5904" max="5904" width="21.5703125" bestFit="1" customWidth="1"/>
    <col min="5905" max="5905" width="18.140625" bestFit="1" customWidth="1"/>
    <col min="5906" max="5906" width="23.42578125" bestFit="1" customWidth="1"/>
    <col min="5907" max="5907" width="22.7109375" bestFit="1" customWidth="1"/>
    <col min="6145" max="6145" width="20.42578125" customWidth="1"/>
    <col min="6146" max="6146" width="12.42578125" customWidth="1"/>
    <col min="6147" max="6147" width="19.140625" customWidth="1"/>
    <col min="6148" max="6149" width="22.7109375" customWidth="1"/>
    <col min="6150" max="6150" width="2.42578125" bestFit="1" customWidth="1"/>
    <col min="6151" max="6151" width="21.85546875" bestFit="1" customWidth="1"/>
    <col min="6152" max="6152" width="18.140625" customWidth="1"/>
    <col min="6153" max="6153" width="22.7109375" bestFit="1" customWidth="1"/>
    <col min="6154" max="6154" width="22.85546875" customWidth="1"/>
    <col min="6155" max="6159" width="21.85546875" bestFit="1" customWidth="1"/>
    <col min="6160" max="6160" width="21.5703125" bestFit="1" customWidth="1"/>
    <col min="6161" max="6161" width="18.140625" bestFit="1" customWidth="1"/>
    <col min="6162" max="6162" width="23.42578125" bestFit="1" customWidth="1"/>
    <col min="6163" max="6163" width="22.7109375" bestFit="1" customWidth="1"/>
    <col min="6401" max="6401" width="20.42578125" customWidth="1"/>
    <col min="6402" max="6402" width="12.42578125" customWidth="1"/>
    <col min="6403" max="6403" width="19.140625" customWidth="1"/>
    <col min="6404" max="6405" width="22.7109375" customWidth="1"/>
    <col min="6406" max="6406" width="2.42578125" bestFit="1" customWidth="1"/>
    <col min="6407" max="6407" width="21.85546875" bestFit="1" customWidth="1"/>
    <col min="6408" max="6408" width="18.140625" customWidth="1"/>
    <col min="6409" max="6409" width="22.7109375" bestFit="1" customWidth="1"/>
    <col min="6410" max="6410" width="22.85546875" customWidth="1"/>
    <col min="6411" max="6415" width="21.85546875" bestFit="1" customWidth="1"/>
    <col min="6416" max="6416" width="21.5703125" bestFit="1" customWidth="1"/>
    <col min="6417" max="6417" width="18.140625" bestFit="1" customWidth="1"/>
    <col min="6418" max="6418" width="23.42578125" bestFit="1" customWidth="1"/>
    <col min="6419" max="6419" width="22.7109375" bestFit="1" customWidth="1"/>
    <col min="6657" max="6657" width="20.42578125" customWidth="1"/>
    <col min="6658" max="6658" width="12.42578125" customWidth="1"/>
    <col min="6659" max="6659" width="19.140625" customWidth="1"/>
    <col min="6660" max="6661" width="22.7109375" customWidth="1"/>
    <col min="6662" max="6662" width="2.42578125" bestFit="1" customWidth="1"/>
    <col min="6663" max="6663" width="21.85546875" bestFit="1" customWidth="1"/>
    <col min="6664" max="6664" width="18.140625" customWidth="1"/>
    <col min="6665" max="6665" width="22.7109375" bestFit="1" customWidth="1"/>
    <col min="6666" max="6666" width="22.85546875" customWidth="1"/>
    <col min="6667" max="6671" width="21.85546875" bestFit="1" customWidth="1"/>
    <col min="6672" max="6672" width="21.5703125" bestFit="1" customWidth="1"/>
    <col min="6673" max="6673" width="18.140625" bestFit="1" customWidth="1"/>
    <col min="6674" max="6674" width="23.42578125" bestFit="1" customWidth="1"/>
    <col min="6675" max="6675" width="22.7109375" bestFit="1" customWidth="1"/>
    <col min="6913" max="6913" width="20.42578125" customWidth="1"/>
    <col min="6914" max="6914" width="12.42578125" customWidth="1"/>
    <col min="6915" max="6915" width="19.140625" customWidth="1"/>
    <col min="6916" max="6917" width="22.7109375" customWidth="1"/>
    <col min="6918" max="6918" width="2.42578125" bestFit="1" customWidth="1"/>
    <col min="6919" max="6919" width="21.85546875" bestFit="1" customWidth="1"/>
    <col min="6920" max="6920" width="18.140625" customWidth="1"/>
    <col min="6921" max="6921" width="22.7109375" bestFit="1" customWidth="1"/>
    <col min="6922" max="6922" width="22.85546875" customWidth="1"/>
    <col min="6923" max="6927" width="21.85546875" bestFit="1" customWidth="1"/>
    <col min="6928" max="6928" width="21.5703125" bestFit="1" customWidth="1"/>
    <col min="6929" max="6929" width="18.140625" bestFit="1" customWidth="1"/>
    <col min="6930" max="6930" width="23.42578125" bestFit="1" customWidth="1"/>
    <col min="6931" max="6931" width="22.7109375" bestFit="1" customWidth="1"/>
    <col min="7169" max="7169" width="20.42578125" customWidth="1"/>
    <col min="7170" max="7170" width="12.42578125" customWidth="1"/>
    <col min="7171" max="7171" width="19.140625" customWidth="1"/>
    <col min="7172" max="7173" width="22.7109375" customWidth="1"/>
    <col min="7174" max="7174" width="2.42578125" bestFit="1" customWidth="1"/>
    <col min="7175" max="7175" width="21.85546875" bestFit="1" customWidth="1"/>
    <col min="7176" max="7176" width="18.140625" customWidth="1"/>
    <col min="7177" max="7177" width="22.7109375" bestFit="1" customWidth="1"/>
    <col min="7178" max="7178" width="22.85546875" customWidth="1"/>
    <col min="7179" max="7183" width="21.85546875" bestFit="1" customWidth="1"/>
    <col min="7184" max="7184" width="21.5703125" bestFit="1" customWidth="1"/>
    <col min="7185" max="7185" width="18.140625" bestFit="1" customWidth="1"/>
    <col min="7186" max="7186" width="23.42578125" bestFit="1" customWidth="1"/>
    <col min="7187" max="7187" width="22.7109375" bestFit="1" customWidth="1"/>
    <col min="7425" max="7425" width="20.42578125" customWidth="1"/>
    <col min="7426" max="7426" width="12.42578125" customWidth="1"/>
    <col min="7427" max="7427" width="19.140625" customWidth="1"/>
    <col min="7428" max="7429" width="22.7109375" customWidth="1"/>
    <col min="7430" max="7430" width="2.42578125" bestFit="1" customWidth="1"/>
    <col min="7431" max="7431" width="21.85546875" bestFit="1" customWidth="1"/>
    <col min="7432" max="7432" width="18.140625" customWidth="1"/>
    <col min="7433" max="7433" width="22.7109375" bestFit="1" customWidth="1"/>
    <col min="7434" max="7434" width="22.85546875" customWidth="1"/>
    <col min="7435" max="7439" width="21.85546875" bestFit="1" customWidth="1"/>
    <col min="7440" max="7440" width="21.5703125" bestFit="1" customWidth="1"/>
    <col min="7441" max="7441" width="18.140625" bestFit="1" customWidth="1"/>
    <col min="7442" max="7442" width="23.42578125" bestFit="1" customWidth="1"/>
    <col min="7443" max="7443" width="22.7109375" bestFit="1" customWidth="1"/>
    <col min="7681" max="7681" width="20.42578125" customWidth="1"/>
    <col min="7682" max="7682" width="12.42578125" customWidth="1"/>
    <col min="7683" max="7683" width="19.140625" customWidth="1"/>
    <col min="7684" max="7685" width="22.7109375" customWidth="1"/>
    <col min="7686" max="7686" width="2.42578125" bestFit="1" customWidth="1"/>
    <col min="7687" max="7687" width="21.85546875" bestFit="1" customWidth="1"/>
    <col min="7688" max="7688" width="18.140625" customWidth="1"/>
    <col min="7689" max="7689" width="22.7109375" bestFit="1" customWidth="1"/>
    <col min="7690" max="7690" width="22.85546875" customWidth="1"/>
    <col min="7691" max="7695" width="21.85546875" bestFit="1" customWidth="1"/>
    <col min="7696" max="7696" width="21.5703125" bestFit="1" customWidth="1"/>
    <col min="7697" max="7697" width="18.140625" bestFit="1" customWidth="1"/>
    <col min="7698" max="7698" width="23.42578125" bestFit="1" customWidth="1"/>
    <col min="7699" max="7699" width="22.7109375" bestFit="1" customWidth="1"/>
    <col min="7937" max="7937" width="20.42578125" customWidth="1"/>
    <col min="7938" max="7938" width="12.42578125" customWidth="1"/>
    <col min="7939" max="7939" width="19.140625" customWidth="1"/>
    <col min="7940" max="7941" width="22.7109375" customWidth="1"/>
    <col min="7942" max="7942" width="2.42578125" bestFit="1" customWidth="1"/>
    <col min="7943" max="7943" width="21.85546875" bestFit="1" customWidth="1"/>
    <col min="7944" max="7944" width="18.140625" customWidth="1"/>
    <col min="7945" max="7945" width="22.7109375" bestFit="1" customWidth="1"/>
    <col min="7946" max="7946" width="22.85546875" customWidth="1"/>
    <col min="7947" max="7951" width="21.85546875" bestFit="1" customWidth="1"/>
    <col min="7952" max="7952" width="21.5703125" bestFit="1" customWidth="1"/>
    <col min="7953" max="7953" width="18.140625" bestFit="1" customWidth="1"/>
    <col min="7954" max="7954" width="23.42578125" bestFit="1" customWidth="1"/>
    <col min="7955" max="7955" width="22.7109375" bestFit="1" customWidth="1"/>
    <col min="8193" max="8193" width="20.42578125" customWidth="1"/>
    <col min="8194" max="8194" width="12.42578125" customWidth="1"/>
    <col min="8195" max="8195" width="19.140625" customWidth="1"/>
    <col min="8196" max="8197" width="22.7109375" customWidth="1"/>
    <col min="8198" max="8198" width="2.42578125" bestFit="1" customWidth="1"/>
    <col min="8199" max="8199" width="21.85546875" bestFit="1" customWidth="1"/>
    <col min="8200" max="8200" width="18.140625" customWidth="1"/>
    <col min="8201" max="8201" width="22.7109375" bestFit="1" customWidth="1"/>
    <col min="8202" max="8202" width="22.85546875" customWidth="1"/>
    <col min="8203" max="8207" width="21.85546875" bestFit="1" customWidth="1"/>
    <col min="8208" max="8208" width="21.5703125" bestFit="1" customWidth="1"/>
    <col min="8209" max="8209" width="18.140625" bestFit="1" customWidth="1"/>
    <col min="8210" max="8210" width="23.42578125" bestFit="1" customWidth="1"/>
    <col min="8211" max="8211" width="22.7109375" bestFit="1" customWidth="1"/>
    <col min="8449" max="8449" width="20.42578125" customWidth="1"/>
    <col min="8450" max="8450" width="12.42578125" customWidth="1"/>
    <col min="8451" max="8451" width="19.140625" customWidth="1"/>
    <col min="8452" max="8453" width="22.7109375" customWidth="1"/>
    <col min="8454" max="8454" width="2.42578125" bestFit="1" customWidth="1"/>
    <col min="8455" max="8455" width="21.85546875" bestFit="1" customWidth="1"/>
    <col min="8456" max="8456" width="18.140625" customWidth="1"/>
    <col min="8457" max="8457" width="22.7109375" bestFit="1" customWidth="1"/>
    <col min="8458" max="8458" width="22.85546875" customWidth="1"/>
    <col min="8459" max="8463" width="21.85546875" bestFit="1" customWidth="1"/>
    <col min="8464" max="8464" width="21.5703125" bestFit="1" customWidth="1"/>
    <col min="8465" max="8465" width="18.140625" bestFit="1" customWidth="1"/>
    <col min="8466" max="8466" width="23.42578125" bestFit="1" customWidth="1"/>
    <col min="8467" max="8467" width="22.7109375" bestFit="1" customWidth="1"/>
    <col min="8705" max="8705" width="20.42578125" customWidth="1"/>
    <col min="8706" max="8706" width="12.42578125" customWidth="1"/>
    <col min="8707" max="8707" width="19.140625" customWidth="1"/>
    <col min="8708" max="8709" width="22.7109375" customWidth="1"/>
    <col min="8710" max="8710" width="2.42578125" bestFit="1" customWidth="1"/>
    <col min="8711" max="8711" width="21.85546875" bestFit="1" customWidth="1"/>
    <col min="8712" max="8712" width="18.140625" customWidth="1"/>
    <col min="8713" max="8713" width="22.7109375" bestFit="1" customWidth="1"/>
    <col min="8714" max="8714" width="22.85546875" customWidth="1"/>
    <col min="8715" max="8719" width="21.85546875" bestFit="1" customWidth="1"/>
    <col min="8720" max="8720" width="21.5703125" bestFit="1" customWidth="1"/>
    <col min="8721" max="8721" width="18.140625" bestFit="1" customWidth="1"/>
    <col min="8722" max="8722" width="23.42578125" bestFit="1" customWidth="1"/>
    <col min="8723" max="8723" width="22.7109375" bestFit="1" customWidth="1"/>
    <col min="8961" max="8961" width="20.42578125" customWidth="1"/>
    <col min="8962" max="8962" width="12.42578125" customWidth="1"/>
    <col min="8963" max="8963" width="19.140625" customWidth="1"/>
    <col min="8964" max="8965" width="22.7109375" customWidth="1"/>
    <col min="8966" max="8966" width="2.42578125" bestFit="1" customWidth="1"/>
    <col min="8967" max="8967" width="21.85546875" bestFit="1" customWidth="1"/>
    <col min="8968" max="8968" width="18.140625" customWidth="1"/>
    <col min="8969" max="8969" width="22.7109375" bestFit="1" customWidth="1"/>
    <col min="8970" max="8970" width="22.85546875" customWidth="1"/>
    <col min="8971" max="8975" width="21.85546875" bestFit="1" customWidth="1"/>
    <col min="8976" max="8976" width="21.5703125" bestFit="1" customWidth="1"/>
    <col min="8977" max="8977" width="18.140625" bestFit="1" customWidth="1"/>
    <col min="8978" max="8978" width="23.42578125" bestFit="1" customWidth="1"/>
    <col min="8979" max="8979" width="22.7109375" bestFit="1" customWidth="1"/>
    <col min="9217" max="9217" width="20.42578125" customWidth="1"/>
    <col min="9218" max="9218" width="12.42578125" customWidth="1"/>
    <col min="9219" max="9219" width="19.140625" customWidth="1"/>
    <col min="9220" max="9221" width="22.7109375" customWidth="1"/>
    <col min="9222" max="9222" width="2.42578125" bestFit="1" customWidth="1"/>
    <col min="9223" max="9223" width="21.85546875" bestFit="1" customWidth="1"/>
    <col min="9224" max="9224" width="18.140625" customWidth="1"/>
    <col min="9225" max="9225" width="22.7109375" bestFit="1" customWidth="1"/>
    <col min="9226" max="9226" width="22.85546875" customWidth="1"/>
    <col min="9227" max="9231" width="21.85546875" bestFit="1" customWidth="1"/>
    <col min="9232" max="9232" width="21.5703125" bestFit="1" customWidth="1"/>
    <col min="9233" max="9233" width="18.140625" bestFit="1" customWidth="1"/>
    <col min="9234" max="9234" width="23.42578125" bestFit="1" customWidth="1"/>
    <col min="9235" max="9235" width="22.7109375" bestFit="1" customWidth="1"/>
    <col min="9473" max="9473" width="20.42578125" customWidth="1"/>
    <col min="9474" max="9474" width="12.42578125" customWidth="1"/>
    <col min="9475" max="9475" width="19.140625" customWidth="1"/>
    <col min="9476" max="9477" width="22.7109375" customWidth="1"/>
    <col min="9478" max="9478" width="2.42578125" bestFit="1" customWidth="1"/>
    <col min="9479" max="9479" width="21.85546875" bestFit="1" customWidth="1"/>
    <col min="9480" max="9480" width="18.140625" customWidth="1"/>
    <col min="9481" max="9481" width="22.7109375" bestFit="1" customWidth="1"/>
    <col min="9482" max="9482" width="22.85546875" customWidth="1"/>
    <col min="9483" max="9487" width="21.85546875" bestFit="1" customWidth="1"/>
    <col min="9488" max="9488" width="21.5703125" bestFit="1" customWidth="1"/>
    <col min="9489" max="9489" width="18.140625" bestFit="1" customWidth="1"/>
    <col min="9490" max="9490" width="23.42578125" bestFit="1" customWidth="1"/>
    <col min="9491" max="9491" width="22.7109375" bestFit="1" customWidth="1"/>
    <col min="9729" max="9729" width="20.42578125" customWidth="1"/>
    <col min="9730" max="9730" width="12.42578125" customWidth="1"/>
    <col min="9731" max="9731" width="19.140625" customWidth="1"/>
    <col min="9732" max="9733" width="22.7109375" customWidth="1"/>
    <col min="9734" max="9734" width="2.42578125" bestFit="1" customWidth="1"/>
    <col min="9735" max="9735" width="21.85546875" bestFit="1" customWidth="1"/>
    <col min="9736" max="9736" width="18.140625" customWidth="1"/>
    <col min="9737" max="9737" width="22.7109375" bestFit="1" customWidth="1"/>
    <col min="9738" max="9738" width="22.85546875" customWidth="1"/>
    <col min="9739" max="9743" width="21.85546875" bestFit="1" customWidth="1"/>
    <col min="9744" max="9744" width="21.5703125" bestFit="1" customWidth="1"/>
    <col min="9745" max="9745" width="18.140625" bestFit="1" customWidth="1"/>
    <col min="9746" max="9746" width="23.42578125" bestFit="1" customWidth="1"/>
    <col min="9747" max="9747" width="22.7109375" bestFit="1" customWidth="1"/>
    <col min="9985" max="9985" width="20.42578125" customWidth="1"/>
    <col min="9986" max="9986" width="12.42578125" customWidth="1"/>
    <col min="9987" max="9987" width="19.140625" customWidth="1"/>
    <col min="9988" max="9989" width="22.7109375" customWidth="1"/>
    <col min="9990" max="9990" width="2.42578125" bestFit="1" customWidth="1"/>
    <col min="9991" max="9991" width="21.85546875" bestFit="1" customWidth="1"/>
    <col min="9992" max="9992" width="18.140625" customWidth="1"/>
    <col min="9993" max="9993" width="22.7109375" bestFit="1" customWidth="1"/>
    <col min="9994" max="9994" width="22.85546875" customWidth="1"/>
    <col min="9995" max="9999" width="21.85546875" bestFit="1" customWidth="1"/>
    <col min="10000" max="10000" width="21.5703125" bestFit="1" customWidth="1"/>
    <col min="10001" max="10001" width="18.140625" bestFit="1" customWidth="1"/>
    <col min="10002" max="10002" width="23.42578125" bestFit="1" customWidth="1"/>
    <col min="10003" max="10003" width="22.7109375" bestFit="1" customWidth="1"/>
    <col min="10241" max="10241" width="20.42578125" customWidth="1"/>
    <col min="10242" max="10242" width="12.42578125" customWidth="1"/>
    <col min="10243" max="10243" width="19.140625" customWidth="1"/>
    <col min="10244" max="10245" width="22.7109375" customWidth="1"/>
    <col min="10246" max="10246" width="2.42578125" bestFit="1" customWidth="1"/>
    <col min="10247" max="10247" width="21.85546875" bestFit="1" customWidth="1"/>
    <col min="10248" max="10248" width="18.140625" customWidth="1"/>
    <col min="10249" max="10249" width="22.7109375" bestFit="1" customWidth="1"/>
    <col min="10250" max="10250" width="22.85546875" customWidth="1"/>
    <col min="10251" max="10255" width="21.85546875" bestFit="1" customWidth="1"/>
    <col min="10256" max="10256" width="21.5703125" bestFit="1" customWidth="1"/>
    <col min="10257" max="10257" width="18.140625" bestFit="1" customWidth="1"/>
    <col min="10258" max="10258" width="23.42578125" bestFit="1" customWidth="1"/>
    <col min="10259" max="10259" width="22.7109375" bestFit="1" customWidth="1"/>
    <col min="10497" max="10497" width="20.42578125" customWidth="1"/>
    <col min="10498" max="10498" width="12.42578125" customWidth="1"/>
    <col min="10499" max="10499" width="19.140625" customWidth="1"/>
    <col min="10500" max="10501" width="22.7109375" customWidth="1"/>
    <col min="10502" max="10502" width="2.42578125" bestFit="1" customWidth="1"/>
    <col min="10503" max="10503" width="21.85546875" bestFit="1" customWidth="1"/>
    <col min="10504" max="10504" width="18.140625" customWidth="1"/>
    <col min="10505" max="10505" width="22.7109375" bestFit="1" customWidth="1"/>
    <col min="10506" max="10506" width="22.85546875" customWidth="1"/>
    <col min="10507" max="10511" width="21.85546875" bestFit="1" customWidth="1"/>
    <col min="10512" max="10512" width="21.5703125" bestFit="1" customWidth="1"/>
    <col min="10513" max="10513" width="18.140625" bestFit="1" customWidth="1"/>
    <col min="10514" max="10514" width="23.42578125" bestFit="1" customWidth="1"/>
    <col min="10515" max="10515" width="22.7109375" bestFit="1" customWidth="1"/>
    <col min="10753" max="10753" width="20.42578125" customWidth="1"/>
    <col min="10754" max="10754" width="12.42578125" customWidth="1"/>
    <col min="10755" max="10755" width="19.140625" customWidth="1"/>
    <col min="10756" max="10757" width="22.7109375" customWidth="1"/>
    <col min="10758" max="10758" width="2.42578125" bestFit="1" customWidth="1"/>
    <col min="10759" max="10759" width="21.85546875" bestFit="1" customWidth="1"/>
    <col min="10760" max="10760" width="18.140625" customWidth="1"/>
    <col min="10761" max="10761" width="22.7109375" bestFit="1" customWidth="1"/>
    <col min="10762" max="10762" width="22.85546875" customWidth="1"/>
    <col min="10763" max="10767" width="21.85546875" bestFit="1" customWidth="1"/>
    <col min="10768" max="10768" width="21.5703125" bestFit="1" customWidth="1"/>
    <col min="10769" max="10769" width="18.140625" bestFit="1" customWidth="1"/>
    <col min="10770" max="10770" width="23.42578125" bestFit="1" customWidth="1"/>
    <col min="10771" max="10771" width="22.7109375" bestFit="1" customWidth="1"/>
    <col min="11009" max="11009" width="20.42578125" customWidth="1"/>
    <col min="11010" max="11010" width="12.42578125" customWidth="1"/>
    <col min="11011" max="11011" width="19.140625" customWidth="1"/>
    <col min="11012" max="11013" width="22.7109375" customWidth="1"/>
    <col min="11014" max="11014" width="2.42578125" bestFit="1" customWidth="1"/>
    <col min="11015" max="11015" width="21.85546875" bestFit="1" customWidth="1"/>
    <col min="11016" max="11016" width="18.140625" customWidth="1"/>
    <col min="11017" max="11017" width="22.7109375" bestFit="1" customWidth="1"/>
    <col min="11018" max="11018" width="22.85546875" customWidth="1"/>
    <col min="11019" max="11023" width="21.85546875" bestFit="1" customWidth="1"/>
    <col min="11024" max="11024" width="21.5703125" bestFit="1" customWidth="1"/>
    <col min="11025" max="11025" width="18.140625" bestFit="1" customWidth="1"/>
    <col min="11026" max="11026" width="23.42578125" bestFit="1" customWidth="1"/>
    <col min="11027" max="11027" width="22.7109375" bestFit="1" customWidth="1"/>
    <col min="11265" max="11265" width="20.42578125" customWidth="1"/>
    <col min="11266" max="11266" width="12.42578125" customWidth="1"/>
    <col min="11267" max="11267" width="19.140625" customWidth="1"/>
    <col min="11268" max="11269" width="22.7109375" customWidth="1"/>
    <col min="11270" max="11270" width="2.42578125" bestFit="1" customWidth="1"/>
    <col min="11271" max="11271" width="21.85546875" bestFit="1" customWidth="1"/>
    <col min="11272" max="11272" width="18.140625" customWidth="1"/>
    <col min="11273" max="11273" width="22.7109375" bestFit="1" customWidth="1"/>
    <col min="11274" max="11274" width="22.85546875" customWidth="1"/>
    <col min="11275" max="11279" width="21.85546875" bestFit="1" customWidth="1"/>
    <col min="11280" max="11280" width="21.5703125" bestFit="1" customWidth="1"/>
    <col min="11281" max="11281" width="18.140625" bestFit="1" customWidth="1"/>
    <col min="11282" max="11282" width="23.42578125" bestFit="1" customWidth="1"/>
    <col min="11283" max="11283" width="22.7109375" bestFit="1" customWidth="1"/>
    <col min="11521" max="11521" width="20.42578125" customWidth="1"/>
    <col min="11522" max="11522" width="12.42578125" customWidth="1"/>
    <col min="11523" max="11523" width="19.140625" customWidth="1"/>
    <col min="11524" max="11525" width="22.7109375" customWidth="1"/>
    <col min="11526" max="11526" width="2.42578125" bestFit="1" customWidth="1"/>
    <col min="11527" max="11527" width="21.85546875" bestFit="1" customWidth="1"/>
    <col min="11528" max="11528" width="18.140625" customWidth="1"/>
    <col min="11529" max="11529" width="22.7109375" bestFit="1" customWidth="1"/>
    <col min="11530" max="11530" width="22.85546875" customWidth="1"/>
    <col min="11531" max="11535" width="21.85546875" bestFit="1" customWidth="1"/>
    <col min="11536" max="11536" width="21.5703125" bestFit="1" customWidth="1"/>
    <col min="11537" max="11537" width="18.140625" bestFit="1" customWidth="1"/>
    <col min="11538" max="11538" width="23.42578125" bestFit="1" customWidth="1"/>
    <col min="11539" max="11539" width="22.7109375" bestFit="1" customWidth="1"/>
    <col min="11777" max="11777" width="20.42578125" customWidth="1"/>
    <col min="11778" max="11778" width="12.42578125" customWidth="1"/>
    <col min="11779" max="11779" width="19.140625" customWidth="1"/>
    <col min="11780" max="11781" width="22.7109375" customWidth="1"/>
    <col min="11782" max="11782" width="2.42578125" bestFit="1" customWidth="1"/>
    <col min="11783" max="11783" width="21.85546875" bestFit="1" customWidth="1"/>
    <col min="11784" max="11784" width="18.140625" customWidth="1"/>
    <col min="11785" max="11785" width="22.7109375" bestFit="1" customWidth="1"/>
    <col min="11786" max="11786" width="22.85546875" customWidth="1"/>
    <col min="11787" max="11791" width="21.85546875" bestFit="1" customWidth="1"/>
    <col min="11792" max="11792" width="21.5703125" bestFit="1" customWidth="1"/>
    <col min="11793" max="11793" width="18.140625" bestFit="1" customWidth="1"/>
    <col min="11794" max="11794" width="23.42578125" bestFit="1" customWidth="1"/>
    <col min="11795" max="11795" width="22.7109375" bestFit="1" customWidth="1"/>
    <col min="12033" max="12033" width="20.42578125" customWidth="1"/>
    <col min="12034" max="12034" width="12.42578125" customWidth="1"/>
    <col min="12035" max="12035" width="19.140625" customWidth="1"/>
    <col min="12036" max="12037" width="22.7109375" customWidth="1"/>
    <col min="12038" max="12038" width="2.42578125" bestFit="1" customWidth="1"/>
    <col min="12039" max="12039" width="21.85546875" bestFit="1" customWidth="1"/>
    <col min="12040" max="12040" width="18.140625" customWidth="1"/>
    <col min="12041" max="12041" width="22.7109375" bestFit="1" customWidth="1"/>
    <col min="12042" max="12042" width="22.85546875" customWidth="1"/>
    <col min="12043" max="12047" width="21.85546875" bestFit="1" customWidth="1"/>
    <col min="12048" max="12048" width="21.5703125" bestFit="1" customWidth="1"/>
    <col min="12049" max="12049" width="18.140625" bestFit="1" customWidth="1"/>
    <col min="12050" max="12050" width="23.42578125" bestFit="1" customWidth="1"/>
    <col min="12051" max="12051" width="22.7109375" bestFit="1" customWidth="1"/>
    <col min="12289" max="12289" width="20.42578125" customWidth="1"/>
    <col min="12290" max="12290" width="12.42578125" customWidth="1"/>
    <col min="12291" max="12291" width="19.140625" customWidth="1"/>
    <col min="12292" max="12293" width="22.7109375" customWidth="1"/>
    <col min="12294" max="12294" width="2.42578125" bestFit="1" customWidth="1"/>
    <col min="12295" max="12295" width="21.85546875" bestFit="1" customWidth="1"/>
    <col min="12296" max="12296" width="18.140625" customWidth="1"/>
    <col min="12297" max="12297" width="22.7109375" bestFit="1" customWidth="1"/>
    <col min="12298" max="12298" width="22.85546875" customWidth="1"/>
    <col min="12299" max="12303" width="21.85546875" bestFit="1" customWidth="1"/>
    <col min="12304" max="12304" width="21.5703125" bestFit="1" customWidth="1"/>
    <col min="12305" max="12305" width="18.140625" bestFit="1" customWidth="1"/>
    <col min="12306" max="12306" width="23.42578125" bestFit="1" customWidth="1"/>
    <col min="12307" max="12307" width="22.7109375" bestFit="1" customWidth="1"/>
    <col min="12545" max="12545" width="20.42578125" customWidth="1"/>
    <col min="12546" max="12546" width="12.42578125" customWidth="1"/>
    <col min="12547" max="12547" width="19.140625" customWidth="1"/>
    <col min="12548" max="12549" width="22.7109375" customWidth="1"/>
    <col min="12550" max="12550" width="2.42578125" bestFit="1" customWidth="1"/>
    <col min="12551" max="12551" width="21.85546875" bestFit="1" customWidth="1"/>
    <col min="12552" max="12552" width="18.140625" customWidth="1"/>
    <col min="12553" max="12553" width="22.7109375" bestFit="1" customWidth="1"/>
    <col min="12554" max="12554" width="22.85546875" customWidth="1"/>
    <col min="12555" max="12559" width="21.85546875" bestFit="1" customWidth="1"/>
    <col min="12560" max="12560" width="21.5703125" bestFit="1" customWidth="1"/>
    <col min="12561" max="12561" width="18.140625" bestFit="1" customWidth="1"/>
    <col min="12562" max="12562" width="23.42578125" bestFit="1" customWidth="1"/>
    <col min="12563" max="12563" width="22.7109375" bestFit="1" customWidth="1"/>
    <col min="12801" max="12801" width="20.42578125" customWidth="1"/>
    <col min="12802" max="12802" width="12.42578125" customWidth="1"/>
    <col min="12803" max="12803" width="19.140625" customWidth="1"/>
    <col min="12804" max="12805" width="22.7109375" customWidth="1"/>
    <col min="12806" max="12806" width="2.42578125" bestFit="1" customWidth="1"/>
    <col min="12807" max="12807" width="21.85546875" bestFit="1" customWidth="1"/>
    <col min="12808" max="12808" width="18.140625" customWidth="1"/>
    <col min="12809" max="12809" width="22.7109375" bestFit="1" customWidth="1"/>
    <col min="12810" max="12810" width="22.85546875" customWidth="1"/>
    <col min="12811" max="12815" width="21.85546875" bestFit="1" customWidth="1"/>
    <col min="12816" max="12816" width="21.5703125" bestFit="1" customWidth="1"/>
    <col min="12817" max="12817" width="18.140625" bestFit="1" customWidth="1"/>
    <col min="12818" max="12818" width="23.42578125" bestFit="1" customWidth="1"/>
    <col min="12819" max="12819" width="22.7109375" bestFit="1" customWidth="1"/>
    <col min="13057" max="13057" width="20.42578125" customWidth="1"/>
    <col min="13058" max="13058" width="12.42578125" customWidth="1"/>
    <col min="13059" max="13059" width="19.140625" customWidth="1"/>
    <col min="13060" max="13061" width="22.7109375" customWidth="1"/>
    <col min="13062" max="13062" width="2.42578125" bestFit="1" customWidth="1"/>
    <col min="13063" max="13063" width="21.85546875" bestFit="1" customWidth="1"/>
    <col min="13064" max="13064" width="18.140625" customWidth="1"/>
    <col min="13065" max="13065" width="22.7109375" bestFit="1" customWidth="1"/>
    <col min="13066" max="13066" width="22.85546875" customWidth="1"/>
    <col min="13067" max="13071" width="21.85546875" bestFit="1" customWidth="1"/>
    <col min="13072" max="13072" width="21.5703125" bestFit="1" customWidth="1"/>
    <col min="13073" max="13073" width="18.140625" bestFit="1" customWidth="1"/>
    <col min="13074" max="13074" width="23.42578125" bestFit="1" customWidth="1"/>
    <col min="13075" max="13075" width="22.7109375" bestFit="1" customWidth="1"/>
    <col min="13313" max="13313" width="20.42578125" customWidth="1"/>
    <col min="13314" max="13314" width="12.42578125" customWidth="1"/>
    <col min="13315" max="13315" width="19.140625" customWidth="1"/>
    <col min="13316" max="13317" width="22.7109375" customWidth="1"/>
    <col min="13318" max="13318" width="2.42578125" bestFit="1" customWidth="1"/>
    <col min="13319" max="13319" width="21.85546875" bestFit="1" customWidth="1"/>
    <col min="13320" max="13320" width="18.140625" customWidth="1"/>
    <col min="13321" max="13321" width="22.7109375" bestFit="1" customWidth="1"/>
    <col min="13322" max="13322" width="22.85546875" customWidth="1"/>
    <col min="13323" max="13327" width="21.85546875" bestFit="1" customWidth="1"/>
    <col min="13328" max="13328" width="21.5703125" bestFit="1" customWidth="1"/>
    <col min="13329" max="13329" width="18.140625" bestFit="1" customWidth="1"/>
    <col min="13330" max="13330" width="23.42578125" bestFit="1" customWidth="1"/>
    <col min="13331" max="13331" width="22.7109375" bestFit="1" customWidth="1"/>
    <col min="13569" max="13569" width="20.42578125" customWidth="1"/>
    <col min="13570" max="13570" width="12.42578125" customWidth="1"/>
    <col min="13571" max="13571" width="19.140625" customWidth="1"/>
    <col min="13572" max="13573" width="22.7109375" customWidth="1"/>
    <col min="13574" max="13574" width="2.42578125" bestFit="1" customWidth="1"/>
    <col min="13575" max="13575" width="21.85546875" bestFit="1" customWidth="1"/>
    <col min="13576" max="13576" width="18.140625" customWidth="1"/>
    <col min="13577" max="13577" width="22.7109375" bestFit="1" customWidth="1"/>
    <col min="13578" max="13578" width="22.85546875" customWidth="1"/>
    <col min="13579" max="13583" width="21.85546875" bestFit="1" customWidth="1"/>
    <col min="13584" max="13584" width="21.5703125" bestFit="1" customWidth="1"/>
    <col min="13585" max="13585" width="18.140625" bestFit="1" customWidth="1"/>
    <col min="13586" max="13586" width="23.42578125" bestFit="1" customWidth="1"/>
    <col min="13587" max="13587" width="22.7109375" bestFit="1" customWidth="1"/>
    <col min="13825" max="13825" width="20.42578125" customWidth="1"/>
    <col min="13826" max="13826" width="12.42578125" customWidth="1"/>
    <col min="13827" max="13827" width="19.140625" customWidth="1"/>
    <col min="13828" max="13829" width="22.7109375" customWidth="1"/>
    <col min="13830" max="13830" width="2.42578125" bestFit="1" customWidth="1"/>
    <col min="13831" max="13831" width="21.85546875" bestFit="1" customWidth="1"/>
    <col min="13832" max="13832" width="18.140625" customWidth="1"/>
    <col min="13833" max="13833" width="22.7109375" bestFit="1" customWidth="1"/>
    <col min="13834" max="13834" width="22.85546875" customWidth="1"/>
    <col min="13835" max="13839" width="21.85546875" bestFit="1" customWidth="1"/>
    <col min="13840" max="13840" width="21.5703125" bestFit="1" customWidth="1"/>
    <col min="13841" max="13841" width="18.140625" bestFit="1" customWidth="1"/>
    <col min="13842" max="13842" width="23.42578125" bestFit="1" customWidth="1"/>
    <col min="13843" max="13843" width="22.7109375" bestFit="1" customWidth="1"/>
    <col min="14081" max="14081" width="20.42578125" customWidth="1"/>
    <col min="14082" max="14082" width="12.42578125" customWidth="1"/>
    <col min="14083" max="14083" width="19.140625" customWidth="1"/>
    <col min="14084" max="14085" width="22.7109375" customWidth="1"/>
    <col min="14086" max="14086" width="2.42578125" bestFit="1" customWidth="1"/>
    <col min="14087" max="14087" width="21.85546875" bestFit="1" customWidth="1"/>
    <col min="14088" max="14088" width="18.140625" customWidth="1"/>
    <col min="14089" max="14089" width="22.7109375" bestFit="1" customWidth="1"/>
    <col min="14090" max="14090" width="22.85546875" customWidth="1"/>
    <col min="14091" max="14095" width="21.85546875" bestFit="1" customWidth="1"/>
    <col min="14096" max="14096" width="21.5703125" bestFit="1" customWidth="1"/>
    <col min="14097" max="14097" width="18.140625" bestFit="1" customWidth="1"/>
    <col min="14098" max="14098" width="23.42578125" bestFit="1" customWidth="1"/>
    <col min="14099" max="14099" width="22.7109375" bestFit="1" customWidth="1"/>
    <col min="14337" max="14337" width="20.42578125" customWidth="1"/>
    <col min="14338" max="14338" width="12.42578125" customWidth="1"/>
    <col min="14339" max="14339" width="19.140625" customWidth="1"/>
    <col min="14340" max="14341" width="22.7109375" customWidth="1"/>
    <col min="14342" max="14342" width="2.42578125" bestFit="1" customWidth="1"/>
    <col min="14343" max="14343" width="21.85546875" bestFit="1" customWidth="1"/>
    <col min="14344" max="14344" width="18.140625" customWidth="1"/>
    <col min="14345" max="14345" width="22.7109375" bestFit="1" customWidth="1"/>
    <col min="14346" max="14346" width="22.85546875" customWidth="1"/>
    <col min="14347" max="14351" width="21.85546875" bestFit="1" customWidth="1"/>
    <col min="14352" max="14352" width="21.5703125" bestFit="1" customWidth="1"/>
    <col min="14353" max="14353" width="18.140625" bestFit="1" customWidth="1"/>
    <col min="14354" max="14354" width="23.42578125" bestFit="1" customWidth="1"/>
    <col min="14355" max="14355" width="22.7109375" bestFit="1" customWidth="1"/>
    <col min="14593" max="14593" width="20.42578125" customWidth="1"/>
    <col min="14594" max="14594" width="12.42578125" customWidth="1"/>
    <col min="14595" max="14595" width="19.140625" customWidth="1"/>
    <col min="14596" max="14597" width="22.7109375" customWidth="1"/>
    <col min="14598" max="14598" width="2.42578125" bestFit="1" customWidth="1"/>
    <col min="14599" max="14599" width="21.85546875" bestFit="1" customWidth="1"/>
    <col min="14600" max="14600" width="18.140625" customWidth="1"/>
    <col min="14601" max="14601" width="22.7109375" bestFit="1" customWidth="1"/>
    <col min="14602" max="14602" width="22.85546875" customWidth="1"/>
    <col min="14603" max="14607" width="21.85546875" bestFit="1" customWidth="1"/>
    <col min="14608" max="14608" width="21.5703125" bestFit="1" customWidth="1"/>
    <col min="14609" max="14609" width="18.140625" bestFit="1" customWidth="1"/>
    <col min="14610" max="14610" width="23.42578125" bestFit="1" customWidth="1"/>
    <col min="14611" max="14611" width="22.7109375" bestFit="1" customWidth="1"/>
    <col min="14849" max="14849" width="20.42578125" customWidth="1"/>
    <col min="14850" max="14850" width="12.42578125" customWidth="1"/>
    <col min="14851" max="14851" width="19.140625" customWidth="1"/>
    <col min="14852" max="14853" width="22.7109375" customWidth="1"/>
    <col min="14854" max="14854" width="2.42578125" bestFit="1" customWidth="1"/>
    <col min="14855" max="14855" width="21.85546875" bestFit="1" customWidth="1"/>
    <col min="14856" max="14856" width="18.140625" customWidth="1"/>
    <col min="14857" max="14857" width="22.7109375" bestFit="1" customWidth="1"/>
    <col min="14858" max="14858" width="22.85546875" customWidth="1"/>
    <col min="14859" max="14863" width="21.85546875" bestFit="1" customWidth="1"/>
    <col min="14864" max="14864" width="21.5703125" bestFit="1" customWidth="1"/>
    <col min="14865" max="14865" width="18.140625" bestFit="1" customWidth="1"/>
    <col min="14866" max="14866" width="23.42578125" bestFit="1" customWidth="1"/>
    <col min="14867" max="14867" width="22.7109375" bestFit="1" customWidth="1"/>
    <col min="15105" max="15105" width="20.42578125" customWidth="1"/>
    <col min="15106" max="15106" width="12.42578125" customWidth="1"/>
    <col min="15107" max="15107" width="19.140625" customWidth="1"/>
    <col min="15108" max="15109" width="22.7109375" customWidth="1"/>
    <col min="15110" max="15110" width="2.42578125" bestFit="1" customWidth="1"/>
    <col min="15111" max="15111" width="21.85546875" bestFit="1" customWidth="1"/>
    <col min="15112" max="15112" width="18.140625" customWidth="1"/>
    <col min="15113" max="15113" width="22.7109375" bestFit="1" customWidth="1"/>
    <col min="15114" max="15114" width="22.85546875" customWidth="1"/>
    <col min="15115" max="15119" width="21.85546875" bestFit="1" customWidth="1"/>
    <col min="15120" max="15120" width="21.5703125" bestFit="1" customWidth="1"/>
    <col min="15121" max="15121" width="18.140625" bestFit="1" customWidth="1"/>
    <col min="15122" max="15122" width="23.42578125" bestFit="1" customWidth="1"/>
    <col min="15123" max="15123" width="22.7109375" bestFit="1" customWidth="1"/>
    <col min="15361" max="15361" width="20.42578125" customWidth="1"/>
    <col min="15362" max="15362" width="12.42578125" customWidth="1"/>
    <col min="15363" max="15363" width="19.140625" customWidth="1"/>
    <col min="15364" max="15365" width="22.7109375" customWidth="1"/>
    <col min="15366" max="15366" width="2.42578125" bestFit="1" customWidth="1"/>
    <col min="15367" max="15367" width="21.85546875" bestFit="1" customWidth="1"/>
    <col min="15368" max="15368" width="18.140625" customWidth="1"/>
    <col min="15369" max="15369" width="22.7109375" bestFit="1" customWidth="1"/>
    <col min="15370" max="15370" width="22.85546875" customWidth="1"/>
    <col min="15371" max="15375" width="21.85546875" bestFit="1" customWidth="1"/>
    <col min="15376" max="15376" width="21.5703125" bestFit="1" customWidth="1"/>
    <col min="15377" max="15377" width="18.140625" bestFit="1" customWidth="1"/>
    <col min="15378" max="15378" width="23.42578125" bestFit="1" customWidth="1"/>
    <col min="15379" max="15379" width="22.7109375" bestFit="1" customWidth="1"/>
    <col min="15617" max="15617" width="20.42578125" customWidth="1"/>
    <col min="15618" max="15618" width="12.42578125" customWidth="1"/>
    <col min="15619" max="15619" width="19.140625" customWidth="1"/>
    <col min="15620" max="15621" width="22.7109375" customWidth="1"/>
    <col min="15622" max="15622" width="2.42578125" bestFit="1" customWidth="1"/>
    <col min="15623" max="15623" width="21.85546875" bestFit="1" customWidth="1"/>
    <col min="15624" max="15624" width="18.140625" customWidth="1"/>
    <col min="15625" max="15625" width="22.7109375" bestFit="1" customWidth="1"/>
    <col min="15626" max="15626" width="22.85546875" customWidth="1"/>
    <col min="15627" max="15631" width="21.85546875" bestFit="1" customWidth="1"/>
    <col min="15632" max="15632" width="21.5703125" bestFit="1" customWidth="1"/>
    <col min="15633" max="15633" width="18.140625" bestFit="1" customWidth="1"/>
    <col min="15634" max="15634" width="23.42578125" bestFit="1" customWidth="1"/>
    <col min="15635" max="15635" width="22.7109375" bestFit="1" customWidth="1"/>
    <col min="15873" max="15873" width="20.42578125" customWidth="1"/>
    <col min="15874" max="15874" width="12.42578125" customWidth="1"/>
    <col min="15875" max="15875" width="19.140625" customWidth="1"/>
    <col min="15876" max="15877" width="22.7109375" customWidth="1"/>
    <col min="15878" max="15878" width="2.42578125" bestFit="1" customWidth="1"/>
    <col min="15879" max="15879" width="21.85546875" bestFit="1" customWidth="1"/>
    <col min="15880" max="15880" width="18.140625" customWidth="1"/>
    <col min="15881" max="15881" width="22.7109375" bestFit="1" customWidth="1"/>
    <col min="15882" max="15882" width="22.85546875" customWidth="1"/>
    <col min="15883" max="15887" width="21.85546875" bestFit="1" customWidth="1"/>
    <col min="15888" max="15888" width="21.5703125" bestFit="1" customWidth="1"/>
    <col min="15889" max="15889" width="18.140625" bestFit="1" customWidth="1"/>
    <col min="15890" max="15890" width="23.42578125" bestFit="1" customWidth="1"/>
    <col min="15891" max="15891" width="22.7109375" bestFit="1" customWidth="1"/>
    <col min="16129" max="16129" width="20.42578125" customWidth="1"/>
    <col min="16130" max="16130" width="12.42578125" customWidth="1"/>
    <col min="16131" max="16131" width="19.140625" customWidth="1"/>
    <col min="16132" max="16133" width="22.7109375" customWidth="1"/>
    <col min="16134" max="16134" width="2.42578125" bestFit="1" customWidth="1"/>
    <col min="16135" max="16135" width="21.85546875" bestFit="1" customWidth="1"/>
    <col min="16136" max="16136" width="18.140625" customWidth="1"/>
    <col min="16137" max="16137" width="22.7109375" bestFit="1" customWidth="1"/>
    <col min="16138" max="16138" width="22.85546875" customWidth="1"/>
    <col min="16139" max="16143" width="21.85546875" bestFit="1" customWidth="1"/>
    <col min="16144" max="16144" width="21.5703125" bestFit="1" customWidth="1"/>
    <col min="16145" max="16145" width="18.140625" bestFit="1" customWidth="1"/>
    <col min="16146" max="16146" width="23.42578125" bestFit="1" customWidth="1"/>
    <col min="16147" max="16147" width="22.7109375" bestFit="1" customWidth="1"/>
  </cols>
  <sheetData>
    <row r="1" spans="1:10" ht="23.45" thickBot="1" x14ac:dyDescent="0.45">
      <c r="A1" s="195" t="s">
        <v>52</v>
      </c>
      <c r="B1" s="194"/>
      <c r="C1" s="194"/>
    </row>
    <row r="2" spans="1:10" thickTop="1" x14ac:dyDescent="0.3">
      <c r="B2" s="193"/>
    </row>
    <row r="3" spans="1:10" ht="18" thickBot="1" x14ac:dyDescent="0.4">
      <c r="A3" s="190" t="s">
        <v>13</v>
      </c>
      <c r="B3" s="192"/>
      <c r="C3" s="190"/>
    </row>
    <row r="4" spans="1:10" thickTop="1" x14ac:dyDescent="0.3">
      <c r="A4" s="188" t="s">
        <v>14</v>
      </c>
      <c r="B4" s="187" t="s">
        <v>14</v>
      </c>
      <c r="C4" s="186" t="s">
        <v>14</v>
      </c>
      <c r="D4" s="174" t="s">
        <v>15</v>
      </c>
    </row>
    <row r="5" spans="1:10" ht="14.45" x14ac:dyDescent="0.3">
      <c r="A5" s="185" t="s">
        <v>16</v>
      </c>
      <c r="B5" s="184" t="s">
        <v>17</v>
      </c>
      <c r="C5" s="183" t="s">
        <v>14</v>
      </c>
      <c r="D5" s="182" t="s">
        <v>18</v>
      </c>
    </row>
    <row r="6" spans="1:10" ht="14.45" x14ac:dyDescent="0.3">
      <c r="A6" s="174" t="s">
        <v>23</v>
      </c>
      <c r="B6" s="179" t="s">
        <v>24</v>
      </c>
      <c r="C6" s="174" t="s">
        <v>25</v>
      </c>
      <c r="D6" s="178">
        <v>1856.83</v>
      </c>
      <c r="E6" s="181">
        <f>((D6/(D6+D7))*(D8+D9))+D6</f>
        <v>-94237.435519298044</v>
      </c>
      <c r="F6" s="180">
        <v>1</v>
      </c>
    </row>
    <row r="7" spans="1:10" ht="14.45" x14ac:dyDescent="0.3">
      <c r="A7" s="175"/>
      <c r="B7" s="179" t="s">
        <v>26</v>
      </c>
      <c r="C7" s="174" t="s">
        <v>27</v>
      </c>
      <c r="D7" s="178">
        <v>121.61</v>
      </c>
      <c r="E7" s="181">
        <f>((D7/(D7+D6))*(D8+D9))+D7</f>
        <v>-6171.9244807019686</v>
      </c>
      <c r="F7" s="180">
        <v>2</v>
      </c>
    </row>
    <row r="8" spans="1:10" thickBot="1" x14ac:dyDescent="0.35">
      <c r="A8" s="175"/>
      <c r="B8" s="179" t="s">
        <v>28</v>
      </c>
      <c r="C8" s="174" t="s">
        <v>29</v>
      </c>
      <c r="D8" s="178">
        <v>-29242.53</v>
      </c>
      <c r="E8" s="177">
        <f>SUM(E6:E7)</f>
        <v>-100409.36000000002</v>
      </c>
      <c r="F8" s="176" t="s">
        <v>53</v>
      </c>
    </row>
    <row r="9" spans="1:10" thickTop="1" x14ac:dyDescent="0.3">
      <c r="A9" s="175"/>
      <c r="B9" s="174" t="s">
        <v>30</v>
      </c>
      <c r="C9" s="174" t="s">
        <v>31</v>
      </c>
      <c r="D9" s="173">
        <v>-73145.27</v>
      </c>
    </row>
    <row r="10" spans="1:10" thickBot="1" x14ac:dyDescent="0.35">
      <c r="C10" s="170" t="s">
        <v>53</v>
      </c>
      <c r="D10" s="191">
        <f>SUM(D6:D9)</f>
        <v>-100409.36</v>
      </c>
    </row>
    <row r="11" spans="1:10" thickTop="1" x14ac:dyDescent="0.3"/>
    <row r="12" spans="1:10" ht="18" thickBot="1" x14ac:dyDescent="0.4">
      <c r="A12" s="190" t="s">
        <v>32</v>
      </c>
      <c r="B12" s="190"/>
      <c r="C12" s="189"/>
    </row>
    <row r="13" spans="1:10" thickTop="1" x14ac:dyDescent="0.3">
      <c r="A13" s="188" t="s">
        <v>14</v>
      </c>
      <c r="B13" s="187" t="s">
        <v>14</v>
      </c>
      <c r="C13" s="186" t="s">
        <v>14</v>
      </c>
      <c r="D13" s="174" t="s">
        <v>15</v>
      </c>
    </row>
    <row r="14" spans="1:10" ht="14.45" x14ac:dyDescent="0.3">
      <c r="A14" s="185" t="s">
        <v>16</v>
      </c>
      <c r="B14" s="184" t="s">
        <v>17</v>
      </c>
      <c r="C14" s="183" t="s">
        <v>14</v>
      </c>
      <c r="D14" s="182" t="s">
        <v>18</v>
      </c>
    </row>
    <row r="15" spans="1:10" ht="14.45" x14ac:dyDescent="0.3">
      <c r="A15" s="174" t="s">
        <v>23</v>
      </c>
      <c r="B15" s="179" t="s">
        <v>24</v>
      </c>
      <c r="C15" s="174" t="s">
        <v>25</v>
      </c>
      <c r="D15" s="178">
        <v>2003939.53</v>
      </c>
      <c r="E15" s="181">
        <f>((D15/(D15+D16))*(D17+D18))+D15</f>
        <v>908877.17336778319</v>
      </c>
      <c r="F15" s="180">
        <v>1</v>
      </c>
      <c r="H15" s="166"/>
      <c r="I15" s="166"/>
      <c r="J15" s="166">
        <f>H15-I15</f>
        <v>0</v>
      </c>
    </row>
    <row r="16" spans="1:10" ht="14.45" x14ac:dyDescent="0.3">
      <c r="A16" s="175"/>
      <c r="B16" s="179" t="s">
        <v>26</v>
      </c>
      <c r="C16" s="174" t="s">
        <v>27</v>
      </c>
      <c r="D16" s="178">
        <v>440628.9</v>
      </c>
      <c r="E16" s="181">
        <f>((D16/(D16+D15))*(D17+D18))+D16</f>
        <v>199845.12663221708</v>
      </c>
      <c r="F16" s="180">
        <v>2</v>
      </c>
    </row>
    <row r="17" spans="1:6" thickBot="1" x14ac:dyDescent="0.35">
      <c r="A17" s="175"/>
      <c r="B17" s="179" t="s">
        <v>28</v>
      </c>
      <c r="C17" s="174" t="s">
        <v>29</v>
      </c>
      <c r="D17" s="178">
        <v>-183703.69</v>
      </c>
      <c r="E17" s="177">
        <f>SUM(E15:E16)</f>
        <v>1108722.3000000003</v>
      </c>
      <c r="F17" s="176" t="s">
        <v>56</v>
      </c>
    </row>
    <row r="18" spans="1:6" thickTop="1" x14ac:dyDescent="0.3">
      <c r="A18" s="175"/>
      <c r="B18" s="174" t="s">
        <v>30</v>
      </c>
      <c r="C18" s="174" t="s">
        <v>31</v>
      </c>
      <c r="D18" s="173">
        <v>-1152142.44</v>
      </c>
    </row>
    <row r="19" spans="1:6" thickBot="1" x14ac:dyDescent="0.35">
      <c r="A19" s="197"/>
      <c r="B19" s="198"/>
      <c r="C19" s="170" t="s">
        <v>56</v>
      </c>
      <c r="D19" s="169">
        <f>SUM(D15:D18)</f>
        <v>1108722.3000000003</v>
      </c>
    </row>
    <row r="20" spans="1:6" thickTop="1" x14ac:dyDescent="0.3"/>
    <row r="21" spans="1:6" ht="14.45" x14ac:dyDescent="0.3">
      <c r="D21" t="s">
        <v>59</v>
      </c>
      <c r="E21" s="166">
        <f>E6+E15</f>
        <v>814639.73784848512</v>
      </c>
      <c r="F21" s="167" t="s">
        <v>54</v>
      </c>
    </row>
    <row r="22" spans="1:6" ht="14.45" x14ac:dyDescent="0.3">
      <c r="D22" t="s">
        <v>58</v>
      </c>
      <c r="E22" s="168">
        <f>E7+E16</f>
        <v>193673.20215151511</v>
      </c>
      <c r="F22" s="167" t="s">
        <v>55</v>
      </c>
    </row>
    <row r="23" spans="1:6" ht="14.45" x14ac:dyDescent="0.3">
      <c r="E23" s="166">
        <f>SUM(E21:E22)</f>
        <v>1008312.9400000002</v>
      </c>
    </row>
    <row r="25" spans="1:6" ht="14.45" x14ac:dyDescent="0.3">
      <c r="E25" s="165">
        <f>SUM(D6:D9,D15:D18)-E23</f>
        <v>0</v>
      </c>
    </row>
  </sheetData>
  <printOptions gridLines="1"/>
  <pageMargins left="0.7" right="0.7" top="0.75" bottom="0.75" header="0.3" footer="0.3"/>
  <pageSetup scale="48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activeCell="D35" sqref="D35"/>
    </sheetView>
  </sheetViews>
  <sheetFormatPr defaultRowHeight="12.75" x14ac:dyDescent="0.2"/>
  <cols>
    <col min="1" max="1" width="12.42578125" style="221" customWidth="1"/>
    <col min="2" max="2" width="13" style="221" customWidth="1"/>
    <col min="3" max="3" width="8.140625" style="221" customWidth="1"/>
    <col min="4" max="4" width="9.140625" style="221" customWidth="1"/>
    <col min="5" max="5" width="12.85546875" style="221" customWidth="1"/>
    <col min="6" max="7" width="8.85546875" style="221"/>
    <col min="8" max="8" width="12.42578125" style="221" bestFit="1" customWidth="1"/>
    <col min="9" max="9" width="8.85546875" style="221"/>
    <col min="10" max="10" width="14.5703125" style="221" customWidth="1"/>
    <col min="11" max="11" width="14" style="221" bestFit="1" customWidth="1"/>
    <col min="12" max="12" width="11.28515625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ht="13.15" x14ac:dyDescent="0.25">
      <c r="A1" s="221" t="s">
        <v>125</v>
      </c>
    </row>
    <row r="3" spans="1:11" ht="26.45" x14ac:dyDescent="0.25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ht="13.15" x14ac:dyDescent="0.25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ht="13.15" x14ac:dyDescent="0.25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ht="13.15" x14ac:dyDescent="0.25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ht="13.15" x14ac:dyDescent="0.25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ht="13.15" x14ac:dyDescent="0.25">
      <c r="A8" s="247"/>
      <c r="B8" s="247"/>
      <c r="C8" s="247"/>
      <c r="D8" s="247"/>
      <c r="E8" s="247"/>
      <c r="F8" s="247"/>
      <c r="G8" s="265"/>
      <c r="H8" s="265"/>
    </row>
    <row r="9" spans="1:11" ht="13.15" x14ac:dyDescent="0.25">
      <c r="A9" s="246"/>
      <c r="B9" s="243"/>
      <c r="C9" s="243"/>
      <c r="D9" s="243"/>
      <c r="E9" s="243"/>
      <c r="F9" s="243"/>
      <c r="G9" s="223"/>
      <c r="H9" s="223"/>
      <c r="I9" s="223"/>
    </row>
    <row r="10" spans="1:11" ht="13.15" x14ac:dyDescent="0.25">
      <c r="A10" s="240">
        <v>43101</v>
      </c>
      <c r="B10" s="264">
        <f>'CC 1110 Interest'!J6</f>
        <v>45303.893390839221</v>
      </c>
      <c r="C10" s="237">
        <f>'JE 115 Int Rate '!C13</f>
        <v>1.7899999999999999E-2</v>
      </c>
      <c r="D10" s="232">
        <f t="shared" ref="D10:D21" si="0">+C10/12</f>
        <v>1.4916666666666665E-3</v>
      </c>
      <c r="E10" s="262">
        <f>-'Balance Calculation'!G5</f>
        <v>30371327.816199355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>+E10*G10</f>
        <v>65045.260406360285</v>
      </c>
      <c r="I10" s="223"/>
      <c r="J10" s="235"/>
      <c r="K10" s="225"/>
    </row>
    <row r="11" spans="1:11" ht="13.15" x14ac:dyDescent="0.25">
      <c r="A11" s="240">
        <v>43132</v>
      </c>
      <c r="B11" s="264">
        <f>'CC 1110 Interest'!J7</f>
        <v>45372.237560215879</v>
      </c>
      <c r="C11" s="237">
        <f>C10</f>
        <v>1.7899999999999999E-2</v>
      </c>
      <c r="D11" s="232">
        <f t="shared" si="0"/>
        <v>1.4916666666666665E-3</v>
      </c>
      <c r="E11" s="262">
        <f>-'Balance Calculation'!G6</f>
        <v>30417143.425895821</v>
      </c>
      <c r="F11" s="237">
        <f>F10</f>
        <v>2.5700000000000001E-2</v>
      </c>
      <c r="G11" s="232">
        <f t="shared" si="1"/>
        <v>2.1416666666666667E-3</v>
      </c>
      <c r="H11" s="236">
        <f t="shared" ref="H11:H21" si="2">+E11*G11</f>
        <v>65143.382170460216</v>
      </c>
      <c r="I11" s="223"/>
      <c r="J11" s="235"/>
      <c r="K11" s="225"/>
    </row>
    <row r="12" spans="1:11" ht="13.15" x14ac:dyDescent="0.25">
      <c r="A12" s="240">
        <v>43160</v>
      </c>
      <c r="B12" s="264">
        <f>'CC 1110 Interest'!J8</f>
        <v>45567.488393806583</v>
      </c>
      <c r="C12" s="237">
        <f t="shared" ref="C12:C21" si="3">C11</f>
        <v>1.7899999999999999E-2</v>
      </c>
      <c r="D12" s="232">
        <f t="shared" si="0"/>
        <v>1.4916666666666665E-3</v>
      </c>
      <c r="E12" s="262">
        <f>-'Balance Calculation'!G7</f>
        <v>30548035.13395353</v>
      </c>
      <c r="F12" s="237">
        <f t="shared" ref="F12:F21" si="4">F11</f>
        <v>2.5700000000000001E-2</v>
      </c>
      <c r="G12" s="232">
        <f t="shared" si="1"/>
        <v>2.1416666666666667E-3</v>
      </c>
      <c r="H12" s="236">
        <f t="shared" si="2"/>
        <v>65423.708578550482</v>
      </c>
      <c r="I12" s="223"/>
      <c r="J12" s="235"/>
      <c r="K12" s="225"/>
    </row>
    <row r="13" spans="1:11" ht="13.15" x14ac:dyDescent="0.25">
      <c r="A13" s="240">
        <v>43191</v>
      </c>
      <c r="B13" s="264">
        <f>'CC 1110 Interest'!J9</f>
        <v>45804.927183111889</v>
      </c>
      <c r="C13" s="237">
        <f t="shared" si="3"/>
        <v>1.7899999999999999E-2</v>
      </c>
      <c r="D13" s="232">
        <f t="shared" si="0"/>
        <v>1.4916666666666665E-3</v>
      </c>
      <c r="E13" s="262">
        <f>-'Balance Calculation'!G8</f>
        <v>30707211.438836314</v>
      </c>
      <c r="F13" s="237">
        <f t="shared" si="4"/>
        <v>2.5700000000000001E-2</v>
      </c>
      <c r="G13" s="232">
        <f t="shared" si="1"/>
        <v>2.1416666666666667E-3</v>
      </c>
      <c r="H13" s="236">
        <f t="shared" si="2"/>
        <v>65764.611164841102</v>
      </c>
      <c r="I13" s="223"/>
      <c r="J13" s="235"/>
      <c r="K13" s="225"/>
    </row>
    <row r="14" spans="1:11" ht="13.15" x14ac:dyDescent="0.25">
      <c r="A14" s="240">
        <v>43221</v>
      </c>
      <c r="B14" s="264">
        <f>'CC 1110 Interest'!J10</f>
        <v>46221.64884015447</v>
      </c>
      <c r="C14" s="237">
        <f t="shared" si="3"/>
        <v>1.7899999999999999E-2</v>
      </c>
      <c r="D14" s="232">
        <f t="shared" si="0"/>
        <v>1.4916666666666665E-3</v>
      </c>
      <c r="E14" s="262">
        <f>-'Balance Calculation'!G9</f>
        <v>30986580.63962014</v>
      </c>
      <c r="F14" s="237">
        <f t="shared" si="4"/>
        <v>2.5700000000000001E-2</v>
      </c>
      <c r="G14" s="232">
        <f t="shared" si="1"/>
        <v>2.1416666666666667E-3</v>
      </c>
      <c r="H14" s="236">
        <f t="shared" si="2"/>
        <v>66362.926869853138</v>
      </c>
      <c r="I14" s="223"/>
      <c r="J14" s="235"/>
      <c r="K14" s="225"/>
    </row>
    <row r="15" spans="1:11" ht="13.15" x14ac:dyDescent="0.25">
      <c r="A15" s="240">
        <v>43252</v>
      </c>
      <c r="B15" s="264">
        <f>'CC 1110 Interest'!J11</f>
        <v>46817.60553278499</v>
      </c>
      <c r="C15" s="237">
        <f t="shared" si="3"/>
        <v>1.7899999999999999E-2</v>
      </c>
      <c r="D15" s="232">
        <f t="shared" si="0"/>
        <v>1.4916666666666665E-3</v>
      </c>
      <c r="E15" s="262">
        <f>-'Balance Calculation'!G10</f>
        <v>31386101.728208996</v>
      </c>
      <c r="F15" s="237">
        <f t="shared" si="4"/>
        <v>2.5700000000000001E-2</v>
      </c>
      <c r="G15" s="232">
        <f t="shared" si="1"/>
        <v>2.1416666666666667E-3</v>
      </c>
      <c r="H15" s="236">
        <f t="shared" si="2"/>
        <v>67218.567867914273</v>
      </c>
      <c r="I15" s="223"/>
      <c r="J15" s="235"/>
      <c r="K15" s="225"/>
    </row>
    <row r="16" spans="1:11" ht="13.15" x14ac:dyDescent="0.25">
      <c r="A16" s="240">
        <v>43282</v>
      </c>
      <c r="B16" s="264">
        <f>'CC 1110 Interest'!J12</f>
        <v>47323.661700737968</v>
      </c>
      <c r="C16" s="237">
        <f t="shared" si="3"/>
        <v>1.7899999999999999E-2</v>
      </c>
      <c r="D16" s="232">
        <f t="shared" si="0"/>
        <v>1.4916666666666665E-3</v>
      </c>
      <c r="E16" s="262">
        <f>-'Balance Calculation'!G11</f>
        <v>31725361.156603511</v>
      </c>
      <c r="F16" s="237">
        <f t="shared" si="4"/>
        <v>2.5700000000000001E-2</v>
      </c>
      <c r="G16" s="232">
        <f t="shared" si="1"/>
        <v>2.1416666666666667E-3</v>
      </c>
      <c r="H16" s="236">
        <f t="shared" si="2"/>
        <v>67945.148477059192</v>
      </c>
      <c r="I16" s="223"/>
      <c r="J16" s="235"/>
      <c r="K16" s="225"/>
    </row>
    <row r="17" spans="1:11" ht="13.15" x14ac:dyDescent="0.25">
      <c r="A17" s="240">
        <v>43313</v>
      </c>
      <c r="B17" s="264">
        <f>'CC 1110 Interest'!J13</f>
        <v>47673.498068958645</v>
      </c>
      <c r="C17" s="237">
        <f t="shared" si="3"/>
        <v>1.7899999999999999E-2</v>
      </c>
      <c r="D17" s="232">
        <f t="shared" si="0"/>
        <v>1.4916666666666665E-3</v>
      </c>
      <c r="E17" s="262">
        <f>-'Balance Calculation'!G12</f>
        <v>31959888.913188312</v>
      </c>
      <c r="F17" s="237">
        <f t="shared" si="4"/>
        <v>2.5700000000000001E-2</v>
      </c>
      <c r="G17" s="232">
        <f t="shared" si="1"/>
        <v>2.1416666666666667E-3</v>
      </c>
      <c r="H17" s="236">
        <f t="shared" si="2"/>
        <v>68447.428755744972</v>
      </c>
      <c r="I17" s="223"/>
      <c r="J17" s="235"/>
      <c r="K17" s="225"/>
    </row>
    <row r="18" spans="1:11" ht="13.15" x14ac:dyDescent="0.25">
      <c r="A18" s="240">
        <v>43344</v>
      </c>
      <c r="B18" s="264">
        <f>'CC 1110 Interest'!J14</f>
        <v>47846.730169804876</v>
      </c>
      <c r="C18" s="237">
        <f t="shared" si="3"/>
        <v>1.7899999999999999E-2</v>
      </c>
      <c r="D18" s="232">
        <f t="shared" si="0"/>
        <v>1.4916666666666665E-3</v>
      </c>
      <c r="E18" s="262">
        <f>-'Balance Calculation'!G13</f>
        <v>32076019.10177923</v>
      </c>
      <c r="F18" s="237">
        <f t="shared" si="4"/>
        <v>2.5700000000000001E-2</v>
      </c>
      <c r="G18" s="232">
        <f t="shared" si="1"/>
        <v>2.1416666666666667E-3</v>
      </c>
      <c r="H18" s="236">
        <f t="shared" si="2"/>
        <v>68696.140909643858</v>
      </c>
      <c r="I18" s="223"/>
      <c r="J18" s="235"/>
      <c r="K18" s="225"/>
    </row>
    <row r="19" spans="1:11" ht="13.15" x14ac:dyDescent="0.25">
      <c r="A19" s="240">
        <v>43374</v>
      </c>
      <c r="B19" s="264">
        <f>'CC 1110 Interest'!J15</f>
        <v>47721.712875489618</v>
      </c>
      <c r="C19" s="237">
        <f t="shared" si="3"/>
        <v>1.7899999999999999E-2</v>
      </c>
      <c r="D19" s="263">
        <f t="shared" si="0"/>
        <v>1.4916666666666665E-3</v>
      </c>
      <c r="E19" s="262">
        <f>-'Balance Calculation'!G14</f>
        <v>31992209.104466863</v>
      </c>
      <c r="F19" s="237">
        <f t="shared" si="4"/>
        <v>2.5700000000000001E-2</v>
      </c>
      <c r="G19" s="232">
        <f t="shared" si="1"/>
        <v>2.1416666666666667E-3</v>
      </c>
      <c r="H19" s="236">
        <f t="shared" si="2"/>
        <v>68516.647832066534</v>
      </c>
      <c r="I19" s="223"/>
      <c r="J19" s="235"/>
      <c r="K19" s="225"/>
    </row>
    <row r="20" spans="1:11" ht="13.15" x14ac:dyDescent="0.25">
      <c r="A20" s="240">
        <v>43405</v>
      </c>
      <c r="B20" s="264">
        <f>'CC 1110 Interest'!J16</f>
        <v>47432.726973249577</v>
      </c>
      <c r="C20" s="237">
        <f t="shared" si="3"/>
        <v>1.7899999999999999E-2</v>
      </c>
      <c r="D20" s="263">
        <f t="shared" si="0"/>
        <v>1.4916666666666665E-3</v>
      </c>
      <c r="E20" s="262">
        <f>-'Balance Calculation'!G15</f>
        <v>31798476.71441488</v>
      </c>
      <c r="F20" s="237">
        <f t="shared" si="4"/>
        <v>2.5700000000000001E-2</v>
      </c>
      <c r="G20" s="232">
        <f t="shared" si="1"/>
        <v>2.1416666666666667E-3</v>
      </c>
      <c r="H20" s="236">
        <f t="shared" si="2"/>
        <v>68101.737630038537</v>
      </c>
      <c r="I20" s="223"/>
      <c r="J20" s="235"/>
      <c r="K20" s="225"/>
    </row>
    <row r="21" spans="1:11" ht="13.15" x14ac:dyDescent="0.25">
      <c r="A21" s="240">
        <v>43435</v>
      </c>
      <c r="B21" s="264">
        <f>'CC 1110 Interest'!J17</f>
        <v>46835.159931591406</v>
      </c>
      <c r="C21" s="237">
        <f t="shared" si="3"/>
        <v>1.7899999999999999E-2</v>
      </c>
      <c r="D21" s="263">
        <f t="shared" si="0"/>
        <v>1.4916666666666665E-3</v>
      </c>
      <c r="E21" s="262">
        <f>-'Balance Calculation'!G16</f>
        <v>31397872.853447512</v>
      </c>
      <c r="F21" s="237">
        <f t="shared" si="4"/>
        <v>2.5700000000000001E-2</v>
      </c>
      <c r="G21" s="232">
        <f t="shared" si="1"/>
        <v>2.1416666666666667E-3</v>
      </c>
      <c r="H21" s="236">
        <f t="shared" si="2"/>
        <v>67243.777694466757</v>
      </c>
      <c r="I21" s="223"/>
      <c r="J21" s="235"/>
      <c r="K21" s="225"/>
    </row>
    <row r="22" spans="1:11" ht="13.15" x14ac:dyDescent="0.25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ht="13.15" x14ac:dyDescent="0.25">
      <c r="A23" s="230" t="s">
        <v>142</v>
      </c>
      <c r="B23" s="261">
        <f>SUM(B10:B21)</f>
        <v>559921.29062074504</v>
      </c>
      <c r="C23" s="227"/>
      <c r="D23" s="228"/>
      <c r="E23" s="228"/>
      <c r="F23" s="227"/>
      <c r="G23" s="227"/>
      <c r="H23" s="260">
        <f>SUM(H10:H22)</f>
        <v>803909.33835699933</v>
      </c>
      <c r="K23" s="225"/>
    </row>
    <row r="24" spans="1:11" ht="13.15" x14ac:dyDescent="0.25">
      <c r="F24" s="223"/>
      <c r="G24" s="223"/>
    </row>
    <row r="25" spans="1:11" ht="13.15" x14ac:dyDescent="0.25">
      <c r="F25" s="223"/>
      <c r="G25" s="223"/>
    </row>
    <row r="26" spans="1:11" ht="13.15" x14ac:dyDescent="0.25">
      <c r="F26" s="223"/>
      <c r="G26" s="223"/>
      <c r="H26" s="224"/>
    </row>
    <row r="30" spans="1:11" ht="13.15" x14ac:dyDescent="0.25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30" zoomScaleNormal="130" workbookViewId="0">
      <selection activeCell="J9" sqref="J9"/>
    </sheetView>
  </sheetViews>
  <sheetFormatPr defaultRowHeight="12.75" outlineLevelCol="1" x14ac:dyDescent="0.2"/>
  <cols>
    <col min="1" max="1" width="12.42578125" style="221" customWidth="1"/>
    <col min="2" max="2" width="9.5703125" style="221" customWidth="1"/>
    <col min="3" max="3" width="9.140625" style="221" customWidth="1" outlineLevel="1"/>
    <col min="4" max="4" width="10.85546875" style="221" customWidth="1" outlineLevel="1"/>
    <col min="5" max="5" width="11.28515625" style="221" customWidth="1"/>
    <col min="6" max="6" width="8.85546875" style="221"/>
    <col min="7" max="7" width="10.140625" style="221" customWidth="1"/>
    <col min="8" max="8" width="11.140625" style="221" customWidth="1"/>
    <col min="9" max="9" width="8.85546875" style="221"/>
    <col min="10" max="10" width="14" style="221" bestFit="1" customWidth="1"/>
    <col min="11" max="11" width="12.42578125" style="221" customWidth="1"/>
    <col min="12" max="12" width="12" style="221" bestFit="1" customWidth="1"/>
    <col min="13" max="256" width="8.85546875" style="221"/>
    <col min="257" max="257" width="11.85546875" style="221" bestFit="1" customWidth="1"/>
    <col min="258" max="258" width="12.28515625" style="221" bestFit="1" customWidth="1"/>
    <col min="259" max="259" width="8.85546875" style="221"/>
    <col min="260" max="260" width="0" style="221" hidden="1" customWidth="1"/>
    <col min="261" max="261" width="18.7109375" style="221" customWidth="1"/>
    <col min="262" max="263" width="8.85546875" style="221"/>
    <col min="264" max="264" width="12.28515625" style="221" customWidth="1"/>
    <col min="265" max="512" width="8.85546875" style="221"/>
    <col min="513" max="513" width="11.85546875" style="221" bestFit="1" customWidth="1"/>
    <col min="514" max="514" width="12.28515625" style="221" bestFit="1" customWidth="1"/>
    <col min="515" max="515" width="8.85546875" style="221"/>
    <col min="516" max="516" width="0" style="221" hidden="1" customWidth="1"/>
    <col min="517" max="517" width="18.7109375" style="221" customWidth="1"/>
    <col min="518" max="519" width="8.85546875" style="221"/>
    <col min="520" max="520" width="12.28515625" style="221" customWidth="1"/>
    <col min="521" max="768" width="8.85546875" style="221"/>
    <col min="769" max="769" width="11.85546875" style="221" bestFit="1" customWidth="1"/>
    <col min="770" max="770" width="12.28515625" style="221" bestFit="1" customWidth="1"/>
    <col min="771" max="771" width="8.85546875" style="221"/>
    <col min="772" max="772" width="0" style="221" hidden="1" customWidth="1"/>
    <col min="773" max="773" width="18.7109375" style="221" customWidth="1"/>
    <col min="774" max="775" width="8.85546875" style="221"/>
    <col min="776" max="776" width="12.28515625" style="221" customWidth="1"/>
    <col min="777" max="1024" width="8.85546875" style="221"/>
    <col min="1025" max="1025" width="11.85546875" style="221" bestFit="1" customWidth="1"/>
    <col min="1026" max="1026" width="12.28515625" style="221" bestFit="1" customWidth="1"/>
    <col min="1027" max="1027" width="8.85546875" style="221"/>
    <col min="1028" max="1028" width="0" style="221" hidden="1" customWidth="1"/>
    <col min="1029" max="1029" width="18.7109375" style="221" customWidth="1"/>
    <col min="1030" max="1031" width="8.85546875" style="221"/>
    <col min="1032" max="1032" width="12.28515625" style="221" customWidth="1"/>
    <col min="1033" max="1280" width="8.85546875" style="221"/>
    <col min="1281" max="1281" width="11.85546875" style="221" bestFit="1" customWidth="1"/>
    <col min="1282" max="1282" width="12.28515625" style="221" bestFit="1" customWidth="1"/>
    <col min="1283" max="1283" width="8.85546875" style="221"/>
    <col min="1284" max="1284" width="0" style="221" hidden="1" customWidth="1"/>
    <col min="1285" max="1285" width="18.7109375" style="221" customWidth="1"/>
    <col min="1286" max="1287" width="8.85546875" style="221"/>
    <col min="1288" max="1288" width="12.28515625" style="221" customWidth="1"/>
    <col min="1289" max="1536" width="8.85546875" style="221"/>
    <col min="1537" max="1537" width="11.85546875" style="221" bestFit="1" customWidth="1"/>
    <col min="1538" max="1538" width="12.28515625" style="221" bestFit="1" customWidth="1"/>
    <col min="1539" max="1539" width="8.85546875" style="221"/>
    <col min="1540" max="1540" width="0" style="221" hidden="1" customWidth="1"/>
    <col min="1541" max="1541" width="18.7109375" style="221" customWidth="1"/>
    <col min="1542" max="1543" width="8.85546875" style="221"/>
    <col min="1544" max="1544" width="12.28515625" style="221" customWidth="1"/>
    <col min="1545" max="1792" width="8.85546875" style="221"/>
    <col min="1793" max="1793" width="11.85546875" style="221" bestFit="1" customWidth="1"/>
    <col min="1794" max="1794" width="12.28515625" style="221" bestFit="1" customWidth="1"/>
    <col min="1795" max="1795" width="8.85546875" style="221"/>
    <col min="1796" max="1796" width="0" style="221" hidden="1" customWidth="1"/>
    <col min="1797" max="1797" width="18.7109375" style="221" customWidth="1"/>
    <col min="1798" max="1799" width="8.85546875" style="221"/>
    <col min="1800" max="1800" width="12.28515625" style="221" customWidth="1"/>
    <col min="1801" max="2048" width="8.85546875" style="221"/>
    <col min="2049" max="2049" width="11.85546875" style="221" bestFit="1" customWidth="1"/>
    <col min="2050" max="2050" width="12.28515625" style="221" bestFit="1" customWidth="1"/>
    <col min="2051" max="2051" width="8.85546875" style="221"/>
    <col min="2052" max="2052" width="0" style="221" hidden="1" customWidth="1"/>
    <col min="2053" max="2053" width="18.7109375" style="221" customWidth="1"/>
    <col min="2054" max="2055" width="8.85546875" style="221"/>
    <col min="2056" max="2056" width="12.28515625" style="221" customWidth="1"/>
    <col min="2057" max="2304" width="8.85546875" style="221"/>
    <col min="2305" max="2305" width="11.85546875" style="221" bestFit="1" customWidth="1"/>
    <col min="2306" max="2306" width="12.28515625" style="221" bestFit="1" customWidth="1"/>
    <col min="2307" max="2307" width="8.85546875" style="221"/>
    <col min="2308" max="2308" width="0" style="221" hidden="1" customWidth="1"/>
    <col min="2309" max="2309" width="18.7109375" style="221" customWidth="1"/>
    <col min="2310" max="2311" width="8.85546875" style="221"/>
    <col min="2312" max="2312" width="12.28515625" style="221" customWidth="1"/>
    <col min="2313" max="2560" width="8.85546875" style="221"/>
    <col min="2561" max="2561" width="11.85546875" style="221" bestFit="1" customWidth="1"/>
    <col min="2562" max="2562" width="12.28515625" style="221" bestFit="1" customWidth="1"/>
    <col min="2563" max="2563" width="8.85546875" style="221"/>
    <col min="2564" max="2564" width="0" style="221" hidden="1" customWidth="1"/>
    <col min="2565" max="2565" width="18.7109375" style="221" customWidth="1"/>
    <col min="2566" max="2567" width="8.85546875" style="221"/>
    <col min="2568" max="2568" width="12.28515625" style="221" customWidth="1"/>
    <col min="2569" max="2816" width="8.85546875" style="221"/>
    <col min="2817" max="2817" width="11.85546875" style="221" bestFit="1" customWidth="1"/>
    <col min="2818" max="2818" width="12.28515625" style="221" bestFit="1" customWidth="1"/>
    <col min="2819" max="2819" width="8.85546875" style="221"/>
    <col min="2820" max="2820" width="0" style="221" hidden="1" customWidth="1"/>
    <col min="2821" max="2821" width="18.7109375" style="221" customWidth="1"/>
    <col min="2822" max="2823" width="8.85546875" style="221"/>
    <col min="2824" max="2824" width="12.28515625" style="221" customWidth="1"/>
    <col min="2825" max="3072" width="8.85546875" style="221"/>
    <col min="3073" max="3073" width="11.85546875" style="221" bestFit="1" customWidth="1"/>
    <col min="3074" max="3074" width="12.28515625" style="221" bestFit="1" customWidth="1"/>
    <col min="3075" max="3075" width="8.85546875" style="221"/>
    <col min="3076" max="3076" width="0" style="221" hidden="1" customWidth="1"/>
    <col min="3077" max="3077" width="18.7109375" style="221" customWidth="1"/>
    <col min="3078" max="3079" width="8.85546875" style="221"/>
    <col min="3080" max="3080" width="12.28515625" style="221" customWidth="1"/>
    <col min="3081" max="3328" width="8.85546875" style="221"/>
    <col min="3329" max="3329" width="11.85546875" style="221" bestFit="1" customWidth="1"/>
    <col min="3330" max="3330" width="12.28515625" style="221" bestFit="1" customWidth="1"/>
    <col min="3331" max="3331" width="8.85546875" style="221"/>
    <col min="3332" max="3332" width="0" style="221" hidden="1" customWidth="1"/>
    <col min="3333" max="3333" width="18.7109375" style="221" customWidth="1"/>
    <col min="3334" max="3335" width="8.85546875" style="221"/>
    <col min="3336" max="3336" width="12.28515625" style="221" customWidth="1"/>
    <col min="3337" max="3584" width="8.85546875" style="221"/>
    <col min="3585" max="3585" width="11.85546875" style="221" bestFit="1" customWidth="1"/>
    <col min="3586" max="3586" width="12.28515625" style="221" bestFit="1" customWidth="1"/>
    <col min="3587" max="3587" width="8.85546875" style="221"/>
    <col min="3588" max="3588" width="0" style="221" hidden="1" customWidth="1"/>
    <col min="3589" max="3589" width="18.7109375" style="221" customWidth="1"/>
    <col min="3590" max="3591" width="8.85546875" style="221"/>
    <col min="3592" max="3592" width="12.28515625" style="221" customWidth="1"/>
    <col min="3593" max="3840" width="8.85546875" style="221"/>
    <col min="3841" max="3841" width="11.85546875" style="221" bestFit="1" customWidth="1"/>
    <col min="3842" max="3842" width="12.28515625" style="221" bestFit="1" customWidth="1"/>
    <col min="3843" max="3843" width="8.85546875" style="221"/>
    <col min="3844" max="3844" width="0" style="221" hidden="1" customWidth="1"/>
    <col min="3845" max="3845" width="18.7109375" style="221" customWidth="1"/>
    <col min="3846" max="3847" width="8.85546875" style="221"/>
    <col min="3848" max="3848" width="12.28515625" style="221" customWidth="1"/>
    <col min="3849" max="4096" width="8.85546875" style="221"/>
    <col min="4097" max="4097" width="11.85546875" style="221" bestFit="1" customWidth="1"/>
    <col min="4098" max="4098" width="12.28515625" style="221" bestFit="1" customWidth="1"/>
    <col min="4099" max="4099" width="8.85546875" style="221"/>
    <col min="4100" max="4100" width="0" style="221" hidden="1" customWidth="1"/>
    <col min="4101" max="4101" width="18.7109375" style="221" customWidth="1"/>
    <col min="4102" max="4103" width="8.85546875" style="221"/>
    <col min="4104" max="4104" width="12.28515625" style="221" customWidth="1"/>
    <col min="4105" max="4352" width="8.85546875" style="221"/>
    <col min="4353" max="4353" width="11.85546875" style="221" bestFit="1" customWidth="1"/>
    <col min="4354" max="4354" width="12.28515625" style="221" bestFit="1" customWidth="1"/>
    <col min="4355" max="4355" width="8.85546875" style="221"/>
    <col min="4356" max="4356" width="0" style="221" hidden="1" customWidth="1"/>
    <col min="4357" max="4357" width="18.7109375" style="221" customWidth="1"/>
    <col min="4358" max="4359" width="8.85546875" style="221"/>
    <col min="4360" max="4360" width="12.28515625" style="221" customWidth="1"/>
    <col min="4361" max="4608" width="8.85546875" style="221"/>
    <col min="4609" max="4609" width="11.85546875" style="221" bestFit="1" customWidth="1"/>
    <col min="4610" max="4610" width="12.28515625" style="221" bestFit="1" customWidth="1"/>
    <col min="4611" max="4611" width="8.85546875" style="221"/>
    <col min="4612" max="4612" width="0" style="221" hidden="1" customWidth="1"/>
    <col min="4613" max="4613" width="18.7109375" style="221" customWidth="1"/>
    <col min="4614" max="4615" width="8.85546875" style="221"/>
    <col min="4616" max="4616" width="12.28515625" style="221" customWidth="1"/>
    <col min="4617" max="4864" width="8.85546875" style="221"/>
    <col min="4865" max="4865" width="11.85546875" style="221" bestFit="1" customWidth="1"/>
    <col min="4866" max="4866" width="12.28515625" style="221" bestFit="1" customWidth="1"/>
    <col min="4867" max="4867" width="8.85546875" style="221"/>
    <col min="4868" max="4868" width="0" style="221" hidden="1" customWidth="1"/>
    <col min="4869" max="4869" width="18.7109375" style="221" customWidth="1"/>
    <col min="4870" max="4871" width="8.85546875" style="221"/>
    <col min="4872" max="4872" width="12.28515625" style="221" customWidth="1"/>
    <col min="4873" max="5120" width="8.85546875" style="221"/>
    <col min="5121" max="5121" width="11.85546875" style="221" bestFit="1" customWidth="1"/>
    <col min="5122" max="5122" width="12.28515625" style="221" bestFit="1" customWidth="1"/>
    <col min="5123" max="5123" width="8.85546875" style="221"/>
    <col min="5124" max="5124" width="0" style="221" hidden="1" customWidth="1"/>
    <col min="5125" max="5125" width="18.7109375" style="221" customWidth="1"/>
    <col min="5126" max="5127" width="8.85546875" style="221"/>
    <col min="5128" max="5128" width="12.28515625" style="221" customWidth="1"/>
    <col min="5129" max="5376" width="8.85546875" style="221"/>
    <col min="5377" max="5377" width="11.85546875" style="221" bestFit="1" customWidth="1"/>
    <col min="5378" max="5378" width="12.28515625" style="221" bestFit="1" customWidth="1"/>
    <col min="5379" max="5379" width="8.85546875" style="221"/>
    <col min="5380" max="5380" width="0" style="221" hidden="1" customWidth="1"/>
    <col min="5381" max="5381" width="18.7109375" style="221" customWidth="1"/>
    <col min="5382" max="5383" width="8.85546875" style="221"/>
    <col min="5384" max="5384" width="12.28515625" style="221" customWidth="1"/>
    <col min="5385" max="5632" width="8.85546875" style="221"/>
    <col min="5633" max="5633" width="11.85546875" style="221" bestFit="1" customWidth="1"/>
    <col min="5634" max="5634" width="12.28515625" style="221" bestFit="1" customWidth="1"/>
    <col min="5635" max="5635" width="8.85546875" style="221"/>
    <col min="5636" max="5636" width="0" style="221" hidden="1" customWidth="1"/>
    <col min="5637" max="5637" width="18.7109375" style="221" customWidth="1"/>
    <col min="5638" max="5639" width="8.85546875" style="221"/>
    <col min="5640" max="5640" width="12.28515625" style="221" customWidth="1"/>
    <col min="5641" max="5888" width="8.85546875" style="221"/>
    <col min="5889" max="5889" width="11.85546875" style="221" bestFit="1" customWidth="1"/>
    <col min="5890" max="5890" width="12.28515625" style="221" bestFit="1" customWidth="1"/>
    <col min="5891" max="5891" width="8.85546875" style="221"/>
    <col min="5892" max="5892" width="0" style="221" hidden="1" customWidth="1"/>
    <col min="5893" max="5893" width="18.7109375" style="221" customWidth="1"/>
    <col min="5894" max="5895" width="8.85546875" style="221"/>
    <col min="5896" max="5896" width="12.28515625" style="221" customWidth="1"/>
    <col min="5897" max="6144" width="8.85546875" style="221"/>
    <col min="6145" max="6145" width="11.85546875" style="221" bestFit="1" customWidth="1"/>
    <col min="6146" max="6146" width="12.28515625" style="221" bestFit="1" customWidth="1"/>
    <col min="6147" max="6147" width="8.85546875" style="221"/>
    <col min="6148" max="6148" width="0" style="221" hidden="1" customWidth="1"/>
    <col min="6149" max="6149" width="18.7109375" style="221" customWidth="1"/>
    <col min="6150" max="6151" width="8.85546875" style="221"/>
    <col min="6152" max="6152" width="12.28515625" style="221" customWidth="1"/>
    <col min="6153" max="6400" width="8.85546875" style="221"/>
    <col min="6401" max="6401" width="11.85546875" style="221" bestFit="1" customWidth="1"/>
    <col min="6402" max="6402" width="12.28515625" style="221" bestFit="1" customWidth="1"/>
    <col min="6403" max="6403" width="8.85546875" style="221"/>
    <col min="6404" max="6404" width="0" style="221" hidden="1" customWidth="1"/>
    <col min="6405" max="6405" width="18.7109375" style="221" customWidth="1"/>
    <col min="6406" max="6407" width="8.85546875" style="221"/>
    <col min="6408" max="6408" width="12.28515625" style="221" customWidth="1"/>
    <col min="6409" max="6656" width="8.85546875" style="221"/>
    <col min="6657" max="6657" width="11.85546875" style="221" bestFit="1" customWidth="1"/>
    <col min="6658" max="6658" width="12.28515625" style="221" bestFit="1" customWidth="1"/>
    <col min="6659" max="6659" width="8.85546875" style="221"/>
    <col min="6660" max="6660" width="0" style="221" hidden="1" customWidth="1"/>
    <col min="6661" max="6661" width="18.7109375" style="221" customWidth="1"/>
    <col min="6662" max="6663" width="8.85546875" style="221"/>
    <col min="6664" max="6664" width="12.28515625" style="221" customWidth="1"/>
    <col min="6665" max="6912" width="8.85546875" style="221"/>
    <col min="6913" max="6913" width="11.85546875" style="221" bestFit="1" customWidth="1"/>
    <col min="6914" max="6914" width="12.28515625" style="221" bestFit="1" customWidth="1"/>
    <col min="6915" max="6915" width="8.85546875" style="221"/>
    <col min="6916" max="6916" width="0" style="221" hidden="1" customWidth="1"/>
    <col min="6917" max="6917" width="18.7109375" style="221" customWidth="1"/>
    <col min="6918" max="6919" width="8.85546875" style="221"/>
    <col min="6920" max="6920" width="12.28515625" style="221" customWidth="1"/>
    <col min="6921" max="7168" width="8.85546875" style="221"/>
    <col min="7169" max="7169" width="11.85546875" style="221" bestFit="1" customWidth="1"/>
    <col min="7170" max="7170" width="12.28515625" style="221" bestFit="1" customWidth="1"/>
    <col min="7171" max="7171" width="8.85546875" style="221"/>
    <col min="7172" max="7172" width="0" style="221" hidden="1" customWidth="1"/>
    <col min="7173" max="7173" width="18.7109375" style="221" customWidth="1"/>
    <col min="7174" max="7175" width="8.85546875" style="221"/>
    <col min="7176" max="7176" width="12.28515625" style="221" customWidth="1"/>
    <col min="7177" max="7424" width="8.85546875" style="221"/>
    <col min="7425" max="7425" width="11.85546875" style="221" bestFit="1" customWidth="1"/>
    <col min="7426" max="7426" width="12.28515625" style="221" bestFit="1" customWidth="1"/>
    <col min="7427" max="7427" width="8.85546875" style="221"/>
    <col min="7428" max="7428" width="0" style="221" hidden="1" customWidth="1"/>
    <col min="7429" max="7429" width="18.7109375" style="221" customWidth="1"/>
    <col min="7430" max="7431" width="8.85546875" style="221"/>
    <col min="7432" max="7432" width="12.28515625" style="221" customWidth="1"/>
    <col min="7433" max="7680" width="8.85546875" style="221"/>
    <col min="7681" max="7681" width="11.85546875" style="221" bestFit="1" customWidth="1"/>
    <col min="7682" max="7682" width="12.28515625" style="221" bestFit="1" customWidth="1"/>
    <col min="7683" max="7683" width="8.85546875" style="221"/>
    <col min="7684" max="7684" width="0" style="221" hidden="1" customWidth="1"/>
    <col min="7685" max="7685" width="18.7109375" style="221" customWidth="1"/>
    <col min="7686" max="7687" width="8.85546875" style="221"/>
    <col min="7688" max="7688" width="12.28515625" style="221" customWidth="1"/>
    <col min="7689" max="7936" width="8.85546875" style="221"/>
    <col min="7937" max="7937" width="11.85546875" style="221" bestFit="1" customWidth="1"/>
    <col min="7938" max="7938" width="12.28515625" style="221" bestFit="1" customWidth="1"/>
    <col min="7939" max="7939" width="8.85546875" style="221"/>
    <col min="7940" max="7940" width="0" style="221" hidden="1" customWidth="1"/>
    <col min="7941" max="7941" width="18.7109375" style="221" customWidth="1"/>
    <col min="7942" max="7943" width="8.85546875" style="221"/>
    <col min="7944" max="7944" width="12.28515625" style="221" customWidth="1"/>
    <col min="7945" max="8192" width="8.85546875" style="221"/>
    <col min="8193" max="8193" width="11.85546875" style="221" bestFit="1" customWidth="1"/>
    <col min="8194" max="8194" width="12.28515625" style="221" bestFit="1" customWidth="1"/>
    <col min="8195" max="8195" width="8.85546875" style="221"/>
    <col min="8196" max="8196" width="0" style="221" hidden="1" customWidth="1"/>
    <col min="8197" max="8197" width="18.7109375" style="221" customWidth="1"/>
    <col min="8198" max="8199" width="8.85546875" style="221"/>
    <col min="8200" max="8200" width="12.28515625" style="221" customWidth="1"/>
    <col min="8201" max="8448" width="8.85546875" style="221"/>
    <col min="8449" max="8449" width="11.85546875" style="221" bestFit="1" customWidth="1"/>
    <col min="8450" max="8450" width="12.28515625" style="221" bestFit="1" customWidth="1"/>
    <col min="8451" max="8451" width="8.85546875" style="221"/>
    <col min="8452" max="8452" width="0" style="221" hidden="1" customWidth="1"/>
    <col min="8453" max="8453" width="18.7109375" style="221" customWidth="1"/>
    <col min="8454" max="8455" width="8.85546875" style="221"/>
    <col min="8456" max="8456" width="12.28515625" style="221" customWidth="1"/>
    <col min="8457" max="8704" width="8.85546875" style="221"/>
    <col min="8705" max="8705" width="11.85546875" style="221" bestFit="1" customWidth="1"/>
    <col min="8706" max="8706" width="12.28515625" style="221" bestFit="1" customWidth="1"/>
    <col min="8707" max="8707" width="8.85546875" style="221"/>
    <col min="8708" max="8708" width="0" style="221" hidden="1" customWidth="1"/>
    <col min="8709" max="8709" width="18.7109375" style="221" customWidth="1"/>
    <col min="8710" max="8711" width="8.85546875" style="221"/>
    <col min="8712" max="8712" width="12.28515625" style="221" customWidth="1"/>
    <col min="8713" max="8960" width="8.85546875" style="221"/>
    <col min="8961" max="8961" width="11.85546875" style="221" bestFit="1" customWidth="1"/>
    <col min="8962" max="8962" width="12.28515625" style="221" bestFit="1" customWidth="1"/>
    <col min="8963" max="8963" width="8.85546875" style="221"/>
    <col min="8964" max="8964" width="0" style="221" hidden="1" customWidth="1"/>
    <col min="8965" max="8965" width="18.7109375" style="221" customWidth="1"/>
    <col min="8966" max="8967" width="8.85546875" style="221"/>
    <col min="8968" max="8968" width="12.28515625" style="221" customWidth="1"/>
    <col min="8969" max="9216" width="8.85546875" style="221"/>
    <col min="9217" max="9217" width="11.85546875" style="221" bestFit="1" customWidth="1"/>
    <col min="9218" max="9218" width="12.28515625" style="221" bestFit="1" customWidth="1"/>
    <col min="9219" max="9219" width="8.85546875" style="221"/>
    <col min="9220" max="9220" width="0" style="221" hidden="1" customWidth="1"/>
    <col min="9221" max="9221" width="18.7109375" style="221" customWidth="1"/>
    <col min="9222" max="9223" width="8.85546875" style="221"/>
    <col min="9224" max="9224" width="12.28515625" style="221" customWidth="1"/>
    <col min="9225" max="9472" width="8.85546875" style="221"/>
    <col min="9473" max="9473" width="11.85546875" style="221" bestFit="1" customWidth="1"/>
    <col min="9474" max="9474" width="12.28515625" style="221" bestFit="1" customWidth="1"/>
    <col min="9475" max="9475" width="8.85546875" style="221"/>
    <col min="9476" max="9476" width="0" style="221" hidden="1" customWidth="1"/>
    <col min="9477" max="9477" width="18.7109375" style="221" customWidth="1"/>
    <col min="9478" max="9479" width="8.85546875" style="221"/>
    <col min="9480" max="9480" width="12.28515625" style="221" customWidth="1"/>
    <col min="9481" max="9728" width="8.85546875" style="221"/>
    <col min="9729" max="9729" width="11.85546875" style="221" bestFit="1" customWidth="1"/>
    <col min="9730" max="9730" width="12.28515625" style="221" bestFit="1" customWidth="1"/>
    <col min="9731" max="9731" width="8.85546875" style="221"/>
    <col min="9732" max="9732" width="0" style="221" hidden="1" customWidth="1"/>
    <col min="9733" max="9733" width="18.7109375" style="221" customWidth="1"/>
    <col min="9734" max="9735" width="8.85546875" style="221"/>
    <col min="9736" max="9736" width="12.28515625" style="221" customWidth="1"/>
    <col min="9737" max="9984" width="8.85546875" style="221"/>
    <col min="9985" max="9985" width="11.85546875" style="221" bestFit="1" customWidth="1"/>
    <col min="9986" max="9986" width="12.28515625" style="221" bestFit="1" customWidth="1"/>
    <col min="9987" max="9987" width="8.85546875" style="221"/>
    <col min="9988" max="9988" width="0" style="221" hidden="1" customWidth="1"/>
    <col min="9989" max="9989" width="18.7109375" style="221" customWidth="1"/>
    <col min="9990" max="9991" width="8.85546875" style="221"/>
    <col min="9992" max="9992" width="12.28515625" style="221" customWidth="1"/>
    <col min="9993" max="10240" width="8.85546875" style="221"/>
    <col min="10241" max="10241" width="11.85546875" style="221" bestFit="1" customWidth="1"/>
    <col min="10242" max="10242" width="12.28515625" style="221" bestFit="1" customWidth="1"/>
    <col min="10243" max="10243" width="8.85546875" style="221"/>
    <col min="10244" max="10244" width="0" style="221" hidden="1" customWidth="1"/>
    <col min="10245" max="10245" width="18.7109375" style="221" customWidth="1"/>
    <col min="10246" max="10247" width="8.85546875" style="221"/>
    <col min="10248" max="10248" width="12.28515625" style="221" customWidth="1"/>
    <col min="10249" max="10496" width="8.85546875" style="221"/>
    <col min="10497" max="10497" width="11.85546875" style="221" bestFit="1" customWidth="1"/>
    <col min="10498" max="10498" width="12.28515625" style="221" bestFit="1" customWidth="1"/>
    <col min="10499" max="10499" width="8.85546875" style="221"/>
    <col min="10500" max="10500" width="0" style="221" hidden="1" customWidth="1"/>
    <col min="10501" max="10501" width="18.7109375" style="221" customWidth="1"/>
    <col min="10502" max="10503" width="8.85546875" style="221"/>
    <col min="10504" max="10504" width="12.28515625" style="221" customWidth="1"/>
    <col min="10505" max="10752" width="8.85546875" style="221"/>
    <col min="10753" max="10753" width="11.85546875" style="221" bestFit="1" customWidth="1"/>
    <col min="10754" max="10754" width="12.28515625" style="221" bestFit="1" customWidth="1"/>
    <col min="10755" max="10755" width="8.85546875" style="221"/>
    <col min="10756" max="10756" width="0" style="221" hidden="1" customWidth="1"/>
    <col min="10757" max="10757" width="18.7109375" style="221" customWidth="1"/>
    <col min="10758" max="10759" width="8.85546875" style="221"/>
    <col min="10760" max="10760" width="12.28515625" style="221" customWidth="1"/>
    <col min="10761" max="11008" width="8.85546875" style="221"/>
    <col min="11009" max="11009" width="11.85546875" style="221" bestFit="1" customWidth="1"/>
    <col min="11010" max="11010" width="12.28515625" style="221" bestFit="1" customWidth="1"/>
    <col min="11011" max="11011" width="8.85546875" style="221"/>
    <col min="11012" max="11012" width="0" style="221" hidden="1" customWidth="1"/>
    <col min="11013" max="11013" width="18.7109375" style="221" customWidth="1"/>
    <col min="11014" max="11015" width="8.85546875" style="221"/>
    <col min="11016" max="11016" width="12.28515625" style="221" customWidth="1"/>
    <col min="11017" max="11264" width="8.85546875" style="221"/>
    <col min="11265" max="11265" width="11.85546875" style="221" bestFit="1" customWidth="1"/>
    <col min="11266" max="11266" width="12.28515625" style="221" bestFit="1" customWidth="1"/>
    <col min="11267" max="11267" width="8.85546875" style="221"/>
    <col min="11268" max="11268" width="0" style="221" hidden="1" customWidth="1"/>
    <col min="11269" max="11269" width="18.7109375" style="221" customWidth="1"/>
    <col min="11270" max="11271" width="8.85546875" style="221"/>
    <col min="11272" max="11272" width="12.28515625" style="221" customWidth="1"/>
    <col min="11273" max="11520" width="8.85546875" style="221"/>
    <col min="11521" max="11521" width="11.85546875" style="221" bestFit="1" customWidth="1"/>
    <col min="11522" max="11522" width="12.28515625" style="221" bestFit="1" customWidth="1"/>
    <col min="11523" max="11523" width="8.85546875" style="221"/>
    <col min="11524" max="11524" width="0" style="221" hidden="1" customWidth="1"/>
    <col min="11525" max="11525" width="18.7109375" style="221" customWidth="1"/>
    <col min="11526" max="11527" width="8.85546875" style="221"/>
    <col min="11528" max="11528" width="12.28515625" style="221" customWidth="1"/>
    <col min="11529" max="11776" width="8.85546875" style="221"/>
    <col min="11777" max="11777" width="11.85546875" style="221" bestFit="1" customWidth="1"/>
    <col min="11778" max="11778" width="12.28515625" style="221" bestFit="1" customWidth="1"/>
    <col min="11779" max="11779" width="8.85546875" style="221"/>
    <col min="11780" max="11780" width="0" style="221" hidden="1" customWidth="1"/>
    <col min="11781" max="11781" width="18.7109375" style="221" customWidth="1"/>
    <col min="11782" max="11783" width="8.85546875" style="221"/>
    <col min="11784" max="11784" width="12.28515625" style="221" customWidth="1"/>
    <col min="11785" max="12032" width="8.85546875" style="221"/>
    <col min="12033" max="12033" width="11.85546875" style="221" bestFit="1" customWidth="1"/>
    <col min="12034" max="12034" width="12.28515625" style="221" bestFit="1" customWidth="1"/>
    <col min="12035" max="12035" width="8.85546875" style="221"/>
    <col min="12036" max="12036" width="0" style="221" hidden="1" customWidth="1"/>
    <col min="12037" max="12037" width="18.7109375" style="221" customWidth="1"/>
    <col min="12038" max="12039" width="8.85546875" style="221"/>
    <col min="12040" max="12040" width="12.28515625" style="221" customWidth="1"/>
    <col min="12041" max="12288" width="8.85546875" style="221"/>
    <col min="12289" max="12289" width="11.85546875" style="221" bestFit="1" customWidth="1"/>
    <col min="12290" max="12290" width="12.28515625" style="221" bestFit="1" customWidth="1"/>
    <col min="12291" max="12291" width="8.85546875" style="221"/>
    <col min="12292" max="12292" width="0" style="221" hidden="1" customWidth="1"/>
    <col min="12293" max="12293" width="18.7109375" style="221" customWidth="1"/>
    <col min="12294" max="12295" width="8.85546875" style="221"/>
    <col min="12296" max="12296" width="12.28515625" style="221" customWidth="1"/>
    <col min="12297" max="12544" width="8.85546875" style="221"/>
    <col min="12545" max="12545" width="11.85546875" style="221" bestFit="1" customWidth="1"/>
    <col min="12546" max="12546" width="12.28515625" style="221" bestFit="1" customWidth="1"/>
    <col min="12547" max="12547" width="8.85546875" style="221"/>
    <col min="12548" max="12548" width="0" style="221" hidden="1" customWidth="1"/>
    <col min="12549" max="12549" width="18.7109375" style="221" customWidth="1"/>
    <col min="12550" max="12551" width="8.85546875" style="221"/>
    <col min="12552" max="12552" width="12.28515625" style="221" customWidth="1"/>
    <col min="12553" max="12800" width="8.85546875" style="221"/>
    <col min="12801" max="12801" width="11.85546875" style="221" bestFit="1" customWidth="1"/>
    <col min="12802" max="12802" width="12.28515625" style="221" bestFit="1" customWidth="1"/>
    <col min="12803" max="12803" width="8.85546875" style="221"/>
    <col min="12804" max="12804" width="0" style="221" hidden="1" customWidth="1"/>
    <col min="12805" max="12805" width="18.7109375" style="221" customWidth="1"/>
    <col min="12806" max="12807" width="8.85546875" style="221"/>
    <col min="12808" max="12808" width="12.28515625" style="221" customWidth="1"/>
    <col min="12809" max="13056" width="8.85546875" style="221"/>
    <col min="13057" max="13057" width="11.85546875" style="221" bestFit="1" customWidth="1"/>
    <col min="13058" max="13058" width="12.28515625" style="221" bestFit="1" customWidth="1"/>
    <col min="13059" max="13059" width="8.85546875" style="221"/>
    <col min="13060" max="13060" width="0" style="221" hidden="1" customWidth="1"/>
    <col min="13061" max="13061" width="18.7109375" style="221" customWidth="1"/>
    <col min="13062" max="13063" width="8.85546875" style="221"/>
    <col min="13064" max="13064" width="12.28515625" style="221" customWidth="1"/>
    <col min="13065" max="13312" width="8.85546875" style="221"/>
    <col min="13313" max="13313" width="11.85546875" style="221" bestFit="1" customWidth="1"/>
    <col min="13314" max="13314" width="12.28515625" style="221" bestFit="1" customWidth="1"/>
    <col min="13315" max="13315" width="8.85546875" style="221"/>
    <col min="13316" max="13316" width="0" style="221" hidden="1" customWidth="1"/>
    <col min="13317" max="13317" width="18.7109375" style="221" customWidth="1"/>
    <col min="13318" max="13319" width="8.85546875" style="221"/>
    <col min="13320" max="13320" width="12.28515625" style="221" customWidth="1"/>
    <col min="13321" max="13568" width="8.85546875" style="221"/>
    <col min="13569" max="13569" width="11.85546875" style="221" bestFit="1" customWidth="1"/>
    <col min="13570" max="13570" width="12.28515625" style="221" bestFit="1" customWidth="1"/>
    <col min="13571" max="13571" width="8.85546875" style="221"/>
    <col min="13572" max="13572" width="0" style="221" hidden="1" customWidth="1"/>
    <col min="13573" max="13573" width="18.7109375" style="221" customWidth="1"/>
    <col min="13574" max="13575" width="8.85546875" style="221"/>
    <col min="13576" max="13576" width="12.28515625" style="221" customWidth="1"/>
    <col min="13577" max="13824" width="8.85546875" style="221"/>
    <col min="13825" max="13825" width="11.85546875" style="221" bestFit="1" customWidth="1"/>
    <col min="13826" max="13826" width="12.28515625" style="221" bestFit="1" customWidth="1"/>
    <col min="13827" max="13827" width="8.85546875" style="221"/>
    <col min="13828" max="13828" width="0" style="221" hidden="1" customWidth="1"/>
    <col min="13829" max="13829" width="18.7109375" style="221" customWidth="1"/>
    <col min="13830" max="13831" width="8.85546875" style="221"/>
    <col min="13832" max="13832" width="12.28515625" style="221" customWidth="1"/>
    <col min="13833" max="14080" width="8.85546875" style="221"/>
    <col min="14081" max="14081" width="11.85546875" style="221" bestFit="1" customWidth="1"/>
    <col min="14082" max="14082" width="12.28515625" style="221" bestFit="1" customWidth="1"/>
    <col min="14083" max="14083" width="8.85546875" style="221"/>
    <col min="14084" max="14084" width="0" style="221" hidden="1" customWidth="1"/>
    <col min="14085" max="14085" width="18.7109375" style="221" customWidth="1"/>
    <col min="14086" max="14087" width="8.85546875" style="221"/>
    <col min="14088" max="14088" width="12.28515625" style="221" customWidth="1"/>
    <col min="14089" max="14336" width="8.85546875" style="221"/>
    <col min="14337" max="14337" width="11.85546875" style="221" bestFit="1" customWidth="1"/>
    <col min="14338" max="14338" width="12.28515625" style="221" bestFit="1" customWidth="1"/>
    <col min="14339" max="14339" width="8.85546875" style="221"/>
    <col min="14340" max="14340" width="0" style="221" hidden="1" customWidth="1"/>
    <col min="14341" max="14341" width="18.7109375" style="221" customWidth="1"/>
    <col min="14342" max="14343" width="8.85546875" style="221"/>
    <col min="14344" max="14344" width="12.28515625" style="221" customWidth="1"/>
    <col min="14345" max="14592" width="8.85546875" style="221"/>
    <col min="14593" max="14593" width="11.85546875" style="221" bestFit="1" customWidth="1"/>
    <col min="14594" max="14594" width="12.28515625" style="221" bestFit="1" customWidth="1"/>
    <col min="14595" max="14595" width="8.85546875" style="221"/>
    <col min="14596" max="14596" width="0" style="221" hidden="1" customWidth="1"/>
    <col min="14597" max="14597" width="18.7109375" style="221" customWidth="1"/>
    <col min="14598" max="14599" width="8.85546875" style="221"/>
    <col min="14600" max="14600" width="12.28515625" style="221" customWidth="1"/>
    <col min="14601" max="14848" width="8.85546875" style="221"/>
    <col min="14849" max="14849" width="11.85546875" style="221" bestFit="1" customWidth="1"/>
    <col min="14850" max="14850" width="12.28515625" style="221" bestFit="1" customWidth="1"/>
    <col min="14851" max="14851" width="8.85546875" style="221"/>
    <col min="14852" max="14852" width="0" style="221" hidden="1" customWidth="1"/>
    <col min="14853" max="14853" width="18.7109375" style="221" customWidth="1"/>
    <col min="14854" max="14855" width="8.85546875" style="221"/>
    <col min="14856" max="14856" width="12.28515625" style="221" customWidth="1"/>
    <col min="14857" max="15104" width="8.85546875" style="221"/>
    <col min="15105" max="15105" width="11.85546875" style="221" bestFit="1" customWidth="1"/>
    <col min="15106" max="15106" width="12.28515625" style="221" bestFit="1" customWidth="1"/>
    <col min="15107" max="15107" width="8.85546875" style="221"/>
    <col min="15108" max="15108" width="0" style="221" hidden="1" customWidth="1"/>
    <col min="15109" max="15109" width="18.7109375" style="221" customWidth="1"/>
    <col min="15110" max="15111" width="8.85546875" style="221"/>
    <col min="15112" max="15112" width="12.28515625" style="221" customWidth="1"/>
    <col min="15113" max="15360" width="8.85546875" style="221"/>
    <col min="15361" max="15361" width="11.85546875" style="221" bestFit="1" customWidth="1"/>
    <col min="15362" max="15362" width="12.28515625" style="221" bestFit="1" customWidth="1"/>
    <col min="15363" max="15363" width="8.85546875" style="221"/>
    <col min="15364" max="15364" width="0" style="221" hidden="1" customWidth="1"/>
    <col min="15365" max="15365" width="18.7109375" style="221" customWidth="1"/>
    <col min="15366" max="15367" width="8.85546875" style="221"/>
    <col min="15368" max="15368" width="12.28515625" style="221" customWidth="1"/>
    <col min="15369" max="15616" width="8.85546875" style="221"/>
    <col min="15617" max="15617" width="11.85546875" style="221" bestFit="1" customWidth="1"/>
    <col min="15618" max="15618" width="12.28515625" style="221" bestFit="1" customWidth="1"/>
    <col min="15619" max="15619" width="8.85546875" style="221"/>
    <col min="15620" max="15620" width="0" style="221" hidden="1" customWidth="1"/>
    <col min="15621" max="15621" width="18.7109375" style="221" customWidth="1"/>
    <col min="15622" max="15623" width="8.85546875" style="221"/>
    <col min="15624" max="15624" width="12.28515625" style="221" customWidth="1"/>
    <col min="15625" max="15872" width="8.85546875" style="221"/>
    <col min="15873" max="15873" width="11.85546875" style="221" bestFit="1" customWidth="1"/>
    <col min="15874" max="15874" width="12.28515625" style="221" bestFit="1" customWidth="1"/>
    <col min="15875" max="15875" width="8.85546875" style="221"/>
    <col min="15876" max="15876" width="0" style="221" hidden="1" customWidth="1"/>
    <col min="15877" max="15877" width="18.7109375" style="221" customWidth="1"/>
    <col min="15878" max="15879" width="8.85546875" style="221"/>
    <col min="15880" max="15880" width="12.28515625" style="221" customWidth="1"/>
    <col min="15881" max="16128" width="8.85546875" style="221"/>
    <col min="16129" max="16129" width="11.85546875" style="221" bestFit="1" customWidth="1"/>
    <col min="16130" max="16130" width="12.28515625" style="221" bestFit="1" customWidth="1"/>
    <col min="16131" max="16131" width="8.85546875" style="221"/>
    <col min="16132" max="16132" width="0" style="221" hidden="1" customWidth="1"/>
    <col min="16133" max="16133" width="18.7109375" style="221" customWidth="1"/>
    <col min="16134" max="16135" width="8.85546875" style="221"/>
    <col min="16136" max="16136" width="12.28515625" style="221" customWidth="1"/>
    <col min="16137" max="16384" width="8.85546875" style="221"/>
  </cols>
  <sheetData>
    <row r="1" spans="1:11" ht="13.15" x14ac:dyDescent="0.25">
      <c r="A1" s="221" t="s">
        <v>124</v>
      </c>
    </row>
    <row r="3" spans="1:11" ht="26.45" x14ac:dyDescent="0.25">
      <c r="A3" s="259" t="s">
        <v>123</v>
      </c>
      <c r="B3" s="258" t="s">
        <v>122</v>
      </c>
      <c r="C3" s="256" t="s">
        <v>121</v>
      </c>
      <c r="D3" s="256"/>
      <c r="E3" s="257" t="s">
        <v>120</v>
      </c>
      <c r="F3" s="256" t="s">
        <v>119</v>
      </c>
      <c r="G3" s="256"/>
      <c r="H3" s="255" t="s">
        <v>118</v>
      </c>
    </row>
    <row r="4" spans="1:11" ht="13.15" x14ac:dyDescent="0.25">
      <c r="A4" s="248" t="s">
        <v>117</v>
      </c>
      <c r="B4" s="254" t="s">
        <v>116</v>
      </c>
      <c r="C4" s="253" t="s">
        <v>114</v>
      </c>
      <c r="D4" s="253" t="s">
        <v>113</v>
      </c>
      <c r="E4" s="254" t="s">
        <v>115</v>
      </c>
      <c r="F4" s="253" t="s">
        <v>114</v>
      </c>
      <c r="G4" s="253" t="s">
        <v>113</v>
      </c>
      <c r="H4" s="253" t="s">
        <v>112</v>
      </c>
    </row>
    <row r="5" spans="1:11" ht="13.15" x14ac:dyDescent="0.25">
      <c r="A5" s="248"/>
      <c r="B5" s="254" t="s">
        <v>110</v>
      </c>
      <c r="C5" s="253" t="s">
        <v>110</v>
      </c>
      <c r="D5" s="253" t="s">
        <v>110</v>
      </c>
      <c r="E5" s="254" t="s">
        <v>111</v>
      </c>
      <c r="F5" s="253" t="s">
        <v>110</v>
      </c>
      <c r="G5" s="253" t="s">
        <v>110</v>
      </c>
      <c r="H5" s="253" t="s">
        <v>109</v>
      </c>
    </row>
    <row r="6" spans="1:11" ht="13.15" x14ac:dyDescent="0.25">
      <c r="A6" s="248"/>
      <c r="B6" s="254" t="s">
        <v>108</v>
      </c>
      <c r="C6" s="253" t="s">
        <v>106</v>
      </c>
      <c r="D6" s="253" t="s">
        <v>106</v>
      </c>
      <c r="E6" s="254" t="s">
        <v>107</v>
      </c>
      <c r="F6" s="253" t="s">
        <v>106</v>
      </c>
      <c r="G6" s="253" t="s">
        <v>106</v>
      </c>
      <c r="H6" s="253" t="s">
        <v>105</v>
      </c>
    </row>
    <row r="7" spans="1:11" ht="19.5" customHeight="1" x14ac:dyDescent="0.25">
      <c r="A7" s="252" t="s">
        <v>53</v>
      </c>
      <c r="B7" s="251" t="s">
        <v>56</v>
      </c>
      <c r="C7" s="250" t="s">
        <v>104</v>
      </c>
      <c r="D7" s="250" t="s">
        <v>103</v>
      </c>
      <c r="E7" s="251" t="s">
        <v>102</v>
      </c>
      <c r="F7" s="250" t="s">
        <v>101</v>
      </c>
      <c r="G7" s="250" t="s">
        <v>100</v>
      </c>
      <c r="H7" s="250" t="s">
        <v>99</v>
      </c>
    </row>
    <row r="8" spans="1:11" ht="13.15" x14ac:dyDescent="0.25">
      <c r="A8" s="247"/>
      <c r="B8" s="247"/>
      <c r="C8" s="247"/>
      <c r="D8" s="249"/>
      <c r="E8" s="248"/>
      <c r="F8" s="247"/>
      <c r="G8" s="247"/>
      <c r="H8" s="247"/>
    </row>
    <row r="9" spans="1:11" ht="13.15" x14ac:dyDescent="0.25">
      <c r="A9" s="246"/>
      <c r="B9" s="243"/>
      <c r="C9" s="243"/>
      <c r="D9" s="245"/>
      <c r="E9" s="244"/>
      <c r="F9" s="243"/>
      <c r="G9" s="223"/>
      <c r="H9" s="223"/>
      <c r="I9" s="223"/>
    </row>
    <row r="10" spans="1:11" ht="13.15" x14ac:dyDescent="0.25">
      <c r="A10" s="240">
        <v>43101</v>
      </c>
      <c r="B10" s="239">
        <f>'CC 1110 Interest'!K6</f>
        <v>11524.696609160777</v>
      </c>
      <c r="C10" s="237">
        <f>'JE 115 Int Rate '!C13</f>
        <v>1.7899999999999999E-2</v>
      </c>
      <c r="D10" s="231">
        <f t="shared" ref="D10:D21" si="0">+C10/12</f>
        <v>1.4916666666666665E-3</v>
      </c>
      <c r="E10" s="238">
        <f>-'Balance Calculation'!H5</f>
        <v>7726054.2638006425</v>
      </c>
      <c r="F10" s="237">
        <f>'JE 115 Int Rate '!C1</f>
        <v>2.5700000000000001E-2</v>
      </c>
      <c r="G10" s="242">
        <f t="shared" ref="G10:G21" si="1">+F10/12</f>
        <v>2.1416666666666667E-3</v>
      </c>
      <c r="H10" s="241">
        <f t="shared" ref="H10:H20" si="2">+E10*G10</f>
        <v>16546.632881639711</v>
      </c>
      <c r="I10" s="223"/>
      <c r="J10" s="235"/>
      <c r="K10" s="225"/>
    </row>
    <row r="11" spans="1:11" ht="13.15" x14ac:dyDescent="0.25">
      <c r="A11" s="240">
        <v>43132</v>
      </c>
      <c r="B11" s="239">
        <f>'CC 1110 Interest'!K7</f>
        <v>11542.082439784119</v>
      </c>
      <c r="C11" s="237">
        <f>C10</f>
        <v>1.7899999999999999E-2</v>
      </c>
      <c r="D11" s="231">
        <f t="shared" si="0"/>
        <v>1.4916666666666665E-3</v>
      </c>
      <c r="E11" s="238">
        <f>-'Balance Calculation'!H6</f>
        <v>7737709.1341041792</v>
      </c>
      <c r="F11" s="237">
        <f>F10</f>
        <v>2.5700000000000001E-2</v>
      </c>
      <c r="G11" s="232">
        <f t="shared" si="1"/>
        <v>2.1416666666666667E-3</v>
      </c>
      <c r="H11" s="236">
        <f t="shared" si="2"/>
        <v>16571.593728873118</v>
      </c>
      <c r="I11" s="223"/>
      <c r="J11" s="235"/>
      <c r="K11" s="225"/>
    </row>
    <row r="12" spans="1:11" ht="13.15" x14ac:dyDescent="0.25">
      <c r="A12" s="240">
        <v>43160</v>
      </c>
      <c r="B12" s="239">
        <f>'CC 1110 Interest'!K8</f>
        <v>11591.751606193415</v>
      </c>
      <c r="C12" s="237">
        <v>1.7899999999999999E-2</v>
      </c>
      <c r="D12" s="231">
        <f t="shared" si="0"/>
        <v>1.4916666666666665E-3</v>
      </c>
      <c r="E12" s="238">
        <f>-'Balance Calculation'!H7</f>
        <v>7771006.2110464666</v>
      </c>
      <c r="F12" s="237">
        <f t="shared" ref="F12:F21" si="3">F11</f>
        <v>2.5700000000000001E-2</v>
      </c>
      <c r="G12" s="232">
        <f t="shared" si="1"/>
        <v>2.1416666666666667E-3</v>
      </c>
      <c r="H12" s="236">
        <f t="shared" si="2"/>
        <v>16642.904968657851</v>
      </c>
      <c r="I12" s="223"/>
      <c r="J12" s="235"/>
      <c r="K12" s="225"/>
    </row>
    <row r="13" spans="1:11" ht="13.15" x14ac:dyDescent="0.25">
      <c r="A13" s="240">
        <v>43191</v>
      </c>
      <c r="B13" s="239">
        <f>'CC 1110 Interest'!K9</f>
        <v>11652.15281688811</v>
      </c>
      <c r="C13" s="237">
        <v>1.7899999999999999E-2</v>
      </c>
      <c r="D13" s="231">
        <f t="shared" si="0"/>
        <v>1.4916666666666665E-3</v>
      </c>
      <c r="E13" s="238">
        <f>-'Balance Calculation'!H8</f>
        <v>7811498.5061636949</v>
      </c>
      <c r="F13" s="237">
        <f t="shared" si="3"/>
        <v>2.5700000000000001E-2</v>
      </c>
      <c r="G13" s="232">
        <f t="shared" si="1"/>
        <v>2.1416666666666667E-3</v>
      </c>
      <c r="H13" s="236">
        <f t="shared" si="2"/>
        <v>16729.625967367247</v>
      </c>
      <c r="I13" s="223"/>
      <c r="J13" s="235"/>
      <c r="K13" s="225"/>
    </row>
    <row r="14" spans="1:11" ht="13.15" x14ac:dyDescent="0.25">
      <c r="A14" s="240">
        <v>43221</v>
      </c>
      <c r="B14" s="239">
        <f>'CC 1110 Interest'!K10</f>
        <v>11758.161159845531</v>
      </c>
      <c r="C14" s="237">
        <v>1.7899999999999999E-2</v>
      </c>
      <c r="D14" s="231">
        <f t="shared" si="0"/>
        <v>1.4916666666666665E-3</v>
      </c>
      <c r="E14" s="238">
        <f>-'Balance Calculation'!H9</f>
        <v>7882566.2453798652</v>
      </c>
      <c r="F14" s="237">
        <f t="shared" si="3"/>
        <v>2.5700000000000001E-2</v>
      </c>
      <c r="G14" s="232">
        <f t="shared" si="1"/>
        <v>2.1416666666666667E-3</v>
      </c>
      <c r="H14" s="236">
        <f t="shared" si="2"/>
        <v>16881.829375521876</v>
      </c>
      <c r="I14" s="223"/>
      <c r="J14" s="235"/>
      <c r="K14" s="225"/>
    </row>
    <row r="15" spans="1:11" ht="13.15" x14ac:dyDescent="0.25">
      <c r="A15" s="240">
        <v>43252</v>
      </c>
      <c r="B15" s="239">
        <f>'CC 1110 Interest'!K11</f>
        <v>11909.764467215013</v>
      </c>
      <c r="C15" s="237">
        <v>1.7899999999999999E-2</v>
      </c>
      <c r="D15" s="231">
        <f t="shared" si="0"/>
        <v>1.4916666666666665E-3</v>
      </c>
      <c r="E15" s="238">
        <f>-'Balance Calculation'!H10</f>
        <v>7984198.9967910117</v>
      </c>
      <c r="F15" s="237">
        <f t="shared" si="3"/>
        <v>2.5700000000000001E-2</v>
      </c>
      <c r="G15" s="232">
        <f t="shared" si="1"/>
        <v>2.1416666666666667E-3</v>
      </c>
      <c r="H15" s="236">
        <f t="shared" si="2"/>
        <v>17099.492851460749</v>
      </c>
      <c r="I15" s="223"/>
      <c r="J15" s="235"/>
      <c r="K15" s="225"/>
    </row>
    <row r="16" spans="1:11" ht="13.15" x14ac:dyDescent="0.25">
      <c r="A16" s="240">
        <v>43282</v>
      </c>
      <c r="B16" s="239">
        <f>'CC 1110 Interest'!K12</f>
        <v>12038.498299262037</v>
      </c>
      <c r="C16" s="237">
        <v>1.7899999999999999E-2</v>
      </c>
      <c r="D16" s="231">
        <f t="shared" si="0"/>
        <v>1.4916666666666665E-3</v>
      </c>
      <c r="E16" s="238">
        <f>-'Balance Calculation'!H11</f>
        <v>8070501.9983964907</v>
      </c>
      <c r="F16" s="237">
        <f t="shared" si="3"/>
        <v>2.5700000000000001E-2</v>
      </c>
      <c r="G16" s="232">
        <f t="shared" si="1"/>
        <v>2.1416666666666667E-3</v>
      </c>
      <c r="H16" s="236">
        <f t="shared" si="2"/>
        <v>17284.325113232484</v>
      </c>
      <c r="I16" s="223"/>
      <c r="J16" s="235"/>
      <c r="K16" s="225"/>
    </row>
    <row r="17" spans="1:11" ht="13.15" x14ac:dyDescent="0.25">
      <c r="A17" s="240">
        <v>43313</v>
      </c>
      <c r="B17" s="239">
        <f>'CC 1110 Interest'!K13</f>
        <v>12127.491931041357</v>
      </c>
      <c r="C17" s="237">
        <v>1.7899999999999999E-2</v>
      </c>
      <c r="D17" s="231">
        <f t="shared" si="0"/>
        <v>1.4916666666666665E-3</v>
      </c>
      <c r="E17" s="238">
        <f>-'Balance Calculation'!H12</f>
        <v>8130162.6818116931</v>
      </c>
      <c r="F17" s="237">
        <f t="shared" si="3"/>
        <v>2.5700000000000001E-2</v>
      </c>
      <c r="G17" s="232">
        <f t="shared" si="1"/>
        <v>2.1416666666666667E-3</v>
      </c>
      <c r="H17" s="236">
        <f t="shared" si="2"/>
        <v>17412.098410213377</v>
      </c>
      <c r="I17" s="223"/>
      <c r="J17" s="235"/>
      <c r="K17" s="225"/>
    </row>
    <row r="18" spans="1:11" ht="13.15" x14ac:dyDescent="0.25">
      <c r="A18" s="240">
        <v>43344</v>
      </c>
      <c r="B18" s="239">
        <f>'CC 1110 Interest'!K14</f>
        <v>12171.559830195121</v>
      </c>
      <c r="C18" s="237">
        <v>1.7899999999999999E-2</v>
      </c>
      <c r="D18" s="231">
        <f t="shared" si="0"/>
        <v>1.4916666666666665E-3</v>
      </c>
      <c r="E18" s="238">
        <f>-'Balance Calculation'!H13</f>
        <v>8159704.6282207752</v>
      </c>
      <c r="F18" s="237">
        <f t="shared" si="3"/>
        <v>2.5700000000000001E-2</v>
      </c>
      <c r="G18" s="232">
        <f t="shared" si="1"/>
        <v>2.1416666666666667E-3</v>
      </c>
      <c r="H18" s="236">
        <f t="shared" si="2"/>
        <v>17475.367412106159</v>
      </c>
      <c r="I18" s="223"/>
      <c r="J18" s="235"/>
      <c r="K18" s="225"/>
    </row>
    <row r="19" spans="1:11" ht="13.15" x14ac:dyDescent="0.25">
      <c r="A19" s="240">
        <v>43374</v>
      </c>
      <c r="B19" s="239">
        <f>'CC 1110 Interest'!K15</f>
        <v>12139.757124510385</v>
      </c>
      <c r="C19" s="237">
        <v>1.7899999999999999E-2</v>
      </c>
      <c r="D19" s="231">
        <f t="shared" si="0"/>
        <v>1.4916666666666665E-3</v>
      </c>
      <c r="E19" s="238">
        <f>-'Balance Calculation'!H14</f>
        <v>8138384.5005331421</v>
      </c>
      <c r="F19" s="237">
        <f t="shared" si="3"/>
        <v>2.5700000000000001E-2</v>
      </c>
      <c r="G19" s="232">
        <f t="shared" si="1"/>
        <v>2.1416666666666667E-3</v>
      </c>
      <c r="H19" s="236">
        <f t="shared" si="2"/>
        <v>17429.70680530848</v>
      </c>
      <c r="I19" s="223"/>
      <c r="J19" s="235"/>
      <c r="K19" s="225"/>
    </row>
    <row r="20" spans="1:11" ht="13.15" x14ac:dyDescent="0.25">
      <c r="A20" s="240">
        <v>43405</v>
      </c>
      <c r="B20" s="239">
        <f>'CC 1110 Interest'!K16</f>
        <v>12066.243026750424</v>
      </c>
      <c r="C20" s="237">
        <v>1.7899999999999999E-2</v>
      </c>
      <c r="D20" s="231">
        <f t="shared" si="0"/>
        <v>1.4916666666666665E-3</v>
      </c>
      <c r="E20" s="238">
        <f>-'Balance Calculation'!H15</f>
        <v>8089101.605585129</v>
      </c>
      <c r="F20" s="237">
        <f t="shared" si="3"/>
        <v>2.5700000000000001E-2</v>
      </c>
      <c r="G20" s="232">
        <f t="shared" si="1"/>
        <v>2.1416666666666667E-3</v>
      </c>
      <c r="H20" s="236">
        <f t="shared" si="2"/>
        <v>17324.159271961486</v>
      </c>
      <c r="I20" s="223"/>
      <c r="J20" s="235"/>
      <c r="K20" s="225"/>
    </row>
    <row r="21" spans="1:11" ht="13.15" x14ac:dyDescent="0.25">
      <c r="A21" s="240">
        <v>43435</v>
      </c>
      <c r="B21" s="239">
        <f>'CC 1110 Interest'!K17</f>
        <v>11914.230068408597</v>
      </c>
      <c r="C21" s="237">
        <v>1.7899999999999999E-2</v>
      </c>
      <c r="D21" s="231">
        <f t="shared" si="0"/>
        <v>1.4916666666666665E-3</v>
      </c>
      <c r="E21" s="238">
        <f>-'Balance Calculation'!H16</f>
        <v>7987193.4115524972</v>
      </c>
      <c r="F21" s="237">
        <f t="shared" si="3"/>
        <v>2.5700000000000001E-2</v>
      </c>
      <c r="G21" s="232">
        <f t="shared" si="1"/>
        <v>2.1416666666666667E-3</v>
      </c>
      <c r="H21" s="236">
        <f>+E21*G21</f>
        <v>17105.9058897416</v>
      </c>
      <c r="I21" s="223"/>
      <c r="J21" s="235"/>
      <c r="K21" s="225"/>
    </row>
    <row r="22" spans="1:11" ht="13.15" x14ac:dyDescent="0.25">
      <c r="A22" s="234"/>
      <c r="B22" s="233"/>
      <c r="C22" s="232"/>
      <c r="D22" s="232"/>
      <c r="E22" s="232"/>
      <c r="F22" s="232"/>
      <c r="G22" s="232"/>
      <c r="H22" s="231"/>
      <c r="I22" s="223"/>
      <c r="K22" s="225"/>
    </row>
    <row r="23" spans="1:11" ht="13.15" x14ac:dyDescent="0.25">
      <c r="A23" s="230" t="s">
        <v>98</v>
      </c>
      <c r="B23" s="229">
        <f>SUM(B10:B21)</f>
        <v>142436.38937925489</v>
      </c>
      <c r="C23" s="228"/>
      <c r="D23" s="228"/>
      <c r="E23" s="228"/>
      <c r="F23" s="227"/>
      <c r="G23" s="227"/>
      <c r="H23" s="226">
        <f>SUM(H10:H22)</f>
        <v>204503.64267608413</v>
      </c>
      <c r="K23" s="225"/>
    </row>
    <row r="24" spans="1:11" ht="13.15" x14ac:dyDescent="0.25">
      <c r="F24" s="223"/>
      <c r="G24" s="223"/>
    </row>
    <row r="25" spans="1:11" x14ac:dyDescent="0.2">
      <c r="F25" s="223"/>
      <c r="G25" s="223"/>
      <c r="H25" s="224"/>
    </row>
    <row r="26" spans="1:11" x14ac:dyDescent="0.2">
      <c r="F26" s="223"/>
      <c r="G26" s="223"/>
    </row>
    <row r="30" spans="1:11" x14ac:dyDescent="0.2">
      <c r="E30" s="222"/>
    </row>
  </sheetData>
  <pageMargins left="0.75" right="0.75" top="0.82" bottom="0.76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activeCell="E38" sqref="E38"/>
    </sheetView>
  </sheetViews>
  <sheetFormatPr defaultColWidth="8.85546875" defaultRowHeight="12.75" x14ac:dyDescent="0.25"/>
  <cols>
    <col min="1" max="1" width="10" style="200" bestFit="1" customWidth="1"/>
    <col min="2" max="2" width="36" style="200" bestFit="1" customWidth="1"/>
    <col min="3" max="3" width="14" style="200" bestFit="1" customWidth="1"/>
    <col min="4" max="4" width="27" style="200" bestFit="1" customWidth="1"/>
    <col min="5" max="5" width="19" style="200" bestFit="1" customWidth="1"/>
    <col min="6" max="7" width="10" style="200" bestFit="1" customWidth="1"/>
    <col min="8" max="8" width="14" style="200" bestFit="1" customWidth="1"/>
    <col min="9" max="9" width="17" style="200" bestFit="1" customWidth="1"/>
    <col min="10" max="10" width="12.28515625" style="200" customWidth="1"/>
    <col min="11" max="11" width="13.7109375" style="200" customWidth="1"/>
    <col min="12" max="16384" width="8.85546875" style="200"/>
  </cols>
  <sheetData>
    <row r="1" spans="1:11" ht="15" x14ac:dyDescent="0.25">
      <c r="A1" s="199" t="s">
        <v>60</v>
      </c>
    </row>
    <row r="2" spans="1:11" ht="15" x14ac:dyDescent="0.25">
      <c r="A2" s="199" t="s">
        <v>130</v>
      </c>
    </row>
    <row r="3" spans="1:11" ht="15" x14ac:dyDescent="0.25">
      <c r="A3" s="199" t="s">
        <v>46</v>
      </c>
    </row>
    <row r="4" spans="1:11" ht="13.15" x14ac:dyDescent="0.3">
      <c r="A4" s="132" t="s">
        <v>86</v>
      </c>
    </row>
    <row r="5" spans="1:11" ht="39.6" x14ac:dyDescent="0.3">
      <c r="A5" s="201" t="s">
        <v>33</v>
      </c>
      <c r="B5" s="201" t="s">
        <v>34</v>
      </c>
      <c r="C5" s="201" t="s">
        <v>47</v>
      </c>
      <c r="D5" s="201" t="s">
        <v>35</v>
      </c>
      <c r="E5" s="201" t="s">
        <v>36</v>
      </c>
      <c r="F5" s="202" t="s">
        <v>37</v>
      </c>
      <c r="G5" s="202" t="s">
        <v>48</v>
      </c>
      <c r="H5" s="201" t="s">
        <v>49</v>
      </c>
      <c r="I5" s="201" t="s">
        <v>38</v>
      </c>
      <c r="J5" s="278" t="s">
        <v>10</v>
      </c>
      <c r="K5" s="278" t="s">
        <v>11</v>
      </c>
    </row>
    <row r="6" spans="1:11" ht="13.15" x14ac:dyDescent="0.3">
      <c r="A6" s="266" t="s">
        <v>126</v>
      </c>
      <c r="B6" s="266" t="s">
        <v>127</v>
      </c>
      <c r="C6" s="266" t="s">
        <v>41</v>
      </c>
      <c r="D6" s="266" t="s">
        <v>51</v>
      </c>
      <c r="E6" s="266" t="s">
        <v>62</v>
      </c>
      <c r="F6" s="267" t="s">
        <v>39</v>
      </c>
      <c r="G6" s="267" t="s">
        <v>50</v>
      </c>
      <c r="H6" s="203">
        <v>43131</v>
      </c>
      <c r="I6" s="204">
        <v>56828.59</v>
      </c>
      <c r="J6" s="204">
        <f>I6*$D$22</f>
        <v>45303.893390839221</v>
      </c>
      <c r="K6" s="204">
        <f>I6*$D$23</f>
        <v>11524.696609160777</v>
      </c>
    </row>
    <row r="7" spans="1:11" ht="13.15" x14ac:dyDescent="0.3">
      <c r="A7" s="266" t="s">
        <v>126</v>
      </c>
      <c r="B7" s="266" t="s">
        <v>128</v>
      </c>
      <c r="C7" s="266" t="s">
        <v>41</v>
      </c>
      <c r="D7" s="266" t="s">
        <v>51</v>
      </c>
      <c r="E7" s="266" t="s">
        <v>62</v>
      </c>
      <c r="F7" s="267" t="s">
        <v>39</v>
      </c>
      <c r="G7" s="267" t="s">
        <v>50</v>
      </c>
      <c r="H7" s="203">
        <v>43159</v>
      </c>
      <c r="I7" s="204">
        <v>56914.32</v>
      </c>
      <c r="J7" s="204">
        <f t="shared" ref="J7:J17" si="0">I7*$D$22</f>
        <v>45372.237560215879</v>
      </c>
      <c r="K7" s="204">
        <f t="shared" ref="K7:K17" si="1">I7*$D$23</f>
        <v>11542.082439784119</v>
      </c>
    </row>
    <row r="8" spans="1:11" ht="13.15" x14ac:dyDescent="0.3">
      <c r="A8" s="266" t="s">
        <v>126</v>
      </c>
      <c r="B8" s="266" t="s">
        <v>129</v>
      </c>
      <c r="C8" s="266" t="s">
        <v>41</v>
      </c>
      <c r="D8" s="266" t="s">
        <v>51</v>
      </c>
      <c r="E8" s="266" t="s">
        <v>62</v>
      </c>
      <c r="F8" s="267" t="s">
        <v>39</v>
      </c>
      <c r="G8" s="267" t="s">
        <v>50</v>
      </c>
      <c r="H8" s="203">
        <v>43190</v>
      </c>
      <c r="I8" s="204">
        <v>57159.24</v>
      </c>
      <c r="J8" s="204">
        <f t="shared" si="0"/>
        <v>45567.488393806583</v>
      </c>
      <c r="K8" s="204">
        <f t="shared" si="1"/>
        <v>11591.751606193415</v>
      </c>
    </row>
    <row r="9" spans="1:11" ht="13.15" x14ac:dyDescent="0.3">
      <c r="A9" s="200" t="s">
        <v>40</v>
      </c>
      <c r="B9" s="200" t="s">
        <v>61</v>
      </c>
      <c r="C9" s="200" t="s">
        <v>41</v>
      </c>
      <c r="D9" s="200" t="s">
        <v>51</v>
      </c>
      <c r="E9" s="200" t="s">
        <v>62</v>
      </c>
      <c r="F9" s="200" t="s">
        <v>39</v>
      </c>
      <c r="G9" s="200" t="s">
        <v>50</v>
      </c>
      <c r="H9" s="203">
        <v>43220</v>
      </c>
      <c r="I9" s="204">
        <v>57457.08</v>
      </c>
      <c r="J9" s="204">
        <f t="shared" si="0"/>
        <v>45804.927183111889</v>
      </c>
      <c r="K9" s="204">
        <f t="shared" si="1"/>
        <v>11652.15281688811</v>
      </c>
    </row>
    <row r="10" spans="1:11" ht="13.15" x14ac:dyDescent="0.3">
      <c r="A10" s="200" t="s">
        <v>40</v>
      </c>
      <c r="B10" s="200" t="s">
        <v>63</v>
      </c>
      <c r="C10" s="200" t="s">
        <v>41</v>
      </c>
      <c r="D10" s="200" t="s">
        <v>51</v>
      </c>
      <c r="E10" s="200" t="s">
        <v>62</v>
      </c>
      <c r="F10" s="200" t="s">
        <v>39</v>
      </c>
      <c r="G10" s="200" t="s">
        <v>50</v>
      </c>
      <c r="H10" s="203">
        <v>43251</v>
      </c>
      <c r="I10" s="204">
        <v>57979.81</v>
      </c>
      <c r="J10" s="204">
        <f t="shared" si="0"/>
        <v>46221.64884015447</v>
      </c>
      <c r="K10" s="204">
        <f t="shared" si="1"/>
        <v>11758.161159845531</v>
      </c>
    </row>
    <row r="11" spans="1:11" ht="13.15" x14ac:dyDescent="0.3">
      <c r="A11" s="200" t="s">
        <v>40</v>
      </c>
      <c r="B11" s="200" t="s">
        <v>64</v>
      </c>
      <c r="C11" s="200" t="s">
        <v>41</v>
      </c>
      <c r="D11" s="200" t="s">
        <v>64</v>
      </c>
      <c r="E11" s="200" t="s">
        <v>62</v>
      </c>
      <c r="F11" s="200" t="s">
        <v>39</v>
      </c>
      <c r="G11" s="200" t="s">
        <v>50</v>
      </c>
      <c r="H11" s="203">
        <v>43281</v>
      </c>
      <c r="I11" s="204">
        <v>58727.37</v>
      </c>
      <c r="J11" s="204">
        <f t="shared" si="0"/>
        <v>46817.60553278499</v>
      </c>
      <c r="K11" s="204">
        <f t="shared" si="1"/>
        <v>11909.764467215013</v>
      </c>
    </row>
    <row r="12" spans="1:11" ht="13.15" x14ac:dyDescent="0.3">
      <c r="A12" s="200" t="s">
        <v>40</v>
      </c>
      <c r="B12" s="200" t="s">
        <v>65</v>
      </c>
      <c r="C12" s="200" t="s">
        <v>41</v>
      </c>
      <c r="D12" s="200" t="s">
        <v>51</v>
      </c>
      <c r="E12" s="200" t="s">
        <v>62</v>
      </c>
      <c r="F12" s="200" t="s">
        <v>39</v>
      </c>
      <c r="G12" s="200" t="s">
        <v>50</v>
      </c>
      <c r="H12" s="203">
        <v>43312</v>
      </c>
      <c r="I12" s="204">
        <v>59362.16</v>
      </c>
      <c r="J12" s="204">
        <f t="shared" si="0"/>
        <v>47323.661700737968</v>
      </c>
      <c r="K12" s="204">
        <f t="shared" si="1"/>
        <v>12038.498299262037</v>
      </c>
    </row>
    <row r="13" spans="1:11" ht="13.15" x14ac:dyDescent="0.3">
      <c r="A13" s="200" t="s">
        <v>40</v>
      </c>
      <c r="B13" s="200" t="s">
        <v>66</v>
      </c>
      <c r="C13" s="200" t="s">
        <v>41</v>
      </c>
      <c r="D13" s="200" t="s">
        <v>67</v>
      </c>
      <c r="E13" s="200" t="s">
        <v>62</v>
      </c>
      <c r="F13" s="200" t="s">
        <v>39</v>
      </c>
      <c r="G13" s="200" t="s">
        <v>50</v>
      </c>
      <c r="H13" s="203">
        <v>43343</v>
      </c>
      <c r="I13" s="204">
        <v>59800.99</v>
      </c>
      <c r="J13" s="204">
        <f t="shared" si="0"/>
        <v>47673.498068958645</v>
      </c>
      <c r="K13" s="204">
        <f t="shared" si="1"/>
        <v>12127.491931041357</v>
      </c>
    </row>
    <row r="14" spans="1:11" ht="13.15" x14ac:dyDescent="0.3">
      <c r="A14" s="200" t="s">
        <v>40</v>
      </c>
      <c r="B14" s="200" t="s">
        <v>68</v>
      </c>
      <c r="C14" s="200" t="s">
        <v>41</v>
      </c>
      <c r="D14" s="200" t="s">
        <v>69</v>
      </c>
      <c r="E14" s="200" t="s">
        <v>62</v>
      </c>
      <c r="F14" s="200" t="s">
        <v>39</v>
      </c>
      <c r="G14" s="200" t="s">
        <v>50</v>
      </c>
      <c r="H14" s="203">
        <v>43373</v>
      </c>
      <c r="I14" s="204">
        <v>60018.29</v>
      </c>
      <c r="J14" s="204">
        <f t="shared" si="0"/>
        <v>47846.730169804876</v>
      </c>
      <c r="K14" s="204">
        <f t="shared" si="1"/>
        <v>12171.559830195121</v>
      </c>
    </row>
    <row r="15" spans="1:11" ht="13.15" x14ac:dyDescent="0.3">
      <c r="A15" s="200" t="s">
        <v>40</v>
      </c>
      <c r="B15" s="200" t="s">
        <v>70</v>
      </c>
      <c r="C15" s="200" t="s">
        <v>41</v>
      </c>
      <c r="D15" s="200" t="s">
        <v>69</v>
      </c>
      <c r="E15" s="200" t="s">
        <v>62</v>
      </c>
      <c r="F15" s="200" t="s">
        <v>39</v>
      </c>
      <c r="G15" s="200" t="s">
        <v>50</v>
      </c>
      <c r="H15" s="203">
        <v>43404</v>
      </c>
      <c r="I15" s="204">
        <v>59861.47</v>
      </c>
      <c r="J15" s="204">
        <f t="shared" si="0"/>
        <v>47721.712875489618</v>
      </c>
      <c r="K15" s="204">
        <f t="shared" si="1"/>
        <v>12139.757124510385</v>
      </c>
    </row>
    <row r="16" spans="1:11" ht="13.15" x14ac:dyDescent="0.3">
      <c r="A16" s="200" t="s">
        <v>40</v>
      </c>
      <c r="B16" s="200" t="s">
        <v>71</v>
      </c>
      <c r="C16" s="200" t="s">
        <v>41</v>
      </c>
      <c r="D16" s="200" t="s">
        <v>67</v>
      </c>
      <c r="E16" s="200" t="s">
        <v>62</v>
      </c>
      <c r="F16" s="200" t="s">
        <v>39</v>
      </c>
      <c r="G16" s="200" t="s">
        <v>50</v>
      </c>
      <c r="H16" s="203">
        <v>43434</v>
      </c>
      <c r="I16" s="204">
        <v>59498.97</v>
      </c>
      <c r="J16" s="204">
        <f t="shared" si="0"/>
        <v>47432.726973249577</v>
      </c>
      <c r="K16" s="204">
        <f t="shared" si="1"/>
        <v>12066.243026750424</v>
      </c>
    </row>
    <row r="17" spans="1:11" ht="13.15" x14ac:dyDescent="0.3">
      <c r="A17" s="200" t="s">
        <v>40</v>
      </c>
      <c r="B17" s="200" t="s">
        <v>72</v>
      </c>
      <c r="C17" s="200" t="s">
        <v>41</v>
      </c>
      <c r="D17" s="200" t="s">
        <v>67</v>
      </c>
      <c r="E17" s="200" t="s">
        <v>62</v>
      </c>
      <c r="F17" s="200" t="s">
        <v>39</v>
      </c>
      <c r="G17" s="200" t="s">
        <v>50</v>
      </c>
      <c r="H17" s="203">
        <v>43465</v>
      </c>
      <c r="I17" s="204">
        <v>58749.39</v>
      </c>
      <c r="J17" s="279">
        <f t="shared" si="0"/>
        <v>46835.159931591406</v>
      </c>
      <c r="K17" s="279">
        <f t="shared" si="1"/>
        <v>11914.230068408597</v>
      </c>
    </row>
    <row r="18" spans="1:11" ht="13.9" thickBot="1" x14ac:dyDescent="0.35">
      <c r="A18" s="205" t="s">
        <v>14</v>
      </c>
      <c r="B18" s="205" t="s">
        <v>14</v>
      </c>
      <c r="C18" s="205" t="s">
        <v>14</v>
      </c>
      <c r="D18" s="205" t="s">
        <v>14</v>
      </c>
      <c r="E18" s="205" t="s">
        <v>14</v>
      </c>
      <c r="F18" s="205" t="s">
        <v>14</v>
      </c>
      <c r="G18" s="205" t="s">
        <v>14</v>
      </c>
      <c r="H18" s="206"/>
      <c r="I18" s="133">
        <f>SUM(I6:I17)</f>
        <v>702357.67999999993</v>
      </c>
      <c r="J18" s="133">
        <f t="shared" ref="J18:K18" si="2">SUM(J6:J17)</f>
        <v>559921.29062074504</v>
      </c>
      <c r="K18" s="133">
        <f t="shared" si="2"/>
        <v>142436.38937925489</v>
      </c>
    </row>
    <row r="19" spans="1:11" ht="13.9" thickTop="1" x14ac:dyDescent="0.3"/>
    <row r="22" spans="1:11" ht="13.15" x14ac:dyDescent="0.25">
      <c r="C22" s="134" t="s">
        <v>42</v>
      </c>
      <c r="D22" s="135">
        <f>'E&amp;G Split'!F16</f>
        <v>0.79720248893803669</v>
      </c>
      <c r="E22" s="136">
        <f>I18*D22</f>
        <v>559921.29062074504</v>
      </c>
    </row>
    <row r="23" spans="1:11" ht="13.15" x14ac:dyDescent="0.25">
      <c r="C23" s="134" t="s">
        <v>43</v>
      </c>
      <c r="D23" s="135">
        <f>'E&amp;G Split'!G16</f>
        <v>0.20279751106196331</v>
      </c>
      <c r="E23" s="136">
        <f>I18*D23</f>
        <v>142436.38937925486</v>
      </c>
    </row>
    <row r="24" spans="1:11" ht="13.9" thickBot="1" x14ac:dyDescent="0.3">
      <c r="C24" s="134" t="s">
        <v>44</v>
      </c>
      <c r="D24" s="137">
        <v>1</v>
      </c>
      <c r="E24" s="138">
        <f>SUM(E22:E23)</f>
        <v>702357.67999999993</v>
      </c>
    </row>
    <row r="25" spans="1:11" ht="13.9" thickTop="1" x14ac:dyDescent="0.2">
      <c r="C25" s="134"/>
      <c r="D25" s="139" t="s">
        <v>45</v>
      </c>
      <c r="E25" s="140">
        <f>I18-E24</f>
        <v>0</v>
      </c>
    </row>
    <row r="26" spans="1:11" ht="13.15" x14ac:dyDescent="0.25">
      <c r="C26" s="134"/>
      <c r="D26" s="134"/>
      <c r="E26" s="141"/>
    </row>
    <row r="27" spans="1:11" ht="13.15" x14ac:dyDescent="0.25">
      <c r="C27" s="134"/>
      <c r="D27" s="134" t="s">
        <v>10</v>
      </c>
      <c r="E27" s="136">
        <f>E22</f>
        <v>559921.29062074504</v>
      </c>
    </row>
    <row r="28" spans="1:11" ht="13.15" x14ac:dyDescent="0.25">
      <c r="C28" s="134"/>
      <c r="D28" s="134" t="s">
        <v>11</v>
      </c>
      <c r="E28" s="136">
        <f>E23</f>
        <v>142436.38937925486</v>
      </c>
    </row>
    <row r="29" spans="1:11" ht="13.9" thickBot="1" x14ac:dyDescent="0.3">
      <c r="C29" s="134"/>
      <c r="D29" s="134" t="s">
        <v>44</v>
      </c>
      <c r="E29" s="138">
        <f>SUM(E27:E28)</f>
        <v>702357.67999999993</v>
      </c>
    </row>
    <row r="30" spans="1:11" ht="13.9" thickTop="1" x14ac:dyDescent="0.3"/>
  </sheetData>
  <pageMargins left="0.75" right="0.75" top="1" bottom="1" header="0.5" footer="0.5"/>
  <pageSetup scale="6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1"/>
  <sheetViews>
    <sheetView topLeftCell="A31" zoomScaleNormal="100" workbookViewId="0">
      <selection activeCell="J60" sqref="J60"/>
    </sheetView>
  </sheetViews>
  <sheetFormatPr defaultRowHeight="15" x14ac:dyDescent="0.25"/>
  <cols>
    <col min="2" max="2" width="30.7109375" customWidth="1"/>
  </cols>
  <sheetData>
    <row r="1" spans="3:6" ht="14.45" x14ac:dyDescent="0.3">
      <c r="C1" s="290">
        <v>2.5700000000000001E-2</v>
      </c>
    </row>
    <row r="6" spans="3:6" ht="14.45" x14ac:dyDescent="0.3">
      <c r="F6" s="289"/>
    </row>
    <row r="13" spans="3:6" ht="14.45" x14ac:dyDescent="0.3">
      <c r="C13" s="290">
        <v>1.7899999999999999E-2</v>
      </c>
    </row>
    <row r="36" spans="1:5" x14ac:dyDescent="0.25">
      <c r="A36" s="280" t="s">
        <v>143</v>
      </c>
      <c r="B36" s="291"/>
      <c r="C36" s="291"/>
      <c r="D36" s="291"/>
    </row>
    <row r="37" spans="1:5" ht="18" x14ac:dyDescent="0.25">
      <c r="A37" s="281" t="s">
        <v>144</v>
      </c>
      <c r="B37" s="291"/>
      <c r="C37" s="293"/>
      <c r="D37" s="292"/>
      <c r="E37" s="291"/>
    </row>
    <row r="38" spans="1:5" x14ac:dyDescent="0.25">
      <c r="A38" s="282"/>
      <c r="B38" s="291"/>
      <c r="C38" s="292"/>
      <c r="D38" s="291"/>
    </row>
    <row r="39" spans="1:5" x14ac:dyDescent="0.25">
      <c r="A39" s="283" t="s">
        <v>148</v>
      </c>
    </row>
    <row r="40" spans="1:5" x14ac:dyDescent="0.25">
      <c r="A40" s="288" t="s">
        <v>150</v>
      </c>
      <c r="B40" s="284"/>
    </row>
    <row r="41" spans="1:5" x14ac:dyDescent="0.25">
      <c r="A41" s="281" t="s">
        <v>149</v>
      </c>
    </row>
    <row r="42" spans="1:5" x14ac:dyDescent="0.25">
      <c r="A42" s="281" t="s">
        <v>145</v>
      </c>
    </row>
    <row r="43" spans="1:5" x14ac:dyDescent="0.25">
      <c r="A43" s="281" t="s">
        <v>146</v>
      </c>
    </row>
    <row r="44" spans="1:5" x14ac:dyDescent="0.25">
      <c r="A44" s="285"/>
    </row>
    <row r="45" spans="1:5" x14ac:dyDescent="0.25">
      <c r="A45" s="280" t="s">
        <v>143</v>
      </c>
      <c r="B45" s="281" t="s">
        <v>147</v>
      </c>
    </row>
    <row r="46" spans="1:5" x14ac:dyDescent="0.25">
      <c r="A46" s="280"/>
      <c r="B46" s="281"/>
    </row>
    <row r="47" spans="1:5" x14ac:dyDescent="0.25">
      <c r="A47" s="286"/>
    </row>
    <row r="48" spans="1:5" x14ac:dyDescent="0.25">
      <c r="A48" s="287"/>
    </row>
    <row r="49" spans="1:1" x14ac:dyDescent="0.25">
      <c r="A49" s="280"/>
    </row>
    <row r="50" spans="1:1" x14ac:dyDescent="0.25">
      <c r="A50" s="283"/>
    </row>
    <row r="51" spans="1:1" x14ac:dyDescent="0.25">
      <c r="A51" s="284"/>
    </row>
  </sheetData>
  <pageMargins left="0.7" right="0.7" top="0.75" bottom="0.75" header="0.3" footer="0.3"/>
  <pageSetup scale="8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31745" r:id="rId4">
          <objectPr defaultSize="0" autoPict="0" r:id="rId5">
            <anchor moveWithCells="1">
              <from>
                <xdr:col>1</xdr:col>
                <xdr:colOff>0</xdr:colOff>
                <xdr:row>13</xdr:row>
                <xdr:rowOff>123825</xdr:rowOff>
              </from>
              <to>
                <xdr:col>8</xdr:col>
                <xdr:colOff>285750</xdr:colOff>
                <xdr:row>32</xdr:row>
                <xdr:rowOff>76200</xdr:rowOff>
              </to>
            </anchor>
          </objectPr>
        </oleObject>
      </mc:Choice>
      <mc:Fallback>
        <oleObject progId="Word.Document.12" shapeId="317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2"/>
  <sheetViews>
    <sheetView workbookViewId="0">
      <pane ySplit="1" topLeftCell="A2" activePane="bottomLeft" state="frozen"/>
      <selection activeCell="J1" sqref="J1"/>
      <selection pane="bottomLeft" activeCell="F37" sqref="F37"/>
    </sheetView>
  </sheetViews>
  <sheetFormatPr defaultRowHeight="12" x14ac:dyDescent="0.2"/>
  <cols>
    <col min="1" max="1" width="13.28515625" style="268" customWidth="1"/>
    <col min="2" max="2" width="15.28515625" style="268" customWidth="1"/>
    <col min="3" max="3" width="14.85546875" style="268" customWidth="1"/>
    <col min="4" max="4" width="15.140625" style="268" customWidth="1"/>
    <col min="5" max="5" width="15.7109375" style="268" customWidth="1"/>
    <col min="6" max="6" width="13.42578125" style="268" bestFit="1" customWidth="1"/>
    <col min="7" max="7" width="13.42578125" style="268" customWidth="1"/>
    <col min="8" max="8" width="14.85546875" style="268" customWidth="1"/>
    <col min="9" max="9" width="14.5703125" style="268" customWidth="1"/>
    <col min="10" max="10" width="13.140625" style="268" hidden="1" customWidth="1"/>
    <col min="11" max="11" width="12.85546875" style="268" hidden="1" customWidth="1"/>
    <col min="12" max="255" width="8.85546875" style="268"/>
    <col min="256" max="256" width="19.7109375" style="268" customWidth="1"/>
    <col min="257" max="257" width="24.42578125" style="268" customWidth="1"/>
    <col min="258" max="258" width="14.85546875" style="268" customWidth="1"/>
    <col min="259" max="259" width="16.42578125" style="268" customWidth="1"/>
    <col min="260" max="260" width="19.7109375" style="268" customWidth="1"/>
    <col min="261" max="261" width="8.85546875" style="268"/>
    <col min="262" max="262" width="13.42578125" style="268" bestFit="1" customWidth="1"/>
    <col min="263" max="263" width="19.42578125" style="268" customWidth="1"/>
    <col min="264" max="264" width="20.5703125" style="268" customWidth="1"/>
    <col min="265" max="265" width="14.5703125" style="268" customWidth="1"/>
    <col min="266" max="266" width="10.42578125" style="268" bestFit="1" customWidth="1"/>
    <col min="267" max="267" width="12.85546875" style="268" bestFit="1" customWidth="1"/>
    <col min="268" max="511" width="8.85546875" style="268"/>
    <col min="512" max="512" width="19.7109375" style="268" customWidth="1"/>
    <col min="513" max="513" width="24.42578125" style="268" customWidth="1"/>
    <col min="514" max="514" width="14.85546875" style="268" customWidth="1"/>
    <col min="515" max="515" width="16.42578125" style="268" customWidth="1"/>
    <col min="516" max="516" width="19.7109375" style="268" customWidth="1"/>
    <col min="517" max="517" width="8.85546875" style="268"/>
    <col min="518" max="518" width="13.42578125" style="268" bestFit="1" customWidth="1"/>
    <col min="519" max="519" width="19.42578125" style="268" customWidth="1"/>
    <col min="520" max="520" width="20.5703125" style="268" customWidth="1"/>
    <col min="521" max="521" width="14.5703125" style="268" customWidth="1"/>
    <col min="522" max="522" width="10.42578125" style="268" bestFit="1" customWidth="1"/>
    <col min="523" max="523" width="12.85546875" style="268" bestFit="1" customWidth="1"/>
    <col min="524" max="767" width="8.85546875" style="268"/>
    <col min="768" max="768" width="19.7109375" style="268" customWidth="1"/>
    <col min="769" max="769" width="24.42578125" style="268" customWidth="1"/>
    <col min="770" max="770" width="14.85546875" style="268" customWidth="1"/>
    <col min="771" max="771" width="16.42578125" style="268" customWidth="1"/>
    <col min="772" max="772" width="19.7109375" style="268" customWidth="1"/>
    <col min="773" max="773" width="8.85546875" style="268"/>
    <col min="774" max="774" width="13.42578125" style="268" bestFit="1" customWidth="1"/>
    <col min="775" max="775" width="19.42578125" style="268" customWidth="1"/>
    <col min="776" max="776" width="20.5703125" style="268" customWidth="1"/>
    <col min="777" max="777" width="14.5703125" style="268" customWidth="1"/>
    <col min="778" max="778" width="10.42578125" style="268" bestFit="1" customWidth="1"/>
    <col min="779" max="779" width="12.85546875" style="268" bestFit="1" customWidth="1"/>
    <col min="780" max="1023" width="8.85546875" style="268"/>
    <col min="1024" max="1024" width="19.7109375" style="268" customWidth="1"/>
    <col min="1025" max="1025" width="24.42578125" style="268" customWidth="1"/>
    <col min="1026" max="1026" width="14.85546875" style="268" customWidth="1"/>
    <col min="1027" max="1027" width="16.42578125" style="268" customWidth="1"/>
    <col min="1028" max="1028" width="19.7109375" style="268" customWidth="1"/>
    <col min="1029" max="1029" width="8.85546875" style="268"/>
    <col min="1030" max="1030" width="13.42578125" style="268" bestFit="1" customWidth="1"/>
    <col min="1031" max="1031" width="19.42578125" style="268" customWidth="1"/>
    <col min="1032" max="1032" width="20.5703125" style="268" customWidth="1"/>
    <col min="1033" max="1033" width="14.5703125" style="268" customWidth="1"/>
    <col min="1034" max="1034" width="10.42578125" style="268" bestFit="1" customWidth="1"/>
    <col min="1035" max="1035" width="12.85546875" style="268" bestFit="1" customWidth="1"/>
    <col min="1036" max="1279" width="8.85546875" style="268"/>
    <col min="1280" max="1280" width="19.7109375" style="268" customWidth="1"/>
    <col min="1281" max="1281" width="24.42578125" style="268" customWidth="1"/>
    <col min="1282" max="1282" width="14.85546875" style="268" customWidth="1"/>
    <col min="1283" max="1283" width="16.42578125" style="268" customWidth="1"/>
    <col min="1284" max="1284" width="19.7109375" style="268" customWidth="1"/>
    <col min="1285" max="1285" width="8.85546875" style="268"/>
    <col min="1286" max="1286" width="13.42578125" style="268" bestFit="1" customWidth="1"/>
    <col min="1287" max="1287" width="19.42578125" style="268" customWidth="1"/>
    <col min="1288" max="1288" width="20.5703125" style="268" customWidth="1"/>
    <col min="1289" max="1289" width="14.5703125" style="268" customWidth="1"/>
    <col min="1290" max="1290" width="10.42578125" style="268" bestFit="1" customWidth="1"/>
    <col min="1291" max="1291" width="12.85546875" style="268" bestFit="1" customWidth="1"/>
    <col min="1292" max="1535" width="8.85546875" style="268"/>
    <col min="1536" max="1536" width="19.7109375" style="268" customWidth="1"/>
    <col min="1537" max="1537" width="24.42578125" style="268" customWidth="1"/>
    <col min="1538" max="1538" width="14.85546875" style="268" customWidth="1"/>
    <col min="1539" max="1539" width="16.42578125" style="268" customWidth="1"/>
    <col min="1540" max="1540" width="19.7109375" style="268" customWidth="1"/>
    <col min="1541" max="1541" width="8.85546875" style="268"/>
    <col min="1542" max="1542" width="13.42578125" style="268" bestFit="1" customWidth="1"/>
    <col min="1543" max="1543" width="19.42578125" style="268" customWidth="1"/>
    <col min="1544" max="1544" width="20.5703125" style="268" customWidth="1"/>
    <col min="1545" max="1545" width="14.5703125" style="268" customWidth="1"/>
    <col min="1546" max="1546" width="10.42578125" style="268" bestFit="1" customWidth="1"/>
    <col min="1547" max="1547" width="12.85546875" style="268" bestFit="1" customWidth="1"/>
    <col min="1548" max="1791" width="8.85546875" style="268"/>
    <col min="1792" max="1792" width="19.7109375" style="268" customWidth="1"/>
    <col min="1793" max="1793" width="24.42578125" style="268" customWidth="1"/>
    <col min="1794" max="1794" width="14.85546875" style="268" customWidth="1"/>
    <col min="1795" max="1795" width="16.42578125" style="268" customWidth="1"/>
    <col min="1796" max="1796" width="19.7109375" style="268" customWidth="1"/>
    <col min="1797" max="1797" width="8.85546875" style="268"/>
    <col min="1798" max="1798" width="13.42578125" style="268" bestFit="1" customWidth="1"/>
    <col min="1799" max="1799" width="19.42578125" style="268" customWidth="1"/>
    <col min="1800" max="1800" width="20.5703125" style="268" customWidth="1"/>
    <col min="1801" max="1801" width="14.5703125" style="268" customWidth="1"/>
    <col min="1802" max="1802" width="10.42578125" style="268" bestFit="1" customWidth="1"/>
    <col min="1803" max="1803" width="12.85546875" style="268" bestFit="1" customWidth="1"/>
    <col min="1804" max="2047" width="8.85546875" style="268"/>
    <col min="2048" max="2048" width="19.7109375" style="268" customWidth="1"/>
    <col min="2049" max="2049" width="24.42578125" style="268" customWidth="1"/>
    <col min="2050" max="2050" width="14.85546875" style="268" customWidth="1"/>
    <col min="2051" max="2051" width="16.42578125" style="268" customWidth="1"/>
    <col min="2052" max="2052" width="19.7109375" style="268" customWidth="1"/>
    <col min="2053" max="2053" width="8.85546875" style="268"/>
    <col min="2054" max="2054" width="13.42578125" style="268" bestFit="1" customWidth="1"/>
    <col min="2055" max="2055" width="19.42578125" style="268" customWidth="1"/>
    <col min="2056" max="2056" width="20.5703125" style="268" customWidth="1"/>
    <col min="2057" max="2057" width="14.5703125" style="268" customWidth="1"/>
    <col min="2058" max="2058" width="10.42578125" style="268" bestFit="1" customWidth="1"/>
    <col min="2059" max="2059" width="12.85546875" style="268" bestFit="1" customWidth="1"/>
    <col min="2060" max="2303" width="8.85546875" style="268"/>
    <col min="2304" max="2304" width="19.7109375" style="268" customWidth="1"/>
    <col min="2305" max="2305" width="24.42578125" style="268" customWidth="1"/>
    <col min="2306" max="2306" width="14.85546875" style="268" customWidth="1"/>
    <col min="2307" max="2307" width="16.42578125" style="268" customWidth="1"/>
    <col min="2308" max="2308" width="19.7109375" style="268" customWidth="1"/>
    <col min="2309" max="2309" width="8.85546875" style="268"/>
    <col min="2310" max="2310" width="13.42578125" style="268" bestFit="1" customWidth="1"/>
    <col min="2311" max="2311" width="19.42578125" style="268" customWidth="1"/>
    <col min="2312" max="2312" width="20.5703125" style="268" customWidth="1"/>
    <col min="2313" max="2313" width="14.5703125" style="268" customWidth="1"/>
    <col min="2314" max="2314" width="10.42578125" style="268" bestFit="1" customWidth="1"/>
    <col min="2315" max="2315" width="12.85546875" style="268" bestFit="1" customWidth="1"/>
    <col min="2316" max="2559" width="8.85546875" style="268"/>
    <col min="2560" max="2560" width="19.7109375" style="268" customWidth="1"/>
    <col min="2561" max="2561" width="24.42578125" style="268" customWidth="1"/>
    <col min="2562" max="2562" width="14.85546875" style="268" customWidth="1"/>
    <col min="2563" max="2563" width="16.42578125" style="268" customWidth="1"/>
    <col min="2564" max="2564" width="19.7109375" style="268" customWidth="1"/>
    <col min="2565" max="2565" width="8.85546875" style="268"/>
    <col min="2566" max="2566" width="13.42578125" style="268" bestFit="1" customWidth="1"/>
    <col min="2567" max="2567" width="19.42578125" style="268" customWidth="1"/>
    <col min="2568" max="2568" width="20.5703125" style="268" customWidth="1"/>
    <col min="2569" max="2569" width="14.5703125" style="268" customWidth="1"/>
    <col min="2570" max="2570" width="10.42578125" style="268" bestFit="1" customWidth="1"/>
    <col min="2571" max="2571" width="12.85546875" style="268" bestFit="1" customWidth="1"/>
    <col min="2572" max="2815" width="8.85546875" style="268"/>
    <col min="2816" max="2816" width="19.7109375" style="268" customWidth="1"/>
    <col min="2817" max="2817" width="24.42578125" style="268" customWidth="1"/>
    <col min="2818" max="2818" width="14.85546875" style="268" customWidth="1"/>
    <col min="2819" max="2819" width="16.42578125" style="268" customWidth="1"/>
    <col min="2820" max="2820" width="19.7109375" style="268" customWidth="1"/>
    <col min="2821" max="2821" width="8.85546875" style="268"/>
    <col min="2822" max="2822" width="13.42578125" style="268" bestFit="1" customWidth="1"/>
    <col min="2823" max="2823" width="19.42578125" style="268" customWidth="1"/>
    <col min="2824" max="2824" width="20.5703125" style="268" customWidth="1"/>
    <col min="2825" max="2825" width="14.5703125" style="268" customWidth="1"/>
    <col min="2826" max="2826" width="10.42578125" style="268" bestFit="1" customWidth="1"/>
    <col min="2827" max="2827" width="12.85546875" style="268" bestFit="1" customWidth="1"/>
    <col min="2828" max="3071" width="8.85546875" style="268"/>
    <col min="3072" max="3072" width="19.7109375" style="268" customWidth="1"/>
    <col min="3073" max="3073" width="24.42578125" style="268" customWidth="1"/>
    <col min="3074" max="3074" width="14.85546875" style="268" customWidth="1"/>
    <col min="3075" max="3075" width="16.42578125" style="268" customWidth="1"/>
    <col min="3076" max="3076" width="19.7109375" style="268" customWidth="1"/>
    <col min="3077" max="3077" width="8.85546875" style="268"/>
    <col min="3078" max="3078" width="13.42578125" style="268" bestFit="1" customWidth="1"/>
    <col min="3079" max="3079" width="19.42578125" style="268" customWidth="1"/>
    <col min="3080" max="3080" width="20.5703125" style="268" customWidth="1"/>
    <col min="3081" max="3081" width="14.5703125" style="268" customWidth="1"/>
    <col min="3082" max="3082" width="10.42578125" style="268" bestFit="1" customWidth="1"/>
    <col min="3083" max="3083" width="12.85546875" style="268" bestFit="1" customWidth="1"/>
    <col min="3084" max="3327" width="8.85546875" style="268"/>
    <col min="3328" max="3328" width="19.7109375" style="268" customWidth="1"/>
    <col min="3329" max="3329" width="24.42578125" style="268" customWidth="1"/>
    <col min="3330" max="3330" width="14.85546875" style="268" customWidth="1"/>
    <col min="3331" max="3331" width="16.42578125" style="268" customWidth="1"/>
    <col min="3332" max="3332" width="19.7109375" style="268" customWidth="1"/>
    <col min="3333" max="3333" width="8.85546875" style="268"/>
    <col min="3334" max="3334" width="13.42578125" style="268" bestFit="1" customWidth="1"/>
    <col min="3335" max="3335" width="19.42578125" style="268" customWidth="1"/>
    <col min="3336" max="3336" width="20.5703125" style="268" customWidth="1"/>
    <col min="3337" max="3337" width="14.5703125" style="268" customWidth="1"/>
    <col min="3338" max="3338" width="10.42578125" style="268" bestFit="1" customWidth="1"/>
    <col min="3339" max="3339" width="12.85546875" style="268" bestFit="1" customWidth="1"/>
    <col min="3340" max="3583" width="8.85546875" style="268"/>
    <col min="3584" max="3584" width="19.7109375" style="268" customWidth="1"/>
    <col min="3585" max="3585" width="24.42578125" style="268" customWidth="1"/>
    <col min="3586" max="3586" width="14.85546875" style="268" customWidth="1"/>
    <col min="3587" max="3587" width="16.42578125" style="268" customWidth="1"/>
    <col min="3588" max="3588" width="19.7109375" style="268" customWidth="1"/>
    <col min="3589" max="3589" width="8.85546875" style="268"/>
    <col min="3590" max="3590" width="13.42578125" style="268" bestFit="1" customWidth="1"/>
    <col min="3591" max="3591" width="19.42578125" style="268" customWidth="1"/>
    <col min="3592" max="3592" width="20.5703125" style="268" customWidth="1"/>
    <col min="3593" max="3593" width="14.5703125" style="268" customWidth="1"/>
    <col min="3594" max="3594" width="10.42578125" style="268" bestFit="1" customWidth="1"/>
    <col min="3595" max="3595" width="12.85546875" style="268" bestFit="1" customWidth="1"/>
    <col min="3596" max="3839" width="8.85546875" style="268"/>
    <col min="3840" max="3840" width="19.7109375" style="268" customWidth="1"/>
    <col min="3841" max="3841" width="24.42578125" style="268" customWidth="1"/>
    <col min="3842" max="3842" width="14.85546875" style="268" customWidth="1"/>
    <col min="3843" max="3843" width="16.42578125" style="268" customWidth="1"/>
    <col min="3844" max="3844" width="19.7109375" style="268" customWidth="1"/>
    <col min="3845" max="3845" width="8.85546875" style="268"/>
    <col min="3846" max="3846" width="13.42578125" style="268" bestFit="1" customWidth="1"/>
    <col min="3847" max="3847" width="19.42578125" style="268" customWidth="1"/>
    <col min="3848" max="3848" width="20.5703125" style="268" customWidth="1"/>
    <col min="3849" max="3849" width="14.5703125" style="268" customWidth="1"/>
    <col min="3850" max="3850" width="10.42578125" style="268" bestFit="1" customWidth="1"/>
    <col min="3851" max="3851" width="12.85546875" style="268" bestFit="1" customWidth="1"/>
    <col min="3852" max="4095" width="8.85546875" style="268"/>
    <col min="4096" max="4096" width="19.7109375" style="268" customWidth="1"/>
    <col min="4097" max="4097" width="24.42578125" style="268" customWidth="1"/>
    <col min="4098" max="4098" width="14.85546875" style="268" customWidth="1"/>
    <col min="4099" max="4099" width="16.42578125" style="268" customWidth="1"/>
    <col min="4100" max="4100" width="19.7109375" style="268" customWidth="1"/>
    <col min="4101" max="4101" width="8.85546875" style="268"/>
    <col min="4102" max="4102" width="13.42578125" style="268" bestFit="1" customWidth="1"/>
    <col min="4103" max="4103" width="19.42578125" style="268" customWidth="1"/>
    <col min="4104" max="4104" width="20.5703125" style="268" customWidth="1"/>
    <col min="4105" max="4105" width="14.5703125" style="268" customWidth="1"/>
    <col min="4106" max="4106" width="10.42578125" style="268" bestFit="1" customWidth="1"/>
    <col min="4107" max="4107" width="12.85546875" style="268" bestFit="1" customWidth="1"/>
    <col min="4108" max="4351" width="8.85546875" style="268"/>
    <col min="4352" max="4352" width="19.7109375" style="268" customWidth="1"/>
    <col min="4353" max="4353" width="24.42578125" style="268" customWidth="1"/>
    <col min="4354" max="4354" width="14.85546875" style="268" customWidth="1"/>
    <col min="4355" max="4355" width="16.42578125" style="268" customWidth="1"/>
    <col min="4356" max="4356" width="19.7109375" style="268" customWidth="1"/>
    <col min="4357" max="4357" width="8.85546875" style="268"/>
    <col min="4358" max="4358" width="13.42578125" style="268" bestFit="1" customWidth="1"/>
    <col min="4359" max="4359" width="19.42578125" style="268" customWidth="1"/>
    <col min="4360" max="4360" width="20.5703125" style="268" customWidth="1"/>
    <col min="4361" max="4361" width="14.5703125" style="268" customWidth="1"/>
    <col min="4362" max="4362" width="10.42578125" style="268" bestFit="1" customWidth="1"/>
    <col min="4363" max="4363" width="12.85546875" style="268" bestFit="1" customWidth="1"/>
    <col min="4364" max="4607" width="8.85546875" style="268"/>
    <col min="4608" max="4608" width="19.7109375" style="268" customWidth="1"/>
    <col min="4609" max="4609" width="24.42578125" style="268" customWidth="1"/>
    <col min="4610" max="4610" width="14.85546875" style="268" customWidth="1"/>
    <col min="4611" max="4611" width="16.42578125" style="268" customWidth="1"/>
    <col min="4612" max="4612" width="19.7109375" style="268" customWidth="1"/>
    <col min="4613" max="4613" width="8.85546875" style="268"/>
    <col min="4614" max="4614" width="13.42578125" style="268" bestFit="1" customWidth="1"/>
    <col min="4615" max="4615" width="19.42578125" style="268" customWidth="1"/>
    <col min="4616" max="4616" width="20.5703125" style="268" customWidth="1"/>
    <col min="4617" max="4617" width="14.5703125" style="268" customWidth="1"/>
    <col min="4618" max="4618" width="10.42578125" style="268" bestFit="1" customWidth="1"/>
    <col min="4619" max="4619" width="12.85546875" style="268" bestFit="1" customWidth="1"/>
    <col min="4620" max="4863" width="8.85546875" style="268"/>
    <col min="4864" max="4864" width="19.7109375" style="268" customWidth="1"/>
    <col min="4865" max="4865" width="24.42578125" style="268" customWidth="1"/>
    <col min="4866" max="4866" width="14.85546875" style="268" customWidth="1"/>
    <col min="4867" max="4867" width="16.42578125" style="268" customWidth="1"/>
    <col min="4868" max="4868" width="19.7109375" style="268" customWidth="1"/>
    <col min="4869" max="4869" width="8.85546875" style="268"/>
    <col min="4870" max="4870" width="13.42578125" style="268" bestFit="1" customWidth="1"/>
    <col min="4871" max="4871" width="19.42578125" style="268" customWidth="1"/>
    <col min="4872" max="4872" width="20.5703125" style="268" customWidth="1"/>
    <col min="4873" max="4873" width="14.5703125" style="268" customWidth="1"/>
    <col min="4874" max="4874" width="10.42578125" style="268" bestFit="1" customWidth="1"/>
    <col min="4875" max="4875" width="12.85546875" style="268" bestFit="1" customWidth="1"/>
    <col min="4876" max="5119" width="8.85546875" style="268"/>
    <col min="5120" max="5120" width="19.7109375" style="268" customWidth="1"/>
    <col min="5121" max="5121" width="24.42578125" style="268" customWidth="1"/>
    <col min="5122" max="5122" width="14.85546875" style="268" customWidth="1"/>
    <col min="5123" max="5123" width="16.42578125" style="268" customWidth="1"/>
    <col min="5124" max="5124" width="19.7109375" style="268" customWidth="1"/>
    <col min="5125" max="5125" width="8.85546875" style="268"/>
    <col min="5126" max="5126" width="13.42578125" style="268" bestFit="1" customWidth="1"/>
    <col min="5127" max="5127" width="19.42578125" style="268" customWidth="1"/>
    <col min="5128" max="5128" width="20.5703125" style="268" customWidth="1"/>
    <col min="5129" max="5129" width="14.5703125" style="268" customWidth="1"/>
    <col min="5130" max="5130" width="10.42578125" style="268" bestFit="1" customWidth="1"/>
    <col min="5131" max="5131" width="12.85546875" style="268" bestFit="1" customWidth="1"/>
    <col min="5132" max="5375" width="8.85546875" style="268"/>
    <col min="5376" max="5376" width="19.7109375" style="268" customWidth="1"/>
    <col min="5377" max="5377" width="24.42578125" style="268" customWidth="1"/>
    <col min="5378" max="5378" width="14.85546875" style="268" customWidth="1"/>
    <col min="5379" max="5379" width="16.42578125" style="268" customWidth="1"/>
    <col min="5380" max="5380" width="19.7109375" style="268" customWidth="1"/>
    <col min="5381" max="5381" width="8.85546875" style="268"/>
    <col min="5382" max="5382" width="13.42578125" style="268" bestFit="1" customWidth="1"/>
    <col min="5383" max="5383" width="19.42578125" style="268" customWidth="1"/>
    <col min="5384" max="5384" width="20.5703125" style="268" customWidth="1"/>
    <col min="5385" max="5385" width="14.5703125" style="268" customWidth="1"/>
    <col min="5386" max="5386" width="10.42578125" style="268" bestFit="1" customWidth="1"/>
    <col min="5387" max="5387" width="12.85546875" style="268" bestFit="1" customWidth="1"/>
    <col min="5388" max="5631" width="8.85546875" style="268"/>
    <col min="5632" max="5632" width="19.7109375" style="268" customWidth="1"/>
    <col min="5633" max="5633" width="24.42578125" style="268" customWidth="1"/>
    <col min="5634" max="5634" width="14.85546875" style="268" customWidth="1"/>
    <col min="5635" max="5635" width="16.42578125" style="268" customWidth="1"/>
    <col min="5636" max="5636" width="19.7109375" style="268" customWidth="1"/>
    <col min="5637" max="5637" width="8.85546875" style="268"/>
    <col min="5638" max="5638" width="13.42578125" style="268" bestFit="1" customWidth="1"/>
    <col min="5639" max="5639" width="19.42578125" style="268" customWidth="1"/>
    <col min="5640" max="5640" width="20.5703125" style="268" customWidth="1"/>
    <col min="5641" max="5641" width="14.5703125" style="268" customWidth="1"/>
    <col min="5642" max="5642" width="10.42578125" style="268" bestFit="1" customWidth="1"/>
    <col min="5643" max="5643" width="12.85546875" style="268" bestFit="1" customWidth="1"/>
    <col min="5644" max="5887" width="8.85546875" style="268"/>
    <col min="5888" max="5888" width="19.7109375" style="268" customWidth="1"/>
    <col min="5889" max="5889" width="24.42578125" style="268" customWidth="1"/>
    <col min="5890" max="5890" width="14.85546875" style="268" customWidth="1"/>
    <col min="5891" max="5891" width="16.42578125" style="268" customWidth="1"/>
    <col min="5892" max="5892" width="19.7109375" style="268" customWidth="1"/>
    <col min="5893" max="5893" width="8.85546875" style="268"/>
    <col min="5894" max="5894" width="13.42578125" style="268" bestFit="1" customWidth="1"/>
    <col min="5895" max="5895" width="19.42578125" style="268" customWidth="1"/>
    <col min="5896" max="5896" width="20.5703125" style="268" customWidth="1"/>
    <col min="5897" max="5897" width="14.5703125" style="268" customWidth="1"/>
    <col min="5898" max="5898" width="10.42578125" style="268" bestFit="1" customWidth="1"/>
    <col min="5899" max="5899" width="12.85546875" style="268" bestFit="1" customWidth="1"/>
    <col min="5900" max="6143" width="8.85546875" style="268"/>
    <col min="6144" max="6144" width="19.7109375" style="268" customWidth="1"/>
    <col min="6145" max="6145" width="24.42578125" style="268" customWidth="1"/>
    <col min="6146" max="6146" width="14.85546875" style="268" customWidth="1"/>
    <col min="6147" max="6147" width="16.42578125" style="268" customWidth="1"/>
    <col min="6148" max="6148" width="19.7109375" style="268" customWidth="1"/>
    <col min="6149" max="6149" width="8.85546875" style="268"/>
    <col min="6150" max="6150" width="13.42578125" style="268" bestFit="1" customWidth="1"/>
    <col min="6151" max="6151" width="19.42578125" style="268" customWidth="1"/>
    <col min="6152" max="6152" width="20.5703125" style="268" customWidth="1"/>
    <col min="6153" max="6153" width="14.5703125" style="268" customWidth="1"/>
    <col min="6154" max="6154" width="10.42578125" style="268" bestFit="1" customWidth="1"/>
    <col min="6155" max="6155" width="12.85546875" style="268" bestFit="1" customWidth="1"/>
    <col min="6156" max="6399" width="8.85546875" style="268"/>
    <col min="6400" max="6400" width="19.7109375" style="268" customWidth="1"/>
    <col min="6401" max="6401" width="24.42578125" style="268" customWidth="1"/>
    <col min="6402" max="6402" width="14.85546875" style="268" customWidth="1"/>
    <col min="6403" max="6403" width="16.42578125" style="268" customWidth="1"/>
    <col min="6404" max="6404" width="19.7109375" style="268" customWidth="1"/>
    <col min="6405" max="6405" width="8.85546875" style="268"/>
    <col min="6406" max="6406" width="13.42578125" style="268" bestFit="1" customWidth="1"/>
    <col min="6407" max="6407" width="19.42578125" style="268" customWidth="1"/>
    <col min="6408" max="6408" width="20.5703125" style="268" customWidth="1"/>
    <col min="6409" max="6409" width="14.5703125" style="268" customWidth="1"/>
    <col min="6410" max="6410" width="10.42578125" style="268" bestFit="1" customWidth="1"/>
    <col min="6411" max="6411" width="12.85546875" style="268" bestFit="1" customWidth="1"/>
    <col min="6412" max="6655" width="8.85546875" style="268"/>
    <col min="6656" max="6656" width="19.7109375" style="268" customWidth="1"/>
    <col min="6657" max="6657" width="24.42578125" style="268" customWidth="1"/>
    <col min="6658" max="6658" width="14.85546875" style="268" customWidth="1"/>
    <col min="6659" max="6659" width="16.42578125" style="268" customWidth="1"/>
    <col min="6660" max="6660" width="19.7109375" style="268" customWidth="1"/>
    <col min="6661" max="6661" width="8.85546875" style="268"/>
    <col min="6662" max="6662" width="13.42578125" style="268" bestFit="1" customWidth="1"/>
    <col min="6663" max="6663" width="19.42578125" style="268" customWidth="1"/>
    <col min="6664" max="6664" width="20.5703125" style="268" customWidth="1"/>
    <col min="6665" max="6665" width="14.5703125" style="268" customWidth="1"/>
    <col min="6666" max="6666" width="10.42578125" style="268" bestFit="1" customWidth="1"/>
    <col min="6667" max="6667" width="12.85546875" style="268" bestFit="1" customWidth="1"/>
    <col min="6668" max="6911" width="8.85546875" style="268"/>
    <col min="6912" max="6912" width="19.7109375" style="268" customWidth="1"/>
    <col min="6913" max="6913" width="24.42578125" style="268" customWidth="1"/>
    <col min="6914" max="6914" width="14.85546875" style="268" customWidth="1"/>
    <col min="6915" max="6915" width="16.42578125" style="268" customWidth="1"/>
    <col min="6916" max="6916" width="19.7109375" style="268" customWidth="1"/>
    <col min="6917" max="6917" width="8.85546875" style="268"/>
    <col min="6918" max="6918" width="13.42578125" style="268" bestFit="1" customWidth="1"/>
    <col min="6919" max="6919" width="19.42578125" style="268" customWidth="1"/>
    <col min="6920" max="6920" width="20.5703125" style="268" customWidth="1"/>
    <col min="6921" max="6921" width="14.5703125" style="268" customWidth="1"/>
    <col min="6922" max="6922" width="10.42578125" style="268" bestFit="1" customWidth="1"/>
    <col min="6923" max="6923" width="12.85546875" style="268" bestFit="1" customWidth="1"/>
    <col min="6924" max="7167" width="8.85546875" style="268"/>
    <col min="7168" max="7168" width="19.7109375" style="268" customWidth="1"/>
    <col min="7169" max="7169" width="24.42578125" style="268" customWidth="1"/>
    <col min="7170" max="7170" width="14.85546875" style="268" customWidth="1"/>
    <col min="7171" max="7171" width="16.42578125" style="268" customWidth="1"/>
    <col min="7172" max="7172" width="19.7109375" style="268" customWidth="1"/>
    <col min="7173" max="7173" width="8.85546875" style="268"/>
    <col min="7174" max="7174" width="13.42578125" style="268" bestFit="1" customWidth="1"/>
    <col min="7175" max="7175" width="19.42578125" style="268" customWidth="1"/>
    <col min="7176" max="7176" width="20.5703125" style="268" customWidth="1"/>
    <col min="7177" max="7177" width="14.5703125" style="268" customWidth="1"/>
    <col min="7178" max="7178" width="10.42578125" style="268" bestFit="1" customWidth="1"/>
    <col min="7179" max="7179" width="12.85546875" style="268" bestFit="1" customWidth="1"/>
    <col min="7180" max="7423" width="8.85546875" style="268"/>
    <col min="7424" max="7424" width="19.7109375" style="268" customWidth="1"/>
    <col min="7425" max="7425" width="24.42578125" style="268" customWidth="1"/>
    <col min="7426" max="7426" width="14.85546875" style="268" customWidth="1"/>
    <col min="7427" max="7427" width="16.42578125" style="268" customWidth="1"/>
    <col min="7428" max="7428" width="19.7109375" style="268" customWidth="1"/>
    <col min="7429" max="7429" width="8.85546875" style="268"/>
    <col min="7430" max="7430" width="13.42578125" style="268" bestFit="1" customWidth="1"/>
    <col min="7431" max="7431" width="19.42578125" style="268" customWidth="1"/>
    <col min="7432" max="7432" width="20.5703125" style="268" customWidth="1"/>
    <col min="7433" max="7433" width="14.5703125" style="268" customWidth="1"/>
    <col min="7434" max="7434" width="10.42578125" style="268" bestFit="1" customWidth="1"/>
    <col min="7435" max="7435" width="12.85546875" style="268" bestFit="1" customWidth="1"/>
    <col min="7436" max="7679" width="8.85546875" style="268"/>
    <col min="7680" max="7680" width="19.7109375" style="268" customWidth="1"/>
    <col min="7681" max="7681" width="24.42578125" style="268" customWidth="1"/>
    <col min="7682" max="7682" width="14.85546875" style="268" customWidth="1"/>
    <col min="7683" max="7683" width="16.42578125" style="268" customWidth="1"/>
    <col min="7684" max="7684" width="19.7109375" style="268" customWidth="1"/>
    <col min="7685" max="7685" width="8.85546875" style="268"/>
    <col min="7686" max="7686" width="13.42578125" style="268" bestFit="1" customWidth="1"/>
    <col min="7687" max="7687" width="19.42578125" style="268" customWidth="1"/>
    <col min="7688" max="7688" width="20.5703125" style="268" customWidth="1"/>
    <col min="7689" max="7689" width="14.5703125" style="268" customWidth="1"/>
    <col min="7690" max="7690" width="10.42578125" style="268" bestFit="1" customWidth="1"/>
    <col min="7691" max="7691" width="12.85546875" style="268" bestFit="1" customWidth="1"/>
    <col min="7692" max="7935" width="8.85546875" style="268"/>
    <col min="7936" max="7936" width="19.7109375" style="268" customWidth="1"/>
    <col min="7937" max="7937" width="24.42578125" style="268" customWidth="1"/>
    <col min="7938" max="7938" width="14.85546875" style="268" customWidth="1"/>
    <col min="7939" max="7939" width="16.42578125" style="268" customWidth="1"/>
    <col min="7940" max="7940" width="19.7109375" style="268" customWidth="1"/>
    <col min="7941" max="7941" width="8.85546875" style="268"/>
    <col min="7942" max="7942" width="13.42578125" style="268" bestFit="1" customWidth="1"/>
    <col min="7943" max="7943" width="19.42578125" style="268" customWidth="1"/>
    <col min="7944" max="7944" width="20.5703125" style="268" customWidth="1"/>
    <col min="7945" max="7945" width="14.5703125" style="268" customWidth="1"/>
    <col min="7946" max="7946" width="10.42578125" style="268" bestFit="1" customWidth="1"/>
    <col min="7947" max="7947" width="12.85546875" style="268" bestFit="1" customWidth="1"/>
    <col min="7948" max="8191" width="8.85546875" style="268"/>
    <col min="8192" max="8192" width="19.7109375" style="268" customWidth="1"/>
    <col min="8193" max="8193" width="24.42578125" style="268" customWidth="1"/>
    <col min="8194" max="8194" width="14.85546875" style="268" customWidth="1"/>
    <col min="8195" max="8195" width="16.42578125" style="268" customWidth="1"/>
    <col min="8196" max="8196" width="19.7109375" style="268" customWidth="1"/>
    <col min="8197" max="8197" width="8.85546875" style="268"/>
    <col min="8198" max="8198" width="13.42578125" style="268" bestFit="1" customWidth="1"/>
    <col min="8199" max="8199" width="19.42578125" style="268" customWidth="1"/>
    <col min="8200" max="8200" width="20.5703125" style="268" customWidth="1"/>
    <col min="8201" max="8201" width="14.5703125" style="268" customWidth="1"/>
    <col min="8202" max="8202" width="10.42578125" style="268" bestFit="1" customWidth="1"/>
    <col min="8203" max="8203" width="12.85546875" style="268" bestFit="1" customWidth="1"/>
    <col min="8204" max="8447" width="8.85546875" style="268"/>
    <col min="8448" max="8448" width="19.7109375" style="268" customWidth="1"/>
    <col min="8449" max="8449" width="24.42578125" style="268" customWidth="1"/>
    <col min="8450" max="8450" width="14.85546875" style="268" customWidth="1"/>
    <col min="8451" max="8451" width="16.42578125" style="268" customWidth="1"/>
    <col min="8452" max="8452" width="19.7109375" style="268" customWidth="1"/>
    <col min="8453" max="8453" width="8.85546875" style="268"/>
    <col min="8454" max="8454" width="13.42578125" style="268" bestFit="1" customWidth="1"/>
    <col min="8455" max="8455" width="19.42578125" style="268" customWidth="1"/>
    <col min="8456" max="8456" width="20.5703125" style="268" customWidth="1"/>
    <col min="8457" max="8457" width="14.5703125" style="268" customWidth="1"/>
    <col min="8458" max="8458" width="10.42578125" style="268" bestFit="1" customWidth="1"/>
    <col min="8459" max="8459" width="12.85546875" style="268" bestFit="1" customWidth="1"/>
    <col min="8460" max="8703" width="8.85546875" style="268"/>
    <col min="8704" max="8704" width="19.7109375" style="268" customWidth="1"/>
    <col min="8705" max="8705" width="24.42578125" style="268" customWidth="1"/>
    <col min="8706" max="8706" width="14.85546875" style="268" customWidth="1"/>
    <col min="8707" max="8707" width="16.42578125" style="268" customWidth="1"/>
    <col min="8708" max="8708" width="19.7109375" style="268" customWidth="1"/>
    <col min="8709" max="8709" width="8.85546875" style="268"/>
    <col min="8710" max="8710" width="13.42578125" style="268" bestFit="1" customWidth="1"/>
    <col min="8711" max="8711" width="19.42578125" style="268" customWidth="1"/>
    <col min="8712" max="8712" width="20.5703125" style="268" customWidth="1"/>
    <col min="8713" max="8713" width="14.5703125" style="268" customWidth="1"/>
    <col min="8714" max="8714" width="10.42578125" style="268" bestFit="1" customWidth="1"/>
    <col min="8715" max="8715" width="12.85546875" style="268" bestFit="1" customWidth="1"/>
    <col min="8716" max="8959" width="8.85546875" style="268"/>
    <col min="8960" max="8960" width="19.7109375" style="268" customWidth="1"/>
    <col min="8961" max="8961" width="24.42578125" style="268" customWidth="1"/>
    <col min="8962" max="8962" width="14.85546875" style="268" customWidth="1"/>
    <col min="8963" max="8963" width="16.42578125" style="268" customWidth="1"/>
    <col min="8964" max="8964" width="19.7109375" style="268" customWidth="1"/>
    <col min="8965" max="8965" width="8.85546875" style="268"/>
    <col min="8966" max="8966" width="13.42578125" style="268" bestFit="1" customWidth="1"/>
    <col min="8967" max="8967" width="19.42578125" style="268" customWidth="1"/>
    <col min="8968" max="8968" width="20.5703125" style="268" customWidth="1"/>
    <col min="8969" max="8969" width="14.5703125" style="268" customWidth="1"/>
    <col min="8970" max="8970" width="10.42578125" style="268" bestFit="1" customWidth="1"/>
    <col min="8971" max="8971" width="12.85546875" style="268" bestFit="1" customWidth="1"/>
    <col min="8972" max="9215" width="8.85546875" style="268"/>
    <col min="9216" max="9216" width="19.7109375" style="268" customWidth="1"/>
    <col min="9217" max="9217" width="24.42578125" style="268" customWidth="1"/>
    <col min="9218" max="9218" width="14.85546875" style="268" customWidth="1"/>
    <col min="9219" max="9219" width="16.42578125" style="268" customWidth="1"/>
    <col min="9220" max="9220" width="19.7109375" style="268" customWidth="1"/>
    <col min="9221" max="9221" width="8.85546875" style="268"/>
    <col min="9222" max="9222" width="13.42578125" style="268" bestFit="1" customWidth="1"/>
    <col min="9223" max="9223" width="19.42578125" style="268" customWidth="1"/>
    <col min="9224" max="9224" width="20.5703125" style="268" customWidth="1"/>
    <col min="9225" max="9225" width="14.5703125" style="268" customWidth="1"/>
    <col min="9226" max="9226" width="10.42578125" style="268" bestFit="1" customWidth="1"/>
    <col min="9227" max="9227" width="12.85546875" style="268" bestFit="1" customWidth="1"/>
    <col min="9228" max="9471" width="8.85546875" style="268"/>
    <col min="9472" max="9472" width="19.7109375" style="268" customWidth="1"/>
    <col min="9473" max="9473" width="24.42578125" style="268" customWidth="1"/>
    <col min="9474" max="9474" width="14.85546875" style="268" customWidth="1"/>
    <col min="9475" max="9475" width="16.42578125" style="268" customWidth="1"/>
    <col min="9476" max="9476" width="19.7109375" style="268" customWidth="1"/>
    <col min="9477" max="9477" width="8.85546875" style="268"/>
    <col min="9478" max="9478" width="13.42578125" style="268" bestFit="1" customWidth="1"/>
    <col min="9479" max="9479" width="19.42578125" style="268" customWidth="1"/>
    <col min="9480" max="9480" width="20.5703125" style="268" customWidth="1"/>
    <col min="9481" max="9481" width="14.5703125" style="268" customWidth="1"/>
    <col min="9482" max="9482" width="10.42578125" style="268" bestFit="1" customWidth="1"/>
    <col min="9483" max="9483" width="12.85546875" style="268" bestFit="1" customWidth="1"/>
    <col min="9484" max="9727" width="8.85546875" style="268"/>
    <col min="9728" max="9728" width="19.7109375" style="268" customWidth="1"/>
    <col min="9729" max="9729" width="24.42578125" style="268" customWidth="1"/>
    <col min="9730" max="9730" width="14.85546875" style="268" customWidth="1"/>
    <col min="9731" max="9731" width="16.42578125" style="268" customWidth="1"/>
    <col min="9732" max="9732" width="19.7109375" style="268" customWidth="1"/>
    <col min="9733" max="9733" width="8.85546875" style="268"/>
    <col min="9734" max="9734" width="13.42578125" style="268" bestFit="1" customWidth="1"/>
    <col min="9735" max="9735" width="19.42578125" style="268" customWidth="1"/>
    <col min="9736" max="9736" width="20.5703125" style="268" customWidth="1"/>
    <col min="9737" max="9737" width="14.5703125" style="268" customWidth="1"/>
    <col min="9738" max="9738" width="10.42578125" style="268" bestFit="1" customWidth="1"/>
    <col min="9739" max="9739" width="12.85546875" style="268" bestFit="1" customWidth="1"/>
    <col min="9740" max="9983" width="8.85546875" style="268"/>
    <col min="9984" max="9984" width="19.7109375" style="268" customWidth="1"/>
    <col min="9985" max="9985" width="24.42578125" style="268" customWidth="1"/>
    <col min="9986" max="9986" width="14.85546875" style="268" customWidth="1"/>
    <col min="9987" max="9987" width="16.42578125" style="268" customWidth="1"/>
    <col min="9988" max="9988" width="19.7109375" style="268" customWidth="1"/>
    <col min="9989" max="9989" width="8.85546875" style="268"/>
    <col min="9990" max="9990" width="13.42578125" style="268" bestFit="1" customWidth="1"/>
    <col min="9991" max="9991" width="19.42578125" style="268" customWidth="1"/>
    <col min="9992" max="9992" width="20.5703125" style="268" customWidth="1"/>
    <col min="9993" max="9993" width="14.5703125" style="268" customWidth="1"/>
    <col min="9994" max="9994" width="10.42578125" style="268" bestFit="1" customWidth="1"/>
    <col min="9995" max="9995" width="12.85546875" style="268" bestFit="1" customWidth="1"/>
    <col min="9996" max="10239" width="8.85546875" style="268"/>
    <col min="10240" max="10240" width="19.7109375" style="268" customWidth="1"/>
    <col min="10241" max="10241" width="24.42578125" style="268" customWidth="1"/>
    <col min="10242" max="10242" width="14.85546875" style="268" customWidth="1"/>
    <col min="10243" max="10243" width="16.42578125" style="268" customWidth="1"/>
    <col min="10244" max="10244" width="19.7109375" style="268" customWidth="1"/>
    <col min="10245" max="10245" width="8.85546875" style="268"/>
    <col min="10246" max="10246" width="13.42578125" style="268" bestFit="1" customWidth="1"/>
    <col min="10247" max="10247" width="19.42578125" style="268" customWidth="1"/>
    <col min="10248" max="10248" width="20.5703125" style="268" customWidth="1"/>
    <col min="10249" max="10249" width="14.5703125" style="268" customWidth="1"/>
    <col min="10250" max="10250" width="10.42578125" style="268" bestFit="1" customWidth="1"/>
    <col min="10251" max="10251" width="12.85546875" style="268" bestFit="1" customWidth="1"/>
    <col min="10252" max="10495" width="8.85546875" style="268"/>
    <col min="10496" max="10496" width="19.7109375" style="268" customWidth="1"/>
    <col min="10497" max="10497" width="24.42578125" style="268" customWidth="1"/>
    <col min="10498" max="10498" width="14.85546875" style="268" customWidth="1"/>
    <col min="10499" max="10499" width="16.42578125" style="268" customWidth="1"/>
    <col min="10500" max="10500" width="19.7109375" style="268" customWidth="1"/>
    <col min="10501" max="10501" width="8.85546875" style="268"/>
    <col min="10502" max="10502" width="13.42578125" style="268" bestFit="1" customWidth="1"/>
    <col min="10503" max="10503" width="19.42578125" style="268" customWidth="1"/>
    <col min="10504" max="10504" width="20.5703125" style="268" customWidth="1"/>
    <col min="10505" max="10505" width="14.5703125" style="268" customWidth="1"/>
    <col min="10506" max="10506" width="10.42578125" style="268" bestFit="1" customWidth="1"/>
    <col min="10507" max="10507" width="12.85546875" style="268" bestFit="1" customWidth="1"/>
    <col min="10508" max="10751" width="8.85546875" style="268"/>
    <col min="10752" max="10752" width="19.7109375" style="268" customWidth="1"/>
    <col min="10753" max="10753" width="24.42578125" style="268" customWidth="1"/>
    <col min="10754" max="10754" width="14.85546875" style="268" customWidth="1"/>
    <col min="10755" max="10755" width="16.42578125" style="268" customWidth="1"/>
    <col min="10756" max="10756" width="19.7109375" style="268" customWidth="1"/>
    <col min="10757" max="10757" width="8.85546875" style="268"/>
    <col min="10758" max="10758" width="13.42578125" style="268" bestFit="1" customWidth="1"/>
    <col min="10759" max="10759" width="19.42578125" style="268" customWidth="1"/>
    <col min="10760" max="10760" width="20.5703125" style="268" customWidth="1"/>
    <col min="10761" max="10761" width="14.5703125" style="268" customWidth="1"/>
    <col min="10762" max="10762" width="10.42578125" style="268" bestFit="1" customWidth="1"/>
    <col min="10763" max="10763" width="12.85546875" style="268" bestFit="1" customWidth="1"/>
    <col min="10764" max="11007" width="8.85546875" style="268"/>
    <col min="11008" max="11008" width="19.7109375" style="268" customWidth="1"/>
    <col min="11009" max="11009" width="24.42578125" style="268" customWidth="1"/>
    <col min="11010" max="11010" width="14.85546875" style="268" customWidth="1"/>
    <col min="11011" max="11011" width="16.42578125" style="268" customWidth="1"/>
    <col min="11012" max="11012" width="19.7109375" style="268" customWidth="1"/>
    <col min="11013" max="11013" width="8.85546875" style="268"/>
    <col min="11014" max="11014" width="13.42578125" style="268" bestFit="1" customWidth="1"/>
    <col min="11015" max="11015" width="19.42578125" style="268" customWidth="1"/>
    <col min="11016" max="11016" width="20.5703125" style="268" customWidth="1"/>
    <col min="11017" max="11017" width="14.5703125" style="268" customWidth="1"/>
    <col min="11018" max="11018" width="10.42578125" style="268" bestFit="1" customWidth="1"/>
    <col min="11019" max="11019" width="12.85546875" style="268" bestFit="1" customWidth="1"/>
    <col min="11020" max="11263" width="8.85546875" style="268"/>
    <col min="11264" max="11264" width="19.7109375" style="268" customWidth="1"/>
    <col min="11265" max="11265" width="24.42578125" style="268" customWidth="1"/>
    <col min="11266" max="11266" width="14.85546875" style="268" customWidth="1"/>
    <col min="11267" max="11267" width="16.42578125" style="268" customWidth="1"/>
    <col min="11268" max="11268" width="19.7109375" style="268" customWidth="1"/>
    <col min="11269" max="11269" width="8.85546875" style="268"/>
    <col min="11270" max="11270" width="13.42578125" style="268" bestFit="1" customWidth="1"/>
    <col min="11271" max="11271" width="19.42578125" style="268" customWidth="1"/>
    <col min="11272" max="11272" width="20.5703125" style="268" customWidth="1"/>
    <col min="11273" max="11273" width="14.5703125" style="268" customWidth="1"/>
    <col min="11274" max="11274" width="10.42578125" style="268" bestFit="1" customWidth="1"/>
    <col min="11275" max="11275" width="12.85546875" style="268" bestFit="1" customWidth="1"/>
    <col min="11276" max="11519" width="8.85546875" style="268"/>
    <col min="11520" max="11520" width="19.7109375" style="268" customWidth="1"/>
    <col min="11521" max="11521" width="24.42578125" style="268" customWidth="1"/>
    <col min="11522" max="11522" width="14.85546875" style="268" customWidth="1"/>
    <col min="11523" max="11523" width="16.42578125" style="268" customWidth="1"/>
    <col min="11524" max="11524" width="19.7109375" style="268" customWidth="1"/>
    <col min="11525" max="11525" width="8.85546875" style="268"/>
    <col min="11526" max="11526" width="13.42578125" style="268" bestFit="1" customWidth="1"/>
    <col min="11527" max="11527" width="19.42578125" style="268" customWidth="1"/>
    <col min="11528" max="11528" width="20.5703125" style="268" customWidth="1"/>
    <col min="11529" max="11529" width="14.5703125" style="268" customWidth="1"/>
    <col min="11530" max="11530" width="10.42578125" style="268" bestFit="1" customWidth="1"/>
    <col min="11531" max="11531" width="12.85546875" style="268" bestFit="1" customWidth="1"/>
    <col min="11532" max="11775" width="8.85546875" style="268"/>
    <col min="11776" max="11776" width="19.7109375" style="268" customWidth="1"/>
    <col min="11777" max="11777" width="24.42578125" style="268" customWidth="1"/>
    <col min="11778" max="11778" width="14.85546875" style="268" customWidth="1"/>
    <col min="11779" max="11779" width="16.42578125" style="268" customWidth="1"/>
    <col min="11780" max="11780" width="19.7109375" style="268" customWidth="1"/>
    <col min="11781" max="11781" width="8.85546875" style="268"/>
    <col min="11782" max="11782" width="13.42578125" style="268" bestFit="1" customWidth="1"/>
    <col min="11783" max="11783" width="19.42578125" style="268" customWidth="1"/>
    <col min="11784" max="11784" width="20.5703125" style="268" customWidth="1"/>
    <col min="11785" max="11785" width="14.5703125" style="268" customWidth="1"/>
    <col min="11786" max="11786" width="10.42578125" style="268" bestFit="1" customWidth="1"/>
    <col min="11787" max="11787" width="12.85546875" style="268" bestFit="1" customWidth="1"/>
    <col min="11788" max="12031" width="8.85546875" style="268"/>
    <col min="12032" max="12032" width="19.7109375" style="268" customWidth="1"/>
    <col min="12033" max="12033" width="24.42578125" style="268" customWidth="1"/>
    <col min="12034" max="12034" width="14.85546875" style="268" customWidth="1"/>
    <col min="12035" max="12035" width="16.42578125" style="268" customWidth="1"/>
    <col min="12036" max="12036" width="19.7109375" style="268" customWidth="1"/>
    <col min="12037" max="12037" width="8.85546875" style="268"/>
    <col min="12038" max="12038" width="13.42578125" style="268" bestFit="1" customWidth="1"/>
    <col min="12039" max="12039" width="19.42578125" style="268" customWidth="1"/>
    <col min="12040" max="12040" width="20.5703125" style="268" customWidth="1"/>
    <col min="12041" max="12041" width="14.5703125" style="268" customWidth="1"/>
    <col min="12042" max="12042" width="10.42578125" style="268" bestFit="1" customWidth="1"/>
    <col min="12043" max="12043" width="12.85546875" style="268" bestFit="1" customWidth="1"/>
    <col min="12044" max="12287" width="8.85546875" style="268"/>
    <col min="12288" max="12288" width="19.7109375" style="268" customWidth="1"/>
    <col min="12289" max="12289" width="24.42578125" style="268" customWidth="1"/>
    <col min="12290" max="12290" width="14.85546875" style="268" customWidth="1"/>
    <col min="12291" max="12291" width="16.42578125" style="268" customWidth="1"/>
    <col min="12292" max="12292" width="19.7109375" style="268" customWidth="1"/>
    <col min="12293" max="12293" width="8.85546875" style="268"/>
    <col min="12294" max="12294" width="13.42578125" style="268" bestFit="1" customWidth="1"/>
    <col min="12295" max="12295" width="19.42578125" style="268" customWidth="1"/>
    <col min="12296" max="12296" width="20.5703125" style="268" customWidth="1"/>
    <col min="12297" max="12297" width="14.5703125" style="268" customWidth="1"/>
    <col min="12298" max="12298" width="10.42578125" style="268" bestFit="1" customWidth="1"/>
    <col min="12299" max="12299" width="12.85546875" style="268" bestFit="1" customWidth="1"/>
    <col min="12300" max="12543" width="8.85546875" style="268"/>
    <col min="12544" max="12544" width="19.7109375" style="268" customWidth="1"/>
    <col min="12545" max="12545" width="24.42578125" style="268" customWidth="1"/>
    <col min="12546" max="12546" width="14.85546875" style="268" customWidth="1"/>
    <col min="12547" max="12547" width="16.42578125" style="268" customWidth="1"/>
    <col min="12548" max="12548" width="19.7109375" style="268" customWidth="1"/>
    <col min="12549" max="12549" width="8.85546875" style="268"/>
    <col min="12550" max="12550" width="13.42578125" style="268" bestFit="1" customWidth="1"/>
    <col min="12551" max="12551" width="19.42578125" style="268" customWidth="1"/>
    <col min="12552" max="12552" width="20.5703125" style="268" customWidth="1"/>
    <col min="12553" max="12553" width="14.5703125" style="268" customWidth="1"/>
    <col min="12554" max="12554" width="10.42578125" style="268" bestFit="1" customWidth="1"/>
    <col min="12555" max="12555" width="12.85546875" style="268" bestFit="1" customWidth="1"/>
    <col min="12556" max="12799" width="8.85546875" style="268"/>
    <col min="12800" max="12800" width="19.7109375" style="268" customWidth="1"/>
    <col min="12801" max="12801" width="24.42578125" style="268" customWidth="1"/>
    <col min="12802" max="12802" width="14.85546875" style="268" customWidth="1"/>
    <col min="12803" max="12803" width="16.42578125" style="268" customWidth="1"/>
    <col min="12804" max="12804" width="19.7109375" style="268" customWidth="1"/>
    <col min="12805" max="12805" width="8.85546875" style="268"/>
    <col min="12806" max="12806" width="13.42578125" style="268" bestFit="1" customWidth="1"/>
    <col min="12807" max="12807" width="19.42578125" style="268" customWidth="1"/>
    <col min="12808" max="12808" width="20.5703125" style="268" customWidth="1"/>
    <col min="12809" max="12809" width="14.5703125" style="268" customWidth="1"/>
    <col min="12810" max="12810" width="10.42578125" style="268" bestFit="1" customWidth="1"/>
    <col min="12811" max="12811" width="12.85546875" style="268" bestFit="1" customWidth="1"/>
    <col min="12812" max="13055" width="8.85546875" style="268"/>
    <col min="13056" max="13056" width="19.7109375" style="268" customWidth="1"/>
    <col min="13057" max="13057" width="24.42578125" style="268" customWidth="1"/>
    <col min="13058" max="13058" width="14.85546875" style="268" customWidth="1"/>
    <col min="13059" max="13059" width="16.42578125" style="268" customWidth="1"/>
    <col min="13060" max="13060" width="19.7109375" style="268" customWidth="1"/>
    <col min="13061" max="13061" width="8.85546875" style="268"/>
    <col min="13062" max="13062" width="13.42578125" style="268" bestFit="1" customWidth="1"/>
    <col min="13063" max="13063" width="19.42578125" style="268" customWidth="1"/>
    <col min="13064" max="13064" width="20.5703125" style="268" customWidth="1"/>
    <col min="13065" max="13065" width="14.5703125" style="268" customWidth="1"/>
    <col min="13066" max="13066" width="10.42578125" style="268" bestFit="1" customWidth="1"/>
    <col min="13067" max="13067" width="12.85546875" style="268" bestFit="1" customWidth="1"/>
    <col min="13068" max="13311" width="8.85546875" style="268"/>
    <col min="13312" max="13312" width="19.7109375" style="268" customWidth="1"/>
    <col min="13313" max="13313" width="24.42578125" style="268" customWidth="1"/>
    <col min="13314" max="13314" width="14.85546875" style="268" customWidth="1"/>
    <col min="13315" max="13315" width="16.42578125" style="268" customWidth="1"/>
    <col min="13316" max="13316" width="19.7109375" style="268" customWidth="1"/>
    <col min="13317" max="13317" width="8.85546875" style="268"/>
    <col min="13318" max="13318" width="13.42578125" style="268" bestFit="1" customWidth="1"/>
    <col min="13319" max="13319" width="19.42578125" style="268" customWidth="1"/>
    <col min="13320" max="13320" width="20.5703125" style="268" customWidth="1"/>
    <col min="13321" max="13321" width="14.5703125" style="268" customWidth="1"/>
    <col min="13322" max="13322" width="10.42578125" style="268" bestFit="1" customWidth="1"/>
    <col min="13323" max="13323" width="12.85546875" style="268" bestFit="1" customWidth="1"/>
    <col min="13324" max="13567" width="8.85546875" style="268"/>
    <col min="13568" max="13568" width="19.7109375" style="268" customWidth="1"/>
    <col min="13569" max="13569" width="24.42578125" style="268" customWidth="1"/>
    <col min="13570" max="13570" width="14.85546875" style="268" customWidth="1"/>
    <col min="13571" max="13571" width="16.42578125" style="268" customWidth="1"/>
    <col min="13572" max="13572" width="19.7109375" style="268" customWidth="1"/>
    <col min="13573" max="13573" width="8.85546875" style="268"/>
    <col min="13574" max="13574" width="13.42578125" style="268" bestFit="1" customWidth="1"/>
    <col min="13575" max="13575" width="19.42578125" style="268" customWidth="1"/>
    <col min="13576" max="13576" width="20.5703125" style="268" customWidth="1"/>
    <col min="13577" max="13577" width="14.5703125" style="268" customWidth="1"/>
    <col min="13578" max="13578" width="10.42578125" style="268" bestFit="1" customWidth="1"/>
    <col min="13579" max="13579" width="12.85546875" style="268" bestFit="1" customWidth="1"/>
    <col min="13580" max="13823" width="8.85546875" style="268"/>
    <col min="13824" max="13824" width="19.7109375" style="268" customWidth="1"/>
    <col min="13825" max="13825" width="24.42578125" style="268" customWidth="1"/>
    <col min="13826" max="13826" width="14.85546875" style="268" customWidth="1"/>
    <col min="13827" max="13827" width="16.42578125" style="268" customWidth="1"/>
    <col min="13828" max="13828" width="19.7109375" style="268" customWidth="1"/>
    <col min="13829" max="13829" width="8.85546875" style="268"/>
    <col min="13830" max="13830" width="13.42578125" style="268" bestFit="1" customWidth="1"/>
    <col min="13831" max="13831" width="19.42578125" style="268" customWidth="1"/>
    <col min="13832" max="13832" width="20.5703125" style="268" customWidth="1"/>
    <col min="13833" max="13833" width="14.5703125" style="268" customWidth="1"/>
    <col min="13834" max="13834" width="10.42578125" style="268" bestFit="1" customWidth="1"/>
    <col min="13835" max="13835" width="12.85546875" style="268" bestFit="1" customWidth="1"/>
    <col min="13836" max="14079" width="8.85546875" style="268"/>
    <col min="14080" max="14080" width="19.7109375" style="268" customWidth="1"/>
    <col min="14081" max="14081" width="24.42578125" style="268" customWidth="1"/>
    <col min="14082" max="14082" width="14.85546875" style="268" customWidth="1"/>
    <col min="14083" max="14083" width="16.42578125" style="268" customWidth="1"/>
    <col min="14084" max="14084" width="19.7109375" style="268" customWidth="1"/>
    <col min="14085" max="14085" width="8.85546875" style="268"/>
    <col min="14086" max="14086" width="13.42578125" style="268" bestFit="1" customWidth="1"/>
    <col min="14087" max="14087" width="19.42578125" style="268" customWidth="1"/>
    <col min="14088" max="14088" width="20.5703125" style="268" customWidth="1"/>
    <col min="14089" max="14089" width="14.5703125" style="268" customWidth="1"/>
    <col min="14090" max="14090" width="10.42578125" style="268" bestFit="1" customWidth="1"/>
    <col min="14091" max="14091" width="12.85546875" style="268" bestFit="1" customWidth="1"/>
    <col min="14092" max="14335" width="8.85546875" style="268"/>
    <col min="14336" max="14336" width="19.7109375" style="268" customWidth="1"/>
    <col min="14337" max="14337" width="24.42578125" style="268" customWidth="1"/>
    <col min="14338" max="14338" width="14.85546875" style="268" customWidth="1"/>
    <col min="14339" max="14339" width="16.42578125" style="268" customWidth="1"/>
    <col min="14340" max="14340" width="19.7109375" style="268" customWidth="1"/>
    <col min="14341" max="14341" width="8.85546875" style="268"/>
    <col min="14342" max="14342" width="13.42578125" style="268" bestFit="1" customWidth="1"/>
    <col min="14343" max="14343" width="19.42578125" style="268" customWidth="1"/>
    <col min="14344" max="14344" width="20.5703125" style="268" customWidth="1"/>
    <col min="14345" max="14345" width="14.5703125" style="268" customWidth="1"/>
    <col min="14346" max="14346" width="10.42578125" style="268" bestFit="1" customWidth="1"/>
    <col min="14347" max="14347" width="12.85546875" style="268" bestFit="1" customWidth="1"/>
    <col min="14348" max="14591" width="8.85546875" style="268"/>
    <col min="14592" max="14592" width="19.7109375" style="268" customWidth="1"/>
    <col min="14593" max="14593" width="24.42578125" style="268" customWidth="1"/>
    <col min="14594" max="14594" width="14.85546875" style="268" customWidth="1"/>
    <col min="14595" max="14595" width="16.42578125" style="268" customWidth="1"/>
    <col min="14596" max="14596" width="19.7109375" style="268" customWidth="1"/>
    <col min="14597" max="14597" width="8.85546875" style="268"/>
    <col min="14598" max="14598" width="13.42578125" style="268" bestFit="1" customWidth="1"/>
    <col min="14599" max="14599" width="19.42578125" style="268" customWidth="1"/>
    <col min="14600" max="14600" width="20.5703125" style="268" customWidth="1"/>
    <col min="14601" max="14601" width="14.5703125" style="268" customWidth="1"/>
    <col min="14602" max="14602" width="10.42578125" style="268" bestFit="1" customWidth="1"/>
    <col min="14603" max="14603" width="12.85546875" style="268" bestFit="1" customWidth="1"/>
    <col min="14604" max="14847" width="8.85546875" style="268"/>
    <col min="14848" max="14848" width="19.7109375" style="268" customWidth="1"/>
    <col min="14849" max="14849" width="24.42578125" style="268" customWidth="1"/>
    <col min="14850" max="14850" width="14.85546875" style="268" customWidth="1"/>
    <col min="14851" max="14851" width="16.42578125" style="268" customWidth="1"/>
    <col min="14852" max="14852" width="19.7109375" style="268" customWidth="1"/>
    <col min="14853" max="14853" width="8.85546875" style="268"/>
    <col min="14854" max="14854" width="13.42578125" style="268" bestFit="1" customWidth="1"/>
    <col min="14855" max="14855" width="19.42578125" style="268" customWidth="1"/>
    <col min="14856" max="14856" width="20.5703125" style="268" customWidth="1"/>
    <col min="14857" max="14857" width="14.5703125" style="268" customWidth="1"/>
    <col min="14858" max="14858" width="10.42578125" style="268" bestFit="1" customWidth="1"/>
    <col min="14859" max="14859" width="12.85546875" style="268" bestFit="1" customWidth="1"/>
    <col min="14860" max="15103" width="8.85546875" style="268"/>
    <col min="15104" max="15104" width="19.7109375" style="268" customWidth="1"/>
    <col min="15105" max="15105" width="24.42578125" style="268" customWidth="1"/>
    <col min="15106" max="15106" width="14.85546875" style="268" customWidth="1"/>
    <col min="15107" max="15107" width="16.42578125" style="268" customWidth="1"/>
    <col min="15108" max="15108" width="19.7109375" style="268" customWidth="1"/>
    <col min="15109" max="15109" width="8.85546875" style="268"/>
    <col min="15110" max="15110" width="13.42578125" style="268" bestFit="1" customWidth="1"/>
    <col min="15111" max="15111" width="19.42578125" style="268" customWidth="1"/>
    <col min="15112" max="15112" width="20.5703125" style="268" customWidth="1"/>
    <col min="15113" max="15113" width="14.5703125" style="268" customWidth="1"/>
    <col min="15114" max="15114" width="10.42578125" style="268" bestFit="1" customWidth="1"/>
    <col min="15115" max="15115" width="12.85546875" style="268" bestFit="1" customWidth="1"/>
    <col min="15116" max="15359" width="8.85546875" style="268"/>
    <col min="15360" max="15360" width="19.7109375" style="268" customWidth="1"/>
    <col min="15361" max="15361" width="24.42578125" style="268" customWidth="1"/>
    <col min="15362" max="15362" width="14.85546875" style="268" customWidth="1"/>
    <col min="15363" max="15363" width="16.42578125" style="268" customWidth="1"/>
    <col min="15364" max="15364" width="19.7109375" style="268" customWidth="1"/>
    <col min="15365" max="15365" width="8.85546875" style="268"/>
    <col min="15366" max="15366" width="13.42578125" style="268" bestFit="1" customWidth="1"/>
    <col min="15367" max="15367" width="19.42578125" style="268" customWidth="1"/>
    <col min="15368" max="15368" width="20.5703125" style="268" customWidth="1"/>
    <col min="15369" max="15369" width="14.5703125" style="268" customWidth="1"/>
    <col min="15370" max="15370" width="10.42578125" style="268" bestFit="1" customWidth="1"/>
    <col min="15371" max="15371" width="12.85546875" style="268" bestFit="1" customWidth="1"/>
    <col min="15372" max="15615" width="8.85546875" style="268"/>
    <col min="15616" max="15616" width="19.7109375" style="268" customWidth="1"/>
    <col min="15617" max="15617" width="24.42578125" style="268" customWidth="1"/>
    <col min="15618" max="15618" width="14.85546875" style="268" customWidth="1"/>
    <col min="15619" max="15619" width="16.42578125" style="268" customWidth="1"/>
    <col min="15620" max="15620" width="19.7109375" style="268" customWidth="1"/>
    <col min="15621" max="15621" width="8.85546875" style="268"/>
    <col min="15622" max="15622" width="13.42578125" style="268" bestFit="1" customWidth="1"/>
    <col min="15623" max="15623" width="19.42578125" style="268" customWidth="1"/>
    <col min="15624" max="15624" width="20.5703125" style="268" customWidth="1"/>
    <col min="15625" max="15625" width="14.5703125" style="268" customWidth="1"/>
    <col min="15626" max="15626" width="10.42578125" style="268" bestFit="1" customWidth="1"/>
    <col min="15627" max="15627" width="12.85546875" style="268" bestFit="1" customWidth="1"/>
    <col min="15628" max="15871" width="8.85546875" style="268"/>
    <col min="15872" max="15872" width="19.7109375" style="268" customWidth="1"/>
    <col min="15873" max="15873" width="24.42578125" style="268" customWidth="1"/>
    <col min="15874" max="15874" width="14.85546875" style="268" customWidth="1"/>
    <col min="15875" max="15875" width="16.42578125" style="268" customWidth="1"/>
    <col min="15876" max="15876" width="19.7109375" style="268" customWidth="1"/>
    <col min="15877" max="15877" width="8.85546875" style="268"/>
    <col min="15878" max="15878" width="13.42578125" style="268" bestFit="1" customWidth="1"/>
    <col min="15879" max="15879" width="19.42578125" style="268" customWidth="1"/>
    <col min="15880" max="15880" width="20.5703125" style="268" customWidth="1"/>
    <col min="15881" max="15881" width="14.5703125" style="268" customWidth="1"/>
    <col min="15882" max="15882" width="10.42578125" style="268" bestFit="1" customWidth="1"/>
    <col min="15883" max="15883" width="12.85546875" style="268" bestFit="1" customWidth="1"/>
    <col min="15884" max="16127" width="8.85546875" style="268"/>
    <col min="16128" max="16128" width="19.7109375" style="268" customWidth="1"/>
    <col min="16129" max="16129" width="24.42578125" style="268" customWidth="1"/>
    <col min="16130" max="16130" width="14.85546875" style="268" customWidth="1"/>
    <col min="16131" max="16131" width="16.42578125" style="268" customWidth="1"/>
    <col min="16132" max="16132" width="19.7109375" style="268" customWidth="1"/>
    <col min="16133" max="16133" width="8.85546875" style="268"/>
    <col min="16134" max="16134" width="13.42578125" style="268" bestFit="1" customWidth="1"/>
    <col min="16135" max="16135" width="19.42578125" style="268" customWidth="1"/>
    <col min="16136" max="16136" width="20.5703125" style="268" customWidth="1"/>
    <col min="16137" max="16137" width="14.5703125" style="268" customWidth="1"/>
    <col min="16138" max="16138" width="10.42578125" style="268" bestFit="1" customWidth="1"/>
    <col min="16139" max="16139" width="12.85546875" style="268" bestFit="1" customWidth="1"/>
    <col min="16140" max="16384" width="8.85546875" style="268"/>
  </cols>
  <sheetData>
    <row r="2" spans="1:11" x14ac:dyDescent="0.25">
      <c r="A2" s="277"/>
      <c r="B2" s="304" t="s">
        <v>141</v>
      </c>
      <c r="C2" s="305"/>
      <c r="D2" s="305"/>
      <c r="E2" s="305"/>
      <c r="F2" s="306"/>
      <c r="G2" s="277" t="s">
        <v>10</v>
      </c>
      <c r="H2" s="277" t="s">
        <v>11</v>
      </c>
    </row>
    <row r="3" spans="1:11" ht="11.45" x14ac:dyDescent="0.2">
      <c r="A3" s="277" t="s">
        <v>117</v>
      </c>
      <c r="B3" s="276" t="s">
        <v>140</v>
      </c>
      <c r="C3" s="276" t="s">
        <v>139</v>
      </c>
      <c r="D3" s="276" t="s">
        <v>107</v>
      </c>
      <c r="E3" s="276" t="s">
        <v>138</v>
      </c>
      <c r="F3" s="275" t="s">
        <v>137</v>
      </c>
      <c r="G3" s="274">
        <f>'E&amp;G Split'!F16</f>
        <v>0.79720248893803669</v>
      </c>
      <c r="H3" s="274">
        <f>'E&amp;G Split'!G16</f>
        <v>0.20279751106196331</v>
      </c>
      <c r="J3" s="268">
        <f>0.0049/12</f>
        <v>4.083333333333333E-4</v>
      </c>
    </row>
    <row r="4" spans="1:11" ht="11.45" x14ac:dyDescent="0.2">
      <c r="A4" s="271" t="s">
        <v>136</v>
      </c>
      <c r="B4" s="294">
        <v>0</v>
      </c>
      <c r="C4" s="294">
        <v>0</v>
      </c>
      <c r="D4" s="294">
        <v>0</v>
      </c>
      <c r="E4" s="294">
        <v>-38144331.890000001</v>
      </c>
      <c r="F4" s="295"/>
      <c r="G4" s="296"/>
      <c r="H4" s="296"/>
    </row>
    <row r="5" spans="1:11" ht="11.45" x14ac:dyDescent="0.2">
      <c r="A5" s="240">
        <v>43101</v>
      </c>
      <c r="B5" s="294">
        <v>3049141.1</v>
      </c>
      <c r="C5" s="294">
        <v>2955241.48</v>
      </c>
      <c r="D5" s="294">
        <f t="shared" ref="D5:D16" si="0">+B5-C5</f>
        <v>93899.620000000112</v>
      </c>
      <c r="E5" s="294">
        <f t="shared" ref="E5:E16" si="1">+E4+D5</f>
        <v>-38050432.270000003</v>
      </c>
      <c r="F5" s="295">
        <f t="shared" ref="F5:F16" si="2">+(E4+E5)/2</f>
        <v>-38097382.079999998</v>
      </c>
      <c r="G5" s="297">
        <f t="shared" ref="G5:G21" si="3">+F5*$G$3</f>
        <v>-30371327.816199355</v>
      </c>
      <c r="H5" s="297">
        <f t="shared" ref="H5:H21" si="4">+F5*$H$3</f>
        <v>-7726054.2638006425</v>
      </c>
      <c r="I5" s="272"/>
      <c r="J5" s="269">
        <f t="shared" ref="J5:J16" si="5">+F5*$J$3</f>
        <v>-15556.431015999999</v>
      </c>
    </row>
    <row r="6" spans="1:11" ht="11.45" x14ac:dyDescent="0.2">
      <c r="A6" s="240">
        <v>43132</v>
      </c>
      <c r="B6" s="294">
        <v>2372860.0299999998</v>
      </c>
      <c r="C6" s="294">
        <v>2581700.61</v>
      </c>
      <c r="D6" s="294">
        <f t="shared" si="0"/>
        <v>-208840.58000000007</v>
      </c>
      <c r="E6" s="294">
        <f t="shared" si="1"/>
        <v>-38259272.850000001</v>
      </c>
      <c r="F6" s="295">
        <f t="shared" si="2"/>
        <v>-38154852.560000002</v>
      </c>
      <c r="G6" s="297">
        <f t="shared" si="3"/>
        <v>-30417143.425895821</v>
      </c>
      <c r="H6" s="297">
        <f t="shared" si="4"/>
        <v>-7737709.1341041792</v>
      </c>
      <c r="I6" s="272"/>
      <c r="J6" s="269">
        <f t="shared" si="5"/>
        <v>-15579.898128666666</v>
      </c>
    </row>
    <row r="7" spans="1:11" ht="11.45" x14ac:dyDescent="0.2">
      <c r="A7" s="240">
        <v>43160</v>
      </c>
      <c r="B7" s="294">
        <v>2835585.01</v>
      </c>
      <c r="C7" s="294">
        <v>2955122</v>
      </c>
      <c r="D7" s="294">
        <f t="shared" si="0"/>
        <v>-119536.99000000022</v>
      </c>
      <c r="E7" s="294">
        <f t="shared" si="1"/>
        <v>-38378809.840000004</v>
      </c>
      <c r="F7" s="295">
        <f t="shared" si="2"/>
        <v>-38319041.344999999</v>
      </c>
      <c r="G7" s="297">
        <f t="shared" si="3"/>
        <v>-30548035.13395353</v>
      </c>
      <c r="H7" s="297">
        <f t="shared" si="4"/>
        <v>-7771006.2110464666</v>
      </c>
      <c r="I7" s="272"/>
      <c r="J7" s="269">
        <f t="shared" si="5"/>
        <v>-15646.941882541665</v>
      </c>
    </row>
    <row r="8" spans="1:11" ht="11.45" x14ac:dyDescent="0.2">
      <c r="A8" s="240">
        <v>43191</v>
      </c>
      <c r="B8" s="294">
        <v>2806381.21</v>
      </c>
      <c r="C8" s="294">
        <v>3086181.42</v>
      </c>
      <c r="D8" s="294">
        <f t="shared" si="0"/>
        <v>-279800.20999999996</v>
      </c>
      <c r="E8" s="294">
        <f t="shared" si="1"/>
        <v>-38658610.050000004</v>
      </c>
      <c r="F8" s="295">
        <f t="shared" si="2"/>
        <v>-38518709.945000008</v>
      </c>
      <c r="G8" s="297">
        <f t="shared" si="3"/>
        <v>-30707211.438836314</v>
      </c>
      <c r="H8" s="297">
        <f t="shared" si="4"/>
        <v>-7811498.5061636949</v>
      </c>
      <c r="I8" s="272"/>
      <c r="J8" s="269">
        <f t="shared" si="5"/>
        <v>-15728.473227541668</v>
      </c>
    </row>
    <row r="9" spans="1:11" ht="11.45" x14ac:dyDescent="0.2">
      <c r="A9" s="240">
        <v>43221</v>
      </c>
      <c r="B9" s="294">
        <v>2836016.33</v>
      </c>
      <c r="C9" s="294">
        <v>3257090</v>
      </c>
      <c r="D9" s="294">
        <f t="shared" si="0"/>
        <v>-421073.66999999993</v>
      </c>
      <c r="E9" s="294">
        <f t="shared" si="1"/>
        <v>-39079683.720000006</v>
      </c>
      <c r="F9" s="295">
        <f t="shared" si="2"/>
        <v>-38869146.885000005</v>
      </c>
      <c r="G9" s="297">
        <f t="shared" si="3"/>
        <v>-30986580.63962014</v>
      </c>
      <c r="H9" s="297">
        <f t="shared" si="4"/>
        <v>-7882566.2453798652</v>
      </c>
      <c r="I9" s="272"/>
      <c r="J9" s="269">
        <f t="shared" si="5"/>
        <v>-15871.568311375</v>
      </c>
      <c r="K9" s="273"/>
    </row>
    <row r="10" spans="1:11" ht="11.45" x14ac:dyDescent="0.2">
      <c r="A10" s="240">
        <v>43252</v>
      </c>
      <c r="B10" s="294">
        <v>2885111.26</v>
      </c>
      <c r="C10" s="294">
        <v>3466345.27</v>
      </c>
      <c r="D10" s="294">
        <f t="shared" si="0"/>
        <v>-581234.01000000024</v>
      </c>
      <c r="E10" s="294">
        <f t="shared" si="1"/>
        <v>-39660917.730000004</v>
      </c>
      <c r="F10" s="295">
        <f t="shared" si="2"/>
        <v>-39370300.725000009</v>
      </c>
      <c r="G10" s="297">
        <f t="shared" si="3"/>
        <v>-31386101.728208996</v>
      </c>
      <c r="H10" s="297">
        <f t="shared" si="4"/>
        <v>-7984198.9967910117</v>
      </c>
      <c r="I10" s="272"/>
      <c r="J10" s="269">
        <f t="shared" si="5"/>
        <v>-16076.206129375003</v>
      </c>
      <c r="K10" s="273"/>
    </row>
    <row r="11" spans="1:11" ht="11.45" x14ac:dyDescent="0.2">
      <c r="A11" s="240">
        <v>43282</v>
      </c>
      <c r="B11" s="294">
        <v>3001106.92</v>
      </c>
      <c r="C11" s="294">
        <v>3270997.77</v>
      </c>
      <c r="D11" s="294">
        <f t="shared" si="0"/>
        <v>-269890.85000000009</v>
      </c>
      <c r="E11" s="294">
        <f t="shared" si="1"/>
        <v>-39930808.580000006</v>
      </c>
      <c r="F11" s="295">
        <f t="shared" si="2"/>
        <v>-39795863.155000001</v>
      </c>
      <c r="G11" s="297">
        <f t="shared" si="3"/>
        <v>-31725361.156603511</v>
      </c>
      <c r="H11" s="297">
        <f t="shared" si="4"/>
        <v>-8070501.9983964907</v>
      </c>
      <c r="I11" s="272"/>
      <c r="J11" s="269">
        <f t="shared" si="5"/>
        <v>-16249.977454958333</v>
      </c>
    </row>
    <row r="12" spans="1:11" ht="11.45" x14ac:dyDescent="0.2">
      <c r="A12" s="240">
        <v>43313</v>
      </c>
      <c r="B12" s="294">
        <v>2710362.23</v>
      </c>
      <c r="C12" s="294">
        <v>3028848.26</v>
      </c>
      <c r="D12" s="294">
        <f t="shared" si="0"/>
        <v>-318486.0299999998</v>
      </c>
      <c r="E12" s="294">
        <f t="shared" si="1"/>
        <v>-40249294.610000007</v>
      </c>
      <c r="F12" s="295">
        <f t="shared" si="2"/>
        <v>-40090051.595000006</v>
      </c>
      <c r="G12" s="297">
        <f t="shared" si="3"/>
        <v>-31959888.913188312</v>
      </c>
      <c r="H12" s="297">
        <f t="shared" si="4"/>
        <v>-8130162.6818116931</v>
      </c>
      <c r="I12" s="272"/>
      <c r="J12" s="269">
        <f t="shared" si="5"/>
        <v>-16370.104401291668</v>
      </c>
    </row>
    <row r="13" spans="1:11" ht="11.45" x14ac:dyDescent="0.2">
      <c r="A13" s="240">
        <v>43344</v>
      </c>
      <c r="B13" s="294">
        <v>2756387.46</v>
      </c>
      <c r="C13" s="294">
        <v>2729245.7</v>
      </c>
      <c r="D13" s="294">
        <f t="shared" si="0"/>
        <v>27141.759999999776</v>
      </c>
      <c r="E13" s="294">
        <f t="shared" si="1"/>
        <v>-40222152.850000009</v>
      </c>
      <c r="F13" s="295">
        <f t="shared" si="2"/>
        <v>-40235723.730000004</v>
      </c>
      <c r="G13" s="297">
        <f t="shared" si="3"/>
        <v>-32076019.10177923</v>
      </c>
      <c r="H13" s="297">
        <f t="shared" si="4"/>
        <v>-8159704.6282207752</v>
      </c>
      <c r="I13" s="272"/>
      <c r="J13" s="269">
        <f t="shared" si="5"/>
        <v>-16429.58718975</v>
      </c>
    </row>
    <row r="14" spans="1:11" ht="11.45" x14ac:dyDescent="0.2">
      <c r="A14" s="240">
        <v>43374</v>
      </c>
      <c r="B14" s="294">
        <v>3396559.46</v>
      </c>
      <c r="C14" s="294">
        <v>3213440.97</v>
      </c>
      <c r="D14" s="294">
        <f t="shared" si="0"/>
        <v>183118.48999999976</v>
      </c>
      <c r="E14" s="294">
        <f t="shared" si="1"/>
        <v>-40039034.360000007</v>
      </c>
      <c r="F14" s="295">
        <f t="shared" si="2"/>
        <v>-40130593.605000004</v>
      </c>
      <c r="G14" s="297">
        <f t="shared" si="3"/>
        <v>-31992209.104466863</v>
      </c>
      <c r="H14" s="297">
        <f t="shared" si="4"/>
        <v>-8138384.5005331421</v>
      </c>
      <c r="I14" s="272"/>
      <c r="J14" s="269">
        <f t="shared" si="5"/>
        <v>-16386.659055374999</v>
      </c>
    </row>
    <row r="15" spans="1:11" ht="11.45" x14ac:dyDescent="0.2">
      <c r="A15" s="240">
        <v>43405</v>
      </c>
      <c r="B15" s="294">
        <v>2646070.73</v>
      </c>
      <c r="C15" s="294">
        <v>2343158.65</v>
      </c>
      <c r="D15" s="294">
        <f t="shared" si="0"/>
        <v>302912.08000000007</v>
      </c>
      <c r="E15" s="294">
        <f t="shared" si="1"/>
        <v>-39736122.280000009</v>
      </c>
      <c r="F15" s="295">
        <f t="shared" si="2"/>
        <v>-39887578.320000008</v>
      </c>
      <c r="G15" s="297">
        <f t="shared" si="3"/>
        <v>-31798476.71441488</v>
      </c>
      <c r="H15" s="297">
        <f t="shared" si="4"/>
        <v>-8089101.605585129</v>
      </c>
      <c r="I15" s="272"/>
      <c r="J15" s="269">
        <f t="shared" si="5"/>
        <v>-16287.427814000002</v>
      </c>
    </row>
    <row r="16" spans="1:11" ht="11.45" x14ac:dyDescent="0.2">
      <c r="A16" s="240">
        <v>43435</v>
      </c>
      <c r="B16" s="294">
        <v>2496705.81</v>
      </c>
      <c r="C16" s="294">
        <v>1794593.78</v>
      </c>
      <c r="D16" s="294">
        <f t="shared" si="0"/>
        <v>702112.03</v>
      </c>
      <c r="E16" s="294">
        <f t="shared" si="1"/>
        <v>-39034010.250000007</v>
      </c>
      <c r="F16" s="295">
        <f t="shared" si="2"/>
        <v>-39385066.265000008</v>
      </c>
      <c r="G16" s="297">
        <f t="shared" si="3"/>
        <v>-31397872.853447512</v>
      </c>
      <c r="H16" s="297">
        <f t="shared" si="4"/>
        <v>-7987193.4115524972</v>
      </c>
      <c r="I16" s="272"/>
      <c r="J16" s="269">
        <f t="shared" si="5"/>
        <v>-16082.235391541668</v>
      </c>
    </row>
    <row r="17" spans="1:11" ht="11.45" x14ac:dyDescent="0.2">
      <c r="A17" s="271" t="s">
        <v>135</v>
      </c>
      <c r="B17" s="294">
        <v>0</v>
      </c>
      <c r="C17" s="294">
        <v>0</v>
      </c>
      <c r="D17" s="294">
        <v>0</v>
      </c>
      <c r="E17" s="294">
        <f t="shared" ref="E17:E20" si="6">+E16+D17</f>
        <v>-39034010.250000007</v>
      </c>
      <c r="F17" s="295"/>
      <c r="G17" s="297">
        <f t="shared" si="3"/>
        <v>0</v>
      </c>
      <c r="H17" s="297">
        <f t="shared" si="4"/>
        <v>0</v>
      </c>
      <c r="I17" s="272"/>
      <c r="J17" s="269">
        <f>SUM(J5:J16)</f>
        <v>-192265.51000241667</v>
      </c>
    </row>
    <row r="18" spans="1:11" ht="11.45" x14ac:dyDescent="0.2">
      <c r="A18" s="271" t="s">
        <v>134</v>
      </c>
      <c r="B18" s="294">
        <v>0</v>
      </c>
      <c r="C18" s="294">
        <v>0</v>
      </c>
      <c r="D18" s="294">
        <v>0</v>
      </c>
      <c r="E18" s="294">
        <f t="shared" si="6"/>
        <v>-39034010.250000007</v>
      </c>
      <c r="F18" s="295"/>
      <c r="G18" s="297">
        <f t="shared" si="3"/>
        <v>0</v>
      </c>
      <c r="H18" s="297">
        <f t="shared" si="4"/>
        <v>0</v>
      </c>
    </row>
    <row r="19" spans="1:11" ht="11.45" x14ac:dyDescent="0.2">
      <c r="A19" s="271" t="s">
        <v>133</v>
      </c>
      <c r="B19" s="294">
        <v>0</v>
      </c>
      <c r="C19" s="294">
        <v>0</v>
      </c>
      <c r="D19" s="294">
        <v>0</v>
      </c>
      <c r="E19" s="294">
        <f t="shared" si="6"/>
        <v>-39034010.250000007</v>
      </c>
      <c r="F19" s="295"/>
      <c r="G19" s="297">
        <f t="shared" si="3"/>
        <v>0</v>
      </c>
      <c r="H19" s="297">
        <f t="shared" si="4"/>
        <v>0</v>
      </c>
      <c r="J19" s="269">
        <v>176605.63064400846</v>
      </c>
      <c r="K19" s="268" t="s">
        <v>132</v>
      </c>
    </row>
    <row r="20" spans="1:11" ht="11.45" x14ac:dyDescent="0.2">
      <c r="A20" s="271" t="s">
        <v>131</v>
      </c>
      <c r="B20" s="294">
        <v>0</v>
      </c>
      <c r="C20" s="294">
        <v>0</v>
      </c>
      <c r="D20" s="294">
        <v>0</v>
      </c>
      <c r="E20" s="294">
        <f t="shared" si="6"/>
        <v>-39034010.250000007</v>
      </c>
      <c r="F20" s="295"/>
      <c r="G20" s="297">
        <f t="shared" si="3"/>
        <v>0</v>
      </c>
      <c r="H20" s="297">
        <f t="shared" si="4"/>
        <v>0</v>
      </c>
      <c r="J20" s="269">
        <v>50136.587352658156</v>
      </c>
      <c r="K20" s="268" t="s">
        <v>11</v>
      </c>
    </row>
    <row r="21" spans="1:11" ht="11.45" x14ac:dyDescent="0.2">
      <c r="A21" s="270" t="s">
        <v>12</v>
      </c>
      <c r="B21" s="298">
        <f>SUM(B4:B20)</f>
        <v>33792287.550000004</v>
      </c>
      <c r="C21" s="298">
        <f>SUM(C4:C20)</f>
        <v>34681965.909999996</v>
      </c>
      <c r="D21" s="298">
        <f>SUM(D4:D20)</f>
        <v>-889678.36000000057</v>
      </c>
      <c r="E21" s="298">
        <f>E4+D21</f>
        <v>-39034010.25</v>
      </c>
      <c r="F21" s="299"/>
      <c r="G21" s="300">
        <f t="shared" si="3"/>
        <v>0</v>
      </c>
      <c r="H21" s="300">
        <f t="shared" si="4"/>
        <v>0</v>
      </c>
      <c r="J21" s="269">
        <f>+J20+J19</f>
        <v>226742.21799666662</v>
      </c>
    </row>
    <row r="22" spans="1:11" ht="11.45" x14ac:dyDescent="0.2">
      <c r="J22" s="268" t="s">
        <v>12</v>
      </c>
    </row>
  </sheetData>
  <mergeCells count="1">
    <mergeCell ref="B2:F2"/>
  </mergeCells>
  <pageMargins left="0.75" right="0.75" top="0.7" bottom="0.6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Normal="100" workbookViewId="0">
      <selection activeCell="F16" sqref="F16"/>
    </sheetView>
  </sheetViews>
  <sheetFormatPr defaultRowHeight="15" x14ac:dyDescent="0.25"/>
  <cols>
    <col min="1" max="1" width="19.140625" bestFit="1" customWidth="1"/>
    <col min="2" max="2" width="13.7109375" bestFit="1" customWidth="1"/>
    <col min="3" max="4" width="12.5703125" bestFit="1" customWidth="1"/>
  </cols>
  <sheetData>
    <row r="1" spans="1:8" ht="14.45" x14ac:dyDescent="0.3">
      <c r="A1" s="16" t="s">
        <v>9</v>
      </c>
      <c r="B1" s="19" t="s">
        <v>10</v>
      </c>
      <c r="C1" s="19" t="s">
        <v>11</v>
      </c>
      <c r="D1" s="19" t="s">
        <v>12</v>
      </c>
      <c r="E1" s="18"/>
      <c r="F1" s="19" t="s">
        <v>10</v>
      </c>
      <c r="G1" s="19" t="s">
        <v>11</v>
      </c>
      <c r="H1" s="19" t="s">
        <v>12</v>
      </c>
    </row>
    <row r="2" spans="1:8" ht="14.45" x14ac:dyDescent="0.3">
      <c r="A2" s="15"/>
    </row>
    <row r="3" spans="1:8" ht="14.45" x14ac:dyDescent="0.3">
      <c r="A3" s="17">
        <v>43117</v>
      </c>
      <c r="B3" s="107">
        <f>'2018 PO '!G5</f>
        <v>2970039.5732303155</v>
      </c>
      <c r="C3" s="107">
        <f>'2018 PO '!H6</f>
        <v>775431.73676968459</v>
      </c>
      <c r="D3" s="107">
        <f>B3+C3</f>
        <v>3745471.31</v>
      </c>
      <c r="F3" s="3">
        <f>B3/D3</f>
        <v>0.79296818141434788</v>
      </c>
      <c r="G3" s="3">
        <f>C3/D3</f>
        <v>0.20703181858565206</v>
      </c>
      <c r="H3" s="3">
        <f>F3+G3</f>
        <v>1</v>
      </c>
    </row>
    <row r="4" spans="1:8" ht="14.45" x14ac:dyDescent="0.3">
      <c r="A4" s="17">
        <v>43148</v>
      </c>
      <c r="B4" s="107">
        <f>'2018 PO '!G21</f>
        <v>3114663.3145624772</v>
      </c>
      <c r="C4" s="107">
        <f>'2018 PO '!H22</f>
        <v>780679.9254375227</v>
      </c>
      <c r="D4" s="107">
        <f t="shared" ref="D4:D14" si="0">B4+C4</f>
        <v>3895343.2399999998</v>
      </c>
      <c r="F4" s="129">
        <f t="shared" ref="F4:F14" si="1">B4/D4</f>
        <v>0.79958635803361899</v>
      </c>
      <c r="G4" s="129">
        <f t="shared" ref="G4:G14" si="2">C4/D4</f>
        <v>0.20041364196638106</v>
      </c>
      <c r="H4" s="129">
        <f t="shared" ref="H4:H14" si="3">F4+G4</f>
        <v>1</v>
      </c>
    </row>
    <row r="5" spans="1:8" ht="14.45" x14ac:dyDescent="0.3">
      <c r="A5" s="17">
        <v>43176</v>
      </c>
      <c r="B5" s="107">
        <f>'2018 PO '!G37</f>
        <v>3672054.0506796311</v>
      </c>
      <c r="C5" s="107">
        <f>'2018 PO '!H38</f>
        <v>921510.58932036825</v>
      </c>
      <c r="D5" s="107">
        <f t="shared" si="0"/>
        <v>4593564.6399999997</v>
      </c>
      <c r="F5" s="129">
        <f t="shared" si="1"/>
        <v>0.79939096071577898</v>
      </c>
      <c r="G5" s="129">
        <f t="shared" si="2"/>
        <v>0.20060903928422097</v>
      </c>
      <c r="H5" s="129">
        <f t="shared" si="3"/>
        <v>1</v>
      </c>
    </row>
    <row r="6" spans="1:8" ht="14.45" x14ac:dyDescent="0.3">
      <c r="A6" s="17">
        <v>43207</v>
      </c>
      <c r="B6" s="107">
        <f>'2018 PO '!G53</f>
        <v>4268719.3370946152</v>
      </c>
      <c r="C6" s="107">
        <f>'2018 PO '!H54</f>
        <v>1080018.3229053847</v>
      </c>
      <c r="D6" s="107">
        <f t="shared" si="0"/>
        <v>5348737.66</v>
      </c>
      <c r="F6" s="129">
        <f t="shared" si="1"/>
        <v>0.79807977291872179</v>
      </c>
      <c r="G6" s="129">
        <f t="shared" si="2"/>
        <v>0.20192022708127821</v>
      </c>
      <c r="H6" s="129">
        <f t="shared" si="3"/>
        <v>1</v>
      </c>
    </row>
    <row r="7" spans="1:8" ht="14.45" x14ac:dyDescent="0.3">
      <c r="A7" s="17">
        <v>43237</v>
      </c>
      <c r="B7" s="107">
        <f>'2018 PO '!G69</f>
        <v>4761346.9687725296</v>
      </c>
      <c r="C7" s="107">
        <f>'2018 PO '!H70</f>
        <v>1187769.4812274703</v>
      </c>
      <c r="D7" s="107">
        <f t="shared" si="0"/>
        <v>5949116.4500000002</v>
      </c>
      <c r="F7" s="129">
        <f t="shared" si="1"/>
        <v>0.80034522921005014</v>
      </c>
      <c r="G7" s="129">
        <f t="shared" si="2"/>
        <v>0.19965477078994986</v>
      </c>
      <c r="H7" s="129">
        <f t="shared" si="3"/>
        <v>1</v>
      </c>
    </row>
    <row r="8" spans="1:8" ht="14.45" x14ac:dyDescent="0.3">
      <c r="A8" s="17">
        <v>43268</v>
      </c>
      <c r="B8" s="107">
        <f>'2018 PO '!G85</f>
        <v>4538799.0101985196</v>
      </c>
      <c r="C8" s="107">
        <f>'2018 PO '!H86</f>
        <v>1182847.8398014805</v>
      </c>
      <c r="D8" s="107">
        <f t="shared" si="0"/>
        <v>5721646.8499999996</v>
      </c>
      <c r="F8" s="129">
        <f t="shared" si="1"/>
        <v>0.79326794001599732</v>
      </c>
      <c r="G8" s="129">
        <f t="shared" si="2"/>
        <v>0.20673205998400279</v>
      </c>
      <c r="H8" s="129">
        <f t="shared" si="3"/>
        <v>1</v>
      </c>
    </row>
    <row r="9" spans="1:8" ht="14.45" x14ac:dyDescent="0.3">
      <c r="A9" s="17">
        <v>43298</v>
      </c>
      <c r="B9" s="107">
        <f>'2018 PO '!G100</f>
        <v>3688156.6631282982</v>
      </c>
      <c r="C9" s="107">
        <f>'2018 PO '!H101</f>
        <v>997740.22687170177</v>
      </c>
      <c r="D9" s="107">
        <f t="shared" si="0"/>
        <v>4685896.8899999997</v>
      </c>
      <c r="F9" s="129">
        <f t="shared" si="1"/>
        <v>0.78707593225089045</v>
      </c>
      <c r="G9" s="129">
        <f t="shared" si="2"/>
        <v>0.21292406774910957</v>
      </c>
      <c r="H9" s="129">
        <f t="shared" si="3"/>
        <v>1</v>
      </c>
    </row>
    <row r="10" spans="1:8" ht="14.45" x14ac:dyDescent="0.3">
      <c r="A10" s="17">
        <v>43329</v>
      </c>
      <c r="B10" s="107">
        <f>'2018 PO '!G118</f>
        <v>3035021.2451299094</v>
      </c>
      <c r="C10" s="107">
        <f>'2018 PO '!H119</f>
        <v>826794.19487009058</v>
      </c>
      <c r="D10" s="107">
        <f t="shared" si="0"/>
        <v>3861815.44</v>
      </c>
      <c r="F10" s="129">
        <f t="shared" si="1"/>
        <v>0.78590530601066466</v>
      </c>
      <c r="G10" s="129">
        <f t="shared" si="2"/>
        <v>0.21409469398933539</v>
      </c>
      <c r="H10" s="129">
        <f t="shared" si="3"/>
        <v>1</v>
      </c>
    </row>
    <row r="11" spans="1:8" ht="14.45" x14ac:dyDescent="0.3">
      <c r="A11" s="17">
        <v>43360</v>
      </c>
      <c r="B11" s="107">
        <f>'2018 PO '!G136</f>
        <v>1327773.3383219792</v>
      </c>
      <c r="C11" s="107">
        <f>'2018 PO '!H137</f>
        <v>328640.62167802104</v>
      </c>
      <c r="D11" s="107">
        <f t="shared" si="0"/>
        <v>1656413.9600000002</v>
      </c>
      <c r="F11" s="129">
        <f t="shared" si="1"/>
        <v>0.80159511473930045</v>
      </c>
      <c r="G11" s="129">
        <f t="shared" si="2"/>
        <v>0.19840488526069958</v>
      </c>
      <c r="H11" s="129">
        <f t="shared" si="3"/>
        <v>1</v>
      </c>
    </row>
    <row r="12" spans="1:8" ht="14.45" x14ac:dyDescent="0.3">
      <c r="A12" s="17">
        <v>43390</v>
      </c>
      <c r="B12" s="107">
        <f>'2018 PO '!G154</f>
        <v>1624507.3026772877</v>
      </c>
      <c r="C12" s="107">
        <f>'2018 PO '!H155</f>
        <v>384419.72732271254</v>
      </c>
      <c r="D12" s="107">
        <f t="shared" si="0"/>
        <v>2008927.0300000003</v>
      </c>
      <c r="F12" s="129">
        <f t="shared" si="1"/>
        <v>0.80864425557422437</v>
      </c>
      <c r="G12" s="129">
        <f t="shared" si="2"/>
        <v>0.19135574442577563</v>
      </c>
      <c r="H12" s="129">
        <f t="shared" si="3"/>
        <v>1</v>
      </c>
    </row>
    <row r="13" spans="1:8" ht="14.45" x14ac:dyDescent="0.3">
      <c r="A13" s="17">
        <v>43421</v>
      </c>
      <c r="B13" s="107">
        <f>'2018 PO '!G171</f>
        <v>1359091.9185273929</v>
      </c>
      <c r="C13" s="107">
        <f>'2018 PO '!H172</f>
        <v>288469.80147260695</v>
      </c>
      <c r="D13" s="107">
        <f t="shared" si="0"/>
        <v>1647561.7199999997</v>
      </c>
      <c r="F13" s="129">
        <f t="shared" si="1"/>
        <v>0.82491108043429973</v>
      </c>
      <c r="G13" s="129">
        <f t="shared" si="2"/>
        <v>0.17508891956570038</v>
      </c>
      <c r="H13" s="129">
        <f t="shared" si="3"/>
        <v>1</v>
      </c>
    </row>
    <row r="14" spans="1:8" ht="14.45" x14ac:dyDescent="0.3">
      <c r="A14" s="17">
        <v>43451</v>
      </c>
      <c r="B14" s="107">
        <f>'2018 PO '!G190</f>
        <v>814639.73784848512</v>
      </c>
      <c r="C14" s="107">
        <f>'2018 PO '!H191</f>
        <v>193673.20215151511</v>
      </c>
      <c r="D14" s="107">
        <f t="shared" si="0"/>
        <v>1008312.9400000002</v>
      </c>
      <c r="F14" s="129">
        <f t="shared" si="1"/>
        <v>0.80792351811778296</v>
      </c>
      <c r="G14" s="129">
        <f t="shared" si="2"/>
        <v>0.19207648188221713</v>
      </c>
      <c r="H14" s="129">
        <f t="shared" si="3"/>
        <v>1</v>
      </c>
    </row>
    <row r="15" spans="1:8" ht="14.45" x14ac:dyDescent="0.3">
      <c r="B15" s="128"/>
      <c r="C15" s="128"/>
      <c r="D15" s="128"/>
    </row>
    <row r="16" spans="1:8" thickBot="1" x14ac:dyDescent="0.35">
      <c r="B16" s="110">
        <f>SUM(B3:B15)</f>
        <v>35174812.460171439</v>
      </c>
      <c r="C16" s="110">
        <f t="shared" ref="C16:D16" si="4">SUM(C3:C15)</f>
        <v>8947995.6698285583</v>
      </c>
      <c r="D16" s="110">
        <f t="shared" si="4"/>
        <v>44122808.129999995</v>
      </c>
      <c r="F16" s="108">
        <f>B16/D16</f>
        <v>0.79720248893803669</v>
      </c>
      <c r="G16" s="108">
        <f>C16/D16</f>
        <v>0.20279751106196331</v>
      </c>
      <c r="H16" s="108">
        <f>F16+G16</f>
        <v>1</v>
      </c>
    </row>
    <row r="17" thickTop="1" x14ac:dyDescent="0.3"/>
  </sheetData>
  <pageMargins left="0.7" right="0.7" top="0.75" bottom="0.75" header="0.3" footer="0.3"/>
  <pageSetup scale="9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zoomScaleNormal="100" workbookViewId="0">
      <selection activeCell="J155" sqref="J155"/>
    </sheetView>
  </sheetViews>
  <sheetFormatPr defaultColWidth="8.85546875" defaultRowHeight="15" x14ac:dyDescent="0.25"/>
  <cols>
    <col min="1" max="1" width="8.85546875" style="145"/>
    <col min="2" max="2" width="11.140625" style="145" bestFit="1" customWidth="1"/>
    <col min="3" max="3" width="19.140625" style="145" bestFit="1" customWidth="1"/>
    <col min="4" max="4" width="20" style="145" bestFit="1" customWidth="1"/>
    <col min="5" max="5" width="16.28515625" style="145" bestFit="1" customWidth="1"/>
    <col min="6" max="6" width="13.85546875" style="145" bestFit="1" customWidth="1"/>
    <col min="7" max="7" width="14.5703125" style="145" customWidth="1"/>
    <col min="8" max="9" width="14.42578125" style="145" customWidth="1"/>
    <col min="10" max="11" width="13.140625" style="145" bestFit="1" customWidth="1"/>
    <col min="12" max="12" width="11.140625" style="145" bestFit="1" customWidth="1"/>
    <col min="13" max="16384" width="8.85546875" style="145"/>
  </cols>
  <sheetData>
    <row r="1" spans="1:10" ht="14.45" x14ac:dyDescent="0.3">
      <c r="A1" s="142" t="s">
        <v>73</v>
      </c>
      <c r="B1" s="95"/>
      <c r="C1" s="96"/>
      <c r="D1" s="143"/>
      <c r="E1" s="143"/>
      <c r="F1" s="143"/>
      <c r="G1" s="144"/>
      <c r="H1" s="144"/>
      <c r="I1" s="143"/>
    </row>
    <row r="2" spans="1:10" thickBot="1" x14ac:dyDescent="0.35">
      <c r="A2" s="146" t="s">
        <v>13</v>
      </c>
      <c r="B2" s="147"/>
      <c r="C2" s="146"/>
      <c r="D2" s="24"/>
      <c r="E2" s="143"/>
      <c r="F2" s="143"/>
      <c r="G2" s="144">
        <f>G5+G21+G37+G53+G69+G85+G100+G118+G136+G154+G171+G190</f>
        <v>35174812.460171439</v>
      </c>
      <c r="H2" s="144"/>
      <c r="I2" s="143"/>
    </row>
    <row r="3" spans="1:10" thickTop="1" x14ac:dyDescent="0.3">
      <c r="A3" s="56" t="s">
        <v>14</v>
      </c>
      <c r="B3" s="39"/>
      <c r="C3" s="40" t="s">
        <v>14</v>
      </c>
      <c r="D3" s="41" t="s">
        <v>15</v>
      </c>
      <c r="E3" s="24"/>
      <c r="F3" s="131" t="s">
        <v>74</v>
      </c>
      <c r="G3" s="144">
        <f>SUM(G5:G190)</f>
        <v>35174812.460171439</v>
      </c>
      <c r="H3" s="144">
        <f>SUM(H5:H191)</f>
        <v>8947995.6698285583</v>
      </c>
      <c r="I3" s="144">
        <f>G3+H3</f>
        <v>44122808.129999995</v>
      </c>
      <c r="J3" s="148"/>
    </row>
    <row r="4" spans="1:10" thickBot="1" x14ac:dyDescent="0.35">
      <c r="A4" s="57" t="s">
        <v>16</v>
      </c>
      <c r="B4" s="58" t="s">
        <v>17</v>
      </c>
      <c r="C4" s="59" t="s">
        <v>14</v>
      </c>
      <c r="D4" s="60" t="s">
        <v>18</v>
      </c>
      <c r="E4" s="61" t="s">
        <v>19</v>
      </c>
      <c r="F4" s="62" t="s">
        <v>20</v>
      </c>
      <c r="G4" s="61" t="s">
        <v>21</v>
      </c>
      <c r="H4" s="62" t="s">
        <v>22</v>
      </c>
      <c r="I4" s="143"/>
      <c r="J4" s="148"/>
    </row>
    <row r="5" spans="1:10" ht="14.45" x14ac:dyDescent="0.3">
      <c r="A5" s="63" t="s">
        <v>23</v>
      </c>
      <c r="B5" s="64" t="s">
        <v>24</v>
      </c>
      <c r="C5" s="64" t="s">
        <v>25</v>
      </c>
      <c r="D5" s="207">
        <f>'Jan. 18'!D6</f>
        <v>337419.54</v>
      </c>
      <c r="E5" s="120">
        <f>(D5/(D5+D6))*(D7+D8)</f>
        <v>-80029.236758442683</v>
      </c>
      <c r="F5" s="120">
        <f>D5+E5</f>
        <v>257390.3032415573</v>
      </c>
      <c r="G5" s="121">
        <f>F5+F12</f>
        <v>2970039.5732303155</v>
      </c>
      <c r="H5" s="65"/>
      <c r="I5" s="143"/>
      <c r="J5" s="148"/>
    </row>
    <row r="6" spans="1:10" ht="14.45" x14ac:dyDescent="0.3">
      <c r="A6" s="66"/>
      <c r="B6" s="41" t="s">
        <v>26</v>
      </c>
      <c r="C6" s="41" t="s">
        <v>27</v>
      </c>
      <c r="D6" s="208">
        <f>'Jan. 18'!D7</f>
        <v>97664.36</v>
      </c>
      <c r="E6" s="122">
        <f>(D6/(D6+D5))*(D7+D8)</f>
        <v>-23164.053241557318</v>
      </c>
      <c r="F6" s="122">
        <f>D6+E6</f>
        <v>74500.30675844269</v>
      </c>
      <c r="G6" s="111"/>
      <c r="H6" s="118">
        <f>F6+F13</f>
        <v>775431.73676968459</v>
      </c>
      <c r="I6" s="143"/>
    </row>
    <row r="7" spans="1:10" ht="14.45" x14ac:dyDescent="0.3">
      <c r="A7" s="66"/>
      <c r="B7" s="41" t="s">
        <v>28</v>
      </c>
      <c r="C7" s="41" t="s">
        <v>29</v>
      </c>
      <c r="D7" s="208">
        <f>'Jan. 18'!D8</f>
        <v>-32598.28</v>
      </c>
      <c r="E7" s="31"/>
      <c r="F7" s="31"/>
      <c r="G7" s="111"/>
      <c r="H7" s="37"/>
      <c r="I7" s="143"/>
    </row>
    <row r="8" spans="1:10" ht="14.45" x14ac:dyDescent="0.3">
      <c r="A8" s="48"/>
      <c r="B8" s="46" t="s">
        <v>30</v>
      </c>
      <c r="C8" s="46" t="s">
        <v>31</v>
      </c>
      <c r="D8" s="209">
        <f>'Jan. 18'!D9</f>
        <v>-70595.009999999995</v>
      </c>
      <c r="E8" s="31"/>
      <c r="F8" s="31"/>
      <c r="G8" s="111"/>
      <c r="H8" s="37"/>
      <c r="I8" s="143"/>
    </row>
    <row r="9" spans="1:10" thickBot="1" x14ac:dyDescent="0.35">
      <c r="A9" s="113" t="s">
        <v>32</v>
      </c>
      <c r="B9" s="114"/>
      <c r="C9" s="119"/>
      <c r="D9" s="111"/>
      <c r="E9" s="111"/>
      <c r="F9" s="111"/>
      <c r="G9" s="111"/>
      <c r="H9" s="37"/>
      <c r="I9" s="143"/>
    </row>
    <row r="10" spans="1:10" thickTop="1" x14ac:dyDescent="0.3">
      <c r="A10" s="38" t="s">
        <v>14</v>
      </c>
      <c r="B10" s="39"/>
      <c r="C10" s="40" t="s">
        <v>14</v>
      </c>
      <c r="D10" s="41" t="s">
        <v>15</v>
      </c>
      <c r="E10" s="111"/>
      <c r="F10" s="111"/>
      <c r="G10" s="111"/>
      <c r="H10" s="37"/>
      <c r="I10" s="143"/>
    </row>
    <row r="11" spans="1:10" thickBot="1" x14ac:dyDescent="0.35">
      <c r="A11" s="115" t="s">
        <v>16</v>
      </c>
      <c r="B11" s="42" t="s">
        <v>17</v>
      </c>
      <c r="C11" s="43" t="s">
        <v>14</v>
      </c>
      <c r="D11" s="51" t="s">
        <v>18</v>
      </c>
      <c r="E11" s="111"/>
      <c r="F11" s="111"/>
      <c r="G11" s="111"/>
      <c r="H11" s="37"/>
      <c r="I11" s="143"/>
    </row>
    <row r="12" spans="1:10" ht="14.45" x14ac:dyDescent="0.3">
      <c r="A12" s="45" t="s">
        <v>23</v>
      </c>
      <c r="B12" s="46" t="s">
        <v>24</v>
      </c>
      <c r="C12" s="46" t="s">
        <v>25</v>
      </c>
      <c r="D12" s="207">
        <f>'Jan. 18'!D15</f>
        <v>3507148.73</v>
      </c>
      <c r="E12" s="122">
        <f>(D12/(D12+D13))*(D14+D15)</f>
        <v>-794499.46001124196</v>
      </c>
      <c r="F12" s="122">
        <f>E12+D12</f>
        <v>2712649.269988758</v>
      </c>
      <c r="G12" s="111"/>
      <c r="H12" s="37"/>
      <c r="I12" s="143"/>
    </row>
    <row r="13" spans="1:10" ht="14.45" x14ac:dyDescent="0.3">
      <c r="A13" s="48"/>
      <c r="B13" s="46" t="s">
        <v>26</v>
      </c>
      <c r="C13" s="46" t="s">
        <v>27</v>
      </c>
      <c r="D13" s="208">
        <f>'Jan. 18'!D16</f>
        <v>906225.07</v>
      </c>
      <c r="E13" s="122">
        <f>(D13/(D13+D12))*(D14+D15)</f>
        <v>-205293.63998875802</v>
      </c>
      <c r="F13" s="122">
        <f>E13+D13</f>
        <v>700931.43001124193</v>
      </c>
      <c r="G13" s="111"/>
      <c r="H13" s="37"/>
      <c r="I13" s="143"/>
    </row>
    <row r="14" spans="1:10" ht="14.45" x14ac:dyDescent="0.3">
      <c r="A14" s="48"/>
      <c r="B14" s="46" t="s">
        <v>28</v>
      </c>
      <c r="C14" s="46" t="s">
        <v>29</v>
      </c>
      <c r="D14" s="208">
        <f>'Jan. 18'!D17</f>
        <v>-197975.73</v>
      </c>
      <c r="E14" s="31"/>
      <c r="F14" s="31"/>
      <c r="G14" s="111"/>
      <c r="H14" s="37"/>
      <c r="I14" s="143"/>
    </row>
    <row r="15" spans="1:10" thickBot="1" x14ac:dyDescent="0.35">
      <c r="A15" s="53"/>
      <c r="B15" s="54" t="s">
        <v>30</v>
      </c>
      <c r="C15" s="54" t="s">
        <v>31</v>
      </c>
      <c r="D15" s="209">
        <f>'Jan. 18'!D18</f>
        <v>-801817.37</v>
      </c>
      <c r="E15" s="33"/>
      <c r="F15" s="33"/>
      <c r="G15" s="35"/>
      <c r="H15" s="112"/>
      <c r="I15" s="143"/>
    </row>
    <row r="16" spans="1:10" thickBot="1" x14ac:dyDescent="0.35">
      <c r="A16" s="143"/>
      <c r="B16" s="143"/>
      <c r="C16" s="143"/>
      <c r="D16" s="143"/>
      <c r="E16" s="143"/>
      <c r="F16" s="143"/>
      <c r="G16" s="143"/>
      <c r="H16" s="143"/>
      <c r="I16" s="143"/>
    </row>
    <row r="17" spans="1:8" ht="14.45" x14ac:dyDescent="0.3">
      <c r="A17" s="149" t="s">
        <v>75</v>
      </c>
      <c r="B17" s="150"/>
      <c r="C17" s="151"/>
      <c r="D17" s="81"/>
      <c r="E17" s="81"/>
      <c r="F17" s="81"/>
      <c r="G17" s="81"/>
      <c r="H17" s="65"/>
    </row>
    <row r="18" spans="1:8" thickBot="1" x14ac:dyDescent="0.35">
      <c r="A18" s="113" t="s">
        <v>13</v>
      </c>
      <c r="B18" s="36"/>
      <c r="C18" s="114"/>
      <c r="D18" s="111"/>
      <c r="E18" s="111"/>
      <c r="F18" s="111"/>
      <c r="G18" s="111"/>
      <c r="H18" s="37"/>
    </row>
    <row r="19" spans="1:8" thickTop="1" x14ac:dyDescent="0.3">
      <c r="A19" s="38" t="s">
        <v>14</v>
      </c>
      <c r="B19" s="39"/>
      <c r="C19" s="40" t="s">
        <v>14</v>
      </c>
      <c r="D19" s="41" t="s">
        <v>15</v>
      </c>
      <c r="E19" s="111"/>
      <c r="F19" s="111"/>
      <c r="G19" s="111"/>
      <c r="H19" s="37"/>
    </row>
    <row r="20" spans="1:8" thickBot="1" x14ac:dyDescent="0.35">
      <c r="A20" s="115" t="s">
        <v>16</v>
      </c>
      <c r="B20" s="42" t="s">
        <v>17</v>
      </c>
      <c r="C20" s="43" t="s">
        <v>14</v>
      </c>
      <c r="D20" s="44" t="s">
        <v>18</v>
      </c>
      <c r="E20" s="116" t="s">
        <v>19</v>
      </c>
      <c r="F20" s="117" t="s">
        <v>20</v>
      </c>
      <c r="G20" s="106" t="s">
        <v>21</v>
      </c>
      <c r="H20" s="109" t="s">
        <v>22</v>
      </c>
    </row>
    <row r="21" spans="1:8" ht="14.45" x14ac:dyDescent="0.3">
      <c r="A21" s="45" t="s">
        <v>23</v>
      </c>
      <c r="B21" s="46" t="s">
        <v>24</v>
      </c>
      <c r="C21" s="46" t="s">
        <v>25</v>
      </c>
      <c r="D21" s="207">
        <f>'Feb. 18'!D6</f>
        <v>27667.06</v>
      </c>
      <c r="E21" s="120">
        <f>(D21/(D21+D22))*(D23+D24)</f>
        <v>-79433.139294127715</v>
      </c>
      <c r="F21" s="120">
        <f>D21+E21</f>
        <v>-51766.079294127718</v>
      </c>
      <c r="G21" s="121">
        <f>F21+F29</f>
        <v>3114663.3145624772</v>
      </c>
      <c r="H21" s="37"/>
    </row>
    <row r="22" spans="1:8" ht="14.45" x14ac:dyDescent="0.3">
      <c r="A22" s="48"/>
      <c r="B22" s="46" t="s">
        <v>26</v>
      </c>
      <c r="C22" s="46" t="s">
        <v>27</v>
      </c>
      <c r="D22" s="208">
        <f>'Feb. 18'!D7</f>
        <v>8083.6</v>
      </c>
      <c r="E22" s="122">
        <f>(D22/(D22+D21))*(D23+D24)</f>
        <v>-23208.310705872282</v>
      </c>
      <c r="F22" s="122">
        <f>D22+E22</f>
        <v>-15124.710705872281</v>
      </c>
      <c r="G22" s="111"/>
      <c r="H22" s="118">
        <f>F22+F30</f>
        <v>780679.9254375227</v>
      </c>
    </row>
    <row r="23" spans="1:8" ht="14.45" x14ac:dyDescent="0.3">
      <c r="A23" s="48"/>
      <c r="B23" s="46" t="s">
        <v>28</v>
      </c>
      <c r="C23" s="46" t="s">
        <v>29</v>
      </c>
      <c r="D23" s="208">
        <f>'Feb. 18'!D8</f>
        <v>-32586.28</v>
      </c>
      <c r="E23" s="47"/>
      <c r="F23" s="47"/>
      <c r="G23" s="27"/>
      <c r="H23" s="37"/>
    </row>
    <row r="24" spans="1:8" ht="14.45" x14ac:dyDescent="0.3">
      <c r="A24" s="48"/>
      <c r="B24" s="46" t="s">
        <v>30</v>
      </c>
      <c r="C24" s="46" t="s">
        <v>31</v>
      </c>
      <c r="D24" s="209">
        <f>'Feb. 18'!D9</f>
        <v>-70055.17</v>
      </c>
      <c r="E24" s="47"/>
      <c r="F24" s="47"/>
      <c r="G24" s="27"/>
      <c r="H24" s="37"/>
    </row>
    <row r="25" spans="1:8" ht="14.45" x14ac:dyDescent="0.3">
      <c r="A25" s="49"/>
      <c r="B25" s="111"/>
      <c r="C25" s="111"/>
      <c r="D25" s="50"/>
      <c r="E25" s="111"/>
      <c r="F25" s="111"/>
      <c r="G25" s="27"/>
      <c r="H25" s="37"/>
    </row>
    <row r="26" spans="1:8" thickBot="1" x14ac:dyDescent="0.35">
      <c r="A26" s="113" t="s">
        <v>32</v>
      </c>
      <c r="B26" s="114"/>
      <c r="C26" s="119"/>
      <c r="D26" s="111"/>
      <c r="E26" s="111"/>
      <c r="F26" s="111"/>
      <c r="G26" s="27"/>
      <c r="H26" s="37"/>
    </row>
    <row r="27" spans="1:8" thickTop="1" x14ac:dyDescent="0.3">
      <c r="A27" s="38" t="s">
        <v>14</v>
      </c>
      <c r="B27" s="39"/>
      <c r="C27" s="40" t="s">
        <v>14</v>
      </c>
      <c r="D27" s="41" t="s">
        <v>15</v>
      </c>
      <c r="E27" s="111"/>
      <c r="F27" s="111"/>
      <c r="G27" s="27"/>
      <c r="H27" s="37"/>
    </row>
    <row r="28" spans="1:8" thickBot="1" x14ac:dyDescent="0.35">
      <c r="A28" s="115" t="s">
        <v>16</v>
      </c>
      <c r="B28" s="42" t="s">
        <v>17</v>
      </c>
      <c r="C28" s="43" t="s">
        <v>14</v>
      </c>
      <c r="D28" s="51" t="s">
        <v>18</v>
      </c>
      <c r="E28" s="111"/>
      <c r="F28" s="111"/>
      <c r="G28" s="111"/>
      <c r="H28" s="37"/>
    </row>
    <row r="29" spans="1:8" ht="14.45" x14ac:dyDescent="0.3">
      <c r="A29" s="45" t="s">
        <v>23</v>
      </c>
      <c r="B29" s="46" t="s">
        <v>24</v>
      </c>
      <c r="C29" s="46" t="s">
        <v>25</v>
      </c>
      <c r="D29" s="207">
        <f>'Feb. 18'!D15</f>
        <v>3978611.39</v>
      </c>
      <c r="E29" s="122">
        <f>(D29/(D29+D30))*(D31+D32)</f>
        <v>-812181.99614339508</v>
      </c>
      <c r="F29" s="122">
        <f>D29+E29</f>
        <v>3166429.393856605</v>
      </c>
      <c r="G29" s="52"/>
      <c r="H29" s="37"/>
    </row>
    <row r="30" spans="1:8" ht="14.45" x14ac:dyDescent="0.3">
      <c r="A30" s="48"/>
      <c r="B30" s="46" t="s">
        <v>26</v>
      </c>
      <c r="C30" s="46" t="s">
        <v>27</v>
      </c>
      <c r="D30" s="208">
        <f>'Feb. 18'!D16</f>
        <v>999926.73</v>
      </c>
      <c r="E30" s="122">
        <f>(D30/(D30+D29))*(D31+D32)</f>
        <v>-204122.09385660497</v>
      </c>
      <c r="F30" s="122">
        <f>D30+E30</f>
        <v>795804.63614339498</v>
      </c>
      <c r="G30" s="27"/>
      <c r="H30" s="37"/>
    </row>
    <row r="31" spans="1:8" ht="14.45" x14ac:dyDescent="0.3">
      <c r="A31" s="48"/>
      <c r="B31" s="46" t="s">
        <v>28</v>
      </c>
      <c r="C31" s="46" t="s">
        <v>29</v>
      </c>
      <c r="D31" s="208">
        <f>'Feb. 18'!D17</f>
        <v>-196355.05</v>
      </c>
      <c r="E31" s="47"/>
      <c r="F31" s="47"/>
      <c r="G31" s="27"/>
      <c r="H31" s="37"/>
    </row>
    <row r="32" spans="1:8" ht="15.75" thickBot="1" x14ac:dyDescent="0.3">
      <c r="A32" s="53"/>
      <c r="B32" s="54" t="s">
        <v>30</v>
      </c>
      <c r="C32" s="54" t="s">
        <v>31</v>
      </c>
      <c r="D32" s="209">
        <f>'Feb. 18'!D18</f>
        <v>-819949.04</v>
      </c>
      <c r="E32" s="55"/>
      <c r="F32" s="55"/>
      <c r="G32" s="34"/>
      <c r="H32" s="112"/>
    </row>
    <row r="33" spans="1:20" ht="15.75" thickBot="1" x14ac:dyDescent="0.3">
      <c r="A33" s="143"/>
      <c r="B33" s="15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1:20" x14ac:dyDescent="0.25">
      <c r="A34" s="149" t="s">
        <v>76</v>
      </c>
      <c r="B34" s="150"/>
      <c r="C34" s="151"/>
      <c r="D34" s="81"/>
      <c r="E34" s="81"/>
      <c r="F34" s="81"/>
      <c r="G34" s="81"/>
      <c r="H34" s="65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</row>
    <row r="35" spans="1:20" ht="15.75" thickBot="1" x14ac:dyDescent="0.3">
      <c r="A35" s="113" t="s">
        <v>13</v>
      </c>
      <c r="B35" s="36"/>
      <c r="C35" s="114"/>
      <c r="D35" s="67" t="s">
        <v>15</v>
      </c>
      <c r="E35" s="111"/>
      <c r="F35" s="111"/>
      <c r="G35" s="111"/>
      <c r="H35" s="37"/>
      <c r="I35" s="22"/>
      <c r="J35" s="22"/>
      <c r="K35" s="22"/>
      <c r="L35" s="22"/>
      <c r="M35" s="22"/>
      <c r="N35" s="22"/>
      <c r="O35" s="22"/>
      <c r="P35" s="111"/>
      <c r="Q35" s="111"/>
      <c r="R35" s="143"/>
      <c r="S35" s="143"/>
      <c r="T35" s="143"/>
    </row>
    <row r="36" spans="1:20" ht="16.5" thickTop="1" thickBot="1" x14ac:dyDescent="0.3">
      <c r="A36" s="115" t="s">
        <v>16</v>
      </c>
      <c r="B36" s="42" t="s">
        <v>17</v>
      </c>
      <c r="C36" s="68" t="s">
        <v>14</v>
      </c>
      <c r="D36" s="123" t="s">
        <v>18</v>
      </c>
      <c r="E36" s="116" t="s">
        <v>19</v>
      </c>
      <c r="F36" s="117" t="s">
        <v>20</v>
      </c>
      <c r="G36" s="106" t="s">
        <v>21</v>
      </c>
      <c r="H36" s="109" t="s">
        <v>22</v>
      </c>
      <c r="I36" s="21"/>
      <c r="J36" s="21"/>
      <c r="K36" s="21"/>
      <c r="L36" s="21"/>
      <c r="M36" s="21"/>
      <c r="N36" s="21"/>
      <c r="O36" s="21"/>
      <c r="P36" s="23"/>
      <c r="Q36" s="23"/>
      <c r="R36" s="143"/>
      <c r="S36" s="143"/>
      <c r="T36" s="143"/>
    </row>
    <row r="37" spans="1:20" x14ac:dyDescent="0.25">
      <c r="A37" s="70" t="s">
        <v>23</v>
      </c>
      <c r="B37" s="71" t="s">
        <v>24</v>
      </c>
      <c r="C37" s="46" t="s">
        <v>25</v>
      </c>
      <c r="D37" s="207">
        <f>'Mar. 18'!D6</f>
        <v>10861.63</v>
      </c>
      <c r="E37" s="120">
        <f>(D37/(D37+D38))*(D39+D40)</f>
        <v>-87350.262267535974</v>
      </c>
      <c r="F37" s="120">
        <f>D37+E37</f>
        <v>-76488.63226753597</v>
      </c>
      <c r="G37" s="121">
        <f>F37+F44</f>
        <v>3672054.0506796311</v>
      </c>
      <c r="H37" s="37"/>
      <c r="I37" s="20"/>
      <c r="J37" s="20"/>
      <c r="K37" s="20"/>
      <c r="L37" s="20"/>
      <c r="M37" s="20"/>
      <c r="N37" s="20"/>
      <c r="O37" s="25"/>
      <c r="P37" s="26"/>
      <c r="Q37" s="26"/>
      <c r="R37" s="143"/>
      <c r="S37" s="143"/>
      <c r="T37" s="143"/>
    </row>
    <row r="38" spans="1:20" x14ac:dyDescent="0.25">
      <c r="A38" s="73"/>
      <c r="B38" s="71" t="s">
        <v>26</v>
      </c>
      <c r="C38" s="46" t="s">
        <v>27</v>
      </c>
      <c r="D38" s="208">
        <f>'Mar. 18'!D7</f>
        <v>2072.63</v>
      </c>
      <c r="E38" s="122">
        <f>(D38/(D38+D37))*(D39+D40)</f>
        <v>-16668.287732464014</v>
      </c>
      <c r="F38" s="122">
        <f>D38+E38</f>
        <v>-14595.657732464013</v>
      </c>
      <c r="G38" s="111"/>
      <c r="H38" s="118">
        <f>F38+F45</f>
        <v>921510.58932036825</v>
      </c>
      <c r="I38" s="20"/>
      <c r="J38" s="20"/>
      <c r="K38" s="20"/>
      <c r="L38" s="20"/>
      <c r="M38" s="20"/>
      <c r="N38" s="20"/>
      <c r="O38" s="25"/>
      <c r="P38" s="26"/>
      <c r="Q38" s="26"/>
      <c r="R38" s="143"/>
      <c r="S38" s="143"/>
      <c r="T38" s="143"/>
    </row>
    <row r="39" spans="1:20" x14ac:dyDescent="0.25">
      <c r="A39" s="73"/>
      <c r="B39" s="71" t="s">
        <v>28</v>
      </c>
      <c r="C39" s="46" t="s">
        <v>29</v>
      </c>
      <c r="D39" s="208">
        <f>'Mar. 18'!D8</f>
        <v>-31840.29</v>
      </c>
      <c r="E39" s="74"/>
      <c r="F39" s="74"/>
      <c r="G39" s="20"/>
      <c r="H39" s="75"/>
      <c r="I39" s="20"/>
      <c r="J39" s="20"/>
      <c r="K39" s="20"/>
      <c r="L39" s="20"/>
      <c r="M39" s="20"/>
      <c r="N39" s="20"/>
      <c r="O39" s="25"/>
      <c r="P39" s="26"/>
      <c r="Q39" s="26"/>
      <c r="R39" s="143"/>
      <c r="S39" s="143"/>
      <c r="T39" s="143"/>
    </row>
    <row r="40" spans="1:20" ht="15.75" thickBot="1" x14ac:dyDescent="0.3">
      <c r="A40" s="73"/>
      <c r="B40" s="71" t="s">
        <v>30</v>
      </c>
      <c r="C40" s="54" t="s">
        <v>31</v>
      </c>
      <c r="D40" s="209">
        <f>'Mar. 18'!D9</f>
        <v>-72178.259999999995</v>
      </c>
      <c r="E40" s="74"/>
      <c r="F40" s="74"/>
      <c r="G40" s="27"/>
      <c r="H40" s="37"/>
      <c r="I40" s="111"/>
      <c r="J40" s="111"/>
      <c r="K40" s="111"/>
      <c r="L40" s="111"/>
      <c r="M40" s="111"/>
      <c r="N40" s="111"/>
      <c r="O40" s="26"/>
      <c r="P40" s="26"/>
      <c r="Q40" s="26"/>
      <c r="R40" s="143"/>
      <c r="S40" s="143"/>
      <c r="T40" s="143"/>
    </row>
    <row r="41" spans="1:20" ht="15.75" thickBot="1" x14ac:dyDescent="0.3">
      <c r="A41" s="113" t="s">
        <v>32</v>
      </c>
      <c r="B41" s="114"/>
      <c r="C41" s="119"/>
      <c r="D41" s="111"/>
      <c r="E41" s="111"/>
      <c r="F41" s="111"/>
      <c r="G41" s="111"/>
      <c r="H41" s="37"/>
      <c r="I41" s="143"/>
      <c r="J41" s="143"/>
      <c r="K41" s="143"/>
      <c r="L41" s="143"/>
      <c r="M41" s="143"/>
      <c r="N41" s="143"/>
      <c r="O41" s="153"/>
      <c r="P41" s="153"/>
      <c r="Q41" s="153"/>
      <c r="R41" s="143"/>
      <c r="S41" s="143"/>
      <c r="T41" s="143"/>
    </row>
    <row r="42" spans="1:20" ht="15.75" thickTop="1" x14ac:dyDescent="0.25">
      <c r="A42" s="38" t="s">
        <v>14</v>
      </c>
      <c r="B42" s="39"/>
      <c r="C42" s="69" t="s">
        <v>14</v>
      </c>
      <c r="D42" s="67" t="s">
        <v>15</v>
      </c>
      <c r="E42" s="22"/>
      <c r="F42" s="22"/>
      <c r="G42" s="22"/>
      <c r="H42" s="76"/>
      <c r="I42" s="22"/>
      <c r="J42" s="22"/>
      <c r="K42" s="22"/>
      <c r="L42" s="22"/>
      <c r="M42" s="22"/>
      <c r="N42" s="22"/>
      <c r="O42" s="28"/>
      <c r="P42" s="26"/>
      <c r="Q42" s="26"/>
      <c r="R42" s="111"/>
      <c r="S42" s="111"/>
      <c r="T42" s="111"/>
    </row>
    <row r="43" spans="1:20" ht="15.75" thickBot="1" x14ac:dyDescent="0.3">
      <c r="A43" s="70" t="s">
        <v>16</v>
      </c>
      <c r="B43" s="71" t="s">
        <v>17</v>
      </c>
      <c r="C43" s="71" t="s">
        <v>14</v>
      </c>
      <c r="D43" s="123" t="s">
        <v>18</v>
      </c>
      <c r="E43" s="74"/>
      <c r="F43" s="74"/>
      <c r="G43" s="21"/>
      <c r="H43" s="77"/>
      <c r="I43" s="21"/>
      <c r="J43" s="21"/>
      <c r="K43" s="21"/>
      <c r="L43" s="21"/>
      <c r="M43" s="21"/>
      <c r="N43" s="21"/>
      <c r="O43" s="29"/>
      <c r="P43" s="30"/>
      <c r="Q43" s="30"/>
      <c r="R43" s="111"/>
      <c r="S43" s="111"/>
      <c r="T43" s="111"/>
    </row>
    <row r="44" spans="1:20" x14ac:dyDescent="0.25">
      <c r="A44" s="70" t="s">
        <v>23</v>
      </c>
      <c r="B44" s="71" t="s">
        <v>24</v>
      </c>
      <c r="C44" s="46" t="s">
        <v>25</v>
      </c>
      <c r="D44" s="207">
        <f>'Mar. 18'!D15</f>
        <v>4585277.3099999996</v>
      </c>
      <c r="E44" s="122">
        <f>(D44/(D44+D45))*(D46+D47)</f>
        <v>-836734.62705283216</v>
      </c>
      <c r="F44" s="122">
        <f>D44+E44</f>
        <v>3748542.6829471672</v>
      </c>
      <c r="G44" s="20"/>
      <c r="H44" s="75"/>
      <c r="I44" s="20"/>
      <c r="J44" s="20"/>
      <c r="K44" s="20"/>
      <c r="L44" s="20"/>
      <c r="M44" s="20"/>
      <c r="N44" s="20"/>
      <c r="O44" s="25"/>
      <c r="P44" s="26"/>
      <c r="Q44" s="26"/>
      <c r="R44" s="111"/>
      <c r="S44" s="111"/>
      <c r="T44" s="111"/>
    </row>
    <row r="45" spans="1:20" x14ac:dyDescent="0.25">
      <c r="A45" s="73"/>
      <c r="B45" s="71" t="s">
        <v>26</v>
      </c>
      <c r="C45" s="46" t="s">
        <v>27</v>
      </c>
      <c r="D45" s="208">
        <f>'Mar. 18'!D16</f>
        <v>1145060.1200000001</v>
      </c>
      <c r="E45" s="122">
        <f>(D45/(D45+D44))*(D46+D47)</f>
        <v>-208953.87294716781</v>
      </c>
      <c r="F45" s="122">
        <f>D45+E45</f>
        <v>936106.24705283227</v>
      </c>
      <c r="G45" s="20"/>
      <c r="H45" s="75"/>
      <c r="I45" s="20"/>
      <c r="J45" s="20"/>
      <c r="K45" s="20"/>
      <c r="L45" s="20"/>
      <c r="M45" s="20"/>
      <c r="N45" s="20"/>
      <c r="O45" s="25"/>
      <c r="P45" s="26"/>
      <c r="Q45" s="26"/>
      <c r="R45" s="111"/>
      <c r="S45" s="111"/>
      <c r="T45" s="111"/>
    </row>
    <row r="46" spans="1:20" x14ac:dyDescent="0.25">
      <c r="A46" s="73"/>
      <c r="B46" s="71" t="s">
        <v>28</v>
      </c>
      <c r="C46" s="46" t="s">
        <v>29</v>
      </c>
      <c r="D46" s="208">
        <f>'Mar. 18'!D17</f>
        <v>-196344.51</v>
      </c>
      <c r="E46" s="74"/>
      <c r="F46" s="74"/>
      <c r="G46" s="20"/>
      <c r="H46" s="75"/>
      <c r="I46" s="20"/>
      <c r="J46" s="20"/>
      <c r="K46" s="20"/>
      <c r="L46" s="20"/>
      <c r="M46" s="20"/>
      <c r="N46" s="20"/>
      <c r="O46" s="25"/>
      <c r="P46" s="26"/>
      <c r="Q46" s="26"/>
      <c r="R46" s="111"/>
      <c r="S46" s="111"/>
      <c r="T46" s="111"/>
    </row>
    <row r="47" spans="1:20" ht="15.75" thickBot="1" x14ac:dyDescent="0.3">
      <c r="A47" s="78"/>
      <c r="B47" s="79" t="s">
        <v>30</v>
      </c>
      <c r="C47" s="54" t="s">
        <v>31</v>
      </c>
      <c r="D47" s="209">
        <f>'Mar. 18'!D18</f>
        <v>-849343.99</v>
      </c>
      <c r="E47" s="80"/>
      <c r="F47" s="80"/>
      <c r="G47" s="35"/>
      <c r="H47" s="112"/>
      <c r="I47" s="111"/>
      <c r="J47" s="111"/>
      <c r="K47" s="111"/>
      <c r="L47" s="111"/>
      <c r="M47" s="111"/>
      <c r="N47" s="111"/>
      <c r="O47" s="26"/>
      <c r="P47" s="26"/>
      <c r="Q47" s="26"/>
      <c r="R47" s="111"/>
      <c r="S47" s="111"/>
      <c r="T47" s="111"/>
    </row>
    <row r="48" spans="1:20" ht="15.75" thickBot="1" x14ac:dyDescent="0.3">
      <c r="A48" s="74"/>
      <c r="B48" s="71"/>
      <c r="C48" s="71"/>
      <c r="D48" s="122"/>
      <c r="E48" s="74"/>
      <c r="F48" s="74"/>
      <c r="G48" s="111"/>
      <c r="H48" s="111"/>
      <c r="I48" s="111"/>
      <c r="J48" s="111"/>
      <c r="K48" s="111"/>
      <c r="L48" s="111"/>
      <c r="M48" s="111"/>
      <c r="N48" s="111"/>
      <c r="O48" s="26"/>
      <c r="P48" s="26"/>
      <c r="Q48" s="26"/>
      <c r="R48" s="111"/>
      <c r="S48" s="111"/>
      <c r="T48" s="111"/>
    </row>
    <row r="49" spans="1:20" x14ac:dyDescent="0.25">
      <c r="A49" s="149" t="s">
        <v>77</v>
      </c>
      <c r="B49" s="150"/>
      <c r="C49" s="151"/>
      <c r="D49" s="81"/>
      <c r="E49" s="81"/>
      <c r="F49" s="81"/>
      <c r="G49" s="81"/>
      <c r="H49" s="65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</row>
    <row r="50" spans="1:20" ht="15.75" thickBot="1" x14ac:dyDescent="0.3">
      <c r="A50" s="113" t="s">
        <v>13</v>
      </c>
      <c r="B50" s="36"/>
      <c r="C50" s="114"/>
      <c r="D50" s="111"/>
      <c r="E50" s="111"/>
      <c r="F50" s="111"/>
      <c r="G50" s="111"/>
      <c r="H50" s="37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</row>
    <row r="51" spans="1:20" ht="15.75" thickTop="1" x14ac:dyDescent="0.25">
      <c r="A51" s="38" t="s">
        <v>14</v>
      </c>
      <c r="B51" s="39"/>
      <c r="C51" s="40" t="s">
        <v>14</v>
      </c>
      <c r="D51" s="41" t="s">
        <v>15</v>
      </c>
      <c r="E51" s="111"/>
      <c r="F51" s="111"/>
      <c r="G51" s="111"/>
      <c r="H51" s="37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</row>
    <row r="52" spans="1:20" ht="15.75" thickBot="1" x14ac:dyDescent="0.3">
      <c r="A52" s="115" t="s">
        <v>16</v>
      </c>
      <c r="B52" s="42" t="s">
        <v>17</v>
      </c>
      <c r="C52" s="43" t="s">
        <v>14</v>
      </c>
      <c r="D52" s="123" t="s">
        <v>18</v>
      </c>
      <c r="E52" s="116" t="s">
        <v>19</v>
      </c>
      <c r="F52" s="117" t="s">
        <v>20</v>
      </c>
      <c r="G52" s="116" t="s">
        <v>21</v>
      </c>
      <c r="H52" s="109" t="s">
        <v>22</v>
      </c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</row>
    <row r="53" spans="1:20" x14ac:dyDescent="0.25">
      <c r="A53" s="45" t="s">
        <v>23</v>
      </c>
      <c r="B53" s="46" t="s">
        <v>24</v>
      </c>
      <c r="C53" s="46" t="s">
        <v>25</v>
      </c>
      <c r="D53" s="207">
        <f>Apr.18!D6</f>
        <v>6743.66</v>
      </c>
      <c r="E53" s="120">
        <f>(D53/(D53+D54))*(D55+D56)</f>
        <v>-80456.296532469758</v>
      </c>
      <c r="F53" s="120">
        <f>D53+E53</f>
        <v>-73712.636532469754</v>
      </c>
      <c r="G53" s="121">
        <f>F53+F60</f>
        <v>4268719.3370946152</v>
      </c>
      <c r="H53" s="37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</row>
    <row r="54" spans="1:20" x14ac:dyDescent="0.25">
      <c r="A54" s="48"/>
      <c r="B54" s="46" t="s">
        <v>26</v>
      </c>
      <c r="C54" s="46" t="s">
        <v>27</v>
      </c>
      <c r="D54" s="208">
        <f>Apr.18!D7</f>
        <v>2090.87</v>
      </c>
      <c r="E54" s="122">
        <f>(D54/(D54+D53))*(D55+D56)</f>
        <v>-24945.453467530249</v>
      </c>
      <c r="F54" s="122">
        <f>D54+E54</f>
        <v>-22854.58346753025</v>
      </c>
      <c r="G54" s="111"/>
      <c r="H54" s="118">
        <f>F54+F61</f>
        <v>1080018.3229053847</v>
      </c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</row>
    <row r="55" spans="1:20" x14ac:dyDescent="0.25">
      <c r="A55" s="48"/>
      <c r="B55" s="46" t="s">
        <v>28</v>
      </c>
      <c r="C55" s="46" t="s">
        <v>29</v>
      </c>
      <c r="D55" s="208">
        <f>Apr.18!D8</f>
        <v>-31840.58</v>
      </c>
      <c r="E55" s="20"/>
      <c r="F55" s="31"/>
      <c r="G55" s="20"/>
      <c r="H55" s="75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</row>
    <row r="56" spans="1:20" x14ac:dyDescent="0.25">
      <c r="A56" s="48"/>
      <c r="B56" s="46" t="s">
        <v>30</v>
      </c>
      <c r="C56" s="46" t="s">
        <v>31</v>
      </c>
      <c r="D56" s="209">
        <f>Apr.18!D9</f>
        <v>-73561.17</v>
      </c>
      <c r="E56" s="111"/>
      <c r="F56" s="111"/>
      <c r="G56" s="27"/>
      <c r="H56" s="37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</row>
    <row r="57" spans="1:20" ht="15.75" thickBot="1" x14ac:dyDescent="0.3">
      <c r="A57" s="113" t="s">
        <v>32</v>
      </c>
      <c r="B57" s="114"/>
      <c r="C57" s="119"/>
      <c r="D57" s="111"/>
      <c r="E57" s="21"/>
      <c r="F57" s="21"/>
      <c r="G57" s="21"/>
      <c r="H57" s="77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</row>
    <row r="58" spans="1:20" ht="15.75" thickTop="1" x14ac:dyDescent="0.25">
      <c r="A58" s="38" t="s">
        <v>14</v>
      </c>
      <c r="B58" s="39"/>
      <c r="C58" s="40" t="s">
        <v>14</v>
      </c>
      <c r="D58" s="67" t="s">
        <v>15</v>
      </c>
      <c r="E58" s="26"/>
      <c r="F58" s="31"/>
      <c r="G58" s="20"/>
      <c r="H58" s="75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</row>
    <row r="59" spans="1:20" ht="15.75" thickBot="1" x14ac:dyDescent="0.3">
      <c r="A59" s="115" t="s">
        <v>16</v>
      </c>
      <c r="B59" s="42" t="s">
        <v>17</v>
      </c>
      <c r="C59" s="43" t="s">
        <v>14</v>
      </c>
      <c r="D59" s="123" t="s">
        <v>18</v>
      </c>
      <c r="E59" s="26"/>
      <c r="F59" s="31"/>
      <c r="G59" s="20"/>
      <c r="H59" s="75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1:20" x14ac:dyDescent="0.25">
      <c r="A60" s="45" t="s">
        <v>23</v>
      </c>
      <c r="B60" s="46" t="s">
        <v>24</v>
      </c>
      <c r="C60" s="46" t="s">
        <v>25</v>
      </c>
      <c r="D60" s="207">
        <f>Apr.18!D15</f>
        <v>5202181.13</v>
      </c>
      <c r="E60" s="122">
        <f>(D60/(D60+D61))*(D62+D63)</f>
        <v>-859749.15637291491</v>
      </c>
      <c r="F60" s="122">
        <f>D60+E60</f>
        <v>4342431.9736270849</v>
      </c>
      <c r="G60" s="20"/>
      <c r="H60" s="75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1:20" x14ac:dyDescent="0.25">
      <c r="A61" s="48"/>
      <c r="B61" s="46" t="s">
        <v>26</v>
      </c>
      <c r="C61" s="46" t="s">
        <v>27</v>
      </c>
      <c r="D61" s="208">
        <f>Apr.18!D16</f>
        <v>1321228.44</v>
      </c>
      <c r="E61" s="122">
        <f>(D61/(D61+D60))*(D62+D63)</f>
        <v>-218355.53362708504</v>
      </c>
      <c r="F61" s="122">
        <f>D61+E61</f>
        <v>1102872.906372915</v>
      </c>
      <c r="G61" s="31"/>
      <c r="H61" s="82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</row>
    <row r="62" spans="1:20" x14ac:dyDescent="0.25">
      <c r="A62" s="48"/>
      <c r="B62" s="46" t="s">
        <v>28</v>
      </c>
      <c r="C62" s="46" t="s">
        <v>29</v>
      </c>
      <c r="D62" s="208">
        <f>Apr.18!D17</f>
        <v>-195456.16</v>
      </c>
      <c r="E62" s="20"/>
      <c r="F62" s="31"/>
      <c r="G62" s="111"/>
      <c r="H62" s="82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</row>
    <row r="63" spans="1:20" ht="15.75" thickBot="1" x14ac:dyDescent="0.3">
      <c r="A63" s="53"/>
      <c r="B63" s="54" t="s">
        <v>30</v>
      </c>
      <c r="C63" s="54" t="s">
        <v>31</v>
      </c>
      <c r="D63" s="209">
        <f>Apr.18!D18</f>
        <v>-882648.53</v>
      </c>
      <c r="E63" s="32"/>
      <c r="F63" s="33"/>
      <c r="G63" s="35"/>
      <c r="H63" s="112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1:20" ht="15.75" thickBot="1" x14ac:dyDescent="0.3">
      <c r="A64" s="143"/>
      <c r="B64" s="143"/>
      <c r="C64" s="143"/>
      <c r="D64" s="154"/>
      <c r="E64" s="143"/>
      <c r="F64" s="144"/>
      <c r="G64" s="144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</row>
    <row r="65" spans="1:8" x14ac:dyDescent="0.25">
      <c r="A65" s="149" t="s">
        <v>78</v>
      </c>
      <c r="B65" s="150"/>
      <c r="C65" s="151"/>
      <c r="D65" s="81"/>
      <c r="E65" s="81"/>
      <c r="F65" s="81"/>
      <c r="G65" s="81"/>
      <c r="H65" s="65"/>
    </row>
    <row r="66" spans="1:8" ht="15.75" thickBot="1" x14ac:dyDescent="0.3">
      <c r="A66" s="113" t="s">
        <v>13</v>
      </c>
      <c r="B66" s="36"/>
      <c r="C66" s="114"/>
      <c r="D66" s="111"/>
      <c r="E66" s="111"/>
      <c r="F66" s="111"/>
      <c r="G66" s="111"/>
      <c r="H66" s="37"/>
    </row>
    <row r="67" spans="1:8" ht="15.75" thickTop="1" x14ac:dyDescent="0.25">
      <c r="A67" s="38" t="s">
        <v>14</v>
      </c>
      <c r="B67" s="39"/>
      <c r="C67" s="40" t="s">
        <v>14</v>
      </c>
      <c r="D67" s="41" t="s">
        <v>15</v>
      </c>
      <c r="E67" s="111"/>
      <c r="F67" s="111"/>
      <c r="G67" s="111"/>
      <c r="H67" s="37"/>
    </row>
    <row r="68" spans="1:8" ht="15.75" thickBot="1" x14ac:dyDescent="0.3">
      <c r="A68" s="115" t="s">
        <v>16</v>
      </c>
      <c r="B68" s="42" t="s">
        <v>17</v>
      </c>
      <c r="C68" s="43" t="s">
        <v>14</v>
      </c>
      <c r="D68" s="123" t="s">
        <v>18</v>
      </c>
      <c r="E68" s="116" t="s">
        <v>19</v>
      </c>
      <c r="F68" s="117" t="s">
        <v>20</v>
      </c>
      <c r="G68" s="116" t="s">
        <v>21</v>
      </c>
      <c r="H68" s="109" t="s">
        <v>22</v>
      </c>
    </row>
    <row r="69" spans="1:8" x14ac:dyDescent="0.25">
      <c r="A69" s="45" t="s">
        <v>23</v>
      </c>
      <c r="B69" s="46" t="s">
        <v>24</v>
      </c>
      <c r="C69" s="46" t="s">
        <v>25</v>
      </c>
      <c r="D69" s="207">
        <f>May.18!D6</f>
        <v>6295.79</v>
      </c>
      <c r="E69" s="120">
        <f>(D69/(D69+D70))*(D71+D72)</f>
        <v>-87214.525913409321</v>
      </c>
      <c r="F69" s="120">
        <f>D69+E69</f>
        <v>-80918.735913409328</v>
      </c>
      <c r="G69" s="121">
        <f>F69+F76</f>
        <v>4761346.9687725296</v>
      </c>
      <c r="H69" s="37"/>
    </row>
    <row r="70" spans="1:8" x14ac:dyDescent="0.25">
      <c r="A70" s="48"/>
      <c r="B70" s="46" t="s">
        <v>26</v>
      </c>
      <c r="C70" s="46" t="s">
        <v>27</v>
      </c>
      <c r="D70" s="208">
        <f>May.18!D7</f>
        <v>1402.73</v>
      </c>
      <c r="E70" s="122">
        <f>(D70/(D70+D69))*(D71+D72)</f>
        <v>-19431.784086590669</v>
      </c>
      <c r="F70" s="122">
        <f>D70+E70</f>
        <v>-18029.05408659067</v>
      </c>
      <c r="G70" s="111"/>
      <c r="H70" s="118">
        <f>F70+F77</f>
        <v>1187769.4812274703</v>
      </c>
    </row>
    <row r="71" spans="1:8" x14ac:dyDescent="0.25">
      <c r="A71" s="48"/>
      <c r="B71" s="46" t="s">
        <v>28</v>
      </c>
      <c r="C71" s="46" t="s">
        <v>29</v>
      </c>
      <c r="D71" s="208">
        <f>May.18!D8</f>
        <v>-31655.18</v>
      </c>
      <c r="E71" s="20"/>
      <c r="F71" s="31"/>
      <c r="G71" s="20"/>
      <c r="H71" s="75"/>
    </row>
    <row r="72" spans="1:8" x14ac:dyDescent="0.25">
      <c r="A72" s="48"/>
      <c r="B72" s="46" t="s">
        <v>30</v>
      </c>
      <c r="C72" s="46" t="s">
        <v>31</v>
      </c>
      <c r="D72" s="209">
        <f>May.18!D9</f>
        <v>-74991.13</v>
      </c>
      <c r="E72" s="111"/>
      <c r="F72" s="31"/>
      <c r="G72" s="31"/>
      <c r="H72" s="37"/>
    </row>
    <row r="73" spans="1:8" ht="15.75" thickBot="1" x14ac:dyDescent="0.3">
      <c r="A73" s="113" t="s">
        <v>32</v>
      </c>
      <c r="B73" s="114"/>
      <c r="C73" s="119"/>
      <c r="D73" s="111"/>
      <c r="E73" s="111"/>
      <c r="F73" s="111"/>
      <c r="G73" s="111"/>
      <c r="H73" s="37"/>
    </row>
    <row r="74" spans="1:8" ht="15.75" thickTop="1" x14ac:dyDescent="0.25">
      <c r="A74" s="38" t="s">
        <v>14</v>
      </c>
      <c r="B74" s="39"/>
      <c r="C74" s="40" t="s">
        <v>14</v>
      </c>
      <c r="D74" s="67" t="s">
        <v>15</v>
      </c>
      <c r="E74" s="111"/>
      <c r="F74" s="111"/>
      <c r="G74" s="111"/>
      <c r="H74" s="37"/>
    </row>
    <row r="75" spans="1:8" ht="15.75" thickBot="1" x14ac:dyDescent="0.3">
      <c r="A75" s="115" t="s">
        <v>16</v>
      </c>
      <c r="B75" s="42" t="s">
        <v>17</v>
      </c>
      <c r="C75" s="43" t="s">
        <v>14</v>
      </c>
      <c r="D75" s="123" t="s">
        <v>18</v>
      </c>
      <c r="E75" s="111"/>
      <c r="F75" s="111"/>
      <c r="G75" s="111"/>
      <c r="H75" s="37"/>
    </row>
    <row r="76" spans="1:8" x14ac:dyDescent="0.25">
      <c r="A76" s="45" t="s">
        <v>23</v>
      </c>
      <c r="B76" s="46" t="s">
        <v>24</v>
      </c>
      <c r="C76" s="46" t="s">
        <v>25</v>
      </c>
      <c r="D76" s="207">
        <f>May.18!D15</f>
        <v>5753597.46</v>
      </c>
      <c r="E76" s="122">
        <f>(D76/(D76+D77))*(D78+D79)</f>
        <v>-911331.7553140613</v>
      </c>
      <c r="F76" s="122">
        <f>D76+E76</f>
        <v>4842265.7046859385</v>
      </c>
      <c r="G76" s="31"/>
      <c r="H76" s="82"/>
    </row>
    <row r="77" spans="1:8" x14ac:dyDescent="0.25">
      <c r="A77" s="48"/>
      <c r="B77" s="46" t="s">
        <v>26</v>
      </c>
      <c r="C77" s="46" t="s">
        <v>27</v>
      </c>
      <c r="D77" s="208">
        <f>May.18!D16</f>
        <v>1432734.14</v>
      </c>
      <c r="E77" s="122">
        <f>(D77/(D77+D76))*(D78+D79)</f>
        <v>-226935.60468593886</v>
      </c>
      <c r="F77" s="122">
        <f>D77+E77</f>
        <v>1205798.535314061</v>
      </c>
      <c r="G77" s="31"/>
      <c r="H77" s="82"/>
    </row>
    <row r="78" spans="1:8" x14ac:dyDescent="0.25">
      <c r="A78" s="48"/>
      <c r="B78" s="46" t="s">
        <v>28</v>
      </c>
      <c r="C78" s="46" t="s">
        <v>29</v>
      </c>
      <c r="D78" s="208">
        <f>May.18!D17</f>
        <v>-194646.95</v>
      </c>
      <c r="E78" s="20"/>
      <c r="F78" s="31"/>
      <c r="G78" s="111"/>
      <c r="H78" s="82"/>
    </row>
    <row r="79" spans="1:8" ht="15.75" thickBot="1" x14ac:dyDescent="0.3">
      <c r="A79" s="53"/>
      <c r="B79" s="54" t="s">
        <v>30</v>
      </c>
      <c r="C79" s="54" t="s">
        <v>31</v>
      </c>
      <c r="D79" s="209">
        <f>May.18!D18</f>
        <v>-943620.41</v>
      </c>
      <c r="E79" s="35"/>
      <c r="F79" s="33"/>
      <c r="G79" s="33"/>
      <c r="H79" s="112"/>
    </row>
    <row r="80" spans="1:8" ht="15.75" thickBot="1" x14ac:dyDescent="0.3">
      <c r="A80" s="143"/>
      <c r="B80" s="143"/>
      <c r="C80" s="143"/>
      <c r="D80" s="143"/>
      <c r="E80" s="143"/>
      <c r="F80" s="143"/>
      <c r="G80" s="143"/>
      <c r="H80" s="143"/>
    </row>
    <row r="81" spans="1:11" x14ac:dyDescent="0.25">
      <c r="A81" s="149" t="s">
        <v>79</v>
      </c>
      <c r="B81" s="150"/>
      <c r="C81" s="151"/>
      <c r="D81" s="81"/>
      <c r="E81" s="81"/>
      <c r="F81" s="81"/>
      <c r="G81" s="81"/>
      <c r="H81" s="65"/>
      <c r="I81" s="143"/>
      <c r="J81" s="143"/>
      <c r="K81" s="143"/>
    </row>
    <row r="82" spans="1:11" ht="15.75" thickBot="1" x14ac:dyDescent="0.3">
      <c r="A82" s="113" t="s">
        <v>13</v>
      </c>
      <c r="B82" s="36"/>
      <c r="C82" s="114"/>
      <c r="D82" s="111"/>
      <c r="E82" s="111"/>
      <c r="F82" s="111"/>
      <c r="G82" s="111"/>
      <c r="H82" s="37"/>
      <c r="I82" s="111"/>
      <c r="J82" s="143"/>
      <c r="K82" s="143"/>
    </row>
    <row r="83" spans="1:11" ht="15.75" thickTop="1" x14ac:dyDescent="0.25">
      <c r="A83" s="38" t="s">
        <v>14</v>
      </c>
      <c r="B83" s="39"/>
      <c r="C83" s="69" t="s">
        <v>14</v>
      </c>
      <c r="D83" s="67" t="s">
        <v>15</v>
      </c>
      <c r="E83" s="22"/>
      <c r="F83" s="22"/>
      <c r="G83" s="22"/>
      <c r="H83" s="76"/>
      <c r="I83" s="111"/>
      <c r="J83" s="143"/>
      <c r="K83" s="143"/>
    </row>
    <row r="84" spans="1:11" ht="15.75" thickBot="1" x14ac:dyDescent="0.3">
      <c r="A84" s="115" t="s">
        <v>16</v>
      </c>
      <c r="B84" s="42" t="s">
        <v>17</v>
      </c>
      <c r="C84" s="68" t="s">
        <v>14</v>
      </c>
      <c r="D84" s="123" t="s">
        <v>18</v>
      </c>
      <c r="E84" s="116" t="s">
        <v>19</v>
      </c>
      <c r="F84" s="117" t="s">
        <v>20</v>
      </c>
      <c r="G84" s="116" t="s">
        <v>21</v>
      </c>
      <c r="H84" s="109" t="s">
        <v>22</v>
      </c>
      <c r="I84" s="111"/>
      <c r="J84" s="143"/>
      <c r="K84" s="143"/>
    </row>
    <row r="85" spans="1:11" x14ac:dyDescent="0.25">
      <c r="A85" s="45" t="s">
        <v>23</v>
      </c>
      <c r="B85" s="46" t="s">
        <v>24</v>
      </c>
      <c r="C85" s="46" t="s">
        <v>25</v>
      </c>
      <c r="D85" s="207">
        <f>Jun.18!D6</f>
        <v>5844.53</v>
      </c>
      <c r="E85" s="120">
        <f>(D85/(D85+D86))*(D87+D88)</f>
        <v>-85477.960891535389</v>
      </c>
      <c r="F85" s="120">
        <f>D85+E85</f>
        <v>-79633.43089153539</v>
      </c>
      <c r="G85" s="121">
        <f>F85+F92</f>
        <v>4538799.0101985196</v>
      </c>
      <c r="H85" s="37"/>
    </row>
    <row r="86" spans="1:11" x14ac:dyDescent="0.25">
      <c r="A86" s="48"/>
      <c r="B86" s="46" t="s">
        <v>26</v>
      </c>
      <c r="C86" s="46" t="s">
        <v>27</v>
      </c>
      <c r="D86" s="208">
        <f>Jun.18!D7</f>
        <v>1496.85</v>
      </c>
      <c r="E86" s="122">
        <f>(D86/(D86+D85))*(D87+D88)</f>
        <v>-21891.869108464623</v>
      </c>
      <c r="F86" s="122">
        <f>D86+E86</f>
        <v>-20395.019108464625</v>
      </c>
      <c r="G86" s="111"/>
      <c r="H86" s="118">
        <f>F86+F93</f>
        <v>1182847.8398014805</v>
      </c>
    </row>
    <row r="87" spans="1:11" x14ac:dyDescent="0.25">
      <c r="A87" s="48"/>
      <c r="B87" s="46" t="s">
        <v>28</v>
      </c>
      <c r="C87" s="46" t="s">
        <v>29</v>
      </c>
      <c r="D87" s="208">
        <f>Jun.18!D8</f>
        <v>-31646.28</v>
      </c>
      <c r="E87" s="20"/>
      <c r="F87" s="20"/>
      <c r="G87" s="20"/>
      <c r="H87" s="75"/>
    </row>
    <row r="88" spans="1:11" x14ac:dyDescent="0.25">
      <c r="A88" s="48"/>
      <c r="B88" s="46" t="s">
        <v>30</v>
      </c>
      <c r="C88" s="46" t="s">
        <v>31</v>
      </c>
      <c r="D88" s="209">
        <f>Jun.18!D9</f>
        <v>-75723.55</v>
      </c>
      <c r="E88" s="111"/>
      <c r="F88" s="31"/>
      <c r="G88" s="31"/>
      <c r="H88" s="37"/>
    </row>
    <row r="89" spans="1:11" ht="15.75" thickBot="1" x14ac:dyDescent="0.3">
      <c r="A89" s="113" t="s">
        <v>32</v>
      </c>
      <c r="B89" s="114"/>
      <c r="C89" s="119"/>
      <c r="D89" s="111"/>
      <c r="E89" s="111"/>
      <c r="F89" s="111"/>
      <c r="G89" s="111"/>
      <c r="H89" s="37"/>
    </row>
    <row r="90" spans="1:11" ht="15.75" thickTop="1" x14ac:dyDescent="0.25">
      <c r="A90" s="38" t="s">
        <v>14</v>
      </c>
      <c r="B90" s="39"/>
      <c r="C90" s="69" t="s">
        <v>14</v>
      </c>
      <c r="D90" s="67" t="s">
        <v>15</v>
      </c>
      <c r="E90" s="22"/>
      <c r="F90" s="22"/>
      <c r="G90" s="22"/>
      <c r="H90" s="76"/>
    </row>
    <row r="91" spans="1:11" ht="15.75" thickBot="1" x14ac:dyDescent="0.3">
      <c r="A91" s="115" t="s">
        <v>16</v>
      </c>
      <c r="B91" s="42" t="s">
        <v>17</v>
      </c>
      <c r="C91" s="68" t="s">
        <v>14</v>
      </c>
      <c r="D91" s="123" t="s">
        <v>18</v>
      </c>
      <c r="E91" s="21"/>
      <c r="F91" s="21"/>
      <c r="G91" s="21"/>
      <c r="H91" s="77"/>
    </row>
    <row r="92" spans="1:11" x14ac:dyDescent="0.25">
      <c r="A92" s="45" t="s">
        <v>23</v>
      </c>
      <c r="B92" s="46" t="s">
        <v>24</v>
      </c>
      <c r="C92" s="46" t="s">
        <v>25</v>
      </c>
      <c r="D92" s="207">
        <f>Jun.18!D15</f>
        <v>5558677.0599999996</v>
      </c>
      <c r="E92" s="122">
        <f>(D92/(D92+D93))*(D94+D95)</f>
        <v>-940244.61890994525</v>
      </c>
      <c r="F92" s="122">
        <f>D92+E92</f>
        <v>4618432.4410900548</v>
      </c>
      <c r="G92" s="20"/>
      <c r="H92" s="75"/>
    </row>
    <row r="93" spans="1:11" x14ac:dyDescent="0.25">
      <c r="A93" s="48"/>
      <c r="B93" s="46" t="s">
        <v>26</v>
      </c>
      <c r="C93" s="46" t="s">
        <v>27</v>
      </c>
      <c r="D93" s="208">
        <f>Jun.18!D16</f>
        <v>1448205.33</v>
      </c>
      <c r="E93" s="122">
        <f>(D93/(D93+D92))*(D94+D95)</f>
        <v>-244962.47109005493</v>
      </c>
      <c r="F93" s="122">
        <f>D93+E93</f>
        <v>1203242.8589099452</v>
      </c>
      <c r="G93" s="20"/>
      <c r="H93" s="75"/>
    </row>
    <row r="94" spans="1:11" x14ac:dyDescent="0.25">
      <c r="A94" s="48"/>
      <c r="B94" s="46" t="s">
        <v>28</v>
      </c>
      <c r="C94" s="46" t="s">
        <v>29</v>
      </c>
      <c r="D94" s="208">
        <f>Jun.18!D17</f>
        <v>-193094.17</v>
      </c>
      <c r="E94" s="74"/>
      <c r="F94" s="74"/>
      <c r="G94" s="20"/>
      <c r="H94" s="75"/>
      <c r="I94" s="143"/>
      <c r="J94" s="31"/>
      <c r="K94" s="31"/>
    </row>
    <row r="95" spans="1:11" ht="15.75" thickBot="1" x14ac:dyDescent="0.3">
      <c r="A95" s="53"/>
      <c r="B95" s="54" t="s">
        <v>30</v>
      </c>
      <c r="C95" s="54" t="s">
        <v>31</v>
      </c>
      <c r="D95" s="209">
        <f>Jun.18!D18</f>
        <v>-992112.92</v>
      </c>
      <c r="E95" s="80"/>
      <c r="F95" s="80"/>
      <c r="G95" s="32"/>
      <c r="H95" s="112"/>
      <c r="I95" s="143"/>
      <c r="J95" s="31"/>
      <c r="K95" s="31"/>
    </row>
    <row r="96" spans="1:11" ht="15.75" thickBot="1" x14ac:dyDescent="0.3">
      <c r="A96" s="143"/>
      <c r="B96" s="143"/>
      <c r="C96" s="143"/>
      <c r="D96" s="154"/>
      <c r="E96" s="143"/>
      <c r="F96" s="144"/>
      <c r="G96" s="143"/>
      <c r="H96" s="143"/>
      <c r="I96" s="143"/>
      <c r="J96" s="111"/>
      <c r="K96" s="111"/>
    </row>
    <row r="97" spans="1:12" x14ac:dyDescent="0.25">
      <c r="A97" s="142" t="s">
        <v>80</v>
      </c>
      <c r="B97" s="95"/>
      <c r="C97" s="96"/>
      <c r="D97" s="155"/>
      <c r="E97" s="156"/>
      <c r="F97" s="156"/>
      <c r="G97" s="156"/>
      <c r="H97" s="65"/>
      <c r="I97" s="143"/>
      <c r="J97" s="31"/>
      <c r="K97" s="111"/>
    </row>
    <row r="98" spans="1:12" ht="15.75" thickBot="1" x14ac:dyDescent="0.3">
      <c r="A98" s="113" t="s">
        <v>13</v>
      </c>
      <c r="B98" s="36"/>
      <c r="C98" s="114"/>
      <c r="D98" s="46"/>
      <c r="E98" s="93"/>
      <c r="F98" s="93"/>
      <c r="G98" s="31">
        <v>0</v>
      </c>
      <c r="H98" s="37"/>
      <c r="I98" s="143"/>
      <c r="J98" s="143"/>
      <c r="K98" s="143"/>
    </row>
    <row r="99" spans="1:12" ht="16.5" thickTop="1" thickBot="1" x14ac:dyDescent="0.3">
      <c r="A99" s="115" t="s">
        <v>16</v>
      </c>
      <c r="B99" s="115" t="s">
        <v>17</v>
      </c>
      <c r="C99" s="86" t="s">
        <v>14</v>
      </c>
      <c r="D99" s="123" t="s">
        <v>18</v>
      </c>
      <c r="E99" s="116" t="s">
        <v>19</v>
      </c>
      <c r="F99" s="117" t="s">
        <v>20</v>
      </c>
      <c r="G99" s="116" t="s">
        <v>21</v>
      </c>
      <c r="H99" s="109" t="s">
        <v>22</v>
      </c>
      <c r="I99" s="143"/>
      <c r="J99" s="143"/>
      <c r="K99" s="143"/>
    </row>
    <row r="100" spans="1:12" x14ac:dyDescent="0.25">
      <c r="A100" s="45" t="s">
        <v>23</v>
      </c>
      <c r="B100" s="46" t="s">
        <v>24</v>
      </c>
      <c r="C100" s="46" t="s">
        <v>25</v>
      </c>
      <c r="D100" s="207">
        <f>Jul.18!D6</f>
        <v>5518.23</v>
      </c>
      <c r="E100" s="120">
        <f>(D100/(D100+D101))*(D102+D103)</f>
        <v>-92540.514578101749</v>
      </c>
      <c r="F100" s="120">
        <f>D100+E100</f>
        <v>-87022.284578101753</v>
      </c>
      <c r="G100" s="121">
        <f>F100+F109</f>
        <v>3688156.6631282982</v>
      </c>
      <c r="H100" s="37"/>
      <c r="I100" s="31"/>
      <c r="J100" s="157"/>
      <c r="K100" s="157"/>
      <c r="L100" s="148"/>
    </row>
    <row r="101" spans="1:12" x14ac:dyDescent="0.25">
      <c r="A101" s="48"/>
      <c r="B101" s="46" t="s">
        <v>26</v>
      </c>
      <c r="C101" s="46" t="s">
        <v>27</v>
      </c>
      <c r="D101" s="208">
        <f>Jul.18!D7</f>
        <v>822.28</v>
      </c>
      <c r="E101" s="122">
        <f>(D101/(D101+D100))*(D102+D103)</f>
        <v>-13789.605421898237</v>
      </c>
      <c r="F101" s="122">
        <f>D101+E101</f>
        <v>-12967.325421898237</v>
      </c>
      <c r="G101" s="111"/>
      <c r="H101" s="118">
        <f>F101+F110</f>
        <v>997740.22687170177</v>
      </c>
      <c r="I101" s="31"/>
      <c r="J101" s="157"/>
      <c r="K101" s="157"/>
      <c r="L101" s="148"/>
    </row>
    <row r="102" spans="1:12" x14ac:dyDescent="0.25">
      <c r="A102" s="48"/>
      <c r="B102" s="46" t="s">
        <v>28</v>
      </c>
      <c r="C102" s="46" t="s">
        <v>29</v>
      </c>
      <c r="D102" s="208">
        <f>Jul.18!D8</f>
        <v>-31639.59</v>
      </c>
      <c r="E102" s="74"/>
      <c r="F102" s="111"/>
      <c r="G102" s="111"/>
      <c r="H102" s="37"/>
      <c r="I102" s="31"/>
      <c r="J102" s="157"/>
      <c r="K102" s="157"/>
      <c r="L102" s="148"/>
    </row>
    <row r="103" spans="1:12" x14ac:dyDescent="0.25">
      <c r="A103" s="48"/>
      <c r="B103" s="46" t="s">
        <v>30</v>
      </c>
      <c r="C103" s="46" t="s">
        <v>31</v>
      </c>
      <c r="D103" s="209">
        <f>Jul.18!D9</f>
        <v>-74690.53</v>
      </c>
      <c r="E103" s="74"/>
      <c r="F103" s="124"/>
      <c r="G103" s="111"/>
      <c r="H103" s="37"/>
      <c r="I103" s="31"/>
      <c r="J103" s="157"/>
      <c r="K103" s="157"/>
      <c r="L103" s="148"/>
    </row>
    <row r="104" spans="1:12" x14ac:dyDescent="0.25">
      <c r="A104" s="91"/>
      <c r="B104" s="88"/>
      <c r="C104" s="88"/>
      <c r="D104" s="88"/>
      <c r="E104" s="124"/>
      <c r="F104" s="124"/>
      <c r="G104" s="111"/>
      <c r="H104" s="37"/>
      <c r="I104" s="157"/>
      <c r="J104" s="157"/>
      <c r="K104" s="157"/>
      <c r="L104" s="148"/>
    </row>
    <row r="105" spans="1:12" x14ac:dyDescent="0.25">
      <c r="A105" s="94"/>
      <c r="B105" s="95"/>
      <c r="C105" s="96"/>
      <c r="D105" s="88"/>
      <c r="E105" s="124"/>
      <c r="F105" s="124"/>
      <c r="G105" s="111"/>
      <c r="H105" s="37"/>
      <c r="I105" s="157"/>
      <c r="J105" s="157"/>
      <c r="K105" s="157"/>
      <c r="L105" s="148"/>
    </row>
    <row r="106" spans="1:12" ht="15.75" thickBot="1" x14ac:dyDescent="0.3">
      <c r="A106" s="113" t="s">
        <v>32</v>
      </c>
      <c r="B106" s="114"/>
      <c r="C106" s="119"/>
      <c r="D106" s="88"/>
      <c r="E106" s="124"/>
      <c r="F106" s="124"/>
      <c r="G106" s="111"/>
      <c r="H106" s="37"/>
      <c r="I106" s="157"/>
      <c r="J106" s="157"/>
      <c r="K106" s="157"/>
      <c r="L106" s="148"/>
    </row>
    <row r="107" spans="1:12" ht="15.75" thickTop="1" x14ac:dyDescent="0.25">
      <c r="A107" s="87" t="s">
        <v>14</v>
      </c>
      <c r="B107" s="83"/>
      <c r="C107" s="84" t="s">
        <v>14</v>
      </c>
      <c r="D107" s="46" t="s">
        <v>15</v>
      </c>
      <c r="E107" s="124"/>
      <c r="F107" s="124"/>
      <c r="G107" s="111"/>
      <c r="H107" s="37"/>
      <c r="I107" s="157"/>
      <c r="J107" s="157"/>
      <c r="K107" s="157"/>
      <c r="L107" s="148"/>
    </row>
    <row r="108" spans="1:12" ht="15.75" thickBot="1" x14ac:dyDescent="0.3">
      <c r="A108" s="89" t="s">
        <v>16</v>
      </c>
      <c r="B108" s="85" t="s">
        <v>17</v>
      </c>
      <c r="C108" s="86" t="s">
        <v>14</v>
      </c>
      <c r="D108" s="123" t="s">
        <v>18</v>
      </c>
      <c r="E108" s="124"/>
      <c r="F108" s="124"/>
      <c r="G108" s="111"/>
      <c r="H108" s="37"/>
      <c r="I108" s="157"/>
      <c r="J108" s="157"/>
      <c r="K108" s="157"/>
      <c r="L108" s="148"/>
    </row>
    <row r="109" spans="1:12" x14ac:dyDescent="0.25">
      <c r="A109" s="45" t="s">
        <v>23</v>
      </c>
      <c r="B109" s="46" t="s">
        <v>24</v>
      </c>
      <c r="C109" s="46" t="s">
        <v>25</v>
      </c>
      <c r="D109" s="207">
        <f>Jul.18!D15</f>
        <v>4717554.5</v>
      </c>
      <c r="E109" s="122">
        <f>(D109/(D109+D110))*(D111+D112)</f>
        <v>-942375.55229360005</v>
      </c>
      <c r="F109" s="122">
        <f>D109+E109</f>
        <v>3775178.9477064</v>
      </c>
      <c r="G109" s="111"/>
      <c r="H109" s="118"/>
      <c r="I109" s="143"/>
      <c r="J109" s="143"/>
      <c r="K109" s="143"/>
    </row>
    <row r="110" spans="1:12" x14ac:dyDescent="0.25">
      <c r="A110" s="48"/>
      <c r="B110" s="46" t="s">
        <v>26</v>
      </c>
      <c r="C110" s="46" t="s">
        <v>27</v>
      </c>
      <c r="D110" s="208">
        <f>Jul.18!D16</f>
        <v>1263004.49</v>
      </c>
      <c r="E110" s="122">
        <f>(D110/(D110+D109))*(D111+D112)</f>
        <v>-252296.93770639991</v>
      </c>
      <c r="F110" s="122">
        <f>D110+E110</f>
        <v>1010707.5522936</v>
      </c>
      <c r="G110" s="111"/>
      <c r="H110" s="37"/>
      <c r="I110" s="143"/>
      <c r="J110" s="143"/>
      <c r="K110" s="143"/>
    </row>
    <row r="111" spans="1:12" x14ac:dyDescent="0.25">
      <c r="A111" s="48"/>
      <c r="B111" s="46" t="s">
        <v>28</v>
      </c>
      <c r="C111" s="46" t="s">
        <v>29</v>
      </c>
      <c r="D111" s="208">
        <f>Jul.18!D17</f>
        <v>-189230.44</v>
      </c>
      <c r="E111" s="74"/>
      <c r="F111" s="124"/>
      <c r="G111" s="111"/>
      <c r="H111" s="37"/>
      <c r="I111" s="143"/>
      <c r="J111" s="143"/>
      <c r="K111" s="143"/>
    </row>
    <row r="112" spans="1:12" x14ac:dyDescent="0.25">
      <c r="A112" s="48"/>
      <c r="B112" s="46" t="s">
        <v>30</v>
      </c>
      <c r="C112" s="46" t="s">
        <v>31</v>
      </c>
      <c r="D112" s="209">
        <f>Jul.18!D18</f>
        <v>-1005442.05</v>
      </c>
      <c r="E112" s="74"/>
      <c r="F112" s="124"/>
      <c r="G112" s="111"/>
      <c r="H112" s="37"/>
      <c r="I112" s="143"/>
      <c r="J112" s="143"/>
      <c r="K112" s="143"/>
    </row>
    <row r="113" spans="1:12" ht="15.75" thickBot="1" x14ac:dyDescent="0.3">
      <c r="A113" s="92"/>
      <c r="B113" s="35"/>
      <c r="C113" s="35"/>
      <c r="D113" s="35"/>
      <c r="E113" s="35"/>
      <c r="F113" s="35"/>
      <c r="G113" s="35"/>
      <c r="H113" s="112"/>
    </row>
    <row r="114" spans="1:12" x14ac:dyDescent="0.25">
      <c r="A114" s="149" t="s">
        <v>81</v>
      </c>
      <c r="B114" s="150"/>
      <c r="C114" s="151"/>
      <c r="D114" s="81"/>
      <c r="E114" s="81"/>
      <c r="F114" s="81"/>
      <c r="G114" s="81"/>
      <c r="H114" s="65"/>
    </row>
    <row r="115" spans="1:12" ht="15.75" thickBot="1" x14ac:dyDescent="0.3">
      <c r="A115" s="113" t="s">
        <v>13</v>
      </c>
      <c r="B115" s="36"/>
      <c r="C115" s="114"/>
      <c r="D115" s="88"/>
      <c r="E115" s="88"/>
      <c r="F115" s="88"/>
      <c r="G115" s="88"/>
      <c r="H115" s="37"/>
    </row>
    <row r="116" spans="1:12" ht="15.75" thickTop="1" x14ac:dyDescent="0.25">
      <c r="A116" s="87" t="s">
        <v>14</v>
      </c>
      <c r="B116" s="83"/>
      <c r="C116" s="84" t="s">
        <v>14</v>
      </c>
      <c r="D116" s="46" t="s">
        <v>15</v>
      </c>
      <c r="E116" s="88"/>
      <c r="F116" s="88"/>
      <c r="G116" s="88"/>
      <c r="H116" s="37"/>
    </row>
    <row r="117" spans="1:12" ht="15.75" thickBot="1" x14ac:dyDescent="0.3">
      <c r="A117" s="89" t="s">
        <v>16</v>
      </c>
      <c r="B117" s="85" t="s">
        <v>17</v>
      </c>
      <c r="C117" s="86" t="s">
        <v>14</v>
      </c>
      <c r="D117" s="123" t="s">
        <v>18</v>
      </c>
      <c r="E117" s="116" t="s">
        <v>19</v>
      </c>
      <c r="F117" s="117" t="s">
        <v>20</v>
      </c>
      <c r="G117" s="116" t="s">
        <v>21</v>
      </c>
      <c r="H117" s="109" t="s">
        <v>22</v>
      </c>
      <c r="I117" s="158"/>
      <c r="J117" s="159"/>
      <c r="K117" s="159"/>
    </row>
    <row r="118" spans="1:12" x14ac:dyDescent="0.25">
      <c r="A118" s="45" t="s">
        <v>23</v>
      </c>
      <c r="B118" s="46" t="s">
        <v>24</v>
      </c>
      <c r="C118" s="46" t="s">
        <v>25</v>
      </c>
      <c r="D118" s="207">
        <f>Aug.18!D6</f>
        <v>4734.62</v>
      </c>
      <c r="E118" s="120">
        <f>(D118/(D118+D119))*(D120+D121)</f>
        <v>-91123.269290167518</v>
      </c>
      <c r="F118" s="120">
        <f>D118+E118</f>
        <v>-86388.649290167523</v>
      </c>
      <c r="G118" s="121">
        <f>F118+F127</f>
        <v>3035021.2451299094</v>
      </c>
      <c r="H118" s="37"/>
      <c r="I118" s="122"/>
      <c r="J118" s="122"/>
      <c r="K118" s="31"/>
      <c r="L118" s="111"/>
    </row>
    <row r="119" spans="1:12" x14ac:dyDescent="0.25">
      <c r="A119" s="48"/>
      <c r="B119" s="46" t="s">
        <v>26</v>
      </c>
      <c r="C119" s="46" t="s">
        <v>27</v>
      </c>
      <c r="D119" s="208">
        <f>Aug.18!D7</f>
        <v>699.62</v>
      </c>
      <c r="E119" s="122">
        <f>(D119/(D119+D118))*(D120+D121)</f>
        <v>-13465.00070983247</v>
      </c>
      <c r="F119" s="122">
        <f>D119+E119</f>
        <v>-12765.380709832469</v>
      </c>
      <c r="G119" s="111"/>
      <c r="H119" s="118">
        <f>F119+F128</f>
        <v>826794.19487009058</v>
      </c>
      <c r="I119" s="122"/>
      <c r="J119" s="122"/>
      <c r="K119" s="111"/>
      <c r="L119" s="31"/>
    </row>
    <row r="120" spans="1:12" x14ac:dyDescent="0.25">
      <c r="A120" s="48"/>
      <c r="B120" s="46" t="s">
        <v>28</v>
      </c>
      <c r="C120" s="46" t="s">
        <v>29</v>
      </c>
      <c r="D120" s="208">
        <f>Aug.18!D8</f>
        <v>-29498.93</v>
      </c>
      <c r="E120" s="74"/>
      <c r="F120" s="111"/>
      <c r="G120" s="111"/>
      <c r="H120" s="37"/>
    </row>
    <row r="121" spans="1:12" x14ac:dyDescent="0.25">
      <c r="A121" s="48"/>
      <c r="B121" s="46" t="s">
        <v>30</v>
      </c>
      <c r="C121" s="46" t="s">
        <v>31</v>
      </c>
      <c r="D121" s="209">
        <f>Aug.18!D9</f>
        <v>-75089.34</v>
      </c>
      <c r="E121" s="74"/>
      <c r="F121" s="90"/>
      <c r="G121" s="111"/>
      <c r="H121" s="37"/>
    </row>
    <row r="122" spans="1:12" x14ac:dyDescent="0.25">
      <c r="A122" s="91"/>
      <c r="B122" s="88"/>
      <c r="C122" s="88"/>
      <c r="D122" s="88"/>
      <c r="E122" s="90"/>
      <c r="F122" s="124"/>
      <c r="G122" s="111"/>
      <c r="H122" s="37"/>
    </row>
    <row r="123" spans="1:12" x14ac:dyDescent="0.25">
      <c r="A123" s="91"/>
      <c r="B123" s="88"/>
      <c r="C123" s="88"/>
      <c r="D123" s="88"/>
      <c r="E123" s="90"/>
      <c r="F123" s="124"/>
      <c r="G123" s="111"/>
      <c r="H123" s="37"/>
    </row>
    <row r="124" spans="1:12" ht="15.75" thickBot="1" x14ac:dyDescent="0.3">
      <c r="A124" s="113" t="s">
        <v>32</v>
      </c>
      <c r="B124" s="114"/>
      <c r="C124" s="119"/>
      <c r="D124" s="88"/>
      <c r="E124" s="90"/>
      <c r="F124" s="124"/>
      <c r="G124" s="111"/>
      <c r="H124" s="37"/>
    </row>
    <row r="125" spans="1:12" ht="15.75" thickTop="1" x14ac:dyDescent="0.25">
      <c r="A125" s="87" t="s">
        <v>14</v>
      </c>
      <c r="B125" s="83"/>
      <c r="C125" s="84" t="s">
        <v>14</v>
      </c>
      <c r="D125" s="46" t="s">
        <v>15</v>
      </c>
      <c r="E125" s="90"/>
      <c r="F125" s="124"/>
      <c r="G125" s="111"/>
      <c r="H125" s="37"/>
    </row>
    <row r="126" spans="1:12" ht="15.75" thickBot="1" x14ac:dyDescent="0.3">
      <c r="A126" s="89" t="s">
        <v>16</v>
      </c>
      <c r="B126" s="85" t="s">
        <v>17</v>
      </c>
      <c r="C126" s="86" t="s">
        <v>14</v>
      </c>
      <c r="D126" s="123" t="s">
        <v>18</v>
      </c>
      <c r="E126" s="90"/>
      <c r="F126" s="124"/>
      <c r="G126" s="111"/>
      <c r="H126" s="37"/>
    </row>
    <row r="127" spans="1:12" x14ac:dyDescent="0.25">
      <c r="A127" s="45" t="s">
        <v>23</v>
      </c>
      <c r="B127" s="46" t="s">
        <v>24</v>
      </c>
      <c r="C127" s="46" t="s">
        <v>25</v>
      </c>
      <c r="D127" s="207">
        <f>Aug.18!D15</f>
        <v>4077359.76</v>
      </c>
      <c r="E127" s="122">
        <f>(D127/(D127+D128))*(D129+D130)</f>
        <v>-955949.86557992292</v>
      </c>
      <c r="F127" s="122">
        <f>D127+E127</f>
        <v>3121409.8944200771</v>
      </c>
      <c r="G127" s="111"/>
      <c r="H127" s="37"/>
      <c r="I127" s="122"/>
      <c r="J127" s="122"/>
    </row>
    <row r="128" spans="1:12" x14ac:dyDescent="0.25">
      <c r="A128" s="48"/>
      <c r="B128" s="46" t="s">
        <v>26</v>
      </c>
      <c r="C128" s="46" t="s">
        <v>27</v>
      </c>
      <c r="D128" s="208">
        <f>Aug.18!D16</f>
        <v>1096679.56</v>
      </c>
      <c r="E128" s="122">
        <f>(D128/(D128+D127))*(D129+D130)</f>
        <v>-257119.98442007706</v>
      </c>
      <c r="F128" s="122">
        <f>D128+E128</f>
        <v>839559.575579923</v>
      </c>
      <c r="G128" s="111"/>
      <c r="H128" s="37"/>
      <c r="I128" s="122"/>
      <c r="J128" s="122"/>
    </row>
    <row r="129" spans="1:8" x14ac:dyDescent="0.25">
      <c r="A129" s="48"/>
      <c r="B129" s="46" t="s">
        <v>28</v>
      </c>
      <c r="C129" s="46" t="s">
        <v>29</v>
      </c>
      <c r="D129" s="208">
        <f>Aug.18!D17</f>
        <v>-187540.92</v>
      </c>
      <c r="E129" s="74"/>
      <c r="F129" s="90"/>
      <c r="G129" s="111"/>
      <c r="H129" s="37"/>
    </row>
    <row r="130" spans="1:8" x14ac:dyDescent="0.25">
      <c r="A130" s="48"/>
      <c r="B130" s="46" t="s">
        <v>30</v>
      </c>
      <c r="C130" s="46" t="s">
        <v>31</v>
      </c>
      <c r="D130" s="209">
        <f>Aug.18!D18</f>
        <v>-1025528.93</v>
      </c>
      <c r="E130" s="74"/>
      <c r="F130" s="90"/>
      <c r="G130" s="111"/>
      <c r="H130" s="37"/>
    </row>
    <row r="131" spans="1:8" ht="15.75" thickBot="1" x14ac:dyDescent="0.3">
      <c r="A131" s="92"/>
      <c r="B131" s="35"/>
      <c r="C131" s="35"/>
      <c r="D131" s="35"/>
      <c r="E131" s="35"/>
      <c r="F131" s="35"/>
      <c r="G131" s="35"/>
      <c r="H131" s="112"/>
    </row>
    <row r="132" spans="1:8" ht="15.75" thickBot="1" x14ac:dyDescent="0.3">
      <c r="A132" s="143"/>
      <c r="B132" s="143"/>
      <c r="C132" s="143"/>
      <c r="D132" s="143"/>
      <c r="E132" s="143"/>
      <c r="F132" s="143"/>
      <c r="G132" s="143"/>
      <c r="H132" s="143"/>
    </row>
    <row r="133" spans="1:8" x14ac:dyDescent="0.25">
      <c r="A133" s="149" t="s">
        <v>82</v>
      </c>
      <c r="B133" s="150"/>
      <c r="C133" s="151"/>
      <c r="D133" s="155"/>
      <c r="E133" s="81"/>
      <c r="F133" s="81"/>
      <c r="G133" s="81"/>
      <c r="H133" s="65"/>
    </row>
    <row r="134" spans="1:8" ht="15.75" thickBot="1" x14ac:dyDescent="0.3">
      <c r="A134" s="113" t="s">
        <v>13</v>
      </c>
      <c r="B134" s="36"/>
      <c r="C134" s="114"/>
      <c r="D134" s="46" t="s">
        <v>15</v>
      </c>
      <c r="E134" s="111"/>
      <c r="F134" s="111"/>
      <c r="G134" s="111"/>
      <c r="H134" s="37"/>
    </row>
    <row r="135" spans="1:8" ht="16.5" thickTop="1" thickBot="1" x14ac:dyDescent="0.3">
      <c r="A135" s="89" t="s">
        <v>16</v>
      </c>
      <c r="B135" s="85" t="s">
        <v>17</v>
      </c>
      <c r="C135" s="86" t="s">
        <v>14</v>
      </c>
      <c r="D135" s="123" t="s">
        <v>18</v>
      </c>
      <c r="E135" s="116" t="s">
        <v>19</v>
      </c>
      <c r="F135" s="117" t="s">
        <v>20</v>
      </c>
      <c r="G135" s="116" t="s">
        <v>21</v>
      </c>
      <c r="H135" s="109" t="s">
        <v>22</v>
      </c>
    </row>
    <row r="136" spans="1:8" x14ac:dyDescent="0.25">
      <c r="A136" s="45" t="s">
        <v>23</v>
      </c>
      <c r="B136" s="46" t="s">
        <v>24</v>
      </c>
      <c r="C136" s="46" t="s">
        <v>25</v>
      </c>
      <c r="D136" s="207">
        <f>Sept.18!D6</f>
        <v>3925.71</v>
      </c>
      <c r="E136" s="120">
        <f>(D136/(D136+D137))*(D138+D139)</f>
        <v>-89742.424630061403</v>
      </c>
      <c r="F136" s="120">
        <f>D136+E136</f>
        <v>-85816.714630061397</v>
      </c>
      <c r="G136" s="121">
        <f>F136+F145</f>
        <v>1327773.3383219792</v>
      </c>
      <c r="H136" s="37"/>
    </row>
    <row r="137" spans="1:8" x14ac:dyDescent="0.25">
      <c r="A137" s="48"/>
      <c r="B137" s="46" t="s">
        <v>26</v>
      </c>
      <c r="C137" s="46" t="s">
        <v>27</v>
      </c>
      <c r="D137" s="208">
        <f>Sept.18!D7</f>
        <v>671.81</v>
      </c>
      <c r="E137" s="122">
        <f>(D137/(D137+D136))*(D138+D139)</f>
        <v>-15357.695369938572</v>
      </c>
      <c r="F137" s="122">
        <f>D137+E137</f>
        <v>-14685.885369938573</v>
      </c>
      <c r="G137" s="111"/>
      <c r="H137" s="118">
        <f>F137+F146</f>
        <v>328640.62167802104</v>
      </c>
    </row>
    <row r="138" spans="1:8" x14ac:dyDescent="0.25">
      <c r="A138" s="48"/>
      <c r="B138" s="46" t="s">
        <v>28</v>
      </c>
      <c r="C138" s="46" t="s">
        <v>29</v>
      </c>
      <c r="D138" s="208">
        <f>Sept.18!D8</f>
        <v>-29510.78</v>
      </c>
      <c r="E138" s="111"/>
      <c r="F138" s="31"/>
      <c r="G138" s="111"/>
      <c r="H138" s="37"/>
    </row>
    <row r="139" spans="1:8" x14ac:dyDescent="0.25">
      <c r="A139" s="48"/>
      <c r="B139" s="46" t="s">
        <v>30</v>
      </c>
      <c r="C139" s="46" t="s">
        <v>31</v>
      </c>
      <c r="D139" s="209">
        <f>Sept.18!D9</f>
        <v>-75589.34</v>
      </c>
      <c r="E139" s="111"/>
      <c r="F139" s="31"/>
      <c r="G139" s="111"/>
      <c r="H139" s="37"/>
    </row>
    <row r="140" spans="1:8" x14ac:dyDescent="0.25">
      <c r="A140" s="91"/>
      <c r="B140" s="88"/>
      <c r="C140" s="88"/>
      <c r="D140" s="97"/>
      <c r="E140" s="111"/>
      <c r="F140" s="111"/>
      <c r="G140" s="111"/>
      <c r="H140" s="37"/>
    </row>
    <row r="141" spans="1:8" x14ac:dyDescent="0.25">
      <c r="A141" s="91"/>
      <c r="B141" s="88"/>
      <c r="C141" s="88"/>
      <c r="D141" s="88"/>
      <c r="E141" s="111"/>
      <c r="F141" s="111"/>
      <c r="G141" s="111"/>
      <c r="H141" s="37"/>
    </row>
    <row r="142" spans="1:8" ht="15.75" thickBot="1" x14ac:dyDescent="0.3">
      <c r="A142" s="113" t="s">
        <v>32</v>
      </c>
      <c r="B142" s="114"/>
      <c r="C142" s="119"/>
      <c r="D142" s="88"/>
      <c r="E142" s="111"/>
      <c r="F142" s="111"/>
      <c r="G142" s="111"/>
      <c r="H142" s="37"/>
    </row>
    <row r="143" spans="1:8" ht="15.75" thickTop="1" x14ac:dyDescent="0.25">
      <c r="A143" s="87" t="s">
        <v>14</v>
      </c>
      <c r="B143" s="83"/>
      <c r="C143" s="84" t="s">
        <v>14</v>
      </c>
      <c r="D143" s="46" t="s">
        <v>15</v>
      </c>
      <c r="E143" s="111"/>
      <c r="F143" s="111"/>
      <c r="G143" s="111"/>
      <c r="H143" s="37"/>
    </row>
    <row r="144" spans="1:8" ht="15.75" thickBot="1" x14ac:dyDescent="0.3">
      <c r="A144" s="89" t="s">
        <v>16</v>
      </c>
      <c r="B144" s="85" t="s">
        <v>17</v>
      </c>
      <c r="C144" s="86" t="s">
        <v>14</v>
      </c>
      <c r="D144" s="123" t="s">
        <v>18</v>
      </c>
      <c r="E144" s="111"/>
      <c r="F144" s="111"/>
      <c r="G144" s="111"/>
      <c r="H144" s="37"/>
    </row>
    <row r="145" spans="1:8" x14ac:dyDescent="0.25">
      <c r="A145" s="45" t="s">
        <v>23</v>
      </c>
      <c r="B145" s="46" t="s">
        <v>24</v>
      </c>
      <c r="C145" s="46" t="s">
        <v>25</v>
      </c>
      <c r="D145" s="207">
        <f>Sept.18!D15</f>
        <v>2406489.96</v>
      </c>
      <c r="E145" s="122">
        <f>(D145/(D145+D146))*(D147+D148)</f>
        <v>-992899.90704795963</v>
      </c>
      <c r="F145" s="122">
        <f>D145+E145</f>
        <v>1413590.0529520405</v>
      </c>
      <c r="G145" s="111"/>
      <c r="H145" s="37"/>
    </row>
    <row r="146" spans="1:8" x14ac:dyDescent="0.25">
      <c r="A146" s="48"/>
      <c r="B146" s="46" t="s">
        <v>26</v>
      </c>
      <c r="C146" s="46" t="s">
        <v>27</v>
      </c>
      <c r="D146" s="208">
        <f>Sept.18!D16</f>
        <v>584477.65</v>
      </c>
      <c r="E146" s="122">
        <f>(D146/(D146+D145))*(D147+D148)</f>
        <v>-241151.14295204039</v>
      </c>
      <c r="F146" s="122">
        <f>D146+E146</f>
        <v>343326.5070479596</v>
      </c>
      <c r="G146" s="111"/>
      <c r="H146" s="37"/>
    </row>
    <row r="147" spans="1:8" x14ac:dyDescent="0.25">
      <c r="A147" s="48"/>
      <c r="B147" s="46" t="s">
        <v>28</v>
      </c>
      <c r="C147" s="46" t="s">
        <v>29</v>
      </c>
      <c r="D147" s="208">
        <f>Sept.18!D17</f>
        <v>-186375.5</v>
      </c>
      <c r="E147" s="111"/>
      <c r="F147" s="31"/>
      <c r="G147" s="111"/>
      <c r="H147" s="37"/>
    </row>
    <row r="148" spans="1:8" x14ac:dyDescent="0.25">
      <c r="A148" s="48"/>
      <c r="B148" s="46" t="s">
        <v>30</v>
      </c>
      <c r="C148" s="46" t="s">
        <v>31</v>
      </c>
      <c r="D148" s="209">
        <f>Sept.18!D18</f>
        <v>-1047675.55</v>
      </c>
      <c r="E148" s="111"/>
      <c r="F148" s="31"/>
      <c r="G148" s="111"/>
      <c r="H148" s="37"/>
    </row>
    <row r="149" spans="1:8" ht="15.75" thickBot="1" x14ac:dyDescent="0.3">
      <c r="A149" s="92"/>
      <c r="B149" s="35"/>
      <c r="C149" s="35"/>
      <c r="D149" s="35"/>
      <c r="E149" s="35"/>
      <c r="F149" s="35"/>
      <c r="G149" s="35"/>
      <c r="H149" s="112"/>
    </row>
    <row r="150" spans="1:8" ht="15.75" thickBot="1" x14ac:dyDescent="0.3">
      <c r="A150" s="143"/>
      <c r="B150" s="160"/>
      <c r="C150" s="143"/>
      <c r="D150" s="143"/>
      <c r="E150" s="143"/>
      <c r="F150" s="143"/>
      <c r="G150" s="143"/>
      <c r="H150" s="143"/>
    </row>
    <row r="151" spans="1:8" x14ac:dyDescent="0.25">
      <c r="A151" s="149" t="s">
        <v>83</v>
      </c>
      <c r="B151" s="150"/>
      <c r="C151" s="151"/>
      <c r="D151" s="161"/>
      <c r="E151" s="161"/>
      <c r="F151" s="161"/>
      <c r="G151" s="161"/>
      <c r="H151" s="162"/>
    </row>
    <row r="152" spans="1:8" ht="15.75" thickBot="1" x14ac:dyDescent="0.3">
      <c r="A152" s="113" t="s">
        <v>13</v>
      </c>
      <c r="B152" s="36"/>
      <c r="C152" s="114"/>
      <c r="D152" s="46" t="s">
        <v>15</v>
      </c>
      <c r="E152" s="74"/>
      <c r="F152" s="74"/>
      <c r="G152" s="74"/>
      <c r="H152" s="99"/>
    </row>
    <row r="153" spans="1:8" ht="16.5" thickTop="1" thickBot="1" x14ac:dyDescent="0.3">
      <c r="A153" s="89" t="s">
        <v>16</v>
      </c>
      <c r="B153" s="85" t="s">
        <v>17</v>
      </c>
      <c r="C153" s="86" t="s">
        <v>14</v>
      </c>
      <c r="D153" s="123" t="s">
        <v>18</v>
      </c>
      <c r="E153" s="116" t="s">
        <v>19</v>
      </c>
      <c r="F153" s="117" t="s">
        <v>20</v>
      </c>
      <c r="G153" s="116" t="s">
        <v>21</v>
      </c>
      <c r="H153" s="109" t="s">
        <v>22</v>
      </c>
    </row>
    <row r="154" spans="1:8" x14ac:dyDescent="0.25">
      <c r="A154" s="45" t="s">
        <v>23</v>
      </c>
      <c r="B154" s="46" t="s">
        <v>24</v>
      </c>
      <c r="C154" s="46" t="s">
        <v>25</v>
      </c>
      <c r="D154" s="207">
        <f>Oct.18!D6</f>
        <v>3278.64</v>
      </c>
      <c r="E154" s="120">
        <f>(D154/(D154+D155))*(D156+D157)</f>
        <v>-90489.686185691287</v>
      </c>
      <c r="F154" s="120">
        <f>D154+E154</f>
        <v>-87211.046185691288</v>
      </c>
      <c r="G154" s="121">
        <f>F154+F163</f>
        <v>1624507.3026772877</v>
      </c>
      <c r="H154" s="37"/>
    </row>
    <row r="155" spans="1:8" x14ac:dyDescent="0.25">
      <c r="A155" s="48"/>
      <c r="B155" s="46" t="s">
        <v>26</v>
      </c>
      <c r="C155" s="46" t="s">
        <v>27</v>
      </c>
      <c r="D155" s="208">
        <f>Oct.18!D7</f>
        <v>371.72</v>
      </c>
      <c r="E155" s="122">
        <f>(D155/(D155+D154))*(D156+D157)</f>
        <v>-10259.383814308729</v>
      </c>
      <c r="F155" s="122">
        <f>D155+E155</f>
        <v>-9887.6638143087293</v>
      </c>
      <c r="G155" s="111"/>
      <c r="H155" s="118">
        <f>F155+F164</f>
        <v>384419.72732271254</v>
      </c>
    </row>
    <row r="156" spans="1:8" x14ac:dyDescent="0.25">
      <c r="A156" s="48"/>
      <c r="B156" s="46" t="s">
        <v>28</v>
      </c>
      <c r="C156" s="46" t="s">
        <v>29</v>
      </c>
      <c r="D156" s="208">
        <f>Oct.18!D8</f>
        <v>-29494.19</v>
      </c>
      <c r="E156" s="101"/>
      <c r="F156" s="126"/>
      <c r="G156" s="125"/>
      <c r="H156" s="37"/>
    </row>
    <row r="157" spans="1:8" x14ac:dyDescent="0.25">
      <c r="A157" s="48"/>
      <c r="B157" s="46" t="s">
        <v>30</v>
      </c>
      <c r="C157" s="46" t="s">
        <v>31</v>
      </c>
      <c r="D157" s="209">
        <f>Oct.18!D9</f>
        <v>-71254.880000000005</v>
      </c>
      <c r="E157" s="101"/>
      <c r="F157" s="126"/>
      <c r="G157" s="126"/>
      <c r="H157" s="37"/>
    </row>
    <row r="158" spans="1:8" x14ac:dyDescent="0.25">
      <c r="A158" s="73"/>
      <c r="B158" s="74"/>
      <c r="C158" s="74"/>
      <c r="D158" s="74"/>
      <c r="E158" s="100"/>
      <c r="F158" s="125"/>
      <c r="G158" s="126"/>
      <c r="H158" s="37"/>
    </row>
    <row r="159" spans="1:8" x14ac:dyDescent="0.25">
      <c r="A159" s="73"/>
      <c r="B159" s="74"/>
      <c r="C159" s="74"/>
      <c r="D159" s="74"/>
      <c r="E159" s="100"/>
      <c r="F159" s="125"/>
      <c r="G159" s="126"/>
      <c r="H159" s="37"/>
    </row>
    <row r="160" spans="1:8" ht="15.75" thickBot="1" x14ac:dyDescent="0.3">
      <c r="A160" s="113" t="s">
        <v>32</v>
      </c>
      <c r="B160" s="114"/>
      <c r="C160" s="119"/>
      <c r="D160" s="74"/>
      <c r="E160" s="100"/>
      <c r="F160" s="125"/>
      <c r="G160" s="126"/>
      <c r="H160" s="37"/>
    </row>
    <row r="161" spans="1:8" ht="15.75" thickTop="1" x14ac:dyDescent="0.25">
      <c r="A161" s="87" t="s">
        <v>14</v>
      </c>
      <c r="B161" s="98" t="s">
        <v>14</v>
      </c>
      <c r="C161" s="84" t="s">
        <v>14</v>
      </c>
      <c r="D161" s="46" t="s">
        <v>15</v>
      </c>
      <c r="E161" s="100"/>
      <c r="F161" s="125"/>
      <c r="G161" s="126"/>
      <c r="H161" s="37"/>
    </row>
    <row r="162" spans="1:8" ht="15.75" thickBot="1" x14ac:dyDescent="0.3">
      <c r="A162" s="89" t="s">
        <v>16</v>
      </c>
      <c r="B162" s="85" t="s">
        <v>17</v>
      </c>
      <c r="C162" s="86" t="s">
        <v>14</v>
      </c>
      <c r="D162" s="123" t="s">
        <v>18</v>
      </c>
      <c r="E162" s="100"/>
      <c r="F162" s="125"/>
      <c r="G162" s="126"/>
      <c r="H162" s="37"/>
    </row>
    <row r="163" spans="1:8" x14ac:dyDescent="0.25">
      <c r="A163" s="45" t="s">
        <v>23</v>
      </c>
      <c r="B163" s="46" t="s">
        <v>24</v>
      </c>
      <c r="C163" s="46" t="s">
        <v>25</v>
      </c>
      <c r="D163" s="207">
        <f>Oct.18!D15</f>
        <v>2702655.5</v>
      </c>
      <c r="E163" s="122">
        <f>(D163/(D163+D164))*(D165+D166)</f>
        <v>-990937.15113702102</v>
      </c>
      <c r="F163" s="122">
        <f>D163+E163</f>
        <v>1711718.3488629791</v>
      </c>
      <c r="G163" s="125"/>
      <c r="H163" s="37"/>
    </row>
    <row r="164" spans="1:8" x14ac:dyDescent="0.25">
      <c r="A164" s="48"/>
      <c r="B164" s="46" t="s">
        <v>26</v>
      </c>
      <c r="C164" s="46" t="s">
        <v>27</v>
      </c>
      <c r="D164" s="208">
        <f>Oct.18!D16</f>
        <v>622577.32999999996</v>
      </c>
      <c r="E164" s="122">
        <f>(D164/(D164+D163))*(D165+D166)</f>
        <v>-228269.93886297868</v>
      </c>
      <c r="F164" s="122">
        <f>D164+E164</f>
        <v>394307.39113702124</v>
      </c>
      <c r="G164" s="125"/>
      <c r="H164" s="37"/>
    </row>
    <row r="165" spans="1:8" x14ac:dyDescent="0.25">
      <c r="A165" s="48"/>
      <c r="B165" s="46" t="s">
        <v>28</v>
      </c>
      <c r="C165" s="46" t="s">
        <v>29</v>
      </c>
      <c r="D165" s="208">
        <f>Oct.18!D17</f>
        <v>-184454.5</v>
      </c>
      <c r="E165" s="101"/>
      <c r="F165" s="125"/>
      <c r="G165" s="125"/>
      <c r="H165" s="37"/>
    </row>
    <row r="166" spans="1:8" ht="15.75" thickBot="1" x14ac:dyDescent="0.3">
      <c r="A166" s="53"/>
      <c r="B166" s="54" t="s">
        <v>30</v>
      </c>
      <c r="C166" s="54" t="s">
        <v>31</v>
      </c>
      <c r="D166" s="209">
        <f>Oct.18!D18</f>
        <v>-1034752.59</v>
      </c>
      <c r="E166" s="102"/>
      <c r="F166" s="127"/>
      <c r="G166" s="127"/>
      <c r="H166" s="112"/>
    </row>
    <row r="167" spans="1:8" ht="15.75" thickBot="1" x14ac:dyDescent="0.3">
      <c r="A167" s="143"/>
      <c r="B167" s="143"/>
      <c r="C167" s="143"/>
      <c r="D167" s="143"/>
      <c r="E167" s="143"/>
      <c r="F167" s="143"/>
      <c r="G167" s="143"/>
      <c r="H167" s="143"/>
    </row>
    <row r="168" spans="1:8" x14ac:dyDescent="0.25">
      <c r="A168" s="149" t="s">
        <v>84</v>
      </c>
      <c r="B168" s="150"/>
      <c r="C168" s="151"/>
      <c r="D168" s="161"/>
      <c r="E168" s="161"/>
      <c r="F168" s="161"/>
      <c r="G168" s="81"/>
      <c r="H168" s="65"/>
    </row>
    <row r="169" spans="1:8" ht="15.75" thickBot="1" x14ac:dyDescent="0.3">
      <c r="A169" s="113" t="s">
        <v>13</v>
      </c>
      <c r="B169" s="36"/>
      <c r="C169" s="114"/>
      <c r="D169" s="46" t="s">
        <v>15</v>
      </c>
      <c r="E169" s="74"/>
      <c r="F169" s="74"/>
      <c r="G169" s="111"/>
      <c r="H169" s="37"/>
    </row>
    <row r="170" spans="1:8" ht="16.5" thickTop="1" thickBot="1" x14ac:dyDescent="0.3">
      <c r="A170" s="89" t="s">
        <v>16</v>
      </c>
      <c r="B170" s="85" t="s">
        <v>17</v>
      </c>
      <c r="C170" s="86" t="s">
        <v>14</v>
      </c>
      <c r="D170" s="123" t="s">
        <v>18</v>
      </c>
      <c r="E170" s="116" t="s">
        <v>19</v>
      </c>
      <c r="F170" s="117" t="s">
        <v>20</v>
      </c>
      <c r="G170" s="116" t="s">
        <v>21</v>
      </c>
      <c r="H170" s="109" t="s">
        <v>22</v>
      </c>
    </row>
    <row r="171" spans="1:8" x14ac:dyDescent="0.25">
      <c r="A171" s="45" t="s">
        <v>23</v>
      </c>
      <c r="B171" s="46" t="s">
        <v>24</v>
      </c>
      <c r="C171" s="46" t="s">
        <v>25</v>
      </c>
      <c r="D171" s="207">
        <f>Nov.18!D6</f>
        <v>2629.86</v>
      </c>
      <c r="E171" s="120">
        <f>(D171/(D171+D172))*(D173+D174)</f>
        <v>-95865.544966610905</v>
      </c>
      <c r="F171" s="120">
        <f>D171+E171</f>
        <v>-93235.684966610905</v>
      </c>
      <c r="G171" s="121">
        <f>F171+F180</f>
        <v>1359091.9185273929</v>
      </c>
      <c r="H171" s="37"/>
    </row>
    <row r="172" spans="1:8" x14ac:dyDescent="0.25">
      <c r="A172" s="48"/>
      <c r="B172" s="46" t="s">
        <v>26</v>
      </c>
      <c r="C172" s="46" t="s">
        <v>27</v>
      </c>
      <c r="D172" s="208">
        <f>Nov.18!D7</f>
        <v>143.5</v>
      </c>
      <c r="E172" s="122">
        <f>(D172/(D172+D171))*(D173+D174)</f>
        <v>-5230.9650333891022</v>
      </c>
      <c r="F172" s="122">
        <f>D172+E172</f>
        <v>-5087.4650333891022</v>
      </c>
      <c r="G172" s="111"/>
      <c r="H172" s="118">
        <f>F172+F181</f>
        <v>288469.80147260695</v>
      </c>
    </row>
    <row r="173" spans="1:8" x14ac:dyDescent="0.25">
      <c r="A173" s="48"/>
      <c r="B173" s="46" t="s">
        <v>28</v>
      </c>
      <c r="C173" s="46" t="s">
        <v>29</v>
      </c>
      <c r="D173" s="208">
        <f>Nov.18!D8</f>
        <v>-29300.18</v>
      </c>
      <c r="E173" s="74"/>
      <c r="F173" s="74"/>
      <c r="G173" s="111"/>
      <c r="H173" s="37"/>
    </row>
    <row r="174" spans="1:8" x14ac:dyDescent="0.25">
      <c r="A174" s="48"/>
      <c r="B174" s="46" t="s">
        <v>30</v>
      </c>
      <c r="C174" s="46" t="s">
        <v>31</v>
      </c>
      <c r="D174" s="209">
        <f>Nov.18!D9</f>
        <v>-71796.33</v>
      </c>
      <c r="E174" s="74"/>
      <c r="F174" s="74"/>
      <c r="G174" s="111"/>
      <c r="H174" s="37"/>
    </row>
    <row r="175" spans="1:8" x14ac:dyDescent="0.25">
      <c r="A175" s="73"/>
      <c r="B175" s="74"/>
      <c r="C175" s="74"/>
      <c r="D175" s="74"/>
      <c r="E175" s="74"/>
      <c r="F175" s="74"/>
      <c r="G175" s="111"/>
      <c r="H175" s="37"/>
    </row>
    <row r="176" spans="1:8" x14ac:dyDescent="0.25">
      <c r="A176" s="73"/>
      <c r="B176" s="74"/>
      <c r="C176" s="74"/>
      <c r="D176" s="74"/>
      <c r="E176" s="74"/>
      <c r="F176" s="74"/>
      <c r="G176" s="111"/>
      <c r="H176" s="37"/>
    </row>
    <row r="177" spans="1:8" ht="15.75" thickBot="1" x14ac:dyDescent="0.3">
      <c r="A177" s="113" t="s">
        <v>32</v>
      </c>
      <c r="B177" s="114"/>
      <c r="C177" s="119"/>
      <c r="D177" s="74"/>
      <c r="E177" s="74"/>
      <c r="F177" s="74"/>
      <c r="G177" s="111"/>
      <c r="H177" s="37"/>
    </row>
    <row r="178" spans="1:8" ht="15.75" thickTop="1" x14ac:dyDescent="0.25">
      <c r="A178" s="87" t="s">
        <v>14</v>
      </c>
      <c r="B178" s="98"/>
      <c r="C178" s="84"/>
      <c r="D178" s="46"/>
      <c r="E178" s="74"/>
      <c r="F178" s="74"/>
      <c r="G178" s="111"/>
      <c r="H178" s="37"/>
    </row>
    <row r="179" spans="1:8" ht="15.75" thickBot="1" x14ac:dyDescent="0.3">
      <c r="A179" s="89" t="s">
        <v>16</v>
      </c>
      <c r="B179" s="85"/>
      <c r="C179" s="86"/>
      <c r="D179" s="123" t="s">
        <v>18</v>
      </c>
      <c r="E179" s="74"/>
      <c r="F179" s="74"/>
      <c r="G179" s="111"/>
      <c r="H179" s="37"/>
    </row>
    <row r="180" spans="1:8" x14ac:dyDescent="0.25">
      <c r="A180" s="45" t="s">
        <v>23</v>
      </c>
      <c r="B180" s="46" t="s">
        <v>24</v>
      </c>
      <c r="C180" s="46" t="s">
        <v>25</v>
      </c>
      <c r="D180" s="207">
        <f>Nov.18!D15</f>
        <v>2526242.21</v>
      </c>
      <c r="E180" s="122">
        <f>(D180/(D180+D181))*(D182+D183)</f>
        <v>-1073914.6065059961</v>
      </c>
      <c r="F180" s="122">
        <f>D180+E180</f>
        <v>1452327.6034940039</v>
      </c>
      <c r="G180" s="111"/>
      <c r="H180" s="37"/>
    </row>
    <row r="181" spans="1:8" x14ac:dyDescent="0.25">
      <c r="A181" s="48"/>
      <c r="B181" s="46" t="s">
        <v>26</v>
      </c>
      <c r="C181" s="46" t="s">
        <v>27</v>
      </c>
      <c r="D181" s="208">
        <f>Nov.18!D16</f>
        <v>510626.36</v>
      </c>
      <c r="E181" s="122">
        <f>(D181/(D181+D180))*(D182+D183)</f>
        <v>-217069.09349400393</v>
      </c>
      <c r="F181" s="122">
        <f>D181+E181</f>
        <v>293557.26650599606</v>
      </c>
      <c r="G181" s="111"/>
      <c r="H181" s="37"/>
    </row>
    <row r="182" spans="1:8" x14ac:dyDescent="0.25">
      <c r="A182" s="48"/>
      <c r="B182" s="46" t="s">
        <v>28</v>
      </c>
      <c r="C182" s="46" t="s">
        <v>29</v>
      </c>
      <c r="D182" s="208">
        <f>Nov.18!D17</f>
        <v>-183309.16</v>
      </c>
      <c r="E182" s="74"/>
      <c r="F182" s="74"/>
      <c r="G182" s="111"/>
      <c r="H182" s="37"/>
    </row>
    <row r="183" spans="1:8" x14ac:dyDescent="0.25">
      <c r="A183" s="48"/>
      <c r="B183" s="46" t="s">
        <v>30</v>
      </c>
      <c r="C183" s="46" t="s">
        <v>31</v>
      </c>
      <c r="D183" s="209">
        <f>Nov.18!D18</f>
        <v>-1107674.54</v>
      </c>
      <c r="E183" s="74"/>
      <c r="F183" s="103"/>
      <c r="G183" s="111"/>
      <c r="H183" s="37"/>
    </row>
    <row r="184" spans="1:8" ht="15.75" thickBot="1" x14ac:dyDescent="0.3">
      <c r="A184" s="92"/>
      <c r="B184" s="35"/>
      <c r="C184" s="35"/>
      <c r="D184" s="35"/>
      <c r="E184" s="35"/>
      <c r="F184" s="163"/>
      <c r="G184" s="35"/>
      <c r="H184" s="112"/>
    </row>
    <row r="186" spans="1:8" ht="15.75" thickBot="1" x14ac:dyDescent="0.3">
      <c r="A186" s="143"/>
      <c r="B186" s="143"/>
      <c r="C186" s="143"/>
      <c r="D186" s="143"/>
      <c r="E186" s="143"/>
      <c r="F186" s="143"/>
      <c r="G186" s="143"/>
      <c r="H186" s="143"/>
    </row>
    <row r="187" spans="1:8" x14ac:dyDescent="0.25">
      <c r="A187" s="149" t="s">
        <v>85</v>
      </c>
      <c r="B187" s="150"/>
      <c r="C187" s="151"/>
      <c r="D187" s="161"/>
      <c r="E187" s="161"/>
      <c r="F187" s="161"/>
      <c r="G187" s="81"/>
      <c r="H187" s="65"/>
    </row>
    <row r="188" spans="1:8" ht="15.75" thickBot="1" x14ac:dyDescent="0.3">
      <c r="A188" s="113" t="s">
        <v>13</v>
      </c>
      <c r="B188" s="36"/>
      <c r="C188" s="114"/>
      <c r="D188" s="46" t="s">
        <v>15</v>
      </c>
      <c r="E188" s="74"/>
      <c r="F188" s="74"/>
      <c r="G188" s="111"/>
      <c r="H188" s="37"/>
    </row>
    <row r="189" spans="1:8" ht="16.5" thickTop="1" thickBot="1" x14ac:dyDescent="0.3">
      <c r="A189" s="89" t="s">
        <v>16</v>
      </c>
      <c r="B189" s="85" t="s">
        <v>17</v>
      </c>
      <c r="C189" s="86" t="s">
        <v>14</v>
      </c>
      <c r="D189" s="123" t="s">
        <v>18</v>
      </c>
      <c r="E189" s="116" t="s">
        <v>19</v>
      </c>
      <c r="F189" s="117" t="s">
        <v>20</v>
      </c>
      <c r="G189" s="116" t="s">
        <v>21</v>
      </c>
      <c r="H189" s="109" t="s">
        <v>22</v>
      </c>
    </row>
    <row r="190" spans="1:8" x14ac:dyDescent="0.25">
      <c r="A190" s="45" t="s">
        <v>23</v>
      </c>
      <c r="B190" s="46" t="s">
        <v>24</v>
      </c>
      <c r="C190" s="46" t="s">
        <v>25</v>
      </c>
      <c r="D190" s="207">
        <f>Dec.18!D6</f>
        <v>1856.83</v>
      </c>
      <c r="E190" s="120">
        <f>(D190/(D190+D191))*(D192+D193)</f>
        <v>-96094.265519298046</v>
      </c>
      <c r="F190" s="120">
        <f>D190+E190</f>
        <v>-94237.435519298044</v>
      </c>
      <c r="G190" s="121">
        <f>F190+F199</f>
        <v>814639.73784848512</v>
      </c>
      <c r="H190" s="37"/>
    </row>
    <row r="191" spans="1:8" x14ac:dyDescent="0.25">
      <c r="A191" s="48"/>
      <c r="B191" s="46" t="s">
        <v>26</v>
      </c>
      <c r="C191" s="46" t="s">
        <v>27</v>
      </c>
      <c r="D191" s="208">
        <f>Dec.18!D7</f>
        <v>121.61</v>
      </c>
      <c r="E191" s="122">
        <f>(D191/(D191+D190))*(D192+D193)</f>
        <v>-6293.5344807019683</v>
      </c>
      <c r="F191" s="122">
        <f>D191+E191</f>
        <v>-6171.9244807019686</v>
      </c>
      <c r="G191" s="111"/>
      <c r="H191" s="118">
        <f>F191+F200</f>
        <v>193673.20215151511</v>
      </c>
    </row>
    <row r="192" spans="1:8" x14ac:dyDescent="0.25">
      <c r="A192" s="48"/>
      <c r="B192" s="46" t="s">
        <v>28</v>
      </c>
      <c r="C192" s="46" t="s">
        <v>29</v>
      </c>
      <c r="D192" s="208">
        <f>Dec.18!D8</f>
        <v>-29242.53</v>
      </c>
      <c r="E192" s="74"/>
      <c r="F192" s="74"/>
      <c r="G192" s="111"/>
      <c r="H192" s="37"/>
    </row>
    <row r="193" spans="1:8" x14ac:dyDescent="0.25">
      <c r="A193" s="48"/>
      <c r="B193" s="46" t="s">
        <v>30</v>
      </c>
      <c r="C193" s="46" t="s">
        <v>31</v>
      </c>
      <c r="D193" s="209">
        <f>Dec.18!D9</f>
        <v>-73145.27</v>
      </c>
      <c r="E193" s="74"/>
      <c r="F193" s="74"/>
      <c r="G193" s="111"/>
      <c r="H193" s="37"/>
    </row>
    <row r="194" spans="1:8" x14ac:dyDescent="0.25">
      <c r="A194" s="73"/>
      <c r="B194" s="74"/>
      <c r="C194" s="74"/>
      <c r="D194" s="74"/>
      <c r="E194" s="74"/>
      <c r="F194" s="74"/>
      <c r="G194" s="111"/>
      <c r="H194" s="37"/>
    </row>
    <row r="195" spans="1:8" x14ac:dyDescent="0.25">
      <c r="A195" s="73"/>
      <c r="B195" s="74"/>
      <c r="C195" s="74"/>
      <c r="D195" s="74"/>
      <c r="E195" s="74"/>
      <c r="F195" s="74"/>
      <c r="G195" s="111"/>
      <c r="H195" s="37"/>
    </row>
    <row r="196" spans="1:8" ht="15.75" thickBot="1" x14ac:dyDescent="0.3">
      <c r="A196" s="113" t="s">
        <v>32</v>
      </c>
      <c r="B196" s="114"/>
      <c r="C196" s="119"/>
      <c r="D196" s="74"/>
      <c r="E196" s="74"/>
      <c r="F196" s="74"/>
      <c r="G196" s="111"/>
      <c r="H196" s="37"/>
    </row>
    <row r="197" spans="1:8" ht="15.75" thickTop="1" x14ac:dyDescent="0.25">
      <c r="A197" s="87" t="s">
        <v>14</v>
      </c>
      <c r="B197" s="98" t="s">
        <v>14</v>
      </c>
      <c r="C197" s="84" t="s">
        <v>14</v>
      </c>
      <c r="D197" s="46" t="s">
        <v>15</v>
      </c>
      <c r="E197" s="74"/>
      <c r="F197" s="74"/>
      <c r="G197" s="111"/>
      <c r="H197" s="37"/>
    </row>
    <row r="198" spans="1:8" ht="15.75" thickBot="1" x14ac:dyDescent="0.3">
      <c r="A198" s="89" t="s">
        <v>16</v>
      </c>
      <c r="B198" s="85" t="s">
        <v>17</v>
      </c>
      <c r="C198" s="86" t="s">
        <v>14</v>
      </c>
      <c r="D198" s="123" t="s">
        <v>18</v>
      </c>
      <c r="E198" s="74"/>
      <c r="F198" s="74"/>
      <c r="G198" s="111"/>
      <c r="H198" s="37"/>
    </row>
    <row r="199" spans="1:8" x14ac:dyDescent="0.25">
      <c r="A199" s="45" t="s">
        <v>23</v>
      </c>
      <c r="B199" s="46" t="s">
        <v>24</v>
      </c>
      <c r="C199" s="46" t="s">
        <v>25</v>
      </c>
      <c r="D199" s="207">
        <f>Dec.18!D15</f>
        <v>2003939.53</v>
      </c>
      <c r="E199" s="122">
        <f>(D199/(D199+D200))*(D201+D202)</f>
        <v>-1095062.3566322168</v>
      </c>
      <c r="F199" s="122">
        <f>D199+E199</f>
        <v>908877.17336778319</v>
      </c>
      <c r="G199" s="72"/>
      <c r="H199" s="37"/>
    </row>
    <row r="200" spans="1:8" x14ac:dyDescent="0.25">
      <c r="A200" s="48"/>
      <c r="B200" s="46" t="s">
        <v>26</v>
      </c>
      <c r="C200" s="46" t="s">
        <v>27</v>
      </c>
      <c r="D200" s="208">
        <f>Dec.18!D16</f>
        <v>440628.9</v>
      </c>
      <c r="E200" s="122">
        <f>(D200/(D200+D199))*(D201+D202)</f>
        <v>-240783.77336778294</v>
      </c>
      <c r="F200" s="122">
        <f>D200+E200</f>
        <v>199845.12663221708</v>
      </c>
      <c r="G200" s="72"/>
      <c r="H200" s="37"/>
    </row>
    <row r="201" spans="1:8" x14ac:dyDescent="0.25">
      <c r="A201" s="48"/>
      <c r="B201" s="46" t="s">
        <v>28</v>
      </c>
      <c r="C201" s="46" t="s">
        <v>29</v>
      </c>
      <c r="D201" s="208">
        <f>Dec.18!D17</f>
        <v>-183703.69</v>
      </c>
      <c r="E201" s="74"/>
      <c r="F201" s="74"/>
      <c r="G201" s="111"/>
      <c r="H201" s="37"/>
    </row>
    <row r="202" spans="1:8" x14ac:dyDescent="0.25">
      <c r="A202" s="48"/>
      <c r="B202" s="46" t="s">
        <v>30</v>
      </c>
      <c r="C202" s="46" t="s">
        <v>31</v>
      </c>
      <c r="D202" s="209">
        <f>Dec.18!D18</f>
        <v>-1152142.44</v>
      </c>
      <c r="E202" s="74"/>
      <c r="F202" s="74"/>
      <c r="G202" s="111"/>
      <c r="H202" s="37"/>
    </row>
    <row r="203" spans="1:8" ht="15.75" thickBot="1" x14ac:dyDescent="0.3">
      <c r="A203" s="92"/>
      <c r="B203" s="35"/>
      <c r="C203" s="35"/>
      <c r="D203" s="35"/>
      <c r="E203" s="35"/>
      <c r="F203" s="35"/>
      <c r="G203" s="35"/>
      <c r="H203" s="112"/>
    </row>
    <row r="204" spans="1:8" x14ac:dyDescent="0.25">
      <c r="A204" s="24"/>
      <c r="B204" s="24"/>
      <c r="C204" s="24"/>
      <c r="D204" s="24"/>
      <c r="E204" s="24"/>
      <c r="F204" s="24"/>
      <c r="G204" s="24"/>
      <c r="H204" s="24"/>
    </row>
    <row r="205" spans="1:8" x14ac:dyDescent="0.25">
      <c r="A205" s="24"/>
      <c r="B205" s="24"/>
      <c r="C205" s="24"/>
      <c r="D205" s="24"/>
      <c r="E205" s="24"/>
      <c r="F205" s="24"/>
      <c r="G205" s="24"/>
      <c r="H205" s="24"/>
    </row>
  </sheetData>
  <pageMargins left="0.7" right="0.7" top="0.75" bottom="0.75" header="0.3" footer="0.3"/>
  <pageSetup scale="6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106ABC0-9551-4C33-9D58-2AEE485EE0CB}"/>
</file>

<file path=customXml/itemProps2.xml><?xml version="1.0" encoding="utf-8"?>
<ds:datastoreItem xmlns:ds="http://schemas.openxmlformats.org/officeDocument/2006/customXml" ds:itemID="{EB7547EA-7BC7-4E2E-8AE0-1466FE5A31FA}"/>
</file>

<file path=customXml/itemProps3.xml><?xml version="1.0" encoding="utf-8"?>
<ds:datastoreItem xmlns:ds="http://schemas.openxmlformats.org/officeDocument/2006/customXml" ds:itemID="{E5879278-73DB-4136-9941-C9DB30064FDF}"/>
</file>

<file path=customXml/itemProps4.xml><?xml version="1.0" encoding="utf-8"?>
<ds:datastoreItem xmlns:ds="http://schemas.openxmlformats.org/officeDocument/2006/customXml" ds:itemID="{AAC748DF-75F1-4861-9F01-24424C318F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Lead E</vt:lpstr>
      <vt:lpstr>Lead G</vt:lpstr>
      <vt:lpstr>Change in InterestElec</vt:lpstr>
      <vt:lpstr>Change in InterestGas</vt:lpstr>
      <vt:lpstr>CC 1110 Interest</vt:lpstr>
      <vt:lpstr>JE 115 Int Rate </vt:lpstr>
      <vt:lpstr>Balance Calculation</vt:lpstr>
      <vt:lpstr>E&amp;G Split</vt:lpstr>
      <vt:lpstr>2018 PO </vt:lpstr>
      <vt:lpstr>Jan. 18</vt:lpstr>
      <vt:lpstr>Feb. 18</vt:lpstr>
      <vt:lpstr>Mar. 18</vt:lpstr>
      <vt:lpstr>Apr.18</vt:lpstr>
      <vt:lpstr>May.18</vt:lpstr>
      <vt:lpstr>Jun.18</vt:lpstr>
      <vt:lpstr>Jul.18</vt:lpstr>
      <vt:lpstr>Aug.18</vt:lpstr>
      <vt:lpstr>Sept.18</vt:lpstr>
      <vt:lpstr>Oct.18</vt:lpstr>
      <vt:lpstr>Nov.18</vt:lpstr>
      <vt:lpstr>Dec.18</vt:lpstr>
      <vt:lpstr>'Change in InterestGas'!Print_Area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MarvelousMarina</cp:lastModifiedBy>
  <cp:lastPrinted>2019-05-31T19:06:02Z</cp:lastPrinted>
  <dcterms:created xsi:type="dcterms:W3CDTF">2017-08-10T16:46:00Z</dcterms:created>
  <dcterms:modified xsi:type="dcterms:W3CDTF">2019-06-21T18:49:36Z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