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 tabRatio="876" activeTab="2"/>
  </bookViews>
  <sheets>
    <sheet name="Page 6.1" sheetId="1" r:id="rId1"/>
    <sheet name="Page 6.1.1" sheetId="2" r:id="rId2"/>
    <sheet name="Pages 6.1.2 - 6.1.3" sheetId="3" r:id="rId3"/>
    <sheet name="Pages 6.1.4 - 6.1.11" sheetId="4" r:id="rId4"/>
  </sheets>
  <externalReferences>
    <externalReference r:id="rId5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Order1" hidden="1">255</definedName>
    <definedName name="_Order2" hidden="1">0</definedName>
    <definedName name="Access_Button1" hidden="1">"Headcount_Workbook_Schedules_List"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_xlnm.Print_Area" localSheetId="0">'Page 6.1'!$A$1:$J$62</definedName>
    <definedName name="_xlnm.Print_Area" localSheetId="1">'Page 6.1.1'!$A$1:$J$62</definedName>
    <definedName name="_xlnm.Print_Area" localSheetId="2">'Pages 6.1.2 - 6.1.3'!$A$1:$F$125</definedName>
    <definedName name="_xlnm.Print_Area" localSheetId="3">'Pages 6.1.4 - 6.1.11'!$A$1:$BI$133</definedName>
    <definedName name="_xlnm.Print_Titles" localSheetId="2">'Pages 6.1.2 - 6.1.3'!$1:$6</definedName>
    <definedName name="_xlnm.Print_Titles" localSheetId="3">'Pages 6.1.4 - 6.1.11'!$A:$C,'Pages 6.1.4 - 6.1.11'!$1:$7</definedName>
    <definedName name="retail" localSheetId="0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"45EQYSCWE9WJMGB34OOD1BOQZ"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All._.Pages." localSheetId="0" hidden="1">{#N/A,#N/A,FALSE,"Cover";#N/A,#N/A,FALSE,"Lead Sheet";#N/A,#N/A,FALSE,"T-Accounts";#N/A,#N/A,FALSE,"Ins &amp; Prem ActualEstimates"}</definedName>
    <definedName name="wrn.All._.Pages." localSheetId="1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35" i="1"/>
  <c r="I34" i="1"/>
  <c r="I33" i="1"/>
  <c r="I31" i="1"/>
  <c r="I30" i="1"/>
  <c r="I29" i="1"/>
  <c r="I28" i="1"/>
  <c r="I27" i="1"/>
  <c r="I26" i="1"/>
  <c r="I25" i="1"/>
  <c r="I32" i="1"/>
  <c r="BE124" i="4" l="1"/>
  <c r="BB124" i="4"/>
  <c r="AY124" i="4"/>
  <c r="AV124" i="4"/>
  <c r="AS124" i="4"/>
  <c r="AP124" i="4"/>
  <c r="AM124" i="4"/>
  <c r="AJ124" i="4"/>
  <c r="AG124" i="4"/>
  <c r="AD124" i="4"/>
  <c r="AA124" i="4"/>
  <c r="X124" i="4"/>
  <c r="U124" i="4"/>
  <c r="R124" i="4"/>
  <c r="O124" i="4"/>
  <c r="L124" i="4"/>
  <c r="I124" i="4"/>
  <c r="F124" i="4"/>
  <c r="D124" i="4"/>
  <c r="G123" i="4"/>
  <c r="H123" i="4" s="1"/>
  <c r="E123" i="4"/>
  <c r="G122" i="4"/>
  <c r="H122" i="4" s="1"/>
  <c r="E122" i="4"/>
  <c r="G121" i="4"/>
  <c r="H121" i="4" s="1"/>
  <c r="E121" i="4"/>
  <c r="G120" i="4"/>
  <c r="H120" i="4" s="1"/>
  <c r="E120" i="4"/>
  <c r="G119" i="4"/>
  <c r="H119" i="4" s="1"/>
  <c r="E119" i="4"/>
  <c r="G118" i="4"/>
  <c r="H118" i="4" s="1"/>
  <c r="E118" i="4"/>
  <c r="G117" i="4"/>
  <c r="H117" i="4" s="1"/>
  <c r="E117" i="4"/>
  <c r="G116" i="4"/>
  <c r="H116" i="4" s="1"/>
  <c r="E116" i="4"/>
  <c r="G115" i="4"/>
  <c r="H115" i="4" s="1"/>
  <c r="E115" i="4"/>
  <c r="BE112" i="4"/>
  <c r="BB112" i="4"/>
  <c r="AY112" i="4"/>
  <c r="AV112" i="4"/>
  <c r="AS112" i="4"/>
  <c r="AP112" i="4"/>
  <c r="AM112" i="4"/>
  <c r="AJ112" i="4"/>
  <c r="AG112" i="4"/>
  <c r="AD112" i="4"/>
  <c r="AA112" i="4"/>
  <c r="X112" i="4"/>
  <c r="U112" i="4"/>
  <c r="R112" i="4"/>
  <c r="O112" i="4"/>
  <c r="L112" i="4"/>
  <c r="I112" i="4"/>
  <c r="F112" i="4"/>
  <c r="D112" i="4"/>
  <c r="G111" i="4"/>
  <c r="G112" i="4" s="1"/>
  <c r="E111" i="4"/>
  <c r="E112" i="4" s="1"/>
  <c r="BE108" i="4"/>
  <c r="BB108" i="4"/>
  <c r="AY108" i="4"/>
  <c r="AV108" i="4"/>
  <c r="AS108" i="4"/>
  <c r="AP108" i="4"/>
  <c r="AM108" i="4"/>
  <c r="AJ108" i="4"/>
  <c r="AG108" i="4"/>
  <c r="AD108" i="4"/>
  <c r="AA108" i="4"/>
  <c r="X108" i="4"/>
  <c r="U108" i="4"/>
  <c r="R108" i="4"/>
  <c r="O108" i="4"/>
  <c r="L108" i="4"/>
  <c r="I108" i="4"/>
  <c r="F108" i="4"/>
  <c r="D108" i="4"/>
  <c r="G107" i="4"/>
  <c r="J107" i="4" s="1"/>
  <c r="E107" i="4"/>
  <c r="G106" i="4"/>
  <c r="E106" i="4"/>
  <c r="BE103" i="4"/>
  <c r="BB103" i="4"/>
  <c r="AY103" i="4"/>
  <c r="AV103" i="4"/>
  <c r="AS103" i="4"/>
  <c r="AP103" i="4"/>
  <c r="AM103" i="4"/>
  <c r="AJ103" i="4"/>
  <c r="AG103" i="4"/>
  <c r="AD103" i="4"/>
  <c r="AA103" i="4"/>
  <c r="X103" i="4"/>
  <c r="U103" i="4"/>
  <c r="R103" i="4"/>
  <c r="O103" i="4"/>
  <c r="L103" i="4"/>
  <c r="I103" i="4"/>
  <c r="F103" i="4"/>
  <c r="D103" i="4"/>
  <c r="BI102" i="4"/>
  <c r="E89" i="3" s="1"/>
  <c r="F89" i="3" s="1"/>
  <c r="G102" i="4"/>
  <c r="E102" i="4"/>
  <c r="G101" i="4"/>
  <c r="E101" i="4"/>
  <c r="G100" i="4"/>
  <c r="H100" i="4" s="1"/>
  <c r="E100" i="4"/>
  <c r="G99" i="4"/>
  <c r="J99" i="4" s="1"/>
  <c r="E99" i="4"/>
  <c r="G98" i="4"/>
  <c r="J98" i="4" s="1"/>
  <c r="E98" i="4"/>
  <c r="G97" i="4"/>
  <c r="E97" i="4"/>
  <c r="G96" i="4"/>
  <c r="J96" i="4" s="1"/>
  <c r="E96" i="4"/>
  <c r="G95" i="4"/>
  <c r="J95" i="4" s="1"/>
  <c r="E95" i="4"/>
  <c r="G94" i="4"/>
  <c r="H94" i="4" s="1"/>
  <c r="E94" i="4"/>
  <c r="G93" i="4"/>
  <c r="E93" i="4"/>
  <c r="G92" i="4"/>
  <c r="H92" i="4" s="1"/>
  <c r="E92" i="4"/>
  <c r="G91" i="4"/>
  <c r="H91" i="4" s="1"/>
  <c r="E91" i="4"/>
  <c r="G90" i="4"/>
  <c r="J90" i="4" s="1"/>
  <c r="E90" i="4"/>
  <c r="G89" i="4"/>
  <c r="E89" i="4"/>
  <c r="G88" i="4"/>
  <c r="E88" i="4"/>
  <c r="G87" i="4"/>
  <c r="J87" i="4" s="1"/>
  <c r="E87" i="4"/>
  <c r="G86" i="4"/>
  <c r="E86" i="4"/>
  <c r="BE78" i="4"/>
  <c r="BB78" i="4"/>
  <c r="AY78" i="4"/>
  <c r="AV78" i="4"/>
  <c r="AS78" i="4"/>
  <c r="AP78" i="4"/>
  <c r="AM78" i="4"/>
  <c r="AJ78" i="4"/>
  <c r="AG78" i="4"/>
  <c r="AD78" i="4"/>
  <c r="AA78" i="4"/>
  <c r="X78" i="4"/>
  <c r="U78" i="4"/>
  <c r="R78" i="4"/>
  <c r="O78" i="4"/>
  <c r="L78" i="4"/>
  <c r="I78" i="4"/>
  <c r="F78" i="4"/>
  <c r="D78" i="4"/>
  <c r="G77" i="4"/>
  <c r="G78" i="4" s="1"/>
  <c r="E77" i="4"/>
  <c r="E78" i="4" s="1"/>
  <c r="BE74" i="4"/>
  <c r="BB74" i="4"/>
  <c r="AY74" i="4"/>
  <c r="AV74" i="4"/>
  <c r="AS74" i="4"/>
  <c r="AP74" i="4"/>
  <c r="AM74" i="4"/>
  <c r="AJ74" i="4"/>
  <c r="AG74" i="4"/>
  <c r="AD74" i="4"/>
  <c r="AA74" i="4"/>
  <c r="X74" i="4"/>
  <c r="U74" i="4"/>
  <c r="R74" i="4"/>
  <c r="O74" i="4"/>
  <c r="L74" i="4"/>
  <c r="I74" i="4"/>
  <c r="F74" i="4"/>
  <c r="D74" i="4"/>
  <c r="G73" i="4"/>
  <c r="E73" i="4"/>
  <c r="G72" i="4"/>
  <c r="E72" i="4"/>
  <c r="G71" i="4"/>
  <c r="J71" i="4" s="1"/>
  <c r="M71" i="4" s="1"/>
  <c r="P71" i="4" s="1"/>
  <c r="E71" i="4"/>
  <c r="G70" i="4"/>
  <c r="J70" i="4" s="1"/>
  <c r="E70" i="4"/>
  <c r="G69" i="4"/>
  <c r="J69" i="4" s="1"/>
  <c r="E69" i="4"/>
  <c r="G68" i="4"/>
  <c r="J68" i="4" s="1"/>
  <c r="E68" i="4"/>
  <c r="G67" i="4"/>
  <c r="H67" i="4" s="1"/>
  <c r="E67" i="4"/>
  <c r="G66" i="4"/>
  <c r="J66" i="4" s="1"/>
  <c r="E66" i="4"/>
  <c r="G65" i="4"/>
  <c r="J65" i="4" s="1"/>
  <c r="E65" i="4"/>
  <c r="G64" i="4"/>
  <c r="J64" i="4" s="1"/>
  <c r="E64" i="4"/>
  <c r="G63" i="4"/>
  <c r="H63" i="4" s="1"/>
  <c r="E63" i="4"/>
  <c r="G62" i="4"/>
  <c r="J62" i="4" s="1"/>
  <c r="M62" i="4" s="1"/>
  <c r="E62" i="4"/>
  <c r="G61" i="4"/>
  <c r="J61" i="4" s="1"/>
  <c r="E61" i="4"/>
  <c r="G60" i="4"/>
  <c r="H60" i="4" s="1"/>
  <c r="E60" i="4"/>
  <c r="G59" i="4"/>
  <c r="H59" i="4" s="1"/>
  <c r="E59" i="4"/>
  <c r="BE56" i="4"/>
  <c r="BB56" i="4"/>
  <c r="AY56" i="4"/>
  <c r="AV56" i="4"/>
  <c r="AS56" i="4"/>
  <c r="AP56" i="4"/>
  <c r="AM56" i="4"/>
  <c r="AJ56" i="4"/>
  <c r="AG56" i="4"/>
  <c r="AD56" i="4"/>
  <c r="AA56" i="4"/>
  <c r="X56" i="4"/>
  <c r="U56" i="4"/>
  <c r="R56" i="4"/>
  <c r="O56" i="4"/>
  <c r="L56" i="4"/>
  <c r="I56" i="4"/>
  <c r="F56" i="4"/>
  <c r="D56" i="4"/>
  <c r="G55" i="4"/>
  <c r="J55" i="4" s="1"/>
  <c r="E55" i="4"/>
  <c r="G54" i="4"/>
  <c r="H54" i="4" s="1"/>
  <c r="E54" i="4"/>
  <c r="G53" i="4"/>
  <c r="E53" i="4"/>
  <c r="G52" i="4"/>
  <c r="E52" i="4"/>
  <c r="G51" i="4"/>
  <c r="J51" i="4" s="1"/>
  <c r="M51" i="4" s="1"/>
  <c r="P51" i="4" s="1"/>
  <c r="E51" i="4"/>
  <c r="G50" i="4"/>
  <c r="H50" i="4" s="1"/>
  <c r="E50" i="4"/>
  <c r="G49" i="4"/>
  <c r="E49" i="4"/>
  <c r="BE46" i="4"/>
  <c r="BB46" i="4"/>
  <c r="AY46" i="4"/>
  <c r="AV46" i="4"/>
  <c r="AS46" i="4"/>
  <c r="AP46" i="4"/>
  <c r="AM46" i="4"/>
  <c r="AJ46" i="4"/>
  <c r="AG46" i="4"/>
  <c r="AD46" i="4"/>
  <c r="AA46" i="4"/>
  <c r="X46" i="4"/>
  <c r="U46" i="4"/>
  <c r="R46" i="4"/>
  <c r="O46" i="4"/>
  <c r="L46" i="4"/>
  <c r="I46" i="4"/>
  <c r="F46" i="4"/>
  <c r="D46" i="4"/>
  <c r="G45" i="4"/>
  <c r="J45" i="4" s="1"/>
  <c r="M45" i="4" s="1"/>
  <c r="E45" i="4"/>
  <c r="G44" i="4"/>
  <c r="E44" i="4"/>
  <c r="G43" i="4"/>
  <c r="J43" i="4" s="1"/>
  <c r="M43" i="4" s="1"/>
  <c r="P43" i="4" s="1"/>
  <c r="S43" i="4" s="1"/>
  <c r="V43" i="4" s="1"/>
  <c r="E43" i="4"/>
  <c r="G42" i="4"/>
  <c r="E42" i="4"/>
  <c r="G41" i="4"/>
  <c r="J41" i="4" s="1"/>
  <c r="E41" i="4"/>
  <c r="G40" i="4"/>
  <c r="H40" i="4" s="1"/>
  <c r="E40" i="4"/>
  <c r="G39" i="4"/>
  <c r="E39" i="4"/>
  <c r="G38" i="4"/>
  <c r="H38" i="4" s="1"/>
  <c r="E38" i="4"/>
  <c r="BE35" i="4"/>
  <c r="BB35" i="4"/>
  <c r="AY35" i="4"/>
  <c r="AV35" i="4"/>
  <c r="AS35" i="4"/>
  <c r="AP35" i="4"/>
  <c r="AM35" i="4"/>
  <c r="AJ35" i="4"/>
  <c r="AG35" i="4"/>
  <c r="AD35" i="4"/>
  <c r="AA35" i="4"/>
  <c r="X35" i="4"/>
  <c r="U35" i="4"/>
  <c r="R35" i="4"/>
  <c r="O35" i="4"/>
  <c r="L35" i="4"/>
  <c r="I35" i="4"/>
  <c r="F35" i="4"/>
  <c r="D35" i="4"/>
  <c r="G34" i="4"/>
  <c r="H34" i="4" s="1"/>
  <c r="E34" i="4"/>
  <c r="G33" i="4"/>
  <c r="E33" i="4"/>
  <c r="G32" i="4"/>
  <c r="H32" i="4" s="1"/>
  <c r="E32" i="4"/>
  <c r="G31" i="4"/>
  <c r="J31" i="4" s="1"/>
  <c r="M31" i="4" s="1"/>
  <c r="E31" i="4"/>
  <c r="BE28" i="4"/>
  <c r="BB28" i="4"/>
  <c r="AY28" i="4"/>
  <c r="AV28" i="4"/>
  <c r="AS28" i="4"/>
  <c r="AP28" i="4"/>
  <c r="AM28" i="4"/>
  <c r="AJ28" i="4"/>
  <c r="AG28" i="4"/>
  <c r="AD28" i="4"/>
  <c r="AA28" i="4"/>
  <c r="X28" i="4"/>
  <c r="U28" i="4"/>
  <c r="R28" i="4"/>
  <c r="O28" i="4"/>
  <c r="L28" i="4"/>
  <c r="I28" i="4"/>
  <c r="F28" i="4"/>
  <c r="D28" i="4"/>
  <c r="BI27" i="4"/>
  <c r="E22" i="3" s="1"/>
  <c r="F22" i="3" s="1"/>
  <c r="G27" i="4"/>
  <c r="J27" i="4" s="1"/>
  <c r="M27" i="4" s="1"/>
  <c r="P27" i="4" s="1"/>
  <c r="S27" i="4" s="1"/>
  <c r="V27" i="4" s="1"/>
  <c r="Y27" i="4" s="1"/>
  <c r="AB27" i="4" s="1"/>
  <c r="AE27" i="4" s="1"/>
  <c r="AH27" i="4" s="1"/>
  <c r="AK27" i="4" s="1"/>
  <c r="AN27" i="4" s="1"/>
  <c r="AQ27" i="4" s="1"/>
  <c r="AT27" i="4" s="1"/>
  <c r="AW27" i="4" s="1"/>
  <c r="AZ27" i="4" s="1"/>
  <c r="BC27" i="4" s="1"/>
  <c r="BF27" i="4" s="1"/>
  <c r="G26" i="4"/>
  <c r="J26" i="4" s="1"/>
  <c r="M26" i="4" s="1"/>
  <c r="E26" i="4"/>
  <c r="G25" i="4"/>
  <c r="J25" i="4" s="1"/>
  <c r="E25" i="4"/>
  <c r="BE22" i="4"/>
  <c r="BB22" i="4"/>
  <c r="AY22" i="4"/>
  <c r="AV22" i="4"/>
  <c r="AS22" i="4"/>
  <c r="AP22" i="4"/>
  <c r="AM22" i="4"/>
  <c r="AJ22" i="4"/>
  <c r="AG22" i="4"/>
  <c r="AD22" i="4"/>
  <c r="AA22" i="4"/>
  <c r="X22" i="4"/>
  <c r="U22" i="4"/>
  <c r="R22" i="4"/>
  <c r="O22" i="4"/>
  <c r="L22" i="4"/>
  <c r="I22" i="4"/>
  <c r="F22" i="4"/>
  <c r="D22" i="4"/>
  <c r="G21" i="4"/>
  <c r="H21" i="4" s="1"/>
  <c r="E21" i="4"/>
  <c r="G20" i="4"/>
  <c r="J20" i="4" s="1"/>
  <c r="M20" i="4" s="1"/>
  <c r="E20" i="4"/>
  <c r="G19" i="4"/>
  <c r="E19" i="4"/>
  <c r="G18" i="4"/>
  <c r="J18" i="4" s="1"/>
  <c r="M18" i="4" s="1"/>
  <c r="E18" i="4"/>
  <c r="G17" i="4"/>
  <c r="E17" i="4"/>
  <c r="G16" i="4"/>
  <c r="E16" i="4"/>
  <c r="G15" i="4"/>
  <c r="E15" i="4"/>
  <c r="G14" i="4"/>
  <c r="H14" i="4" s="1"/>
  <c r="E14" i="4"/>
  <c r="G13" i="4"/>
  <c r="E13" i="4"/>
  <c r="G12" i="4"/>
  <c r="E12" i="4"/>
  <c r="D118" i="3"/>
  <c r="D106" i="3"/>
  <c r="D102" i="3"/>
  <c r="D97" i="3"/>
  <c r="D69" i="3"/>
  <c r="D51" i="3"/>
  <c r="D41" i="3"/>
  <c r="D30" i="3"/>
  <c r="D23" i="3"/>
  <c r="D17" i="3"/>
  <c r="AG126" i="4" l="1"/>
  <c r="AS126" i="4"/>
  <c r="J34" i="4"/>
  <c r="AV126" i="4"/>
  <c r="H66" i="4"/>
  <c r="H77" i="4"/>
  <c r="H78" i="4" s="1"/>
  <c r="J91" i="4"/>
  <c r="K91" i="4" s="1"/>
  <c r="AY126" i="4"/>
  <c r="H55" i="4"/>
  <c r="L126" i="4"/>
  <c r="J120" i="4"/>
  <c r="M120" i="4" s="1"/>
  <c r="F126" i="4"/>
  <c r="R126" i="4"/>
  <c r="AD126" i="4"/>
  <c r="BB126" i="4"/>
  <c r="J59" i="4"/>
  <c r="J122" i="4"/>
  <c r="H26" i="4"/>
  <c r="H31" i="4"/>
  <c r="H41" i="4"/>
  <c r="J50" i="4"/>
  <c r="H107" i="4"/>
  <c r="D80" i="4"/>
  <c r="J40" i="4"/>
  <c r="K40" i="4" s="1"/>
  <c r="H62" i="4"/>
  <c r="H69" i="4"/>
  <c r="H90" i="4"/>
  <c r="J116" i="4"/>
  <c r="E35" i="4"/>
  <c r="E28" i="4"/>
  <c r="E108" i="4"/>
  <c r="M41" i="4"/>
  <c r="P41" i="4" s="1"/>
  <c r="S41" i="4" s="1"/>
  <c r="H13" i="4"/>
  <c r="H43" i="4"/>
  <c r="H45" i="4"/>
  <c r="H51" i="4"/>
  <c r="J54" i="4"/>
  <c r="K54" i="4" s="1"/>
  <c r="H70" i="4"/>
  <c r="H71" i="4"/>
  <c r="J77" i="4"/>
  <c r="J78" i="4" s="1"/>
  <c r="H102" i="4"/>
  <c r="J115" i="4"/>
  <c r="K115" i="4" s="1"/>
  <c r="J123" i="4"/>
  <c r="K123" i="4" s="1"/>
  <c r="J13" i="4"/>
  <c r="K13" i="4" s="1"/>
  <c r="E56" i="4"/>
  <c r="L80" i="4"/>
  <c r="H95" i="4"/>
  <c r="H98" i="4"/>
  <c r="J102" i="4"/>
  <c r="K102" i="4" s="1"/>
  <c r="J106" i="4"/>
  <c r="M106" i="4" s="1"/>
  <c r="J121" i="4"/>
  <c r="K121" i="4" s="1"/>
  <c r="J14" i="4"/>
  <c r="K14" i="4" s="1"/>
  <c r="H16" i="4"/>
  <c r="H18" i="4"/>
  <c r="AY80" i="4"/>
  <c r="AY129" i="4" s="1"/>
  <c r="E46" i="4"/>
  <c r="K41" i="4"/>
  <c r="J60" i="4"/>
  <c r="H65" i="4"/>
  <c r="K66" i="4"/>
  <c r="J119" i="4"/>
  <c r="K119" i="4" s="1"/>
  <c r="J16" i="4"/>
  <c r="M16" i="4" s="1"/>
  <c r="P16" i="4" s="1"/>
  <c r="S16" i="4" s="1"/>
  <c r="K43" i="4"/>
  <c r="K70" i="4"/>
  <c r="J117" i="4"/>
  <c r="K117" i="4" s="1"/>
  <c r="J118" i="4"/>
  <c r="D120" i="3"/>
  <c r="P62" i="4"/>
  <c r="Q62" i="4" s="1"/>
  <c r="M87" i="4"/>
  <c r="N87" i="4" s="1"/>
  <c r="M95" i="4"/>
  <c r="P95" i="4" s="1"/>
  <c r="S95" i="4" s="1"/>
  <c r="V95" i="4" s="1"/>
  <c r="W95" i="4" s="1"/>
  <c r="J28" i="4"/>
  <c r="H25" i="4"/>
  <c r="H61" i="4"/>
  <c r="K62" i="4"/>
  <c r="H64" i="4"/>
  <c r="H68" i="4"/>
  <c r="N71" i="4"/>
  <c r="H86" i="4"/>
  <c r="H87" i="4"/>
  <c r="J94" i="4"/>
  <c r="K94" i="4" s="1"/>
  <c r="H96" i="4"/>
  <c r="H99" i="4"/>
  <c r="X126" i="4"/>
  <c r="G28" i="4"/>
  <c r="D71" i="3"/>
  <c r="J63" i="4"/>
  <c r="K63" i="4" s="1"/>
  <c r="J67" i="4"/>
  <c r="K67" i="4" s="1"/>
  <c r="K71" i="4"/>
  <c r="J86" i="4"/>
  <c r="K86" i="4" s="1"/>
  <c r="N62" i="4"/>
  <c r="K95" i="4"/>
  <c r="S51" i="4"/>
  <c r="Y43" i="4"/>
  <c r="M50" i="4"/>
  <c r="N50" i="4" s="1"/>
  <c r="M55" i="4"/>
  <c r="K55" i="4"/>
  <c r="J88" i="4"/>
  <c r="K88" i="4" s="1"/>
  <c r="H88" i="4"/>
  <c r="M91" i="4"/>
  <c r="N91" i="4" s="1"/>
  <c r="N20" i="4"/>
  <c r="M25" i="4"/>
  <c r="N25" i="4" s="1"/>
  <c r="N31" i="4"/>
  <c r="J42" i="4"/>
  <c r="K42" i="4" s="1"/>
  <c r="H42" i="4"/>
  <c r="K50" i="4"/>
  <c r="J52" i="4"/>
  <c r="K52" i="4" s="1"/>
  <c r="J72" i="4"/>
  <c r="K72" i="4" s="1"/>
  <c r="J12" i="4"/>
  <c r="K12" i="4" s="1"/>
  <c r="H12" i="4"/>
  <c r="Q16" i="4"/>
  <c r="V16" i="4"/>
  <c r="W16" i="4" s="1"/>
  <c r="N18" i="4"/>
  <c r="K20" i="4"/>
  <c r="P20" i="4"/>
  <c r="G22" i="4"/>
  <c r="L129" i="4"/>
  <c r="X80" i="4"/>
  <c r="AV80" i="4"/>
  <c r="AV129" i="4" s="1"/>
  <c r="K25" i="4"/>
  <c r="N26" i="4"/>
  <c r="G35" i="4"/>
  <c r="P31" i="4"/>
  <c r="Q31" i="4" s="1"/>
  <c r="J39" i="4"/>
  <c r="H39" i="4"/>
  <c r="T41" i="4"/>
  <c r="Q43" i="4"/>
  <c r="N45" i="4"/>
  <c r="K51" i="4"/>
  <c r="H52" i="4"/>
  <c r="M59" i="4"/>
  <c r="N59" i="4" s="1"/>
  <c r="M60" i="4"/>
  <c r="N60" i="4" s="1"/>
  <c r="K60" i="4"/>
  <c r="M65" i="4"/>
  <c r="M69" i="4"/>
  <c r="N69" i="4" s="1"/>
  <c r="S71" i="4"/>
  <c r="T71" i="4" s="1"/>
  <c r="H72" i="4"/>
  <c r="AJ80" i="4"/>
  <c r="T95" i="4"/>
  <c r="M96" i="4"/>
  <c r="N96" i="4" s="1"/>
  <c r="I126" i="4"/>
  <c r="P106" i="4"/>
  <c r="Q106" i="4" s="1"/>
  <c r="M118" i="4"/>
  <c r="K118" i="4"/>
  <c r="J17" i="4"/>
  <c r="H17" i="4"/>
  <c r="J33" i="4"/>
  <c r="K33" i="4" s="1"/>
  <c r="H33" i="4"/>
  <c r="M34" i="4"/>
  <c r="W43" i="4"/>
  <c r="J44" i="4"/>
  <c r="K44" i="4" s="1"/>
  <c r="H44" i="4"/>
  <c r="G56" i="4"/>
  <c r="J49" i="4"/>
  <c r="H49" i="4"/>
  <c r="Q51" i="4"/>
  <c r="J53" i="4"/>
  <c r="K53" i="4" s="1"/>
  <c r="H53" i="4"/>
  <c r="G74" i="4"/>
  <c r="J93" i="4"/>
  <c r="K93" i="4" s="1"/>
  <c r="H93" i="4"/>
  <c r="M98" i="4"/>
  <c r="K98" i="4"/>
  <c r="E103" i="4"/>
  <c r="E22" i="4"/>
  <c r="J15" i="4"/>
  <c r="H15" i="4"/>
  <c r="T16" i="4"/>
  <c r="J21" i="4"/>
  <c r="J32" i="4"/>
  <c r="K34" i="4"/>
  <c r="T43" i="4"/>
  <c r="N51" i="4"/>
  <c r="M61" i="4"/>
  <c r="N61" i="4" s="1"/>
  <c r="J89" i="4"/>
  <c r="H89" i="4"/>
  <c r="M90" i="4"/>
  <c r="K90" i="4"/>
  <c r="N16" i="4"/>
  <c r="K18" i="4"/>
  <c r="P18" i="4"/>
  <c r="J19" i="4"/>
  <c r="H19" i="4"/>
  <c r="H20" i="4"/>
  <c r="O80" i="4"/>
  <c r="AM80" i="4"/>
  <c r="K26" i="4"/>
  <c r="P26" i="4"/>
  <c r="G46" i="4"/>
  <c r="J38" i="4"/>
  <c r="M40" i="4"/>
  <c r="N40" i="4" s="1"/>
  <c r="Q41" i="4"/>
  <c r="V41" i="4"/>
  <c r="W41" i="4" s="1"/>
  <c r="N43" i="4"/>
  <c r="K45" i="4"/>
  <c r="P45" i="4"/>
  <c r="K59" i="4"/>
  <c r="M64" i="4"/>
  <c r="N64" i="4" s="1"/>
  <c r="K64" i="4"/>
  <c r="M67" i="4"/>
  <c r="M68" i="4"/>
  <c r="N68" i="4" s="1"/>
  <c r="K68" i="4"/>
  <c r="AA80" i="4"/>
  <c r="M86" i="4"/>
  <c r="N86" i="4" s="1"/>
  <c r="P87" i="4"/>
  <c r="Q87" i="4" s="1"/>
  <c r="M99" i="4"/>
  <c r="N99" i="4" s="1"/>
  <c r="J101" i="4"/>
  <c r="H101" i="4"/>
  <c r="I80" i="4"/>
  <c r="U80" i="4"/>
  <c r="AG80" i="4"/>
  <c r="AG129" i="4" s="1"/>
  <c r="AS80" i="4"/>
  <c r="AS129" i="4" s="1"/>
  <c r="BE80" i="4"/>
  <c r="K31" i="4"/>
  <c r="E74" i="4"/>
  <c r="M66" i="4"/>
  <c r="K87" i="4"/>
  <c r="J92" i="4"/>
  <c r="J100" i="4"/>
  <c r="K100" i="4" s="1"/>
  <c r="U126" i="4"/>
  <c r="AA126" i="4"/>
  <c r="E124" i="4"/>
  <c r="M116" i="4"/>
  <c r="K116" i="4"/>
  <c r="F80" i="4"/>
  <c r="F129" i="4" s="1"/>
  <c r="R80" i="4"/>
  <c r="AD80" i="4"/>
  <c r="AP80" i="4"/>
  <c r="BB80" i="4"/>
  <c r="K61" i="4"/>
  <c r="K65" i="4"/>
  <c r="K69" i="4"/>
  <c r="M70" i="4"/>
  <c r="Q71" i="4"/>
  <c r="J73" i="4"/>
  <c r="H73" i="4"/>
  <c r="K96" i="4"/>
  <c r="J97" i="4"/>
  <c r="H97" i="4"/>
  <c r="K99" i="4"/>
  <c r="D126" i="4"/>
  <c r="AJ126" i="4"/>
  <c r="M122" i="4"/>
  <c r="K122" i="4"/>
  <c r="K77" i="4"/>
  <c r="K78" i="4" s="1"/>
  <c r="G103" i="4"/>
  <c r="O126" i="4"/>
  <c r="AP126" i="4"/>
  <c r="G108" i="4"/>
  <c r="H106" i="4"/>
  <c r="J111" i="4"/>
  <c r="H111" i="4"/>
  <c r="H112" i="4" s="1"/>
  <c r="H124" i="4"/>
  <c r="AM126" i="4"/>
  <c r="BE126" i="4"/>
  <c r="N106" i="4"/>
  <c r="J108" i="4"/>
  <c r="M107" i="4"/>
  <c r="M108" i="4" s="1"/>
  <c r="K107" i="4"/>
  <c r="M115" i="4"/>
  <c r="M121" i="4"/>
  <c r="N121" i="4" s="1"/>
  <c r="M123" i="4"/>
  <c r="G124" i="4"/>
  <c r="D123" i="3" l="1"/>
  <c r="N41" i="4"/>
  <c r="R129" i="4"/>
  <c r="M13" i="4"/>
  <c r="N13" i="4" s="1"/>
  <c r="M77" i="4"/>
  <c r="I129" i="4"/>
  <c r="M94" i="4"/>
  <c r="N94" i="4" s="1"/>
  <c r="D129" i="4"/>
  <c r="O129" i="4"/>
  <c r="BB129" i="4"/>
  <c r="K120" i="4"/>
  <c r="M54" i="4"/>
  <c r="N54" i="4" s="1"/>
  <c r="M119" i="4"/>
  <c r="N119" i="4" s="1"/>
  <c r="BE129" i="4"/>
  <c r="M117" i="4"/>
  <c r="N117" i="4" s="1"/>
  <c r="H108" i="4"/>
  <c r="AD129" i="4"/>
  <c r="N28" i="4"/>
  <c r="AP129" i="4"/>
  <c r="J35" i="4"/>
  <c r="AM129" i="4"/>
  <c r="Q95" i="4"/>
  <c r="M102" i="4"/>
  <c r="M63" i="4"/>
  <c r="N63" i="4" s="1"/>
  <c r="H35" i="4"/>
  <c r="J124" i="4"/>
  <c r="H28" i="4"/>
  <c r="H103" i="4"/>
  <c r="H126" i="4" s="1"/>
  <c r="G126" i="4"/>
  <c r="H56" i="4"/>
  <c r="N95" i="4"/>
  <c r="AA129" i="4"/>
  <c r="K124" i="4"/>
  <c r="H46" i="4"/>
  <c r="E126" i="4"/>
  <c r="H74" i="4"/>
  <c r="M14" i="4"/>
  <c r="N14" i="4" s="1"/>
  <c r="K16" i="4"/>
  <c r="K106" i="4"/>
  <c r="K108" i="4" s="1"/>
  <c r="U129" i="4"/>
  <c r="X129" i="4"/>
  <c r="E80" i="4"/>
  <c r="AJ129" i="4"/>
  <c r="S62" i="4"/>
  <c r="T62" i="4" s="1"/>
  <c r="P123" i="4"/>
  <c r="Q123" i="4" s="1"/>
  <c r="M124" i="4"/>
  <c r="P115" i="4"/>
  <c r="Q115" i="4" s="1"/>
  <c r="P116" i="4"/>
  <c r="Q116" i="4" s="1"/>
  <c r="M101" i="4"/>
  <c r="S45" i="4"/>
  <c r="T45" i="4" s="1"/>
  <c r="J46" i="4"/>
  <c r="M38" i="4"/>
  <c r="S26" i="4"/>
  <c r="T26" i="4" s="1"/>
  <c r="H22" i="4"/>
  <c r="P120" i="4"/>
  <c r="V51" i="4"/>
  <c r="N123" i="4"/>
  <c r="N115" i="4"/>
  <c r="P122" i="4"/>
  <c r="P102" i="4"/>
  <c r="P67" i="4"/>
  <c r="Q67" i="4" s="1"/>
  <c r="M89" i="4"/>
  <c r="P118" i="4"/>
  <c r="Q118" i="4" s="1"/>
  <c r="P69" i="4"/>
  <c r="G80" i="4"/>
  <c r="G129" i="4" s="1"/>
  <c r="N120" i="4"/>
  <c r="P121" i="4"/>
  <c r="Q121" i="4" s="1"/>
  <c r="P117" i="4"/>
  <c r="Q117" i="4" s="1"/>
  <c r="N122" i="4"/>
  <c r="M73" i="4"/>
  <c r="K73" i="4"/>
  <c r="K74" i="4" s="1"/>
  <c r="N102" i="4"/>
  <c r="P94" i="4"/>
  <c r="Q94" i="4" s="1"/>
  <c r="K101" i="4"/>
  <c r="P99" i="4"/>
  <c r="Q99" i="4" s="1"/>
  <c r="N67" i="4"/>
  <c r="P64" i="4"/>
  <c r="Q64" i="4" s="1"/>
  <c r="M19" i="4"/>
  <c r="N19" i="4" s="1"/>
  <c r="K19" i="4"/>
  <c r="P90" i="4"/>
  <c r="Q90" i="4" s="1"/>
  <c r="M21" i="4"/>
  <c r="N21" i="4" s="1"/>
  <c r="M15" i="4"/>
  <c r="N15" i="4" s="1"/>
  <c r="P98" i="4"/>
  <c r="M93" i="4"/>
  <c r="N93" i="4" s="1"/>
  <c r="M53" i="4"/>
  <c r="N53" i="4" s="1"/>
  <c r="P34" i="4"/>
  <c r="Q34" i="4" s="1"/>
  <c r="N118" i="4"/>
  <c r="P65" i="4"/>
  <c r="P60" i="4"/>
  <c r="Q60" i="4" s="1"/>
  <c r="K28" i="4"/>
  <c r="S20" i="4"/>
  <c r="J22" i="4"/>
  <c r="M12" i="4"/>
  <c r="N12" i="4" s="1"/>
  <c r="Q26" i="4"/>
  <c r="K15" i="4"/>
  <c r="P119" i="4"/>
  <c r="Q119" i="4" s="1"/>
  <c r="P70" i="4"/>
  <c r="Q70" i="4" s="1"/>
  <c r="M92" i="4"/>
  <c r="N92" i="4" s="1"/>
  <c r="N77" i="4"/>
  <c r="N78" i="4" s="1"/>
  <c r="M78" i="4"/>
  <c r="P77" i="4"/>
  <c r="Q77" i="4" s="1"/>
  <c r="Q78" i="4" s="1"/>
  <c r="P66" i="4"/>
  <c r="Q66" i="4" s="1"/>
  <c r="P86" i="4"/>
  <c r="Q86" i="4" s="1"/>
  <c r="P13" i="4"/>
  <c r="Q13" i="4" s="1"/>
  <c r="Q45" i="4"/>
  <c r="M32" i="4"/>
  <c r="M44" i="4"/>
  <c r="N44" i="4" s="1"/>
  <c r="M17" i="4"/>
  <c r="S106" i="4"/>
  <c r="T106" i="4" s="1"/>
  <c r="J74" i="4"/>
  <c r="P55" i="4"/>
  <c r="Q55" i="4" s="1"/>
  <c r="AB43" i="4"/>
  <c r="AC43" i="4" s="1"/>
  <c r="M97" i="4"/>
  <c r="N97" i="4" s="1"/>
  <c r="K97" i="4"/>
  <c r="N70" i="4"/>
  <c r="N116" i="4"/>
  <c r="K92" i="4"/>
  <c r="S87" i="4"/>
  <c r="P40" i="4"/>
  <c r="K38" i="4"/>
  <c r="N55" i="4"/>
  <c r="K32" i="4"/>
  <c r="K35" i="4" s="1"/>
  <c r="J56" i="4"/>
  <c r="M49" i="4"/>
  <c r="N49" i="4" s="1"/>
  <c r="M33" i="4"/>
  <c r="N33" i="4" s="1"/>
  <c r="M39" i="4"/>
  <c r="N39" i="4" s="1"/>
  <c r="Y16" i="4"/>
  <c r="Z16" i="4" s="1"/>
  <c r="P91" i="4"/>
  <c r="Q91" i="4" s="1"/>
  <c r="K89" i="4"/>
  <c r="K49" i="4"/>
  <c r="K56" i="4" s="1"/>
  <c r="K17" i="4"/>
  <c r="N107" i="4"/>
  <c r="N108" i="4" s="1"/>
  <c r="P107" i="4"/>
  <c r="Q107" i="4" s="1"/>
  <c r="Q108" i="4" s="1"/>
  <c r="K111" i="4"/>
  <c r="K112" i="4" s="1"/>
  <c r="J112" i="4"/>
  <c r="M111" i="4"/>
  <c r="M100" i="4"/>
  <c r="J103" i="4"/>
  <c r="J126" i="4" s="1"/>
  <c r="P68" i="4"/>
  <c r="N66" i="4"/>
  <c r="P63" i="4"/>
  <c r="Q63" i="4" s="1"/>
  <c r="Y41" i="4"/>
  <c r="Z41" i="4" s="1"/>
  <c r="K39" i="4"/>
  <c r="S18" i="4"/>
  <c r="T18" i="4" s="1"/>
  <c r="Y95" i="4"/>
  <c r="N90" i="4"/>
  <c r="P61" i="4"/>
  <c r="K21" i="4"/>
  <c r="N98" i="4"/>
  <c r="N34" i="4"/>
  <c r="P96" i="4"/>
  <c r="Q96" i="4" s="1"/>
  <c r="V71" i="4"/>
  <c r="N65" i="4"/>
  <c r="P59" i="4"/>
  <c r="Q59" i="4" s="1"/>
  <c r="S31" i="4"/>
  <c r="T31" i="4" s="1"/>
  <c r="M72" i="4"/>
  <c r="N72" i="4" s="1"/>
  <c r="M52" i="4"/>
  <c r="N52" i="4" s="1"/>
  <c r="N42" i="4"/>
  <c r="M42" i="4"/>
  <c r="M28" i="4"/>
  <c r="P25" i="4"/>
  <c r="Q25" i="4" s="1"/>
  <c r="Q18" i="4"/>
  <c r="M88" i="4"/>
  <c r="N88" i="4" s="1"/>
  <c r="P50" i="4"/>
  <c r="Q50" i="4" s="1"/>
  <c r="Q20" i="4"/>
  <c r="Z43" i="4"/>
  <c r="T51" i="4"/>
  <c r="H80" i="4" l="1"/>
  <c r="H129" i="4" s="1"/>
  <c r="Q28" i="4"/>
  <c r="P54" i="4"/>
  <c r="Q54" i="4" s="1"/>
  <c r="P108" i="4"/>
  <c r="E129" i="4"/>
  <c r="K22" i="4"/>
  <c r="P14" i="4"/>
  <c r="Q14" i="4" s="1"/>
  <c r="J80" i="4"/>
  <c r="V62" i="4"/>
  <c r="Y62" i="4" s="1"/>
  <c r="Z62" i="4" s="1"/>
  <c r="Y71" i="4"/>
  <c r="S61" i="4"/>
  <c r="T61" i="4" s="1"/>
  <c r="S68" i="4"/>
  <c r="P100" i="4"/>
  <c r="M112" i="4"/>
  <c r="P111" i="4"/>
  <c r="Q111" i="4" s="1"/>
  <c r="Q112" i="4" s="1"/>
  <c r="N56" i="4"/>
  <c r="S65" i="4"/>
  <c r="P73" i="4"/>
  <c r="S69" i="4"/>
  <c r="T69" i="4" s="1"/>
  <c r="P89" i="4"/>
  <c r="Q89" i="4" s="1"/>
  <c r="S102" i="4"/>
  <c r="T102" i="4" s="1"/>
  <c r="S122" i="4"/>
  <c r="T122" i="4" s="1"/>
  <c r="S120" i="4"/>
  <c r="T120" i="4" s="1"/>
  <c r="P101" i="4"/>
  <c r="Q101" i="4"/>
  <c r="P28" i="4"/>
  <c r="S25" i="4"/>
  <c r="S59" i="4"/>
  <c r="T59" i="4" s="1"/>
  <c r="W71" i="4"/>
  <c r="Q61" i="4"/>
  <c r="S63" i="4"/>
  <c r="N100" i="4"/>
  <c r="P17" i="4"/>
  <c r="Q17" i="4" s="1"/>
  <c r="S66" i="4"/>
  <c r="T66" i="4" s="1"/>
  <c r="P21" i="4"/>
  <c r="Q21" i="4" s="1"/>
  <c r="S94" i="4"/>
  <c r="Q69" i="4"/>
  <c r="N89" i="4"/>
  <c r="Q102" i="4"/>
  <c r="N124" i="4"/>
  <c r="Y51" i="4"/>
  <c r="Z51" i="4" s="1"/>
  <c r="N101" i="4"/>
  <c r="P52" i="4"/>
  <c r="Q52" i="4" s="1"/>
  <c r="V31" i="4"/>
  <c r="W31" i="4" s="1"/>
  <c r="M74" i="4"/>
  <c r="S96" i="4"/>
  <c r="T96" i="4" s="1"/>
  <c r="AB41" i="4"/>
  <c r="AC41" i="4" s="1"/>
  <c r="S107" i="4"/>
  <c r="T107" i="4" s="1"/>
  <c r="T108" i="4" s="1"/>
  <c r="S54" i="4"/>
  <c r="T54" i="4" s="1"/>
  <c r="S91" i="4"/>
  <c r="T91" i="4" s="1"/>
  <c r="AB16" i="4"/>
  <c r="AC16" i="4" s="1"/>
  <c r="K46" i="4"/>
  <c r="P97" i="4"/>
  <c r="Q97" i="4" s="1"/>
  <c r="V106" i="4"/>
  <c r="W106" i="4" s="1"/>
  <c r="N17" i="4"/>
  <c r="N22" i="4" s="1"/>
  <c r="S77" i="4"/>
  <c r="T77" i="4" s="1"/>
  <c r="T78" i="4" s="1"/>
  <c r="P78" i="4"/>
  <c r="S119" i="4"/>
  <c r="T119" i="4" s="1"/>
  <c r="J129" i="4"/>
  <c r="P15" i="4"/>
  <c r="Q15" i="4" s="1"/>
  <c r="P19" i="4"/>
  <c r="Q19" i="4" s="1"/>
  <c r="S64" i="4"/>
  <c r="T64" i="4" s="1"/>
  <c r="S99" i="4"/>
  <c r="T99" i="4" s="1"/>
  <c r="W51" i="4"/>
  <c r="V26" i="4"/>
  <c r="K103" i="4"/>
  <c r="K126" i="4" s="1"/>
  <c r="S50" i="4"/>
  <c r="AB95" i="4"/>
  <c r="AC95" i="4" s="1"/>
  <c r="S40" i="4"/>
  <c r="T40" i="4" s="1"/>
  <c r="V87" i="4"/>
  <c r="W87" i="4" s="1"/>
  <c r="P32" i="4"/>
  <c r="M35" i="4"/>
  <c r="M103" i="4"/>
  <c r="M126" i="4" s="1"/>
  <c r="V20" i="4"/>
  <c r="W20" i="4" s="1"/>
  <c r="S98" i="4"/>
  <c r="P38" i="4"/>
  <c r="M46" i="4"/>
  <c r="P124" i="4"/>
  <c r="S115" i="4"/>
  <c r="T115" i="4" s="1"/>
  <c r="P33" i="4"/>
  <c r="Q33" i="4" s="1"/>
  <c r="AE43" i="4"/>
  <c r="AF43" i="4" s="1"/>
  <c r="S86" i="4"/>
  <c r="Q65" i="4"/>
  <c r="P53" i="4"/>
  <c r="Q53" i="4" s="1"/>
  <c r="N73" i="4"/>
  <c r="N74" i="4" s="1"/>
  <c r="S121" i="4"/>
  <c r="P88" i="4"/>
  <c r="Q88" i="4" s="1"/>
  <c r="P42" i="4"/>
  <c r="Q42" i="4" s="1"/>
  <c r="P72" i="4"/>
  <c r="Z95" i="4"/>
  <c r="V18" i="4"/>
  <c r="Q68" i="4"/>
  <c r="N111" i="4"/>
  <c r="N112" i="4" s="1"/>
  <c r="P39" i="4"/>
  <c r="Q39" i="4" s="1"/>
  <c r="P49" i="4"/>
  <c r="M56" i="4"/>
  <c r="Q40" i="4"/>
  <c r="T87" i="4"/>
  <c r="S55" i="4"/>
  <c r="P44" i="4"/>
  <c r="Q44" i="4" s="1"/>
  <c r="N32" i="4"/>
  <c r="N35" i="4" s="1"/>
  <c r="S13" i="4"/>
  <c r="T13" i="4" s="1"/>
  <c r="P92" i="4"/>
  <c r="Q92" i="4" s="1"/>
  <c r="S70" i="4"/>
  <c r="P12" i="4"/>
  <c r="Q12" i="4" s="1"/>
  <c r="M22" i="4"/>
  <c r="T20" i="4"/>
  <c r="S60" i="4"/>
  <c r="T60" i="4" s="1"/>
  <c r="S34" i="4"/>
  <c r="T34" i="4" s="1"/>
  <c r="P93" i="4"/>
  <c r="Q93" i="4" s="1"/>
  <c r="Q98" i="4"/>
  <c r="S90" i="4"/>
  <c r="T90" i="4" s="1"/>
  <c r="S117" i="4"/>
  <c r="T117" i="4" s="1"/>
  <c r="S118" i="4"/>
  <c r="T118" i="4" s="1"/>
  <c r="S67" i="4"/>
  <c r="T67" i="4" s="1"/>
  <c r="Q122" i="4"/>
  <c r="Q120" i="4"/>
  <c r="N38" i="4"/>
  <c r="N46" i="4" s="1"/>
  <c r="V45" i="4"/>
  <c r="S116" i="4"/>
  <c r="T116" i="4" s="1"/>
  <c r="S123" i="4"/>
  <c r="AB62" i="4" l="1"/>
  <c r="AC62" i="4" s="1"/>
  <c r="S108" i="4"/>
  <c r="P74" i="4"/>
  <c r="W62" i="4"/>
  <c r="Q124" i="4"/>
  <c r="S14" i="4"/>
  <c r="T14" i="4" s="1"/>
  <c r="Q72" i="4"/>
  <c r="N103" i="4"/>
  <c r="N126" i="4" s="1"/>
  <c r="N80" i="4"/>
  <c r="M80" i="4"/>
  <c r="M129" i="4" s="1"/>
  <c r="P103" i="4"/>
  <c r="V123" i="4"/>
  <c r="V55" i="4"/>
  <c r="Y18" i="4"/>
  <c r="Z18" i="4" s="1"/>
  <c r="V86" i="4"/>
  <c r="W86" i="4" s="1"/>
  <c r="V94" i="4"/>
  <c r="V70" i="4"/>
  <c r="S39" i="4"/>
  <c r="W18" i="4"/>
  <c r="V121" i="4"/>
  <c r="W121" i="4" s="1"/>
  <c r="S33" i="4"/>
  <c r="S32" i="4"/>
  <c r="P35" i="4"/>
  <c r="V50" i="4"/>
  <c r="W50" i="4" s="1"/>
  <c r="Y26" i="4"/>
  <c r="V99" i="4"/>
  <c r="W99" i="4" s="1"/>
  <c r="S19" i="4"/>
  <c r="V96" i="4"/>
  <c r="W96" i="4" s="1"/>
  <c r="T94" i="4"/>
  <c r="V63" i="4"/>
  <c r="V25" i="4"/>
  <c r="W25" i="4" s="1"/>
  <c r="S28" i="4"/>
  <c r="S101" i="4"/>
  <c r="T101" i="4" s="1"/>
  <c r="S89" i="4"/>
  <c r="T89" i="4" s="1"/>
  <c r="V65" i="4"/>
  <c r="W65" i="4" s="1"/>
  <c r="P112" i="4"/>
  <c r="S111" i="4"/>
  <c r="S100" i="4"/>
  <c r="T100" i="4" s="1"/>
  <c r="V68" i="4"/>
  <c r="K80" i="4"/>
  <c r="K129" i="4" s="1"/>
  <c r="V116" i="4"/>
  <c r="W116" i="4" s="1"/>
  <c r="V117" i="4"/>
  <c r="V90" i="4"/>
  <c r="S93" i="4"/>
  <c r="T93" i="4" s="1"/>
  <c r="V60" i="4"/>
  <c r="W60" i="4" s="1"/>
  <c r="S12" i="4"/>
  <c r="P22" i="4"/>
  <c r="T70" i="4"/>
  <c r="V13" i="4"/>
  <c r="W13" i="4" s="1"/>
  <c r="S44" i="4"/>
  <c r="T44" i="4" s="1"/>
  <c r="S42" i="4"/>
  <c r="T42" i="4" s="1"/>
  <c r="T121" i="4"/>
  <c r="AH43" i="4"/>
  <c r="AI43" i="4" s="1"/>
  <c r="Y20" i="4"/>
  <c r="Z20" i="4" s="1"/>
  <c r="Q32" i="4"/>
  <c r="Q35" i="4" s="1"/>
  <c r="Y87" i="4"/>
  <c r="AE95" i="4"/>
  <c r="AF95" i="4" s="1"/>
  <c r="T50" i="4"/>
  <c r="W26" i="4"/>
  <c r="Y106" i="4"/>
  <c r="V91" i="4"/>
  <c r="W91" i="4" s="1"/>
  <c r="V107" i="4"/>
  <c r="AE41" i="4"/>
  <c r="AF41" i="4" s="1"/>
  <c r="S52" i="4"/>
  <c r="T52" i="4" s="1"/>
  <c r="V66" i="4"/>
  <c r="W66" i="4" s="1"/>
  <c r="T63" i="4"/>
  <c r="V59" i="4"/>
  <c r="W59" i="4" s="1"/>
  <c r="V120" i="4"/>
  <c r="W120" i="4" s="1"/>
  <c r="V102" i="4"/>
  <c r="Y102" i="4" s="1"/>
  <c r="AB102" i="4" s="1"/>
  <c r="AE102" i="4" s="1"/>
  <c r="AH102" i="4" s="1"/>
  <c r="AK102" i="4" s="1"/>
  <c r="AN102" i="4" s="1"/>
  <c r="AQ102" i="4" s="1"/>
  <c r="AT102" i="4" s="1"/>
  <c r="AW102" i="4" s="1"/>
  <c r="AZ102" i="4" s="1"/>
  <c r="BC102" i="4" s="1"/>
  <c r="BF102" i="4" s="1"/>
  <c r="T65" i="4"/>
  <c r="Q100" i="4"/>
  <c r="Q103" i="4" s="1"/>
  <c r="T68" i="4"/>
  <c r="Y45" i="4"/>
  <c r="Z45" i="4" s="1"/>
  <c r="Q22" i="4"/>
  <c r="S124" i="4"/>
  <c r="V115" i="4"/>
  <c r="W115" i="4" s="1"/>
  <c r="S38" i="4"/>
  <c r="T38" i="4" s="1"/>
  <c r="P46" i="4"/>
  <c r="V98" i="4"/>
  <c r="W98" i="4" s="1"/>
  <c r="V40" i="4"/>
  <c r="S21" i="4"/>
  <c r="T21" i="4" s="1"/>
  <c r="V122" i="4"/>
  <c r="W122" i="4" s="1"/>
  <c r="S73" i="4"/>
  <c r="AB71" i="4"/>
  <c r="T123" i="4"/>
  <c r="W45" i="4"/>
  <c r="V67" i="4"/>
  <c r="P56" i="4"/>
  <c r="S49" i="4"/>
  <c r="S53" i="4"/>
  <c r="T53" i="4" s="1"/>
  <c r="T86" i="4"/>
  <c r="Q38" i="4"/>
  <c r="Q46" i="4" s="1"/>
  <c r="T98" i="4"/>
  <c r="V118" i="4"/>
  <c r="W118" i="4" s="1"/>
  <c r="V34" i="4"/>
  <c r="S92" i="4"/>
  <c r="T92" i="4" s="1"/>
  <c r="T55" i="4"/>
  <c r="Q49" i="4"/>
  <c r="Q56" i="4" s="1"/>
  <c r="S72" i="4"/>
  <c r="S74" i="4" s="1"/>
  <c r="S88" i="4"/>
  <c r="T88" i="4" s="1"/>
  <c r="V64" i="4"/>
  <c r="W64" i="4" s="1"/>
  <c r="S15" i="4"/>
  <c r="T15" i="4" s="1"/>
  <c r="V119" i="4"/>
  <c r="W119" i="4" s="1"/>
  <c r="S78" i="4"/>
  <c r="V77" i="4"/>
  <c r="W77" i="4" s="1"/>
  <c r="W78" i="4" s="1"/>
  <c r="S97" i="4"/>
  <c r="T97" i="4" s="1"/>
  <c r="AE16" i="4"/>
  <c r="AF16" i="4" s="1"/>
  <c r="V54" i="4"/>
  <c r="W54" i="4" s="1"/>
  <c r="Y31" i="4"/>
  <c r="Z31" i="4" s="1"/>
  <c r="AB51" i="4"/>
  <c r="AC51" i="4" s="1"/>
  <c r="S17" i="4"/>
  <c r="T17" i="4" s="1"/>
  <c r="T25" i="4"/>
  <c r="T28" i="4" s="1"/>
  <c r="V69" i="4"/>
  <c r="Q73" i="4"/>
  <c r="Q74" i="4" s="1"/>
  <c r="V61" i="4"/>
  <c r="W61" i="4" s="1"/>
  <c r="Z71" i="4"/>
  <c r="AE62" i="4" l="1"/>
  <c r="AF62" i="4" s="1"/>
  <c r="N129" i="4"/>
  <c r="P80" i="4"/>
  <c r="T72" i="4"/>
  <c r="P126" i="4"/>
  <c r="V14" i="4"/>
  <c r="W14" i="4" s="1"/>
  <c r="T124" i="4"/>
  <c r="W28" i="4"/>
  <c r="Q126" i="4"/>
  <c r="Y34" i="4"/>
  <c r="Y40" i="4"/>
  <c r="Z40" i="4" s="1"/>
  <c r="Y107" i="4"/>
  <c r="AB106" i="4"/>
  <c r="AC106" i="4" s="1"/>
  <c r="Y68" i="4"/>
  <c r="AB26" i="4"/>
  <c r="AC26" i="4" s="1"/>
  <c r="V32" i="4"/>
  <c r="S35" i="4"/>
  <c r="V33" i="4"/>
  <c r="W33" i="4" s="1"/>
  <c r="Y70" i="4"/>
  <c r="Z70" i="4" s="1"/>
  <c r="Y123" i="4"/>
  <c r="Z123" i="4" s="1"/>
  <c r="Y69" i="4"/>
  <c r="Z69" i="4" s="1"/>
  <c r="AH16" i="4"/>
  <c r="AI16" i="4" s="1"/>
  <c r="S56" i="4"/>
  <c r="V49" i="4"/>
  <c r="Y67" i="4"/>
  <c r="AE71" i="4"/>
  <c r="V73" i="4"/>
  <c r="W73" i="4" s="1"/>
  <c r="AB45" i="4"/>
  <c r="AC45" i="4" s="1"/>
  <c r="W102" i="4"/>
  <c r="V52" i="4"/>
  <c r="W52" i="4" s="1"/>
  <c r="V12" i="4"/>
  <c r="W12" i="4" s="1"/>
  <c r="S22" i="4"/>
  <c r="Y90" i="4"/>
  <c r="Z90" i="4" s="1"/>
  <c r="V19" i="4"/>
  <c r="T32" i="4"/>
  <c r="T33" i="4"/>
  <c r="V39" i="4"/>
  <c r="W39" i="4" s="1"/>
  <c r="Y94" i="4"/>
  <c r="Y55" i="4"/>
  <c r="Z55" i="4" s="1"/>
  <c r="W69" i="4"/>
  <c r="Y54" i="4"/>
  <c r="Z54" i="4" s="1"/>
  <c r="V97" i="4"/>
  <c r="W97" i="4" s="1"/>
  <c r="Y77" i="4"/>
  <c r="V78" i="4"/>
  <c r="Y119" i="4"/>
  <c r="Y64" i="4"/>
  <c r="Z64" i="4" s="1"/>
  <c r="V88" i="4"/>
  <c r="V92" i="4"/>
  <c r="Y118" i="4"/>
  <c r="Z118" i="4" s="1"/>
  <c r="W67" i="4"/>
  <c r="AC71" i="4"/>
  <c r="T73" i="4"/>
  <c r="Y122" i="4"/>
  <c r="Z122" i="4" s="1"/>
  <c r="Q80" i="4"/>
  <c r="Q129" i="4" s="1"/>
  <c r="Y120" i="4"/>
  <c r="Z120" i="4" s="1"/>
  <c r="Y91" i="4"/>
  <c r="Z91" i="4" s="1"/>
  <c r="Z106" i="4"/>
  <c r="AH95" i="4"/>
  <c r="AK43" i="4"/>
  <c r="AL43" i="4" s="1"/>
  <c r="Y13" i="4"/>
  <c r="Z13" i="4" s="1"/>
  <c r="T12" i="4"/>
  <c r="Y60" i="4"/>
  <c r="Z60" i="4" s="1"/>
  <c r="W90" i="4"/>
  <c r="V100" i="4"/>
  <c r="T19" i="4"/>
  <c r="T39" i="4"/>
  <c r="T46" i="4" s="1"/>
  <c r="W94" i="4"/>
  <c r="Y86" i="4"/>
  <c r="Z86" i="4" s="1"/>
  <c r="AB18" i="4"/>
  <c r="AC18" i="4" s="1"/>
  <c r="W55" i="4"/>
  <c r="AB87" i="4"/>
  <c r="AC87" i="4" s="1"/>
  <c r="Y117" i="4"/>
  <c r="Z117" i="4" s="1"/>
  <c r="V111" i="4"/>
  <c r="W111" i="4" s="1"/>
  <c r="W112" i="4" s="1"/>
  <c r="S112" i="4"/>
  <c r="Y63" i="4"/>
  <c r="Z63" i="4" s="1"/>
  <c r="V72" i="4"/>
  <c r="W72" i="4" s="1"/>
  <c r="W34" i="4"/>
  <c r="Y98" i="4"/>
  <c r="Z98" i="4" s="1"/>
  <c r="S46" i="4"/>
  <c r="V38" i="4"/>
  <c r="Y59" i="4"/>
  <c r="W107" i="4"/>
  <c r="W108" i="4" s="1"/>
  <c r="V108" i="4"/>
  <c r="AB20" i="4"/>
  <c r="V42" i="4"/>
  <c r="W42" i="4" s="1"/>
  <c r="Y116" i="4"/>
  <c r="W68" i="4"/>
  <c r="T111" i="4"/>
  <c r="T112" i="4" s="1"/>
  <c r="V89" i="4"/>
  <c r="W89" i="4" s="1"/>
  <c r="W63" i="4"/>
  <c r="Y50" i="4"/>
  <c r="Z50" i="4" s="1"/>
  <c r="Y61" i="4"/>
  <c r="Z61" i="4" s="1"/>
  <c r="V17" i="4"/>
  <c r="W17" i="4" s="1"/>
  <c r="AE51" i="4"/>
  <c r="AB31" i="4"/>
  <c r="V15" i="4"/>
  <c r="W15" i="4" s="1"/>
  <c r="V53" i="4"/>
  <c r="T49" i="4"/>
  <c r="T56" i="4" s="1"/>
  <c r="V21" i="4"/>
  <c r="W21" i="4" s="1"/>
  <c r="W40" i="4"/>
  <c r="Y115" i="4"/>
  <c r="V124" i="4"/>
  <c r="Y66" i="4"/>
  <c r="AH41" i="4"/>
  <c r="AI41" i="4" s="1"/>
  <c r="Z87" i="4"/>
  <c r="V44" i="4"/>
  <c r="W44" i="4" s="1"/>
  <c r="V93" i="4"/>
  <c r="W117" i="4"/>
  <c r="Y65" i="4"/>
  <c r="Z65" i="4" s="1"/>
  <c r="V101" i="4"/>
  <c r="W101" i="4" s="1"/>
  <c r="Y25" i="4"/>
  <c r="Z25" i="4" s="1"/>
  <c r="V28" i="4"/>
  <c r="Y96" i="4"/>
  <c r="Z96" i="4" s="1"/>
  <c r="Y99" i="4"/>
  <c r="Z26" i="4"/>
  <c r="AH62" i="4"/>
  <c r="AI62" i="4" s="1"/>
  <c r="Y121" i="4"/>
  <c r="Z121" i="4" s="1"/>
  <c r="W70" i="4"/>
  <c r="S103" i="4"/>
  <c r="W123" i="4"/>
  <c r="P129" i="4" l="1"/>
  <c r="S80" i="4"/>
  <c r="W124" i="4"/>
  <c r="S126" i="4"/>
  <c r="T35" i="4"/>
  <c r="Y14" i="4"/>
  <c r="Z14" i="4"/>
  <c r="S129" i="4"/>
  <c r="Z28" i="4"/>
  <c r="Y124" i="4"/>
  <c r="AB115" i="4"/>
  <c r="AC115" i="4" s="1"/>
  <c r="Y53" i="4"/>
  <c r="Z53" i="4" s="1"/>
  <c r="AB116" i="4"/>
  <c r="AC116" i="4" s="1"/>
  <c r="AE20" i="4"/>
  <c r="AF20" i="4" s="1"/>
  <c r="V46" i="4"/>
  <c r="Y38" i="4"/>
  <c r="Y92" i="4"/>
  <c r="Y88" i="4"/>
  <c r="Z88" i="4" s="1"/>
  <c r="AB119" i="4"/>
  <c r="AC119" i="4" s="1"/>
  <c r="AB77" i="4"/>
  <c r="AC77" i="4" s="1"/>
  <c r="AC78" i="4" s="1"/>
  <c r="Y78" i="4"/>
  <c r="Y19" i="4"/>
  <c r="Z19" i="4" s="1"/>
  <c r="AH71" i="4"/>
  <c r="AI71" i="4" s="1"/>
  <c r="V56" i="4"/>
  <c r="Y49" i="4"/>
  <c r="AB107" i="4"/>
  <c r="AB108" i="4" s="1"/>
  <c r="AB34" i="4"/>
  <c r="AC34" i="4" s="1"/>
  <c r="AK62" i="4"/>
  <c r="AL62" i="4" s="1"/>
  <c r="AB65" i="4"/>
  <c r="AC65" i="4" s="1"/>
  <c r="Z115" i="4"/>
  <c r="AE31" i="4"/>
  <c r="AF31" i="4" s="1"/>
  <c r="Y100" i="4"/>
  <c r="Z100" i="4" s="1"/>
  <c r="AB60" i="4"/>
  <c r="AC60" i="4" s="1"/>
  <c r="AK95" i="4"/>
  <c r="AL95" i="4" s="1"/>
  <c r="T103" i="4"/>
  <c r="T126" i="4" s="1"/>
  <c r="W92" i="4"/>
  <c r="W88" i="4"/>
  <c r="Z119" i="4"/>
  <c r="AB94" i="4"/>
  <c r="AB67" i="4"/>
  <c r="Y32" i="4"/>
  <c r="Z32" i="4" s="1"/>
  <c r="V35" i="4"/>
  <c r="AB68" i="4"/>
  <c r="AC68" i="4" s="1"/>
  <c r="AE106" i="4"/>
  <c r="AF106" i="4" s="1"/>
  <c r="Z34" i="4"/>
  <c r="AB121" i="4"/>
  <c r="AC121" i="4" s="1"/>
  <c r="AB96" i="4"/>
  <c r="AC96" i="4" s="1"/>
  <c r="Y44" i="4"/>
  <c r="AC31" i="4"/>
  <c r="Y17" i="4"/>
  <c r="V74" i="4"/>
  <c r="AB63" i="4"/>
  <c r="AC63" i="4" s="1"/>
  <c r="V112" i="4"/>
  <c r="Y111" i="4"/>
  <c r="V103" i="4"/>
  <c r="W100" i="4"/>
  <c r="T22" i="4"/>
  <c r="AN43" i="4"/>
  <c r="AI95" i="4"/>
  <c r="AB120" i="4"/>
  <c r="AB118" i="4"/>
  <c r="AC118" i="4" s="1"/>
  <c r="Z77" i="4"/>
  <c r="Y97" i="4"/>
  <c r="Z94" i="4"/>
  <c r="Y39" i="4"/>
  <c r="Z39" i="4" s="1"/>
  <c r="V22" i="4"/>
  <c r="Y12" i="4"/>
  <c r="Z12" i="4" s="1"/>
  <c r="Y73" i="4"/>
  <c r="Z73" i="4" s="1"/>
  <c r="Z67" i="4"/>
  <c r="AK16" i="4"/>
  <c r="AL16" i="4" s="1"/>
  <c r="AB69" i="4"/>
  <c r="AC69" i="4" s="1"/>
  <c r="W32" i="4"/>
  <c r="W35" i="4" s="1"/>
  <c r="Z68" i="4"/>
  <c r="Y108" i="4"/>
  <c r="AB99" i="4"/>
  <c r="Y28" i="4"/>
  <c r="AB25" i="4"/>
  <c r="Y93" i="4"/>
  <c r="Z93" i="4" s="1"/>
  <c r="AB66" i="4"/>
  <c r="AC66" i="4" s="1"/>
  <c r="AH51" i="4"/>
  <c r="AI51" i="4" s="1"/>
  <c r="AE18" i="4"/>
  <c r="AF18" i="4" s="1"/>
  <c r="Y52" i="4"/>
  <c r="Z52" i="4" s="1"/>
  <c r="AB70" i="4"/>
  <c r="AC70" i="4" s="1"/>
  <c r="AB40" i="4"/>
  <c r="AK41" i="4"/>
  <c r="AL41" i="4" s="1"/>
  <c r="Y89" i="4"/>
  <c r="Z116" i="4"/>
  <c r="AC20" i="4"/>
  <c r="AC59" i="4"/>
  <c r="AB59" i="4"/>
  <c r="W38" i="4"/>
  <c r="W46" i="4" s="1"/>
  <c r="Y72" i="4"/>
  <c r="AC91" i="4"/>
  <c r="AB91" i="4"/>
  <c r="T74" i="4"/>
  <c r="AB90" i="4"/>
  <c r="AC90" i="4" s="1"/>
  <c r="Z99" i="4"/>
  <c r="Y101" i="4"/>
  <c r="Z101" i="4" s="1"/>
  <c r="W93" i="4"/>
  <c r="Z66" i="4"/>
  <c r="Y21" i="4"/>
  <c r="W53" i="4"/>
  <c r="Y15" i="4"/>
  <c r="AF51" i="4"/>
  <c r="AB61" i="4"/>
  <c r="AC61" i="4" s="1"/>
  <c r="AB50" i="4"/>
  <c r="AC50" i="4" s="1"/>
  <c r="Y42" i="4"/>
  <c r="Z42" i="4" s="1"/>
  <c r="Z59" i="4"/>
  <c r="AB98" i="4"/>
  <c r="AC98" i="4" s="1"/>
  <c r="AB117" i="4"/>
  <c r="AC117" i="4" s="1"/>
  <c r="AE87" i="4"/>
  <c r="AB86" i="4"/>
  <c r="AC86" i="4" s="1"/>
  <c r="AB13" i="4"/>
  <c r="AC13" i="4" s="1"/>
  <c r="W74" i="4"/>
  <c r="AB122" i="4"/>
  <c r="AC122" i="4" s="1"/>
  <c r="AB64" i="4"/>
  <c r="AC64" i="4" s="1"/>
  <c r="AB54" i="4"/>
  <c r="AC54" i="4" s="1"/>
  <c r="AB55" i="4"/>
  <c r="AC55" i="4" s="1"/>
  <c r="W19" i="4"/>
  <c r="W22" i="4" s="1"/>
  <c r="AE45" i="4"/>
  <c r="AF71" i="4"/>
  <c r="W49" i="4"/>
  <c r="AB123" i="4"/>
  <c r="AC123" i="4" s="1"/>
  <c r="Y33" i="4"/>
  <c r="Z33" i="4" s="1"/>
  <c r="AE26" i="4"/>
  <c r="Z107" i="4"/>
  <c r="Z108" i="4" s="1"/>
  <c r="T80" i="4" l="1"/>
  <c r="V80" i="4"/>
  <c r="V126" i="4"/>
  <c r="AC107" i="4"/>
  <c r="AC108" i="4" s="1"/>
  <c r="AB14" i="4"/>
  <c r="AE14" i="4" s="1"/>
  <c r="T129" i="4"/>
  <c r="AH45" i="4"/>
  <c r="AB21" i="4"/>
  <c r="AE40" i="4"/>
  <c r="AF40" i="4" s="1"/>
  <c r="Y112" i="4"/>
  <c r="AB111" i="4"/>
  <c r="Z35" i="4"/>
  <c r="AE94" i="4"/>
  <c r="AF94" i="4" s="1"/>
  <c r="Z124" i="4"/>
  <c r="AB49" i="4"/>
  <c r="AC49" i="4" s="1"/>
  <c r="Y56" i="4"/>
  <c r="AB92" i="4"/>
  <c r="AC92" i="4" s="1"/>
  <c r="AB38" i="4"/>
  <c r="AC38" i="4" s="1"/>
  <c r="Y46" i="4"/>
  <c r="AB33" i="4"/>
  <c r="AC33" i="4" s="1"/>
  <c r="W56" i="4"/>
  <c r="W80" i="4" s="1"/>
  <c r="AE64" i="4"/>
  <c r="AF64" i="4" s="1"/>
  <c r="AE117" i="4"/>
  <c r="AF117" i="4" s="1"/>
  <c r="AE98" i="4"/>
  <c r="AE50" i="4"/>
  <c r="AF50" i="4" s="1"/>
  <c r="AB101" i="4"/>
  <c r="AC101" i="4" s="1"/>
  <c r="AE90" i="4"/>
  <c r="AE91" i="4"/>
  <c r="AF91" i="4" s="1"/>
  <c r="Y74" i="4"/>
  <c r="Z89" i="4"/>
  <c r="AC40" i="4"/>
  <c r="AB93" i="4"/>
  <c r="AC93" i="4" s="1"/>
  <c r="AB32" i="4"/>
  <c r="AC32" i="4" s="1"/>
  <c r="Y35" i="4"/>
  <c r="AB100" i="4"/>
  <c r="AN62" i="4"/>
  <c r="AE107" i="4"/>
  <c r="AF107" i="4" s="1"/>
  <c r="AF108" i="4" s="1"/>
  <c r="Z49" i="4"/>
  <c r="AE77" i="4"/>
  <c r="AF77" i="4" s="1"/>
  <c r="AF78" i="4" s="1"/>
  <c r="AB78" i="4"/>
  <c r="AE116" i="4"/>
  <c r="AF116" i="4" s="1"/>
  <c r="AB124" i="4"/>
  <c r="AE115" i="4"/>
  <c r="AE13" i="4"/>
  <c r="AE86" i="4"/>
  <c r="AF86" i="4" s="1"/>
  <c r="AH87" i="4"/>
  <c r="AI87" i="4" s="1"/>
  <c r="AB15" i="4"/>
  <c r="AC15" i="4" s="1"/>
  <c r="AB72" i="4"/>
  <c r="AN41" i="4"/>
  <c r="AB52" i="4"/>
  <c r="AC52" i="4" s="1"/>
  <c r="AE66" i="4"/>
  <c r="AF66" i="4" s="1"/>
  <c r="AE99" i="4"/>
  <c r="AN16" i="4"/>
  <c r="AO16" i="4" s="1"/>
  <c r="AB97" i="4"/>
  <c r="AC97" i="4" s="1"/>
  <c r="AE118" i="4"/>
  <c r="AQ43" i="4"/>
  <c r="AR43" i="4" s="1"/>
  <c r="Z111" i="4"/>
  <c r="AB17" i="4"/>
  <c r="AB44" i="4"/>
  <c r="AC44" i="4" s="1"/>
  <c r="AE68" i="4"/>
  <c r="AF68" i="4" s="1"/>
  <c r="AE67" i="4"/>
  <c r="AF67" i="4" s="1"/>
  <c r="W103" i="4"/>
  <c r="W126" i="4" s="1"/>
  <c r="AN95" i="4"/>
  <c r="AO95" i="4" s="1"/>
  <c r="AB88" i="4"/>
  <c r="AH26" i="4"/>
  <c r="AB89" i="4"/>
  <c r="AC89" i="4" s="1"/>
  <c r="AB28" i="4"/>
  <c r="AE25" i="4"/>
  <c r="AF25" i="4" s="1"/>
  <c r="AB73" i="4"/>
  <c r="AC73" i="4" s="1"/>
  <c r="AB12" i="4"/>
  <c r="AC12" i="4" s="1"/>
  <c r="Y22" i="4"/>
  <c r="Z78" i="4"/>
  <c r="AE120" i="4"/>
  <c r="AE96" i="4"/>
  <c r="AF96" i="4" s="1"/>
  <c r="AF26" i="4"/>
  <c r="AE123" i="4"/>
  <c r="AF45" i="4"/>
  <c r="AE55" i="4"/>
  <c r="AF55" i="4" s="1"/>
  <c r="AE54" i="4"/>
  <c r="AE122" i="4"/>
  <c r="Y103" i="4"/>
  <c r="Y126" i="4" s="1"/>
  <c r="AF87" i="4"/>
  <c r="AB42" i="4"/>
  <c r="AC42" i="4" s="1"/>
  <c r="AE61" i="4"/>
  <c r="AF61" i="4" s="1"/>
  <c r="Z15" i="4"/>
  <c r="Z21" i="4"/>
  <c r="Z72" i="4"/>
  <c r="Z74" i="4" s="1"/>
  <c r="AE59" i="4"/>
  <c r="AF59" i="4" s="1"/>
  <c r="AE70" i="4"/>
  <c r="AH18" i="4"/>
  <c r="AI18" i="4" s="1"/>
  <c r="AK51" i="4"/>
  <c r="AL51" i="4" s="1"/>
  <c r="AC25" i="4"/>
  <c r="AC99" i="4"/>
  <c r="AE69" i="4"/>
  <c r="AF69" i="4" s="1"/>
  <c r="AB39" i="4"/>
  <c r="Z97" i="4"/>
  <c r="AC120" i="4"/>
  <c r="AO43" i="4"/>
  <c r="AE63" i="4"/>
  <c r="AF63" i="4" s="1"/>
  <c r="Z17" i="4"/>
  <c r="Z44" i="4"/>
  <c r="AE121" i="4"/>
  <c r="AF121" i="4" s="1"/>
  <c r="AE108" i="4"/>
  <c r="AH106" i="4"/>
  <c r="AI106" i="4"/>
  <c r="AC67" i="4"/>
  <c r="AC94" i="4"/>
  <c r="AE60" i="4"/>
  <c r="AF60" i="4" s="1"/>
  <c r="AH31" i="4"/>
  <c r="AI31" i="4" s="1"/>
  <c r="AE65" i="4"/>
  <c r="AE34" i="4"/>
  <c r="AF34" i="4" s="1"/>
  <c r="AK71" i="4"/>
  <c r="AB19" i="4"/>
  <c r="AC19" i="4" s="1"/>
  <c r="AE119" i="4"/>
  <c r="AF119" i="4" s="1"/>
  <c r="Z92" i="4"/>
  <c r="Z38" i="4"/>
  <c r="AH20" i="4"/>
  <c r="AI20" i="4" s="1"/>
  <c r="AB53" i="4"/>
  <c r="AC53" i="4" s="1"/>
  <c r="AC35" i="4" l="1"/>
  <c r="V129" i="4"/>
  <c r="Y80" i="4"/>
  <c r="Y129" i="4" s="1"/>
  <c r="AF28" i="4"/>
  <c r="AC56" i="4"/>
  <c r="AF14" i="4"/>
  <c r="AH14" i="4"/>
  <c r="AC14" i="4"/>
  <c r="Z103" i="4"/>
  <c r="W129" i="4"/>
  <c r="AE39" i="4"/>
  <c r="AH120" i="4"/>
  <c r="AI120" i="4" s="1"/>
  <c r="AK26" i="4"/>
  <c r="AL26" i="4" s="1"/>
  <c r="AE17" i="4"/>
  <c r="AF17" i="4" s="1"/>
  <c r="AH99" i="4"/>
  <c r="AI99" i="4" s="1"/>
  <c r="AE124" i="4"/>
  <c r="AH115" i="4"/>
  <c r="AI115" i="4" s="1"/>
  <c r="AH90" i="4"/>
  <c r="AI90" i="4" s="1"/>
  <c r="AE21" i="4"/>
  <c r="AK20" i="4"/>
  <c r="AL20" i="4" s="1"/>
  <c r="AH34" i="4"/>
  <c r="AI34" i="4" s="1"/>
  <c r="AH121" i="4"/>
  <c r="AH63" i="4"/>
  <c r="AI63" i="4" s="1"/>
  <c r="AH69" i="4"/>
  <c r="AI69" i="4" s="1"/>
  <c r="AB74" i="4"/>
  <c r="AH61" i="4"/>
  <c r="AH55" i="4"/>
  <c r="AH123" i="4"/>
  <c r="AF120" i="4"/>
  <c r="AI26" i="4"/>
  <c r="AE88" i="4"/>
  <c r="AF88" i="4" s="1"/>
  <c r="Z112" i="4"/>
  <c r="AT43" i="4"/>
  <c r="AU43" i="4" s="1"/>
  <c r="AE97" i="4"/>
  <c r="AF97" i="4" s="1"/>
  <c r="AE72" i="4"/>
  <c r="AF72" i="4" s="1"/>
  <c r="AH86" i="4"/>
  <c r="AI86" i="4" s="1"/>
  <c r="AH13" i="4"/>
  <c r="AI13" i="4" s="1"/>
  <c r="AF115" i="4"/>
  <c r="AF90" i="4"/>
  <c r="AH98" i="4"/>
  <c r="AI98" i="4" s="1"/>
  <c r="AC21" i="4"/>
  <c r="AK45" i="4"/>
  <c r="AL45" i="4" s="1"/>
  <c r="Z22" i="4"/>
  <c r="AN71" i="4"/>
  <c r="AO71" i="4" s="1"/>
  <c r="AH65" i="4"/>
  <c r="Z56" i="4"/>
  <c r="AQ62" i="4"/>
  <c r="AR62" i="4" s="1"/>
  <c r="AB112" i="4"/>
  <c r="AE111" i="4"/>
  <c r="AE19" i="4"/>
  <c r="AF19" i="4" s="1"/>
  <c r="AH70" i="4"/>
  <c r="AI70" i="4" s="1"/>
  <c r="AH122" i="4"/>
  <c r="AH54" i="4"/>
  <c r="AI54" i="4" s="1"/>
  <c r="AF123" i="4"/>
  <c r="AE28" i="4"/>
  <c r="AH25" i="4"/>
  <c r="AE89" i="4"/>
  <c r="AF89" i="4" s="1"/>
  <c r="AC88" i="4"/>
  <c r="AE44" i="4"/>
  <c r="AH118" i="4"/>
  <c r="AI118" i="4" s="1"/>
  <c r="AQ41" i="4"/>
  <c r="AR41" i="4" s="1"/>
  <c r="AC72" i="4"/>
  <c r="AB103" i="4"/>
  <c r="AF13" i="4"/>
  <c r="AH107" i="4"/>
  <c r="AI107" i="4" s="1"/>
  <c r="AE100" i="4"/>
  <c r="AF100" i="4" s="1"/>
  <c r="AF98" i="4"/>
  <c r="AH64" i="4"/>
  <c r="AI64" i="4" s="1"/>
  <c r="AE92" i="4"/>
  <c r="AH40" i="4"/>
  <c r="AI45" i="4"/>
  <c r="AC28" i="4"/>
  <c r="AK18" i="4"/>
  <c r="AL18" i="4" s="1"/>
  <c r="AE52" i="4"/>
  <c r="AE53" i="4"/>
  <c r="AF53" i="4" s="1"/>
  <c r="Z46" i="4"/>
  <c r="AH119" i="4"/>
  <c r="AL71" i="4"/>
  <c r="AF65" i="4"/>
  <c r="AK31" i="4"/>
  <c r="AH60" i="4"/>
  <c r="AI60" i="4" s="1"/>
  <c r="AK106" i="4"/>
  <c r="AC39" i="4"/>
  <c r="AN51" i="4"/>
  <c r="AO51" i="4" s="1"/>
  <c r="AF70" i="4"/>
  <c r="AH59" i="4"/>
  <c r="AI59" i="4" s="1"/>
  <c r="AE42" i="4"/>
  <c r="AF42" i="4" s="1"/>
  <c r="AF122" i="4"/>
  <c r="AF54" i="4"/>
  <c r="AH96" i="4"/>
  <c r="AI96" i="4" s="1"/>
  <c r="AB22" i="4"/>
  <c r="AE12" i="4"/>
  <c r="AF12" i="4" s="1"/>
  <c r="AE73" i="4"/>
  <c r="AC124" i="4"/>
  <c r="AQ95" i="4"/>
  <c r="AR95" i="4" s="1"/>
  <c r="AH67" i="4"/>
  <c r="AI67" i="4" s="1"/>
  <c r="AH68" i="4"/>
  <c r="AC17" i="4"/>
  <c r="AC22" i="4" s="1"/>
  <c r="AF118" i="4"/>
  <c r="AQ16" i="4"/>
  <c r="AF99" i="4"/>
  <c r="AH66" i="4"/>
  <c r="AI66" i="4" s="1"/>
  <c r="AO41" i="4"/>
  <c r="AE15" i="4"/>
  <c r="AF15" i="4" s="1"/>
  <c r="AK87" i="4"/>
  <c r="AH116" i="4"/>
  <c r="AI116" i="4" s="1"/>
  <c r="AE78" i="4"/>
  <c r="AH77" i="4"/>
  <c r="AO62" i="4"/>
  <c r="AC100" i="4"/>
  <c r="AE32" i="4"/>
  <c r="AF32" i="4" s="1"/>
  <c r="AB35" i="4"/>
  <c r="AE93" i="4"/>
  <c r="AH91" i="4"/>
  <c r="AI91" i="4" s="1"/>
  <c r="AE101" i="4"/>
  <c r="AH50" i="4"/>
  <c r="AI50" i="4" s="1"/>
  <c r="AH117" i="4"/>
  <c r="AI117" i="4" s="1"/>
  <c r="AE33" i="4"/>
  <c r="AF33" i="4" s="1"/>
  <c r="AE38" i="4"/>
  <c r="AF38" i="4" s="1"/>
  <c r="AB46" i="4"/>
  <c r="AB56" i="4"/>
  <c r="AE49" i="4"/>
  <c r="AH94" i="4"/>
  <c r="AI94" i="4" s="1"/>
  <c r="AC111" i="4"/>
  <c r="AC112" i="4" s="1"/>
  <c r="AH108" i="4" l="1"/>
  <c r="AB126" i="4"/>
  <c r="Z80" i="4"/>
  <c r="AI14" i="4"/>
  <c r="AK14" i="4"/>
  <c r="AL14" i="4"/>
  <c r="AE103" i="4"/>
  <c r="Z126" i="4"/>
  <c r="Z129" i="4" s="1"/>
  <c r="AF35" i="4"/>
  <c r="AT16" i="4"/>
  <c r="AU16" i="4" s="1"/>
  <c r="AH73" i="4"/>
  <c r="AI73" i="4" s="1"/>
  <c r="AN31" i="4"/>
  <c r="AO31" i="4" s="1"/>
  <c r="AK119" i="4"/>
  <c r="AL119" i="4" s="1"/>
  <c r="AH44" i="4"/>
  <c r="AI44" i="4"/>
  <c r="AK122" i="4"/>
  <c r="AL122" i="4" s="1"/>
  <c r="AH111" i="4"/>
  <c r="AE112" i="4"/>
  <c r="AI111" i="4"/>
  <c r="AI112" i="4" s="1"/>
  <c r="AE56" i="4"/>
  <c r="AH49" i="4"/>
  <c r="AH101" i="4"/>
  <c r="AI101" i="4" s="1"/>
  <c r="AH93" i="4"/>
  <c r="AI93" i="4" s="1"/>
  <c r="AH32" i="4"/>
  <c r="AE35" i="4"/>
  <c r="AK66" i="4"/>
  <c r="AL66" i="4" s="1"/>
  <c r="AK68" i="4"/>
  <c r="AL68" i="4" s="1"/>
  <c r="AF73" i="4"/>
  <c r="AK59" i="4"/>
  <c r="AL59" i="4" s="1"/>
  <c r="AN106" i="4"/>
  <c r="AH52" i="4"/>
  <c r="AH92" i="4"/>
  <c r="AI92" i="4" s="1"/>
  <c r="AT41" i="4"/>
  <c r="AU41" i="4" s="1"/>
  <c r="AF44" i="4"/>
  <c r="AK25" i="4"/>
  <c r="AL25" i="4" s="1"/>
  <c r="AL28" i="4" s="1"/>
  <c r="AH28" i="4"/>
  <c r="AI122" i="4"/>
  <c r="AK70" i="4"/>
  <c r="AL70" i="4" s="1"/>
  <c r="AF111" i="4"/>
  <c r="AF112" i="4" s="1"/>
  <c r="AK65" i="4"/>
  <c r="AL65" i="4" s="1"/>
  <c r="AF124" i="4"/>
  <c r="AK55" i="4"/>
  <c r="AL55" i="4" s="1"/>
  <c r="AK61" i="4"/>
  <c r="AN26" i="4"/>
  <c r="AO26" i="4" s="1"/>
  <c r="AH39" i="4"/>
  <c r="AI39" i="4" s="1"/>
  <c r="AK40" i="4"/>
  <c r="AL40" i="4" s="1"/>
  <c r="AT62" i="4"/>
  <c r="AK123" i="4"/>
  <c r="AK69" i="4"/>
  <c r="AL69" i="4" s="1"/>
  <c r="AK121" i="4"/>
  <c r="AH21" i="4"/>
  <c r="AI21" i="4" s="1"/>
  <c r="AK77" i="4"/>
  <c r="AL77" i="4" s="1"/>
  <c r="AL78" i="4" s="1"/>
  <c r="AH78" i="4"/>
  <c r="AI77" i="4"/>
  <c r="AI68" i="4"/>
  <c r="AT95" i="4"/>
  <c r="AB80" i="4"/>
  <c r="AB129" i="4" s="1"/>
  <c r="AL31" i="4"/>
  <c r="AI108" i="4"/>
  <c r="AF52" i="4"/>
  <c r="AN18" i="4"/>
  <c r="AF92" i="4"/>
  <c r="AK118" i="4"/>
  <c r="AL118" i="4" s="1"/>
  <c r="AC103" i="4"/>
  <c r="AC126" i="4" s="1"/>
  <c r="AI25" i="4"/>
  <c r="AK54" i="4"/>
  <c r="AL54" i="4" s="1"/>
  <c r="AI65" i="4"/>
  <c r="AK86" i="4"/>
  <c r="AL86" i="4" s="1"/>
  <c r="AH72" i="4"/>
  <c r="AI72" i="4" s="1"/>
  <c r="AH97" i="4"/>
  <c r="AI97" i="4" s="1"/>
  <c r="AH88" i="4"/>
  <c r="AI88" i="4" s="1"/>
  <c r="AI55" i="4"/>
  <c r="AI61" i="4"/>
  <c r="AK63" i="4"/>
  <c r="AL63" i="4" s="1"/>
  <c r="AK34" i="4"/>
  <c r="AN20" i="4"/>
  <c r="AO20" i="4" s="1"/>
  <c r="AC46" i="4"/>
  <c r="AK115" i="4"/>
  <c r="AL115" i="4" s="1"/>
  <c r="AH124" i="4"/>
  <c r="AH17" i="4"/>
  <c r="AI17" i="4" s="1"/>
  <c r="AK120" i="4"/>
  <c r="AL120" i="4" s="1"/>
  <c r="AF39" i="4"/>
  <c r="AC74" i="4"/>
  <c r="AK116" i="4"/>
  <c r="AL116" i="4" s="1"/>
  <c r="AN87" i="4"/>
  <c r="AO87" i="4" s="1"/>
  <c r="AH42" i="4"/>
  <c r="AI42" i="4" s="1"/>
  <c r="AK60" i="4"/>
  <c r="AL60" i="4" s="1"/>
  <c r="AW43" i="4"/>
  <c r="AX43" i="4" s="1"/>
  <c r="AK90" i="4"/>
  <c r="AL90" i="4" s="1"/>
  <c r="AK99" i="4"/>
  <c r="AL99" i="4" s="1"/>
  <c r="AE46" i="4"/>
  <c r="AH38" i="4"/>
  <c r="AI38" i="4" s="1"/>
  <c r="AK117" i="4"/>
  <c r="AL117" i="4" s="1"/>
  <c r="AF101" i="4"/>
  <c r="AF93" i="4"/>
  <c r="AK94" i="4"/>
  <c r="AL94" i="4" s="1"/>
  <c r="AF49" i="4"/>
  <c r="AH33" i="4"/>
  <c r="AI33" i="4" s="1"/>
  <c r="AK50" i="4"/>
  <c r="AL50" i="4" s="1"/>
  <c r="AK91" i="4"/>
  <c r="AL91" i="4" s="1"/>
  <c r="AL87" i="4"/>
  <c r="AH15" i="4"/>
  <c r="AI15" i="4" s="1"/>
  <c r="AR16" i="4"/>
  <c r="AK67" i="4"/>
  <c r="AL67" i="4" s="1"/>
  <c r="AH12" i="4"/>
  <c r="AI12" i="4" s="1"/>
  <c r="AE22" i="4"/>
  <c r="AK96" i="4"/>
  <c r="AL96" i="4" s="1"/>
  <c r="AE74" i="4"/>
  <c r="AQ51" i="4"/>
  <c r="AR51" i="4" s="1"/>
  <c r="AL106" i="4"/>
  <c r="AI119" i="4"/>
  <c r="AH53" i="4"/>
  <c r="AI53" i="4" s="1"/>
  <c r="AI40" i="4"/>
  <c r="AK64" i="4"/>
  <c r="AL64" i="4" s="1"/>
  <c r="AH100" i="4"/>
  <c r="AI100" i="4" s="1"/>
  <c r="AK107" i="4"/>
  <c r="AL107" i="4" s="1"/>
  <c r="AH89" i="4"/>
  <c r="AI89" i="4" s="1"/>
  <c r="AH19" i="4"/>
  <c r="AQ71" i="4"/>
  <c r="AR71" i="4" s="1"/>
  <c r="AN45" i="4"/>
  <c r="AO45" i="4" s="1"/>
  <c r="AK98" i="4"/>
  <c r="AL98" i="4" s="1"/>
  <c r="AK13" i="4"/>
  <c r="AL13" i="4" s="1"/>
  <c r="AE126" i="4"/>
  <c r="AI123" i="4"/>
  <c r="AI121" i="4"/>
  <c r="AF21" i="4"/>
  <c r="AF46" i="4" l="1"/>
  <c r="AI124" i="4"/>
  <c r="AN14" i="4"/>
  <c r="AE80" i="4"/>
  <c r="AE129" i="4" s="1"/>
  <c r="AC80" i="4"/>
  <c r="AC129" i="4" s="1"/>
  <c r="AH103" i="4"/>
  <c r="AK19" i="4"/>
  <c r="AN34" i="4"/>
  <c r="AO34" i="4" s="1"/>
  <c r="AQ18" i="4"/>
  <c r="AR18" i="4" s="1"/>
  <c r="AW95" i="4"/>
  <c r="AX95" i="4" s="1"/>
  <c r="AN121" i="4"/>
  <c r="AN123" i="4"/>
  <c r="AW62" i="4"/>
  <c r="AN61" i="4"/>
  <c r="AK52" i="4"/>
  <c r="AL52" i="4" s="1"/>
  <c r="AQ106" i="4"/>
  <c r="AR106" i="4" s="1"/>
  <c r="AH74" i="4"/>
  <c r="AK32" i="4"/>
  <c r="AL32" i="4" s="1"/>
  <c r="AH35" i="4"/>
  <c r="AH56" i="4"/>
  <c r="AK49" i="4"/>
  <c r="AN13" i="4"/>
  <c r="AO13" i="4" s="1"/>
  <c r="AN98" i="4"/>
  <c r="AO98" i="4" s="1"/>
  <c r="AN107" i="4"/>
  <c r="AN64" i="4"/>
  <c r="AK15" i="4"/>
  <c r="AL15" i="4" s="1"/>
  <c r="AH46" i="4"/>
  <c r="AK38" i="4"/>
  <c r="AL38" i="4" s="1"/>
  <c r="AN99" i="4"/>
  <c r="AZ43" i="4"/>
  <c r="AN116" i="4"/>
  <c r="AO116" i="4" s="1"/>
  <c r="AK17" i="4"/>
  <c r="AL34" i="4"/>
  <c r="AI28" i="4"/>
  <c r="AN118" i="4"/>
  <c r="AO118" i="4" s="1"/>
  <c r="AO18" i="4"/>
  <c r="AU95" i="4"/>
  <c r="AI78" i="4"/>
  <c r="AK78" i="4"/>
  <c r="AN77" i="4"/>
  <c r="AL121" i="4"/>
  <c r="AL123" i="4"/>
  <c r="AL61" i="4"/>
  <c r="AF103" i="4"/>
  <c r="AF126" i="4" s="1"/>
  <c r="AK92" i="4"/>
  <c r="AL92" i="4" s="1"/>
  <c r="AI52" i="4"/>
  <c r="AK108" i="4"/>
  <c r="AI32" i="4"/>
  <c r="AK101" i="4"/>
  <c r="AH112" i="4"/>
  <c r="AH126" i="4" s="1"/>
  <c r="AK111" i="4"/>
  <c r="AL111" i="4" s="1"/>
  <c r="AK44" i="4"/>
  <c r="AL44" i="4" s="1"/>
  <c r="AK73" i="4"/>
  <c r="AL73" i="4" s="1"/>
  <c r="AT71" i="4"/>
  <c r="AU71" i="4" s="1"/>
  <c r="AK89" i="4"/>
  <c r="AL89" i="4" s="1"/>
  <c r="AK100" i="4"/>
  <c r="AL100" i="4" s="1"/>
  <c r="AK53" i="4"/>
  <c r="AL53" i="4" s="1"/>
  <c r="AT51" i="4"/>
  <c r="AU51" i="4" s="1"/>
  <c r="AN96" i="4"/>
  <c r="AO96" i="4" s="1"/>
  <c r="AN91" i="4"/>
  <c r="AO91" i="4" s="1"/>
  <c r="AK33" i="4"/>
  <c r="AL33" i="4" s="1"/>
  <c r="AI46" i="4"/>
  <c r="AN90" i="4"/>
  <c r="AO90" i="4" s="1"/>
  <c r="AK42" i="4"/>
  <c r="AL42" i="4" s="1"/>
  <c r="AN120" i="4"/>
  <c r="AO120" i="4" s="1"/>
  <c r="AQ20" i="4"/>
  <c r="AN63" i="4"/>
  <c r="AO63" i="4" s="1"/>
  <c r="AN86" i="4"/>
  <c r="AO86" i="4" s="1"/>
  <c r="AK21" i="4"/>
  <c r="AN40" i="4"/>
  <c r="AK39" i="4"/>
  <c r="AL39" i="4" s="1"/>
  <c r="AW41" i="4"/>
  <c r="AO106" i="4"/>
  <c r="AN66" i="4"/>
  <c r="AN122" i="4"/>
  <c r="AO122" i="4" s="1"/>
  <c r="AQ31" i="4"/>
  <c r="AR31" i="4" s="1"/>
  <c r="AW16" i="4"/>
  <c r="AL108" i="4"/>
  <c r="AN67" i="4"/>
  <c r="AO67" i="4" s="1"/>
  <c r="AN94" i="4"/>
  <c r="AO94" i="4" s="1"/>
  <c r="AK72" i="4"/>
  <c r="AL72" i="4" s="1"/>
  <c r="AI103" i="4"/>
  <c r="AQ45" i="4"/>
  <c r="AI19" i="4"/>
  <c r="AI22" i="4" s="1"/>
  <c r="AH22" i="4"/>
  <c r="AK12" i="4"/>
  <c r="AL12" i="4" s="1"/>
  <c r="AI74" i="4"/>
  <c r="AN50" i="4"/>
  <c r="AO50" i="4" s="1"/>
  <c r="AF56" i="4"/>
  <c r="AN117" i="4"/>
  <c r="AO117" i="4" s="1"/>
  <c r="AN60" i="4"/>
  <c r="AQ87" i="4"/>
  <c r="AR87" i="4" s="1"/>
  <c r="AK124" i="4"/>
  <c r="AN115" i="4"/>
  <c r="AO115" i="4" s="1"/>
  <c r="AK88" i="4"/>
  <c r="AK97" i="4"/>
  <c r="AL97" i="4" s="1"/>
  <c r="AN54" i="4"/>
  <c r="AO54" i="4" s="1"/>
  <c r="AN69" i="4"/>
  <c r="AU62" i="4"/>
  <c r="AQ26" i="4"/>
  <c r="AR26" i="4" s="1"/>
  <c r="AN55" i="4"/>
  <c r="AO55" i="4" s="1"/>
  <c r="AN65" i="4"/>
  <c r="AO65" i="4" s="1"/>
  <c r="AN70" i="4"/>
  <c r="AK28" i="4"/>
  <c r="AN25" i="4"/>
  <c r="AN59" i="4"/>
  <c r="AO59" i="4" s="1"/>
  <c r="AF22" i="4"/>
  <c r="AN68" i="4"/>
  <c r="AO68" i="4" s="1"/>
  <c r="AK93" i="4"/>
  <c r="AL93" i="4" s="1"/>
  <c r="AI49" i="4"/>
  <c r="AN119" i="4"/>
  <c r="AO119" i="4" s="1"/>
  <c r="AF74" i="4"/>
  <c r="AL124" i="4" l="1"/>
  <c r="AF80" i="4"/>
  <c r="AF129" i="4" s="1"/>
  <c r="AQ14" i="4"/>
  <c r="AL35" i="4"/>
  <c r="AO14" i="4"/>
  <c r="AI56" i="4"/>
  <c r="AL112" i="4"/>
  <c r="AN88" i="4"/>
  <c r="AO88" i="4" s="1"/>
  <c r="AQ60" i="4"/>
  <c r="AI35" i="4"/>
  <c r="AQ77" i="4"/>
  <c r="AR77" i="4" s="1"/>
  <c r="AR78" i="4" s="1"/>
  <c r="AN78" i="4"/>
  <c r="AQ99" i="4"/>
  <c r="AQ107" i="4"/>
  <c r="AR107" i="4" s="1"/>
  <c r="AR108" i="4" s="1"/>
  <c r="AN49" i="4"/>
  <c r="AK56" i="4"/>
  <c r="AQ61" i="4"/>
  <c r="AR61" i="4" s="1"/>
  <c r="AQ123" i="4"/>
  <c r="AR123" i="4" s="1"/>
  <c r="AN19" i="4"/>
  <c r="AO19" i="4" s="1"/>
  <c r="AQ59" i="4"/>
  <c r="AR59" i="4" s="1"/>
  <c r="AN97" i="4"/>
  <c r="AO97" i="4" s="1"/>
  <c r="AN124" i="4"/>
  <c r="AQ115" i="4"/>
  <c r="AQ117" i="4"/>
  <c r="AQ67" i="4"/>
  <c r="AQ122" i="4"/>
  <c r="AN39" i="4"/>
  <c r="AO39" i="4" s="1"/>
  <c r="AN33" i="4"/>
  <c r="AO33" i="4" s="1"/>
  <c r="AW51" i="4"/>
  <c r="AX51" i="4" s="1"/>
  <c r="AN100" i="4"/>
  <c r="AW71" i="4"/>
  <c r="AX71" i="4" s="1"/>
  <c r="AN44" i="4"/>
  <c r="AO44" i="4" s="1"/>
  <c r="AN92" i="4"/>
  <c r="AO92" i="4" s="1"/>
  <c r="AQ118" i="4"/>
  <c r="AR118" i="4" s="1"/>
  <c r="AQ116" i="4"/>
  <c r="AR116" i="4" s="1"/>
  <c r="AO99" i="4"/>
  <c r="AO107" i="4"/>
  <c r="AO108" i="4" s="1"/>
  <c r="AQ13" i="4"/>
  <c r="AR13" i="4" s="1"/>
  <c r="AL49" i="4"/>
  <c r="AL56" i="4" s="1"/>
  <c r="AN32" i="4"/>
  <c r="AK35" i="4"/>
  <c r="AI126" i="4"/>
  <c r="AO61" i="4"/>
  <c r="AO123" i="4"/>
  <c r="AZ95" i="4"/>
  <c r="AL19" i="4"/>
  <c r="AQ119" i="4"/>
  <c r="AR119" i="4" s="1"/>
  <c r="AN28" i="4"/>
  <c r="AQ25" i="4"/>
  <c r="AQ65" i="4"/>
  <c r="AT45" i="4"/>
  <c r="AN72" i="4"/>
  <c r="AZ16" i="4"/>
  <c r="AT20" i="4"/>
  <c r="AQ68" i="4"/>
  <c r="AH80" i="4"/>
  <c r="AH129" i="4" s="1"/>
  <c r="AK103" i="4"/>
  <c r="AQ63" i="4"/>
  <c r="AR63" i="4" s="1"/>
  <c r="AQ120" i="4"/>
  <c r="AR120" i="4" s="1"/>
  <c r="AQ90" i="4"/>
  <c r="AR90" i="4" s="1"/>
  <c r="AN101" i="4"/>
  <c r="AO77" i="4"/>
  <c r="AN17" i="4"/>
  <c r="AO17" i="4" s="1"/>
  <c r="BC43" i="4"/>
  <c r="BD43" i="4" s="1"/>
  <c r="AL46" i="4"/>
  <c r="AQ64" i="4"/>
  <c r="AT106" i="4"/>
  <c r="AN52" i="4"/>
  <c r="AZ62" i="4"/>
  <c r="BA62" i="4" s="1"/>
  <c r="AQ121" i="4"/>
  <c r="AQ50" i="4"/>
  <c r="AR50" i="4" s="1"/>
  <c r="AQ66" i="4"/>
  <c r="AR66" i="4" s="1"/>
  <c r="AZ41" i="4"/>
  <c r="BA41" i="4" s="1"/>
  <c r="AQ40" i="4"/>
  <c r="AR40" i="4" s="1"/>
  <c r="AN21" i="4"/>
  <c r="AO21" i="4" s="1"/>
  <c r="AQ86" i="4"/>
  <c r="AR86" i="4" s="1"/>
  <c r="AK74" i="4"/>
  <c r="AQ70" i="4"/>
  <c r="AR70" i="4" s="1"/>
  <c r="AT26" i="4"/>
  <c r="AQ69" i="4"/>
  <c r="AR69" i="4" s="1"/>
  <c r="AT87" i="4"/>
  <c r="AU87" i="4" s="1"/>
  <c r="AT31" i="4"/>
  <c r="AU31" i="4" s="1"/>
  <c r="AN93" i="4"/>
  <c r="AO93" i="4" s="1"/>
  <c r="AO25" i="4"/>
  <c r="AO70" i="4"/>
  <c r="AQ55" i="4"/>
  <c r="AR55" i="4" s="1"/>
  <c r="AO69" i="4"/>
  <c r="AQ54" i="4"/>
  <c r="AR54" i="4" s="1"/>
  <c r="AL88" i="4"/>
  <c r="AO60" i="4"/>
  <c r="AN12" i="4"/>
  <c r="AO12" i="4" s="1"/>
  <c r="AK22" i="4"/>
  <c r="AR45" i="4"/>
  <c r="AQ94" i="4"/>
  <c r="AR94" i="4" s="1"/>
  <c r="AX16" i="4"/>
  <c r="AO66" i="4"/>
  <c r="AX41" i="4"/>
  <c r="AO40" i="4"/>
  <c r="AL21" i="4"/>
  <c r="AR20" i="4"/>
  <c r="AN42" i="4"/>
  <c r="AO42" i="4" s="1"/>
  <c r="AQ91" i="4"/>
  <c r="AQ96" i="4"/>
  <c r="AR96" i="4" s="1"/>
  <c r="AN53" i="4"/>
  <c r="AN89" i="4"/>
  <c r="AO89" i="4" s="1"/>
  <c r="AN73" i="4"/>
  <c r="AO73" i="4" s="1"/>
  <c r="AK112" i="4"/>
  <c r="AK126" i="4" s="1"/>
  <c r="AN111" i="4"/>
  <c r="AO111" i="4"/>
  <c r="AO112" i="4" s="1"/>
  <c r="AL101" i="4"/>
  <c r="AL17" i="4"/>
  <c r="BA43" i="4"/>
  <c r="AN38" i="4"/>
  <c r="AO38" i="4" s="1"/>
  <c r="AK46" i="4"/>
  <c r="AN15" i="4"/>
  <c r="AO15" i="4" s="1"/>
  <c r="AO64" i="4"/>
  <c r="AQ98" i="4"/>
  <c r="AR98" i="4" s="1"/>
  <c r="AL74" i="4"/>
  <c r="AN108" i="4"/>
  <c r="AX62" i="4"/>
  <c r="AO121" i="4"/>
  <c r="AT18" i="4"/>
  <c r="AU18" i="4" s="1"/>
  <c r="AQ34" i="4"/>
  <c r="AI80" i="4" l="1"/>
  <c r="AQ108" i="4"/>
  <c r="AO124" i="4"/>
  <c r="AI129" i="4"/>
  <c r="AT14" i="4"/>
  <c r="AU14" i="4" s="1"/>
  <c r="AR14" i="4"/>
  <c r="AK80" i="4"/>
  <c r="AK129" i="4" s="1"/>
  <c r="AO22" i="4"/>
  <c r="AT121" i="4"/>
  <c r="AU121" i="4" s="1"/>
  <c r="AQ52" i="4"/>
  <c r="AT64" i="4"/>
  <c r="AU64" i="4" s="1"/>
  <c r="AQ101" i="4"/>
  <c r="AR101" i="4" s="1"/>
  <c r="AW20" i="4"/>
  <c r="AX20" i="4" s="1"/>
  <c r="AQ72" i="4"/>
  <c r="AT25" i="4"/>
  <c r="AQ28" i="4"/>
  <c r="AT117" i="4"/>
  <c r="AN56" i="4"/>
  <c r="AQ49" i="4"/>
  <c r="AR49" i="4" s="1"/>
  <c r="AT99" i="4"/>
  <c r="AL22" i="4"/>
  <c r="AL80" i="4" s="1"/>
  <c r="AT60" i="4"/>
  <c r="AU60" i="4" s="1"/>
  <c r="AT98" i="4"/>
  <c r="AU98" i="4" s="1"/>
  <c r="AQ38" i="4"/>
  <c r="AR38" i="4" s="1"/>
  <c r="AN46" i="4"/>
  <c r="AO28" i="4"/>
  <c r="AW31" i="4"/>
  <c r="AX31" i="4" s="1"/>
  <c r="AW87" i="4"/>
  <c r="AX87" i="4" s="1"/>
  <c r="AT69" i="4"/>
  <c r="AU69" i="4" s="1"/>
  <c r="AT86" i="4"/>
  <c r="AU86" i="4" s="1"/>
  <c r="AT40" i="4"/>
  <c r="AU40" i="4" s="1"/>
  <c r="AT66" i="4"/>
  <c r="AR121" i="4"/>
  <c r="AO52" i="4"/>
  <c r="AQ17" i="4"/>
  <c r="AR17" i="4" s="1"/>
  <c r="AT90" i="4"/>
  <c r="AU90" i="4" s="1"/>
  <c r="AT63" i="4"/>
  <c r="AU63" i="4" s="1"/>
  <c r="AU20" i="4"/>
  <c r="AO72" i="4"/>
  <c r="AO74" i="4" s="1"/>
  <c r="AT13" i="4"/>
  <c r="AT118" i="4"/>
  <c r="AU118" i="4" s="1"/>
  <c r="AZ71" i="4"/>
  <c r="BA71" i="4" s="1"/>
  <c r="AZ51" i="4"/>
  <c r="BA51" i="4" s="1"/>
  <c r="AQ39" i="4"/>
  <c r="AR117" i="4"/>
  <c r="AT59" i="4"/>
  <c r="AU59" i="4" s="1"/>
  <c r="AQ19" i="4"/>
  <c r="AT123" i="4"/>
  <c r="AU123" i="4" s="1"/>
  <c r="AQ88" i="4"/>
  <c r="AR88" i="4" s="1"/>
  <c r="AW18" i="4"/>
  <c r="AX18" i="4" s="1"/>
  <c r="AQ53" i="4"/>
  <c r="AR53" i="4" s="1"/>
  <c r="AT91" i="4"/>
  <c r="AU91" i="4" s="1"/>
  <c r="AW26" i="4"/>
  <c r="AX26" i="4" s="1"/>
  <c r="AO78" i="4"/>
  <c r="AT68" i="4"/>
  <c r="AU68" i="4" s="1"/>
  <c r="BC16" i="4"/>
  <c r="BD16" i="4" s="1"/>
  <c r="AW45" i="4"/>
  <c r="AT65" i="4"/>
  <c r="AU65" i="4" s="1"/>
  <c r="AR25" i="4"/>
  <c r="AR28" i="4" s="1"/>
  <c r="BC95" i="4"/>
  <c r="BD95" i="4" s="1"/>
  <c r="AQ32" i="4"/>
  <c r="AN35" i="4"/>
  <c r="AQ44" i="4"/>
  <c r="AR44" i="4" s="1"/>
  <c r="AQ100" i="4"/>
  <c r="AR100" i="4" s="1"/>
  <c r="AT122" i="4"/>
  <c r="AT67" i="4"/>
  <c r="AQ124" i="4"/>
  <c r="AT115" i="4"/>
  <c r="AQ97" i="4"/>
  <c r="AR97" i="4" s="1"/>
  <c r="AO49" i="4"/>
  <c r="AT107" i="4"/>
  <c r="AU107" i="4" s="1"/>
  <c r="AT94" i="4"/>
  <c r="AU94" i="4" s="1"/>
  <c r="AT70" i="4"/>
  <c r="AT34" i="4"/>
  <c r="AU34" i="4" s="1"/>
  <c r="AO46" i="4"/>
  <c r="AQ73" i="4"/>
  <c r="AR73" i="4" s="1"/>
  <c r="AQ89" i="4"/>
  <c r="AR89" i="4" s="1"/>
  <c r="AT96" i="4"/>
  <c r="AU96" i="4" s="1"/>
  <c r="AQ42" i="4"/>
  <c r="AR42" i="4" s="1"/>
  <c r="AL103" i="4"/>
  <c r="AL126" i="4" s="1"/>
  <c r="AW106" i="4"/>
  <c r="AX106" i="4" s="1"/>
  <c r="AR34" i="4"/>
  <c r="AQ15" i="4"/>
  <c r="AR15" i="4" s="1"/>
  <c r="AN112" i="4"/>
  <c r="AQ111" i="4"/>
  <c r="AO53" i="4"/>
  <c r="AR91" i="4"/>
  <c r="AQ12" i="4"/>
  <c r="AR12" i="4" s="1"/>
  <c r="AN22" i="4"/>
  <c r="AT54" i="4"/>
  <c r="AT55" i="4"/>
  <c r="AQ93" i="4"/>
  <c r="AU26" i="4"/>
  <c r="AN103" i="4"/>
  <c r="AQ21" i="4"/>
  <c r="BC41" i="4"/>
  <c r="BD41" i="4" s="1"/>
  <c r="AT50" i="4"/>
  <c r="BC62" i="4"/>
  <c r="BD62" i="4" s="1"/>
  <c r="AU106" i="4"/>
  <c r="AR64" i="4"/>
  <c r="BF43" i="4"/>
  <c r="BG43" i="4" s="1"/>
  <c r="BI43" i="4" s="1"/>
  <c r="AO101" i="4"/>
  <c r="AT120" i="4"/>
  <c r="AU120" i="4" s="1"/>
  <c r="AR68" i="4"/>
  <c r="BA16" i="4"/>
  <c r="AU45" i="4"/>
  <c r="AR65" i="4"/>
  <c r="AT119" i="4"/>
  <c r="AU119" i="4" s="1"/>
  <c r="BA95" i="4"/>
  <c r="AO32" i="4"/>
  <c r="AT116" i="4"/>
  <c r="AU116" i="4" s="1"/>
  <c r="AQ92" i="4"/>
  <c r="AO100" i="4"/>
  <c r="AQ33" i="4"/>
  <c r="AR33" i="4" s="1"/>
  <c r="AR122" i="4"/>
  <c r="AR67" i="4"/>
  <c r="AR115" i="4"/>
  <c r="AN74" i="4"/>
  <c r="AT61" i="4"/>
  <c r="AR99" i="4"/>
  <c r="AQ78" i="4"/>
  <c r="AT77" i="4"/>
  <c r="AR60" i="4"/>
  <c r="AQ74" i="4" l="1"/>
  <c r="AT108" i="4"/>
  <c r="E38" i="3"/>
  <c r="F38" i="3" s="1"/>
  <c r="AN126" i="4"/>
  <c r="AW14" i="4"/>
  <c r="AR124" i="4"/>
  <c r="AO103" i="4"/>
  <c r="AO126" i="4" s="1"/>
  <c r="AN80" i="4"/>
  <c r="AN129" i="4" s="1"/>
  <c r="AW55" i="4"/>
  <c r="AX55" i="4" s="1"/>
  <c r="AT111" i="4"/>
  <c r="AU111" i="4" s="1"/>
  <c r="AU112" i="4" s="1"/>
  <c r="AQ112" i="4"/>
  <c r="AW115" i="4"/>
  <c r="AX115" i="4" s="1"/>
  <c r="AT124" i="4"/>
  <c r="AW122" i="4"/>
  <c r="AT32" i="4"/>
  <c r="AQ35" i="4"/>
  <c r="AZ45" i="4"/>
  <c r="BA45" i="4" s="1"/>
  <c r="AT19" i="4"/>
  <c r="AU19" i="4" s="1"/>
  <c r="AW13" i="4"/>
  <c r="AX13" i="4" s="1"/>
  <c r="AW66" i="4"/>
  <c r="AX66" i="4" s="1"/>
  <c r="AW99" i="4"/>
  <c r="AX99" i="4" s="1"/>
  <c r="AW117" i="4"/>
  <c r="AX117" i="4" s="1"/>
  <c r="AW25" i="4"/>
  <c r="AX25" i="4" s="1"/>
  <c r="AX28" i="4" s="1"/>
  <c r="AT28" i="4"/>
  <c r="AT72" i="4"/>
  <c r="AT52" i="4"/>
  <c r="AL129" i="4"/>
  <c r="AW120" i="4"/>
  <c r="AX120" i="4" s="1"/>
  <c r="AU108" i="4"/>
  <c r="BF41" i="4"/>
  <c r="BG41" i="4" s="1"/>
  <c r="BI41" i="4" s="1"/>
  <c r="AU55" i="4"/>
  <c r="AT12" i="4"/>
  <c r="AU12" i="4" s="1"/>
  <c r="AQ22" i="4"/>
  <c r="AR111" i="4"/>
  <c r="AW96" i="4"/>
  <c r="AX96" i="4" s="1"/>
  <c r="AT73" i="4"/>
  <c r="AU73" i="4" s="1"/>
  <c r="AW34" i="4"/>
  <c r="AW94" i="4"/>
  <c r="AW107" i="4"/>
  <c r="AX107" i="4" s="1"/>
  <c r="AX108" i="4" s="1"/>
  <c r="AT97" i="4"/>
  <c r="AU97" i="4" s="1"/>
  <c r="AU122" i="4"/>
  <c r="AT44" i="4"/>
  <c r="AU44" i="4" s="1"/>
  <c r="AR32" i="4"/>
  <c r="AR35" i="4" s="1"/>
  <c r="AW65" i="4"/>
  <c r="AX65" i="4" s="1"/>
  <c r="AW91" i="4"/>
  <c r="AX91" i="4" s="1"/>
  <c r="AR19" i="4"/>
  <c r="BC51" i="4"/>
  <c r="BD51" i="4" s="1"/>
  <c r="AW118" i="4"/>
  <c r="AX118" i="4" s="1"/>
  <c r="AW90" i="4"/>
  <c r="AX90" i="4" s="1"/>
  <c r="AQ103" i="4"/>
  <c r="AZ31" i="4"/>
  <c r="AW98" i="4"/>
  <c r="AX98" i="4" s="1"/>
  <c r="AU99" i="4"/>
  <c r="AW70" i="4"/>
  <c r="AX70" i="4" s="1"/>
  <c r="AW77" i="4"/>
  <c r="AX77" i="4" s="1"/>
  <c r="AX78" i="4" s="1"/>
  <c r="AT78" i="4"/>
  <c r="AW61" i="4"/>
  <c r="AO35" i="4"/>
  <c r="AW50" i="4"/>
  <c r="AT21" i="4"/>
  <c r="AT93" i="4"/>
  <c r="AU93" i="4" s="1"/>
  <c r="AW67" i="4"/>
  <c r="AX67" i="4" s="1"/>
  <c r="BF16" i="4"/>
  <c r="BG16" i="4" s="1"/>
  <c r="BI16" i="4" s="1"/>
  <c r="AZ26" i="4"/>
  <c r="BA26" i="4" s="1"/>
  <c r="AZ18" i="4"/>
  <c r="BA18" i="4" s="1"/>
  <c r="AT39" i="4"/>
  <c r="AU39" i="4" s="1"/>
  <c r="AW40" i="4"/>
  <c r="AX40" i="4" s="1"/>
  <c r="AZ87" i="4"/>
  <c r="BA87" i="4" s="1"/>
  <c r="AW60" i="4"/>
  <c r="AX60" i="4" s="1"/>
  <c r="AQ56" i="4"/>
  <c r="AT49" i="4"/>
  <c r="AU49" i="4" s="1"/>
  <c r="AU25" i="4"/>
  <c r="AU28" i="4" s="1"/>
  <c r="AZ20" i="4"/>
  <c r="AW64" i="4"/>
  <c r="AX64" i="4" s="1"/>
  <c r="AW121" i="4"/>
  <c r="AW116" i="4"/>
  <c r="AT92" i="4"/>
  <c r="AU92" i="4" s="1"/>
  <c r="AW119" i="4"/>
  <c r="AX119" i="4" s="1"/>
  <c r="AW54" i="4"/>
  <c r="AX54" i="4" s="1"/>
  <c r="AU77" i="4"/>
  <c r="AU61" i="4"/>
  <c r="AT33" i="4"/>
  <c r="AR92" i="4"/>
  <c r="BF62" i="4"/>
  <c r="BG62" i="4" s="1"/>
  <c r="BI62" i="4" s="1"/>
  <c r="AU50" i="4"/>
  <c r="AR21" i="4"/>
  <c r="AR93" i="4"/>
  <c r="AU54" i="4"/>
  <c r="AT15" i="4"/>
  <c r="AZ106" i="4"/>
  <c r="AT42" i="4"/>
  <c r="AU42" i="4" s="1"/>
  <c r="AT89" i="4"/>
  <c r="AU89" i="4" s="1"/>
  <c r="AU70" i="4"/>
  <c r="AO56" i="4"/>
  <c r="AU115" i="4"/>
  <c r="AU67" i="4"/>
  <c r="AT100" i="4"/>
  <c r="BF95" i="4"/>
  <c r="BG95" i="4" s="1"/>
  <c r="BI95" i="4" s="1"/>
  <c r="AX45" i="4"/>
  <c r="AW68" i="4"/>
  <c r="AX68" i="4" s="1"/>
  <c r="AT53" i="4"/>
  <c r="AU53" i="4" s="1"/>
  <c r="AT88" i="4"/>
  <c r="AW123" i="4"/>
  <c r="AW59" i="4"/>
  <c r="AX59" i="4" s="1"/>
  <c r="AR39" i="4"/>
  <c r="AR46" i="4" s="1"/>
  <c r="BC71" i="4"/>
  <c r="AU13" i="4"/>
  <c r="AW63" i="4"/>
  <c r="AT17" i="4"/>
  <c r="AU17" i="4"/>
  <c r="AU66" i="4"/>
  <c r="AW86" i="4"/>
  <c r="AX86" i="4" s="1"/>
  <c r="AW69" i="4"/>
  <c r="AQ46" i="4"/>
  <c r="AT38" i="4"/>
  <c r="AU117" i="4"/>
  <c r="AR72" i="4"/>
  <c r="AR74" i="4" s="1"/>
  <c r="AT101" i="4"/>
  <c r="AU101" i="4" s="1"/>
  <c r="AR52" i="4"/>
  <c r="AR56" i="4" s="1"/>
  <c r="AT74" i="4" l="1"/>
  <c r="E36" i="3"/>
  <c r="F36" i="3" s="1"/>
  <c r="F23" i="1" s="1"/>
  <c r="I23" i="1" s="1"/>
  <c r="E15" i="3"/>
  <c r="F15" i="3" s="1"/>
  <c r="AZ14" i="4"/>
  <c r="BC14" i="4" s="1"/>
  <c r="E57" i="3"/>
  <c r="F57" i="3" s="1"/>
  <c r="F40" i="1" s="1"/>
  <c r="E90" i="3"/>
  <c r="F90" i="3" s="1"/>
  <c r="F19" i="2" s="1"/>
  <c r="I19" i="2" s="1"/>
  <c r="AQ126" i="4"/>
  <c r="AW108" i="4"/>
  <c r="AX14" i="4"/>
  <c r="AZ63" i="4"/>
  <c r="BF71" i="4"/>
  <c r="BG71" i="4" s="1"/>
  <c r="AW88" i="4"/>
  <c r="AX88" i="4" s="1"/>
  <c r="AW15" i="4"/>
  <c r="AX15" i="4" s="1"/>
  <c r="AW33" i="4"/>
  <c r="AT46" i="4"/>
  <c r="AW38" i="4"/>
  <c r="AX38" i="4" s="1"/>
  <c r="AZ69" i="4"/>
  <c r="BA69" i="4" s="1"/>
  <c r="AT103" i="4"/>
  <c r="AZ123" i="4"/>
  <c r="AW100" i="4"/>
  <c r="AX100" i="4" s="1"/>
  <c r="AU78" i="4"/>
  <c r="AZ116" i="4"/>
  <c r="BA116" i="4" s="1"/>
  <c r="AW39" i="4"/>
  <c r="AX39" i="4" s="1"/>
  <c r="AZ50" i="4"/>
  <c r="BA50" i="4" s="1"/>
  <c r="AZ61" i="4"/>
  <c r="BA77" i="4"/>
  <c r="BA78" i="4" s="1"/>
  <c r="AZ77" i="4"/>
  <c r="AW78" i="4"/>
  <c r="BC31" i="4"/>
  <c r="BD31" i="4" s="1"/>
  <c r="BF51" i="4"/>
  <c r="BG51" i="4" s="1"/>
  <c r="BI51" i="4" s="1"/>
  <c r="AW44" i="4"/>
  <c r="AX44" i="4" s="1"/>
  <c r="AZ34" i="4"/>
  <c r="AW52" i="4"/>
  <c r="AW32" i="4"/>
  <c r="AX32" i="4" s="1"/>
  <c r="AT35" i="4"/>
  <c r="AO80" i="4"/>
  <c r="AO129" i="4" s="1"/>
  <c r="AR103" i="4"/>
  <c r="AW101" i="4"/>
  <c r="AX101" i="4" s="1"/>
  <c r="AU38" i="4"/>
  <c r="AU46" i="4" s="1"/>
  <c r="AZ86" i="4"/>
  <c r="BA86" i="4" s="1"/>
  <c r="AW17" i="4"/>
  <c r="AX17" i="4" s="1"/>
  <c r="BD71" i="4"/>
  <c r="AZ59" i="4"/>
  <c r="BA59" i="4" s="1"/>
  <c r="AX123" i="4"/>
  <c r="AW53" i="4"/>
  <c r="AX53" i="4" s="1"/>
  <c r="AU100" i="4"/>
  <c r="AW42" i="4"/>
  <c r="AU15" i="4"/>
  <c r="AU33" i="4"/>
  <c r="AZ54" i="4"/>
  <c r="AW92" i="4"/>
  <c r="AX92" i="4" s="1"/>
  <c r="AX116" i="4"/>
  <c r="AZ64" i="4"/>
  <c r="BA64" i="4" s="1"/>
  <c r="AZ60" i="4"/>
  <c r="BA60" i="4" s="1"/>
  <c r="AZ40" i="4"/>
  <c r="BA40" i="4" s="1"/>
  <c r="AW93" i="4"/>
  <c r="AX93" i="4" s="1"/>
  <c r="AX50" i="4"/>
  <c r="AX61" i="4"/>
  <c r="AZ70" i="4"/>
  <c r="BA70" i="4" s="1"/>
  <c r="AZ98" i="4"/>
  <c r="BA98" i="4" s="1"/>
  <c r="BA31" i="4"/>
  <c r="AZ90" i="4"/>
  <c r="BA90" i="4" s="1"/>
  <c r="AZ118" i="4"/>
  <c r="BA118" i="4" s="1"/>
  <c r="AZ65" i="4"/>
  <c r="BA65" i="4" s="1"/>
  <c r="AZ107" i="4"/>
  <c r="AZ108" i="4" s="1"/>
  <c r="AX34" i="4"/>
  <c r="AZ96" i="4"/>
  <c r="BA96" i="4" s="1"/>
  <c r="AQ80" i="4"/>
  <c r="AU52" i="4"/>
  <c r="AU56" i="4" s="1"/>
  <c r="AW28" i="4"/>
  <c r="AZ25" i="4"/>
  <c r="BA25" i="4" s="1"/>
  <c r="BA28" i="4" s="1"/>
  <c r="AZ117" i="4"/>
  <c r="BA117" i="4" s="1"/>
  <c r="AZ99" i="4"/>
  <c r="BA99" i="4" s="1"/>
  <c r="AZ13" i="4"/>
  <c r="BA13" i="4" s="1"/>
  <c r="BC45" i="4"/>
  <c r="BD45" i="4"/>
  <c r="AU32" i="4"/>
  <c r="AW124" i="4"/>
  <c r="AZ115" i="4"/>
  <c r="AW111" i="4"/>
  <c r="AX111" i="4" s="1"/>
  <c r="AX112" i="4" s="1"/>
  <c r="AT112" i="4"/>
  <c r="AR22" i="4"/>
  <c r="AW21" i="4"/>
  <c r="AZ94" i="4"/>
  <c r="BA94" i="4" s="1"/>
  <c r="AR112" i="4"/>
  <c r="AT22" i="4"/>
  <c r="AW12" i="4"/>
  <c r="AX12" i="4" s="1"/>
  <c r="AW72" i="4"/>
  <c r="AX72" i="4" s="1"/>
  <c r="AZ122" i="4"/>
  <c r="BA122" i="4" s="1"/>
  <c r="BC106" i="4"/>
  <c r="AZ121" i="4"/>
  <c r="BA121" i="4" s="1"/>
  <c r="BC20" i="4"/>
  <c r="BD20" i="4" s="1"/>
  <c r="AT56" i="4"/>
  <c r="AW49" i="4"/>
  <c r="AX69" i="4"/>
  <c r="AX63" i="4"/>
  <c r="AU88" i="4"/>
  <c r="AZ68" i="4"/>
  <c r="BA68" i="4" s="1"/>
  <c r="AU124" i="4"/>
  <c r="AW89" i="4"/>
  <c r="AX89" i="4" s="1"/>
  <c r="BA106" i="4"/>
  <c r="AZ119" i="4"/>
  <c r="BA119" i="4" s="1"/>
  <c r="AX121" i="4"/>
  <c r="BA20" i="4"/>
  <c r="BC87" i="4"/>
  <c r="BD87" i="4" s="1"/>
  <c r="BC18" i="4"/>
  <c r="BD18" i="4" s="1"/>
  <c r="BC26" i="4"/>
  <c r="BD26" i="4" s="1"/>
  <c r="AZ67" i="4"/>
  <c r="BA67" i="4" s="1"/>
  <c r="AU21" i="4"/>
  <c r="AZ91" i="4"/>
  <c r="BA91" i="4" s="1"/>
  <c r="AW97" i="4"/>
  <c r="AX94" i="4"/>
  <c r="AW73" i="4"/>
  <c r="AX73" i="4" s="1"/>
  <c r="AZ120" i="4"/>
  <c r="BA120" i="4" s="1"/>
  <c r="AU72" i="4"/>
  <c r="AU74" i="4" s="1"/>
  <c r="AZ66" i="4"/>
  <c r="BA66" i="4" s="1"/>
  <c r="AW19" i="4"/>
  <c r="AX122" i="4"/>
  <c r="AZ55" i="4"/>
  <c r="BA107" i="4" l="1"/>
  <c r="AT126" i="4"/>
  <c r="AX124" i="4"/>
  <c r="AU35" i="4"/>
  <c r="E46" i="3"/>
  <c r="F46" i="3" s="1"/>
  <c r="BA14" i="4"/>
  <c r="BA108" i="4"/>
  <c r="AR126" i="4"/>
  <c r="AQ129" i="4"/>
  <c r="BI71" i="4"/>
  <c r="BD14" i="4"/>
  <c r="BF14" i="4"/>
  <c r="BG14" i="4" s="1"/>
  <c r="AW74" i="4"/>
  <c r="BF26" i="4"/>
  <c r="BG26" i="4" s="1"/>
  <c r="BI26" i="4" s="1"/>
  <c r="AZ49" i="4"/>
  <c r="BA49" i="4" s="1"/>
  <c r="AW56" i="4"/>
  <c r="BF20" i="4"/>
  <c r="BG20" i="4" s="1"/>
  <c r="BI20" i="4" s="1"/>
  <c r="BF106" i="4"/>
  <c r="BG106" i="4" s="1"/>
  <c r="AT80" i="4"/>
  <c r="AT129" i="4" s="1"/>
  <c r="AZ124" i="4"/>
  <c r="BC115" i="4"/>
  <c r="BC118" i="4"/>
  <c r="AR80" i="4"/>
  <c r="BC40" i="4"/>
  <c r="BD40" i="4" s="1"/>
  <c r="BC54" i="4"/>
  <c r="BD54" i="4" s="1"/>
  <c r="AZ42" i="4"/>
  <c r="BA42" i="4" s="1"/>
  <c r="BC34" i="4"/>
  <c r="BC61" i="4"/>
  <c r="BD61" i="4" s="1"/>
  <c r="BC123" i="4"/>
  <c r="BD123" i="4" s="1"/>
  <c r="AZ33" i="4"/>
  <c r="BA33" i="4" s="1"/>
  <c r="BC63" i="4"/>
  <c r="BD63" i="4" s="1"/>
  <c r="AU22" i="4"/>
  <c r="BC55" i="4"/>
  <c r="BD55" i="4" s="1"/>
  <c r="AZ19" i="4"/>
  <c r="BC120" i="4"/>
  <c r="BD120" i="4" s="1"/>
  <c r="AZ97" i="4"/>
  <c r="BF87" i="4"/>
  <c r="BG87" i="4" s="1"/>
  <c r="BI87" i="4" s="1"/>
  <c r="BA55" i="4"/>
  <c r="AX19" i="4"/>
  <c r="BC66" i="4"/>
  <c r="BD66" i="4" s="1"/>
  <c r="AZ73" i="4"/>
  <c r="BA73" i="4" s="1"/>
  <c r="AX97" i="4"/>
  <c r="AX103" i="4" s="1"/>
  <c r="BC67" i="4"/>
  <c r="BD67" i="4" s="1"/>
  <c r="BC119" i="4"/>
  <c r="BD119" i="4" s="1"/>
  <c r="AX49" i="4"/>
  <c r="BC121" i="4"/>
  <c r="BD106" i="4"/>
  <c r="BC122" i="4"/>
  <c r="BD122" i="4" s="1"/>
  <c r="AZ72" i="4"/>
  <c r="BA72" i="4" s="1"/>
  <c r="AZ12" i="4"/>
  <c r="BA12" i="4" s="1"/>
  <c r="AW22" i="4"/>
  <c r="BC94" i="4"/>
  <c r="BA115" i="4"/>
  <c r="BF45" i="4"/>
  <c r="BG45" i="4" s="1"/>
  <c r="BI45" i="4" s="1"/>
  <c r="BC99" i="4"/>
  <c r="BC107" i="4"/>
  <c r="BC98" i="4"/>
  <c r="BD98" i="4" s="1"/>
  <c r="BC60" i="4"/>
  <c r="BD60" i="4" s="1"/>
  <c r="BA54" i="4"/>
  <c r="AX42" i="4"/>
  <c r="AX46" i="4" s="1"/>
  <c r="BC86" i="4"/>
  <c r="BD86" i="4" s="1"/>
  <c r="AZ101" i="4"/>
  <c r="BA101" i="4" s="1"/>
  <c r="AZ32" i="4"/>
  <c r="BA32" i="4" s="1"/>
  <c r="AW35" i="4"/>
  <c r="BA34" i="4"/>
  <c r="BF31" i="4"/>
  <c r="BG31" i="4" s="1"/>
  <c r="BA61" i="4"/>
  <c r="BC116" i="4"/>
  <c r="BD116" i="4" s="1"/>
  <c r="BA123" i="4"/>
  <c r="AX33" i="4"/>
  <c r="AX35" i="4" s="1"/>
  <c r="AZ88" i="4"/>
  <c r="BA88" i="4" s="1"/>
  <c r="BA63" i="4"/>
  <c r="AU103" i="4"/>
  <c r="AU126" i="4" s="1"/>
  <c r="AZ21" i="4"/>
  <c r="BC13" i="4"/>
  <c r="BC117" i="4"/>
  <c r="BC65" i="4"/>
  <c r="BD65" i="4" s="1"/>
  <c r="BC64" i="4"/>
  <c r="AZ53" i="4"/>
  <c r="BA53" i="4" s="1"/>
  <c r="AW103" i="4"/>
  <c r="AZ52" i="4"/>
  <c r="BA52" i="4" s="1"/>
  <c r="BC69" i="4"/>
  <c r="BD69" i="4" s="1"/>
  <c r="BC91" i="4"/>
  <c r="BF18" i="4"/>
  <c r="BG18" i="4" s="1"/>
  <c r="BI18" i="4" s="1"/>
  <c r="AZ89" i="4"/>
  <c r="BA89" i="4" s="1"/>
  <c r="BC68" i="4"/>
  <c r="BD68" i="4" s="1"/>
  <c r="AX21" i="4"/>
  <c r="AW112" i="4"/>
  <c r="AZ111" i="4"/>
  <c r="AZ28" i="4"/>
  <c r="BC25" i="4"/>
  <c r="BD25" i="4" s="1"/>
  <c r="BD28" i="4" s="1"/>
  <c r="BC96" i="4"/>
  <c r="BD96" i="4" s="1"/>
  <c r="BC90" i="4"/>
  <c r="BC70" i="4"/>
  <c r="AZ93" i="4"/>
  <c r="BA93" i="4" s="1"/>
  <c r="AZ92" i="4"/>
  <c r="BC59" i="4"/>
  <c r="BD59" i="4" s="1"/>
  <c r="AZ17" i="4"/>
  <c r="AX52" i="4"/>
  <c r="AZ44" i="4"/>
  <c r="BA44" i="4" s="1"/>
  <c r="BC77" i="4"/>
  <c r="BD77" i="4" s="1"/>
  <c r="BD78" i="4" s="1"/>
  <c r="AZ78" i="4"/>
  <c r="BC50" i="4"/>
  <c r="AZ39" i="4"/>
  <c r="BA39" i="4" s="1"/>
  <c r="AZ100" i="4"/>
  <c r="AZ38" i="4"/>
  <c r="AW46" i="4"/>
  <c r="AZ15" i="4"/>
  <c r="BA15" i="4" s="1"/>
  <c r="AU80" i="4" l="1"/>
  <c r="AR129" i="4"/>
  <c r="BI14" i="4"/>
  <c r="E13" i="3" s="1"/>
  <c r="E40" i="3"/>
  <c r="F40" i="3" s="1"/>
  <c r="E81" i="3"/>
  <c r="F81" i="3" s="1"/>
  <c r="F11" i="2" s="1"/>
  <c r="I11" i="2" s="1"/>
  <c r="AW80" i="4"/>
  <c r="AX56" i="4"/>
  <c r="E66" i="3"/>
  <c r="F66" i="3" s="1"/>
  <c r="F49" i="1" s="1"/>
  <c r="I49" i="1" s="1"/>
  <c r="AW126" i="4"/>
  <c r="BA35" i="4"/>
  <c r="E21" i="3"/>
  <c r="F21" i="3" s="1"/>
  <c r="F16" i="1" s="1"/>
  <c r="I16" i="1" s="1"/>
  <c r="BC100" i="4"/>
  <c r="BD100" i="4" s="1"/>
  <c r="BC38" i="4"/>
  <c r="AZ46" i="4"/>
  <c r="BF50" i="4"/>
  <c r="BG50" i="4" s="1"/>
  <c r="BC78" i="4"/>
  <c r="BF77" i="4"/>
  <c r="BF78" i="4" s="1"/>
  <c r="BC17" i="4"/>
  <c r="BD17" i="4" s="1"/>
  <c r="BC92" i="4"/>
  <c r="BD92" i="4" s="1"/>
  <c r="BF90" i="4"/>
  <c r="BG90" i="4" s="1"/>
  <c r="BC28" i="4"/>
  <c r="BF25" i="4"/>
  <c r="BF28" i="4" s="1"/>
  <c r="AZ112" i="4"/>
  <c r="BC111" i="4"/>
  <c r="BD111" i="4" s="1"/>
  <c r="BD112" i="4" s="1"/>
  <c r="BF91" i="4"/>
  <c r="BG91" i="4" s="1"/>
  <c r="BF64" i="4"/>
  <c r="BG64" i="4" s="1"/>
  <c r="BF117" i="4"/>
  <c r="BG117" i="4" s="1"/>
  <c r="BC21" i="4"/>
  <c r="BD21" i="4" s="1"/>
  <c r="AZ103" i="4"/>
  <c r="BF107" i="4"/>
  <c r="BG107" i="4" s="1"/>
  <c r="BF99" i="4"/>
  <c r="BG99" i="4" s="1"/>
  <c r="BC97" i="4"/>
  <c r="BC19" i="4"/>
  <c r="BF118" i="4"/>
  <c r="BG118" i="4" s="1"/>
  <c r="BC124" i="4"/>
  <c r="BF115" i="4"/>
  <c r="BC108" i="4"/>
  <c r="AU129" i="4"/>
  <c r="BA38" i="4"/>
  <c r="BA46" i="4" s="1"/>
  <c r="BD50" i="4"/>
  <c r="BF59" i="4"/>
  <c r="BG59" i="4" s="1"/>
  <c r="BA92" i="4"/>
  <c r="BC93" i="4"/>
  <c r="BD93" i="4" s="1"/>
  <c r="BD90" i="4"/>
  <c r="AX22" i="4"/>
  <c r="BA74" i="4"/>
  <c r="BD117" i="4"/>
  <c r="BA21" i="4"/>
  <c r="BF116" i="4"/>
  <c r="BG116" i="4" s="1"/>
  <c r="BI116" i="4" s="1"/>
  <c r="AX74" i="4"/>
  <c r="BD72" i="4"/>
  <c r="BC72" i="4"/>
  <c r="BF119" i="4"/>
  <c r="BG119" i="4" s="1"/>
  <c r="BI119" i="4" s="1"/>
  <c r="BC73" i="4"/>
  <c r="BD73" i="4" s="1"/>
  <c r="BF66" i="4"/>
  <c r="BG66" i="4" s="1"/>
  <c r="BI66" i="4" s="1"/>
  <c r="BF120" i="4"/>
  <c r="BG120" i="4" s="1"/>
  <c r="BI120" i="4" s="1"/>
  <c r="BF40" i="4"/>
  <c r="BG40" i="4" s="1"/>
  <c r="BI40" i="4" s="1"/>
  <c r="BD118" i="4"/>
  <c r="BD115" i="4"/>
  <c r="AZ56" i="4"/>
  <c r="BC49" i="4"/>
  <c r="BD49" i="4" s="1"/>
  <c r="BC53" i="4"/>
  <c r="BD53" i="4" s="1"/>
  <c r="BF13" i="4"/>
  <c r="BG13" i="4" s="1"/>
  <c r="BC101" i="4"/>
  <c r="BD101" i="4" s="1"/>
  <c r="BF60" i="4"/>
  <c r="BG60" i="4" s="1"/>
  <c r="BI60" i="4" s="1"/>
  <c r="BF94" i="4"/>
  <c r="BG94" i="4" s="1"/>
  <c r="BC12" i="4"/>
  <c r="BD12" i="4" s="1"/>
  <c r="AZ22" i="4"/>
  <c r="BF121" i="4"/>
  <c r="BG121" i="4" s="1"/>
  <c r="BF34" i="4"/>
  <c r="BG34" i="4" s="1"/>
  <c r="BC42" i="4"/>
  <c r="BD42" i="4" s="1"/>
  <c r="BI106" i="4"/>
  <c r="E100" i="3" s="1"/>
  <c r="AX126" i="4"/>
  <c r="BC15" i="4"/>
  <c r="BC44" i="4"/>
  <c r="BF70" i="4"/>
  <c r="BG70" i="4" s="1"/>
  <c r="BC89" i="4"/>
  <c r="BD89" i="4" s="1"/>
  <c r="BF69" i="4"/>
  <c r="BG69" i="4" s="1"/>
  <c r="BI69" i="4" s="1"/>
  <c r="BI31" i="4"/>
  <c r="E26" i="3" s="1"/>
  <c r="BF55" i="4"/>
  <c r="BG55" i="4" s="1"/>
  <c r="BI55" i="4" s="1"/>
  <c r="BC33" i="4"/>
  <c r="BD33" i="4" s="1"/>
  <c r="BF61" i="4"/>
  <c r="BG61" i="4" s="1"/>
  <c r="BI61" i="4" s="1"/>
  <c r="BA100" i="4"/>
  <c r="BC39" i="4"/>
  <c r="BA17" i="4"/>
  <c r="AZ74" i="4"/>
  <c r="BD70" i="4"/>
  <c r="BF96" i="4"/>
  <c r="BG96" i="4" s="1"/>
  <c r="BI96" i="4" s="1"/>
  <c r="BA111" i="4"/>
  <c r="BA112" i="4" s="1"/>
  <c r="BF68" i="4"/>
  <c r="BG68" i="4" s="1"/>
  <c r="BI68" i="4" s="1"/>
  <c r="BD91" i="4"/>
  <c r="BC52" i="4"/>
  <c r="BD52" i="4" s="1"/>
  <c r="BD64" i="4"/>
  <c r="BF65" i="4"/>
  <c r="BG65" i="4" s="1"/>
  <c r="BI65" i="4" s="1"/>
  <c r="BD13" i="4"/>
  <c r="BC88" i="4"/>
  <c r="BD88" i="4" s="1"/>
  <c r="BC32" i="4"/>
  <c r="AZ35" i="4"/>
  <c r="BF86" i="4"/>
  <c r="BG86" i="4" s="1"/>
  <c r="BF98" i="4"/>
  <c r="BG98" i="4" s="1"/>
  <c r="BI98" i="4" s="1"/>
  <c r="BD107" i="4"/>
  <c r="BD108" i="4" s="1"/>
  <c r="BD99" i="4"/>
  <c r="BA124" i="4"/>
  <c r="BD94" i="4"/>
  <c r="BF122" i="4"/>
  <c r="BG122" i="4" s="1"/>
  <c r="BI122" i="4" s="1"/>
  <c r="BD121" i="4"/>
  <c r="BF67" i="4"/>
  <c r="BG67" i="4" s="1"/>
  <c r="BI67" i="4" s="1"/>
  <c r="BA97" i="4"/>
  <c r="BA19" i="4"/>
  <c r="BF63" i="4"/>
  <c r="BG63" i="4" s="1"/>
  <c r="BI63" i="4" s="1"/>
  <c r="BF123" i="4"/>
  <c r="BG123" i="4" s="1"/>
  <c r="BI123" i="4" s="1"/>
  <c r="BD34" i="4"/>
  <c r="BF54" i="4"/>
  <c r="BG54" i="4" s="1"/>
  <c r="BI54" i="4" s="1"/>
  <c r="BF108" i="4"/>
  <c r="BA56" i="4"/>
  <c r="AW129" i="4" l="1"/>
  <c r="AZ80" i="4"/>
  <c r="BC74" i="4"/>
  <c r="BI107" i="4"/>
  <c r="BI50" i="4"/>
  <c r="E45" i="3" s="1"/>
  <c r="F45" i="3" s="1"/>
  <c r="BI34" i="4"/>
  <c r="E29" i="3" s="1"/>
  <c r="F29" i="3" s="1"/>
  <c r="F20" i="1" s="1"/>
  <c r="I20" i="1" s="1"/>
  <c r="BI13" i="4"/>
  <c r="E12" i="3" s="1"/>
  <c r="BI118" i="4"/>
  <c r="BI121" i="4"/>
  <c r="E115" i="3" s="1"/>
  <c r="F115" i="3" s="1"/>
  <c r="F33" i="2" s="1"/>
  <c r="I33" i="2" s="1"/>
  <c r="E55" i="3"/>
  <c r="F55" i="3" s="1"/>
  <c r="F38" i="1" s="1"/>
  <c r="E50" i="3"/>
  <c r="F50" i="3" s="1"/>
  <c r="E101" i="3"/>
  <c r="F101" i="3" s="1"/>
  <c r="F25" i="2" s="1"/>
  <c r="I25" i="2" s="1"/>
  <c r="E114" i="3"/>
  <c r="F114" i="3" s="1"/>
  <c r="F32" i="2" s="1"/>
  <c r="E58" i="3"/>
  <c r="F58" i="3" s="1"/>
  <c r="F41" i="1" s="1"/>
  <c r="E64" i="3"/>
  <c r="F64" i="3" s="1"/>
  <c r="F47" i="1" s="1"/>
  <c r="I47" i="1" s="1"/>
  <c r="E35" i="3"/>
  <c r="F35" i="3" s="1"/>
  <c r="F24" i="1" s="1"/>
  <c r="I24" i="1" s="1"/>
  <c r="BI117" i="4"/>
  <c r="E49" i="3"/>
  <c r="F49" i="3" s="1"/>
  <c r="E116" i="3"/>
  <c r="F116" i="3" s="1"/>
  <c r="F34" i="2" s="1"/>
  <c r="BD124" i="4"/>
  <c r="E112" i="3"/>
  <c r="F112" i="3" s="1"/>
  <c r="F30" i="2" s="1"/>
  <c r="BG77" i="4"/>
  <c r="BI77" i="4" s="1"/>
  <c r="BI78" i="4" s="1"/>
  <c r="E62" i="3"/>
  <c r="F62" i="3" s="1"/>
  <c r="F45" i="1" s="1"/>
  <c r="E60" i="3"/>
  <c r="F60" i="3" s="1"/>
  <c r="F43" i="1" s="1"/>
  <c r="E63" i="3"/>
  <c r="F63" i="3" s="1"/>
  <c r="F46" i="1" s="1"/>
  <c r="I46" i="1" s="1"/>
  <c r="E56" i="3"/>
  <c r="F56" i="3" s="1"/>
  <c r="F39" i="1" s="1"/>
  <c r="I39" i="1" s="1"/>
  <c r="E117" i="3"/>
  <c r="F117" i="3" s="1"/>
  <c r="F35" i="2" s="1"/>
  <c r="BC103" i="4"/>
  <c r="E61" i="3"/>
  <c r="F61" i="3" s="1"/>
  <c r="F44" i="1" s="1"/>
  <c r="I44" i="1" s="1"/>
  <c r="E113" i="3"/>
  <c r="F113" i="3" s="1"/>
  <c r="F31" i="2" s="1"/>
  <c r="I31" i="2" s="1"/>
  <c r="E110" i="3"/>
  <c r="F110" i="3" s="1"/>
  <c r="F28" i="2" s="1"/>
  <c r="I28" i="2" s="1"/>
  <c r="E93" i="3"/>
  <c r="F93" i="3" s="1"/>
  <c r="F20" i="2" s="1"/>
  <c r="E91" i="3"/>
  <c r="F91" i="3" s="1"/>
  <c r="BI70" i="4"/>
  <c r="BI91" i="4"/>
  <c r="AX80" i="4"/>
  <c r="AX129" i="4" s="1"/>
  <c r="BI64" i="4"/>
  <c r="AZ126" i="4"/>
  <c r="BI90" i="4"/>
  <c r="BF15" i="4"/>
  <c r="BG15" i="4" s="1"/>
  <c r="BF124" i="4"/>
  <c r="BF19" i="4"/>
  <c r="BG19" i="4" s="1"/>
  <c r="BC46" i="4"/>
  <c r="BF38" i="4"/>
  <c r="BF88" i="4"/>
  <c r="BG88" i="4" s="1"/>
  <c r="BF33" i="4"/>
  <c r="BG33" i="4" s="1"/>
  <c r="BI33" i="4" s="1"/>
  <c r="BF89" i="4"/>
  <c r="BG89" i="4" s="1"/>
  <c r="BI89" i="4" s="1"/>
  <c r="BD15" i="4"/>
  <c r="BG108" i="4"/>
  <c r="BF101" i="4"/>
  <c r="BG101" i="4" s="1"/>
  <c r="BI101" i="4" s="1"/>
  <c r="BF53" i="4"/>
  <c r="BG53" i="4" s="1"/>
  <c r="BI53" i="4" s="1"/>
  <c r="BF49" i="4"/>
  <c r="BG49" i="4" s="1"/>
  <c r="BC56" i="4"/>
  <c r="BD74" i="4"/>
  <c r="BD19" i="4"/>
  <c r="BF21" i="4"/>
  <c r="BG21" i="4" s="1"/>
  <c r="BI21" i="4" s="1"/>
  <c r="BF111" i="4"/>
  <c r="BF112" i="4" s="1"/>
  <c r="BC112" i="4"/>
  <c r="BG25" i="4"/>
  <c r="BF92" i="4"/>
  <c r="BG92" i="4" s="1"/>
  <c r="BI92" i="4" s="1"/>
  <c r="BA22" i="4"/>
  <c r="BA80" i="4" s="1"/>
  <c r="BF32" i="4"/>
  <c r="BF35" i="4" s="1"/>
  <c r="BC35" i="4"/>
  <c r="BI108" i="4"/>
  <c r="BF42" i="4"/>
  <c r="BG42" i="4" s="1"/>
  <c r="BI42" i="4" s="1"/>
  <c r="BI94" i="4"/>
  <c r="BF44" i="4"/>
  <c r="BG44" i="4" s="1"/>
  <c r="BF72" i="4"/>
  <c r="BG72" i="4" s="1"/>
  <c r="BI72" i="4" s="1"/>
  <c r="BF93" i="4"/>
  <c r="BG93" i="4" s="1"/>
  <c r="BI93" i="4" s="1"/>
  <c r="BF97" i="4"/>
  <c r="BG97" i="4" s="1"/>
  <c r="BI99" i="4"/>
  <c r="BG78" i="4"/>
  <c r="BA103" i="4"/>
  <c r="BA126" i="4" s="1"/>
  <c r="BI86" i="4"/>
  <c r="E80" i="3" s="1"/>
  <c r="BF39" i="4"/>
  <c r="BG39" i="4" s="1"/>
  <c r="BD56" i="4"/>
  <c r="BD32" i="4"/>
  <c r="BD35" i="4" s="1"/>
  <c r="BF52" i="4"/>
  <c r="BG52" i="4" s="1"/>
  <c r="BI52" i="4" s="1"/>
  <c r="BD39" i="4"/>
  <c r="BD44" i="4"/>
  <c r="BF12" i="4"/>
  <c r="BG12" i="4" s="1"/>
  <c r="BC22" i="4"/>
  <c r="BF73" i="4"/>
  <c r="BG73" i="4" s="1"/>
  <c r="BI73" i="4" s="1"/>
  <c r="BI59" i="4"/>
  <c r="E54" i="3" s="1"/>
  <c r="BG115" i="4"/>
  <c r="BD97" i="4"/>
  <c r="BF17" i="4"/>
  <c r="BG17" i="4" s="1"/>
  <c r="BI17" i="4" s="1"/>
  <c r="F13" i="3" s="1"/>
  <c r="F13" i="1" s="1"/>
  <c r="BD38" i="4"/>
  <c r="BF100" i="4"/>
  <c r="BG100" i="4" s="1"/>
  <c r="BI100" i="4" s="1"/>
  <c r="AZ129" i="4" l="1"/>
  <c r="BC126" i="4"/>
  <c r="BI44" i="4"/>
  <c r="BI15" i="4"/>
  <c r="E14" i="3" s="1"/>
  <c r="F14" i="3" s="1"/>
  <c r="BI39" i="4"/>
  <c r="E34" i="3" s="1"/>
  <c r="F34" i="3" s="1"/>
  <c r="F22" i="1" s="1"/>
  <c r="I22" i="1" s="1"/>
  <c r="E83" i="3"/>
  <c r="F83" i="3" s="1"/>
  <c r="F13" i="2" s="1"/>
  <c r="E96" i="3"/>
  <c r="F96" i="3" s="1"/>
  <c r="F23" i="2" s="1"/>
  <c r="E95" i="3"/>
  <c r="F95" i="3" s="1"/>
  <c r="F22" i="2" s="1"/>
  <c r="E39" i="3"/>
  <c r="F39" i="3" s="1"/>
  <c r="E88" i="3"/>
  <c r="F88" i="3" s="1"/>
  <c r="E16" i="3"/>
  <c r="F16" i="3" s="1"/>
  <c r="F14" i="1" s="1"/>
  <c r="I14" i="1" s="1"/>
  <c r="E28" i="3"/>
  <c r="F28" i="3" s="1"/>
  <c r="F19" i="1" s="1"/>
  <c r="I19" i="1" s="1"/>
  <c r="E59" i="3"/>
  <c r="F59" i="3" s="1"/>
  <c r="F42" i="1" s="1"/>
  <c r="E94" i="3"/>
  <c r="F94" i="3" s="1"/>
  <c r="F21" i="2" s="1"/>
  <c r="I21" i="2" s="1"/>
  <c r="E87" i="3"/>
  <c r="F87" i="3" s="1"/>
  <c r="F17" i="2" s="1"/>
  <c r="I17" i="2" s="1"/>
  <c r="BG32" i="4"/>
  <c r="BI32" i="4" s="1"/>
  <c r="E27" i="3" s="1"/>
  <c r="E47" i="3"/>
  <c r="F47" i="3" s="1"/>
  <c r="E67" i="3"/>
  <c r="F67" i="3" s="1"/>
  <c r="F50" i="1" s="1"/>
  <c r="I50" i="1" s="1"/>
  <c r="E48" i="3"/>
  <c r="F48" i="3" s="1"/>
  <c r="E65" i="3"/>
  <c r="F65" i="3" s="1"/>
  <c r="F48" i="1" s="1"/>
  <c r="I48" i="1" s="1"/>
  <c r="E68" i="3"/>
  <c r="F68" i="3" s="1"/>
  <c r="F51" i="1" s="1"/>
  <c r="I51" i="1" s="1"/>
  <c r="E37" i="3"/>
  <c r="F37" i="3" s="1"/>
  <c r="BI19" i="4"/>
  <c r="F12" i="3" s="1"/>
  <c r="F12" i="1" s="1"/>
  <c r="I12" i="1" s="1"/>
  <c r="BC80" i="4"/>
  <c r="E86" i="3"/>
  <c r="F86" i="3" s="1"/>
  <c r="F16" i="2" s="1"/>
  <c r="I16" i="2" s="1"/>
  <c r="E84" i="3"/>
  <c r="F84" i="3" s="1"/>
  <c r="F14" i="2" s="1"/>
  <c r="E85" i="3"/>
  <c r="F85" i="3" s="1"/>
  <c r="F15" i="2" s="1"/>
  <c r="I15" i="2" s="1"/>
  <c r="E111" i="3"/>
  <c r="F111" i="3" s="1"/>
  <c r="F29" i="2" s="1"/>
  <c r="I13" i="1"/>
  <c r="BF74" i="4"/>
  <c r="BI97" i="4"/>
  <c r="BG74" i="4"/>
  <c r="BA129" i="4"/>
  <c r="BI88" i="4"/>
  <c r="BG103" i="4"/>
  <c r="BG22" i="4"/>
  <c r="BI12" i="4"/>
  <c r="E11" i="3" s="1"/>
  <c r="BG124" i="4"/>
  <c r="BI115" i="4"/>
  <c r="E109" i="3" s="1"/>
  <c r="BD46" i="4"/>
  <c r="BI74" i="4"/>
  <c r="BF103" i="4"/>
  <c r="BF126" i="4" s="1"/>
  <c r="BG28" i="4"/>
  <c r="BI25" i="4"/>
  <c r="E20" i="3" s="1"/>
  <c r="BG56" i="4"/>
  <c r="BI49" i="4"/>
  <c r="E44" i="3" s="1"/>
  <c r="BD22" i="4"/>
  <c r="F26" i="3"/>
  <c r="F17" i="1" s="1"/>
  <c r="BF46" i="4"/>
  <c r="BD103" i="4"/>
  <c r="BD126" i="4" s="1"/>
  <c r="F100" i="3"/>
  <c r="F24" i="2" s="1"/>
  <c r="E102" i="3"/>
  <c r="BG111" i="4"/>
  <c r="BF22" i="4"/>
  <c r="BF56" i="4"/>
  <c r="BG38" i="4"/>
  <c r="BC129" i="4" l="1"/>
  <c r="BG35" i="4"/>
  <c r="BD80" i="4"/>
  <c r="BD129" i="4" s="1"/>
  <c r="E82" i="3"/>
  <c r="F82" i="3" s="1"/>
  <c r="F12" i="2" s="1"/>
  <c r="I12" i="2" s="1"/>
  <c r="E92" i="3"/>
  <c r="BI103" i="4"/>
  <c r="BF80" i="4"/>
  <c r="BF129" i="4" s="1"/>
  <c r="BG112" i="4"/>
  <c r="BG126" i="4" s="1"/>
  <c r="BI111" i="4"/>
  <c r="E105" i="3" s="1"/>
  <c r="I17" i="1"/>
  <c r="BI56" i="4"/>
  <c r="I45" i="1"/>
  <c r="F102" i="3"/>
  <c r="I24" i="2"/>
  <c r="BI124" i="4"/>
  <c r="BG46" i="4"/>
  <c r="BG80" i="4" s="1"/>
  <c r="BG129" i="4" s="1"/>
  <c r="BI38" i="4"/>
  <c r="E33" i="3" s="1"/>
  <c r="F80" i="3"/>
  <c r="F10" i="2" s="1"/>
  <c r="BI35" i="4"/>
  <c r="BI28" i="4"/>
  <c r="E69" i="3"/>
  <c r="F54" i="3"/>
  <c r="F37" i="1" s="1"/>
  <c r="BI22" i="4"/>
  <c r="E97" i="3" l="1"/>
  <c r="F92" i="3"/>
  <c r="F18" i="2" s="1"/>
  <c r="I18" i="2" s="1"/>
  <c r="BI112" i="4"/>
  <c r="BI126" i="4"/>
  <c r="E51" i="3"/>
  <c r="F44" i="3"/>
  <c r="F72" i="3" s="1"/>
  <c r="BI46" i="4"/>
  <c r="E23" i="3"/>
  <c r="F20" i="3"/>
  <c r="F15" i="1" s="1"/>
  <c r="F11" i="3"/>
  <c r="F11" i="1" s="1"/>
  <c r="E17" i="3"/>
  <c r="F69" i="3"/>
  <c r="F27" i="3"/>
  <c r="F18" i="1" s="1"/>
  <c r="E30" i="3"/>
  <c r="E118" i="3"/>
  <c r="F109" i="3"/>
  <c r="F27" i="2" s="1"/>
  <c r="F97" i="3" l="1"/>
  <c r="I18" i="1"/>
  <c r="F30" i="3"/>
  <c r="F17" i="3"/>
  <c r="F33" i="3"/>
  <c r="F21" i="1" s="1"/>
  <c r="E41" i="3"/>
  <c r="F105" i="3"/>
  <c r="F26" i="2" s="1"/>
  <c r="E106" i="3"/>
  <c r="F118" i="3"/>
  <c r="F51" i="3"/>
  <c r="F23" i="3"/>
  <c r="I15" i="1"/>
  <c r="BI80" i="4"/>
  <c r="BI129" i="4" s="1"/>
  <c r="BI131" i="4" s="1"/>
  <c r="E120" i="3" l="1"/>
  <c r="F106" i="3"/>
  <c r="F120" i="3" s="1"/>
  <c r="F41" i="3"/>
  <c r="F71" i="3" s="1"/>
  <c r="I21" i="1"/>
  <c r="E71" i="3"/>
  <c r="E123" i="3" s="1"/>
  <c r="I11" i="1"/>
  <c r="F73" i="3" l="1"/>
  <c r="F123" i="3"/>
  <c r="F52" i="1"/>
  <c r="F39" i="2" s="1"/>
  <c r="I26" i="2"/>
  <c r="I36" i="2" s="1"/>
  <c r="I40" i="2" s="1"/>
  <c r="F36" i="2"/>
  <c r="F40" i="2" s="1"/>
  <c r="I52" i="1"/>
  <c r="I39" i="2" s="1"/>
  <c r="I41" i="2" l="1"/>
  <c r="F41" i="2"/>
</calcChain>
</file>

<file path=xl/sharedStrings.xml><?xml version="1.0" encoding="utf-8"?>
<sst xmlns="http://schemas.openxmlformats.org/spreadsheetml/2006/main" count="825" uniqueCount="132">
  <si>
    <t>PacifiCorp</t>
  </si>
  <si>
    <t>Depreciation Expense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</si>
  <si>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</si>
  <si>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</si>
  <si>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</si>
  <si>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</si>
  <si>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</si>
  <si>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</si>
  <si>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</si>
  <si>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</si>
  <si>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</si>
  <si>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Steam Depreciation Expense</t>
  </si>
  <si>
    <t>403SP</t>
  </si>
  <si>
    <t>CAGE</t>
  </si>
  <si>
    <t>CAGW</t>
  </si>
  <si>
    <t>SG</t>
  </si>
  <si>
    <t>JBG</t>
  </si>
  <si>
    <t>Hydro Depreciation Expense</t>
  </si>
  <si>
    <t>403HP</t>
  </si>
  <si>
    <t>Other Depreciation Expense</t>
  </si>
  <si>
    <t>403OP</t>
  </si>
  <si>
    <t>Other Depreciation Expense - Wind</t>
  </si>
  <si>
    <t>Transmission Depreciation Expense</t>
  </si>
  <si>
    <t>403TP</t>
  </si>
  <si>
    <t>CA</t>
  </si>
  <si>
    <t>ID</t>
  </si>
  <si>
    <t>OR</t>
  </si>
  <si>
    <t>UT</t>
  </si>
  <si>
    <t>WA</t>
  </si>
  <si>
    <t>WYP</t>
  </si>
  <si>
    <t>Distribution Depreciation Expense</t>
  </si>
  <si>
    <t>Situs</t>
  </si>
  <si>
    <t>General Depreciation Expense</t>
  </si>
  <si>
    <t>403GP</t>
  </si>
  <si>
    <t>WYU</t>
  </si>
  <si>
    <t xml:space="preserve">General Depreciation Expense </t>
  </si>
  <si>
    <t>SO</t>
  </si>
  <si>
    <t>JBE</t>
  </si>
  <si>
    <t>CN</t>
  </si>
  <si>
    <t>CAEE</t>
  </si>
  <si>
    <t>Total Depreciation Expense</t>
  </si>
  <si>
    <t>6.1.2</t>
  </si>
  <si>
    <t>Description of Adjustment:</t>
  </si>
  <si>
    <t>404IP</t>
  </si>
  <si>
    <t>Intangible Amortization</t>
  </si>
  <si>
    <t>Hydro Amortization</t>
  </si>
  <si>
    <t>404HP</t>
  </si>
  <si>
    <t>Other Amortization</t>
  </si>
  <si>
    <t>404OP</t>
  </si>
  <si>
    <t>General Amortization</t>
  </si>
  <si>
    <t>404GP</t>
  </si>
  <si>
    <t>6.1.3</t>
  </si>
  <si>
    <t>Depreciation and Amortization Expense Summary</t>
  </si>
  <si>
    <t>12 ME Jun 2019</t>
  </si>
  <si>
    <t>12 ME Dec 2020</t>
  </si>
  <si>
    <t xml:space="preserve">Adjustment to </t>
  </si>
  <si>
    <t>Description</t>
  </si>
  <si>
    <t>Account</t>
  </si>
  <si>
    <t>Factor</t>
  </si>
  <si>
    <t>Expense</t>
  </si>
  <si>
    <t>Test Period</t>
  </si>
  <si>
    <t>DEPRECIATION EXPENSE</t>
  </si>
  <si>
    <t>Steam Production Plant:</t>
  </si>
  <si>
    <t>Control Area Generation - East</t>
  </si>
  <si>
    <t>Control Area Generation - West</t>
  </si>
  <si>
    <t>System Generation</t>
  </si>
  <si>
    <t>Renewable - Blundell</t>
  </si>
  <si>
    <t>Renewable - Blundell 2</t>
  </si>
  <si>
    <t>Jim Bridger Generation</t>
  </si>
  <si>
    <t xml:space="preserve">  Total Steam Plant</t>
  </si>
  <si>
    <t>Hydro Production Plant:</t>
  </si>
  <si>
    <t>Klamath</t>
  </si>
  <si>
    <t xml:space="preserve">  Total Hydro Plant</t>
  </si>
  <si>
    <t>Other Production Plant:</t>
  </si>
  <si>
    <t>Wind Control Area Generation - East</t>
  </si>
  <si>
    <t>Wind Control Area Generation - West</t>
  </si>
  <si>
    <t xml:space="preserve">  Total Other Production Plant</t>
  </si>
  <si>
    <t>Transmission Plant:</t>
  </si>
  <si>
    <t>Control Area Generation - East (19)</t>
  </si>
  <si>
    <t>Control Area Generation - West (19)</t>
  </si>
  <si>
    <t>Control Area Generation - East (20)</t>
  </si>
  <si>
    <t>Control Area Generation - West (20)</t>
  </si>
  <si>
    <t xml:space="preserve">  Total Transmission Plant</t>
  </si>
  <si>
    <t>Distribution Plant:</t>
  </si>
  <si>
    <t>California</t>
  </si>
  <si>
    <t>Oregon</t>
  </si>
  <si>
    <t>Washington</t>
  </si>
  <si>
    <t>Eastern Wyoming</t>
  </si>
  <si>
    <t>Utah</t>
  </si>
  <si>
    <t>Idaho</t>
  </si>
  <si>
    <t>Western Wyoming</t>
  </si>
  <si>
    <t xml:space="preserve">  Total Distribution Plant</t>
  </si>
  <si>
    <t>General Plant:</t>
  </si>
  <si>
    <t>General Office</t>
  </si>
  <si>
    <t>Customer Service</t>
  </si>
  <si>
    <t>Control Area Energy - East</t>
  </si>
  <si>
    <t xml:space="preserve">  Total General Plant</t>
  </si>
  <si>
    <t>Ref 6.1</t>
  </si>
  <si>
    <t>AMORTIZATION EXPENSE</t>
  </si>
  <si>
    <t>Intangible Plant:</t>
  </si>
  <si>
    <t>Klamath Hydro Relicensing</t>
  </si>
  <si>
    <t xml:space="preserve">  Total Intangible Plant</t>
  </si>
  <si>
    <t xml:space="preserve">  Total Other Plant</t>
  </si>
  <si>
    <t>Total Amortization</t>
  </si>
  <si>
    <t>Ref 6.1.1</t>
  </si>
  <si>
    <t>Total Depreciation and Amortization</t>
  </si>
  <si>
    <t>Ref. 6.1.11</t>
  </si>
  <si>
    <t>Jun 2019 - Dec 2020 Depreciation &amp; Amortization Expense</t>
  </si>
  <si>
    <t>Adjusted
EPIS Balance</t>
  </si>
  <si>
    <t>12 ME December 20 Depreciation Expense</t>
  </si>
  <si>
    <t>Depreciation Rate</t>
  </si>
  <si>
    <t>Adjustments</t>
  </si>
  <si>
    <t>Pollution Control Equipment</t>
  </si>
  <si>
    <t>Jim Bridger Energy</t>
  </si>
  <si>
    <t>Mining Plant:</t>
  </si>
  <si>
    <t xml:space="preserve">  Total Mining Plant</t>
  </si>
  <si>
    <t>Total Depreciation &amp; Amortization</t>
  </si>
  <si>
    <t>Ref. 6.1.3</t>
  </si>
  <si>
    <t>Total Not Including Mining</t>
  </si>
  <si>
    <t>Washington General Rate Case - 2021</t>
  </si>
  <si>
    <t>PRO</t>
  </si>
  <si>
    <t>Incremental depreciation expense is calculated on the plant additions included in this filing in adjustment 8.4.  This adjustment reflects the incremental depreciation expense into results.</t>
  </si>
  <si>
    <t>WASHINGTON</t>
  </si>
  <si>
    <t>WY-ALL</t>
  </si>
  <si>
    <t>PAGE</t>
  </si>
  <si>
    <t>Pro Forma Depreciation &amp; Amortization Expense</t>
  </si>
  <si>
    <t>(cont.) Pro Forma Depreciation &amp; Amortization Expense</t>
  </si>
  <si>
    <t>Adjustment Summary:</t>
  </si>
  <si>
    <t>Total Adjustment</t>
  </si>
  <si>
    <t>6.1.1</t>
  </si>
  <si>
    <t>Situs Balance to Non-WA States</t>
  </si>
  <si>
    <t>Net Balance to Lead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</si>
</sst>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  <numFmt numFmtId="167" formatCode="mmm\ yyyy"/>
    <numFmt numFmtId="168" formatCode="mmm\-dd\-yyyy"/>
  </numFmts>
  <fonts count="10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" fontId="6" fillId="2" borderId="11" applyNumberFormat="0" applyProtection="0">
      <alignment horizontal="left" vertical="center" indent="1"/>
    </xf>
    <xf numFmtId="43" fontId="2" fillId="0" borderId="0" applyFont="0" applyFill="0" applyBorder="0" applyAlignment="0" applyProtection="0"/>
    <xf numFmtId="0" fontId="8" fillId="0" borderId="0"/>
    <xf numFmtId="41" fontId="2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4" applyFont="1"/>
    <xf numFmtId="0" fontId="4" fillId="0" borderId="0" xfId="4" applyFont="1"/>
    <xf numFmtId="0" fontId="2" fillId="0" borderId="0" xfId="4" applyFont="1"/>
    <xf numFmtId="0" fontId="3" fillId="0" borderId="0" xfId="1" applyFont="1"/>
    <xf numFmtId="0" fontId="3" fillId="0" borderId="0" xfId="4" applyFont="1" applyFill="1" applyAlignment="1">
      <alignment horizontal="center"/>
    </xf>
    <xf numFmtId="0" fontId="3" fillId="0" borderId="0" xfId="4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0" xfId="4" applyFont="1" applyBorder="1"/>
    <xf numFmtId="0" fontId="3" fillId="0" borderId="10" xfId="4" applyFont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0" xfId="4" applyFont="1" applyBorder="1"/>
    <xf numFmtId="0" fontId="3" fillId="0" borderId="0" xfId="4" applyFont="1" applyFill="1"/>
    <xf numFmtId="0" fontId="2" fillId="0" borderId="0" xfId="5" applyFont="1"/>
    <xf numFmtId="164" fontId="2" fillId="0" borderId="0" xfId="2" applyNumberFormat="1" applyFont="1"/>
    <xf numFmtId="0" fontId="2" fillId="0" borderId="0" xfId="0" applyFont="1" applyFill="1"/>
    <xf numFmtId="164" fontId="2" fillId="0" borderId="0" xfId="2" applyNumberFormat="1" applyFont="1" applyFill="1"/>
    <xf numFmtId="164" fontId="2" fillId="0" borderId="1" xfId="2" applyNumberFormat="1" applyFont="1" applyBorder="1"/>
    <xf numFmtId="0" fontId="2" fillId="0" borderId="0" xfId="0" applyFont="1"/>
    <xf numFmtId="164" fontId="2" fillId="0" borderId="1" xfId="2" applyNumberFormat="1" applyFont="1" applyFill="1" applyBorder="1"/>
    <xf numFmtId="164" fontId="3" fillId="0" borderId="1" xfId="2" applyNumberFormat="1" applyFont="1" applyBorder="1"/>
    <xf numFmtId="164" fontId="3" fillId="0" borderId="0" xfId="2" applyNumberFormat="1" applyFont="1" applyAlignment="1">
      <alignment horizontal="right"/>
    </xf>
    <xf numFmtId="0" fontId="2" fillId="0" borderId="0" xfId="6" quotePrefix="1" applyNumberFormat="1" applyFont="1" applyFill="1" applyBorder="1" applyAlignment="1" applyProtection="1">
      <alignment horizontal="left" vertical="center"/>
      <protection locked="0"/>
    </xf>
    <xf numFmtId="164" fontId="2" fillId="0" borderId="12" xfId="2" applyNumberFormat="1" applyFont="1" applyBorder="1"/>
    <xf numFmtId="164" fontId="2" fillId="0" borderId="0" xfId="2" applyNumberFormat="1" applyFont="1" applyBorder="1"/>
    <xf numFmtId="164" fontId="2" fillId="0" borderId="0" xfId="4" applyNumberFormat="1" applyFont="1" applyFill="1"/>
    <xf numFmtId="164" fontId="2" fillId="0" borderId="0" xfId="4" applyNumberFormat="1" applyFont="1"/>
    <xf numFmtId="0" fontId="3" fillId="0" borderId="0" xfId="0" applyFont="1"/>
    <xf numFmtId="0" fontId="3" fillId="0" borderId="0" xfId="0" applyFont="1" applyFill="1" applyBorder="1" applyAlignment="1">
      <alignment horizontal="center" wrapText="1"/>
    </xf>
    <xf numFmtId="0" fontId="3" fillId="0" borderId="10" xfId="0" applyFont="1" applyBorder="1"/>
    <xf numFmtId="0" fontId="3" fillId="0" borderId="10" xfId="0" applyFont="1" applyFill="1" applyBorder="1" applyAlignment="1">
      <alignment horizontal="center" wrapText="1"/>
    </xf>
    <xf numFmtId="167" fontId="3" fillId="0" borderId="10" xfId="0" applyNumberFormat="1" applyFont="1" applyFill="1" applyBorder="1" applyAlignment="1">
      <alignment horizontal="center" wrapText="1"/>
    </xf>
    <xf numFmtId="0" fontId="3" fillId="0" borderId="0" xfId="0" applyFont="1" applyBorder="1"/>
    <xf numFmtId="167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3" fillId="0" borderId="0" xfId="0" applyFont="1" applyAlignment="1">
      <alignment horizontal="right"/>
    </xf>
    <xf numFmtId="164" fontId="3" fillId="0" borderId="16" xfId="0" applyNumberFormat="1" applyFont="1" applyFill="1" applyBorder="1"/>
    <xf numFmtId="0" fontId="2" fillId="0" borderId="0" xfId="5" applyFont="1" applyAlignment="1">
      <alignment horizontal="center"/>
    </xf>
    <xf numFmtId="0" fontId="2" fillId="0" borderId="0" xfId="4" applyFont="1" applyFill="1"/>
    <xf numFmtId="164" fontId="2" fillId="0" borderId="12" xfId="2" applyNumberFormat="1" applyFont="1" applyFill="1" applyBorder="1"/>
    <xf numFmtId="166" fontId="2" fillId="0" borderId="0" xfId="3" applyNumberFormat="1" applyFont="1" applyFill="1"/>
    <xf numFmtId="164" fontId="2" fillId="0" borderId="15" xfId="2" applyNumberFormat="1" applyFont="1" applyFill="1" applyBorder="1"/>
    <xf numFmtId="168" fontId="2" fillId="0" borderId="0" xfId="0" applyNumberFormat="1" applyFont="1" applyFill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NumberFormat="1" applyFont="1" applyAlignment="1">
      <alignment horizontal="center"/>
    </xf>
    <xf numFmtId="0" fontId="2" fillId="0" borderId="0" xfId="1" applyFont="1" applyBorder="1"/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center"/>
    </xf>
    <xf numFmtId="165" fontId="2" fillId="0" borderId="0" xfId="3" applyNumberFormat="1" applyFont="1" applyBorder="1" applyAlignment="1">
      <alignment horizontal="center"/>
    </xf>
    <xf numFmtId="41" fontId="2" fillId="0" borderId="0" xfId="2" applyNumberFormat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0" fontId="2" fillId="0" borderId="0" xfId="4" applyFont="1" applyAlignment="1">
      <alignment horizontal="center"/>
    </xf>
    <xf numFmtId="41" fontId="2" fillId="0" borderId="0" xfId="2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41" fontId="2" fillId="0" borderId="1" xfId="2" applyNumberFormat="1" applyFont="1" applyFill="1" applyBorder="1" applyAlignment="1">
      <alignment horizontal="center"/>
    </xf>
    <xf numFmtId="165" fontId="2" fillId="0" borderId="0" xfId="3" applyNumberFormat="1" applyFont="1" applyFill="1" applyBorder="1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Border="1" applyAlignment="1"/>
    <xf numFmtId="0" fontId="2" fillId="0" borderId="0" xfId="1" applyFont="1" applyBorder="1" applyAlignment="1"/>
    <xf numFmtId="0" fontId="2" fillId="0" borderId="0" xfId="1" quotePrefix="1" applyFont="1" applyBorder="1" applyAlignment="1">
      <alignment horizontal="left"/>
    </xf>
    <xf numFmtId="0" fontId="3" fillId="0" borderId="0" xfId="1" applyFont="1" applyBorder="1"/>
    <xf numFmtId="0" fontId="2" fillId="0" borderId="2" xfId="1" applyFont="1" applyBorder="1"/>
    <xf numFmtId="0" fontId="2" fillId="0" borderId="5" xfId="1" applyFont="1" applyBorder="1"/>
    <xf numFmtId="3" fontId="2" fillId="0" borderId="0" xfId="1" applyNumberFormat="1" applyFont="1" applyBorder="1" applyAlignment="1">
      <alignment horizontal="center"/>
    </xf>
    <xf numFmtId="0" fontId="2" fillId="0" borderId="7" xfId="1" applyFont="1" applyBorder="1"/>
    <xf numFmtId="0" fontId="2" fillId="0" borderId="0" xfId="1" applyFont="1" applyAlignment="1">
      <alignment horizontal="right"/>
    </xf>
    <xf numFmtId="166" fontId="2" fillId="0" borderId="0" xfId="3" applyNumberFormat="1" applyFont="1" applyBorder="1" applyAlignment="1">
      <alignment horizontal="center"/>
    </xf>
    <xf numFmtId="0" fontId="2" fillId="0" borderId="0" xfId="4" applyFont="1" applyBorder="1" applyAlignment="1">
      <alignment horizontal="center"/>
    </xf>
    <xf numFmtId="0" fontId="2" fillId="0" borderId="0" xfId="5" applyFont="1" applyBorder="1" applyAlignment="1">
      <alignment horizontal="center"/>
    </xf>
    <xf numFmtId="0" fontId="5" fillId="0" borderId="0" xfId="1" applyFont="1" applyBorder="1"/>
    <xf numFmtId="0" fontId="5" fillId="0" borderId="0" xfId="1" applyFont="1"/>
    <xf numFmtId="164" fontId="2" fillId="0" borderId="1" xfId="2" applyNumberFormat="1" applyFont="1" applyBorder="1" applyAlignment="1">
      <alignment horizontal="center"/>
    </xf>
    <xf numFmtId="43" fontId="2" fillId="0" borderId="0" xfId="2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164" fontId="2" fillId="0" borderId="0" xfId="2" applyNumberFormat="1" applyFont="1" applyFill="1" applyBorder="1" applyAlignment="1"/>
    <xf numFmtId="0" fontId="2" fillId="0" borderId="0" xfId="1" applyFont="1" applyBorder="1" applyAlignment="1">
      <alignment horizontal="right"/>
    </xf>
    <xf numFmtId="164" fontId="2" fillId="0" borderId="0" xfId="2" applyNumberFormat="1" applyFont="1" applyFill="1" applyBorder="1"/>
    <xf numFmtId="0" fontId="3" fillId="0" borderId="0" xfId="0" applyFont="1" applyFill="1" applyAlignment="1">
      <alignment horizontal="right"/>
    </xf>
    <xf numFmtId="164" fontId="3" fillId="0" borderId="12" xfId="2" applyNumberFormat="1" applyFont="1" applyBorder="1"/>
    <xf numFmtId="164" fontId="2" fillId="0" borderId="0" xfId="2" applyNumberFormat="1" applyFont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164" fontId="2" fillId="0" borderId="0" xfId="0" applyNumberFormat="1" applyFont="1"/>
    <xf numFmtId="0" fontId="2" fillId="0" borderId="15" xfId="0" applyFont="1" applyFill="1" applyBorder="1"/>
    <xf numFmtId="164" fontId="2" fillId="0" borderId="16" xfId="2" applyNumberFormat="1" applyFont="1" applyFill="1" applyBorder="1"/>
    <xf numFmtId="0" fontId="2" fillId="0" borderId="3" xfId="1" quotePrefix="1" applyFont="1" applyBorder="1" applyAlignment="1">
      <alignment horizontal="left" vertical="top" wrapText="1"/>
    </xf>
    <xf numFmtId="0" fontId="2" fillId="0" borderId="4" xfId="1" quotePrefix="1" applyFont="1" applyBorder="1" applyAlignment="1">
      <alignment horizontal="left" vertical="top" wrapText="1"/>
    </xf>
    <xf numFmtId="0" fontId="2" fillId="0" borderId="0" xfId="1" quotePrefix="1" applyFont="1" applyBorder="1" applyAlignment="1">
      <alignment horizontal="left" vertical="top" wrapText="1"/>
    </xf>
    <xf numFmtId="0" fontId="2" fillId="0" borderId="6" xfId="1" quotePrefix="1" applyFont="1" applyBorder="1" applyAlignment="1">
      <alignment horizontal="left" vertical="top" wrapText="1"/>
    </xf>
    <xf numFmtId="0" fontId="2" fillId="0" borderId="8" xfId="1" quotePrefix="1" applyFont="1" applyBorder="1" applyAlignment="1">
      <alignment horizontal="left" vertical="top" wrapText="1"/>
    </xf>
    <xf numFmtId="0" fontId="2" fillId="0" borderId="9" xfId="1" quotePrefix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167" fontId="3" fillId="0" borderId="13" xfId="0" applyNumberFormat="1" applyFont="1" applyFill="1" applyBorder="1" applyAlignment="1">
      <alignment horizontal="center" wrapText="1"/>
    </xf>
    <xf numFmtId="167" fontId="3" fillId="0" borderId="14" xfId="0" applyNumberFormat="1" applyFont="1" applyFill="1" applyBorder="1" applyAlignment="1">
      <alignment horizontal="center" wrapText="1"/>
    </xf>
    <xf numFmtId="0" fontId="2" fillId="0" borderId="0" xfId="6" applyNumberFormat="1" applyFont="1" applyFill="1" applyBorder="1" applyAlignment="1" applyProtection="1">
      <alignment horizontal="center" vertical="center"/>
      <protection locked="0"/>
    </xf>
    <xf numFmtId="0" fontId="2" fillId="0" borderId="0" xfId="6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Alignment="1">
      <alignment horizontal="center"/>
    </xf>
  </cellXfs>
  <cellStyles count="10">
    <cellStyle name="Comma [0] 2 2" xfId="9"/>
    <cellStyle name="Comma 2" xfId="2"/>
    <cellStyle name="Comma 2 2" xfId="7"/>
    <cellStyle name="Normal" xfId="0" builtinId="0"/>
    <cellStyle name="Normal 2" xfId="4"/>
    <cellStyle name="Normal 2 2" xfId="5"/>
    <cellStyle name="Normal 3" xfId="8"/>
    <cellStyle name="Normal_Copy of File50007" xfId="1"/>
    <cellStyle name="Percent 2" xfId="3"/>
    <cellStyle name="SAPBEXstdItem" xfId="6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3"/>
  <sheetViews>
    <sheetView view="pageBreakPreview" zoomScale="85" zoomScaleNormal="100" zoomScaleSheetLayoutView="85" workbookViewId="0">
      <selection activeCell="C6" sqref="C6"/>
    </sheetView>
  </sheetViews>
  <sheetFormatPr defaultColWidth="10" defaultRowHeight="12.75" x14ac:dyDescent="0.2"/>
  <cols>
    <col min="1" max="1" width="2.42578125" style="43" customWidth="1"/>
    <col min="2" max="2" width="4.7109375" style="43" customWidth="1"/>
    <col min="3" max="3" width="25.5703125" style="43" customWidth="1"/>
    <col min="4" max="4" width="10.42578125" style="43" customWidth="1"/>
    <col min="5" max="5" width="5.28515625" style="43" customWidth="1"/>
    <col min="6" max="6" width="15.140625" style="43" customWidth="1"/>
    <col min="7" max="7" width="8.5703125" style="43" customWidth="1"/>
    <col min="8" max="8" width="10.85546875" style="43" customWidth="1"/>
    <col min="9" max="9" width="13.7109375" style="43" bestFit="1" customWidth="1"/>
    <col min="10" max="10" width="5.7109375" style="43" bestFit="1" customWidth="1"/>
    <col min="11" max="16384" width="10" style="43"/>
  </cols>
  <sheetData>
    <row r="2" spans="1:10" ht="12" customHeight="1" x14ac:dyDescent="0.2">
      <c r="B2" s="4" t="s">
        <v>0</v>
      </c>
      <c r="D2" s="44"/>
      <c r="E2" s="44"/>
      <c r="F2" s="44"/>
      <c r="G2" s="44"/>
      <c r="H2" s="44"/>
      <c r="I2" s="72" t="s">
        <v>124</v>
      </c>
      <c r="J2" s="45">
        <v>6.1</v>
      </c>
    </row>
    <row r="3" spans="1:10" ht="12" customHeight="1" x14ac:dyDescent="0.2">
      <c r="B3" s="4" t="s">
        <v>119</v>
      </c>
      <c r="D3" s="44"/>
      <c r="E3" s="44"/>
      <c r="F3" s="44"/>
      <c r="G3" s="44"/>
      <c r="H3" s="44"/>
      <c r="I3" s="44"/>
      <c r="J3" s="45"/>
    </row>
    <row r="4" spans="1:10" ht="12" customHeight="1" x14ac:dyDescent="0.2">
      <c r="B4" s="4" t="s">
        <v>125</v>
      </c>
      <c r="D4" s="44"/>
      <c r="E4" s="44"/>
      <c r="F4" s="44"/>
      <c r="G4" s="44"/>
      <c r="H4" s="44"/>
      <c r="I4" s="44"/>
      <c r="J4" s="45"/>
    </row>
    <row r="5" spans="1:10" ht="12" customHeight="1" x14ac:dyDescent="0.2">
      <c r="D5" s="44"/>
      <c r="E5" s="44"/>
      <c r="F5" s="44"/>
      <c r="G5" s="44"/>
      <c r="H5" s="44"/>
      <c r="I5" s="44"/>
      <c r="J5" s="45"/>
    </row>
    <row r="6" spans="1:10" ht="12" customHeight="1" x14ac:dyDescent="0.2">
      <c r="D6" s="44"/>
      <c r="E6" s="44"/>
      <c r="F6" s="44"/>
      <c r="G6" s="44"/>
      <c r="H6" s="44"/>
      <c r="I6" s="44"/>
      <c r="J6" s="45"/>
    </row>
    <row r="7" spans="1:10" ht="12" customHeight="1" x14ac:dyDescent="0.2">
      <c r="D7" s="44"/>
      <c r="E7" s="44"/>
      <c r="F7" s="44" t="s">
        <v>2</v>
      </c>
      <c r="G7" s="44"/>
      <c r="H7" s="44"/>
      <c r="I7" s="44" t="s">
        <v>122</v>
      </c>
      <c r="J7" s="45"/>
    </row>
    <row r="8" spans="1:10" ht="12" customHeight="1" x14ac:dyDescent="0.2">
      <c r="D8" s="46" t="s">
        <v>3</v>
      </c>
      <c r="E8" s="46" t="s">
        <v>4</v>
      </c>
      <c r="F8" s="46" t="s">
        <v>5</v>
      </c>
      <c r="G8" s="46" t="s">
        <v>6</v>
      </c>
      <c r="H8" s="46" t="s">
        <v>7</v>
      </c>
      <c r="I8" s="46" t="s">
        <v>8</v>
      </c>
      <c r="J8" s="47" t="s">
        <v>9</v>
      </c>
    </row>
    <row r="9" spans="1:10" ht="12" customHeight="1" x14ac:dyDescent="0.2">
      <c r="A9" s="48"/>
      <c r="B9" s="49" t="s">
        <v>10</v>
      </c>
      <c r="C9" s="48"/>
      <c r="D9" s="50"/>
      <c r="E9" s="50"/>
      <c r="F9" s="50"/>
      <c r="G9" s="50"/>
      <c r="H9" s="50"/>
      <c r="I9" s="51"/>
      <c r="J9" s="52"/>
    </row>
    <row r="10" spans="1:10" ht="12" customHeight="1" x14ac:dyDescent="0.2">
      <c r="A10" s="48"/>
      <c r="H10" s="53"/>
      <c r="I10" s="54"/>
      <c r="J10" s="52"/>
    </row>
    <row r="11" spans="1:10" ht="12" customHeight="1" x14ac:dyDescent="0.2">
      <c r="A11" s="48"/>
      <c r="B11" s="55" t="s">
        <v>11</v>
      </c>
      <c r="C11" s="48"/>
      <c r="D11" s="50" t="s">
        <v>12</v>
      </c>
      <c r="E11" s="50" t="s">
        <v>120</v>
      </c>
      <c r="F11" s="51">
        <f>SUMIF('Pages 6.1.2 - 6.1.3'!$C$11:$C$16,G11,'Pages 6.1.2 - 6.1.3'!$F$11:$F$16)</f>
        <v>658857.29521882499</v>
      </c>
      <c r="G11" s="37" t="s">
        <v>13</v>
      </c>
      <c r="H11" s="73">
        <v>0</v>
      </c>
      <c r="I11" s="54">
        <f>F11*H11</f>
        <v>0</v>
      </c>
      <c r="J11" s="52"/>
    </row>
    <row r="12" spans="1:10" ht="12" customHeight="1" x14ac:dyDescent="0.2">
      <c r="A12" s="48"/>
      <c r="B12" s="55" t="s">
        <v>11</v>
      </c>
      <c r="C12" s="48"/>
      <c r="D12" s="50" t="s">
        <v>12</v>
      </c>
      <c r="E12" s="50" t="s">
        <v>120</v>
      </c>
      <c r="F12" s="51">
        <f>SUMIF('Pages 6.1.2 - 6.1.3'!$C$11:$C$16,G12,'Pages 6.1.2 - 6.1.3'!$F$11:$F$16)</f>
        <v>-403238.98819584399</v>
      </c>
      <c r="G12" s="37" t="s">
        <v>14</v>
      </c>
      <c r="H12" s="73">
        <v>0.21577192756641544</v>
      </c>
      <c r="I12" s="54">
        <f t="shared" ref="I12:I24" si="0">F12*H12</f>
        <v>-87007.653752948303</v>
      </c>
      <c r="J12" s="52"/>
    </row>
    <row r="13" spans="1:10" ht="12" customHeight="1" x14ac:dyDescent="0.2">
      <c r="A13" s="48"/>
      <c r="B13" s="55" t="s">
        <v>11</v>
      </c>
      <c r="C13" s="48"/>
      <c r="D13" s="50" t="s">
        <v>12</v>
      </c>
      <c r="E13" s="50" t="s">
        <v>120</v>
      </c>
      <c r="F13" s="51">
        <f>SUMIF('Pages 6.1.2 - 6.1.3'!$C$11:$C$16,G13,'Pages 6.1.2 - 6.1.3'!$F$11:$F$16)</f>
        <v>2683399.6408319999</v>
      </c>
      <c r="G13" s="37" t="s">
        <v>15</v>
      </c>
      <c r="H13" s="73">
        <v>7.8111041399714837E-2</v>
      </c>
      <c r="I13" s="54">
        <f t="shared" si="0"/>
        <v>209603.14043700826</v>
      </c>
      <c r="J13" s="52"/>
    </row>
    <row r="14" spans="1:10" ht="12" customHeight="1" x14ac:dyDescent="0.2">
      <c r="A14" s="48"/>
      <c r="B14" s="55" t="s">
        <v>11</v>
      </c>
      <c r="C14" s="48"/>
      <c r="D14" s="50" t="s">
        <v>12</v>
      </c>
      <c r="E14" s="50" t="s">
        <v>120</v>
      </c>
      <c r="F14" s="51">
        <f>SUMIF('Pages 6.1.2 - 6.1.3'!$C$11:$C$16,G14,'Pages 6.1.2 - 6.1.3'!$F$11:$F$16)</f>
        <v>386982.15262947232</v>
      </c>
      <c r="G14" s="37" t="s">
        <v>16</v>
      </c>
      <c r="H14" s="73">
        <v>0.21577192756641544</v>
      </c>
      <c r="I14" s="54">
        <f t="shared" si="0"/>
        <v>83499.885006662022</v>
      </c>
      <c r="J14" s="52"/>
    </row>
    <row r="15" spans="1:10" ht="12" customHeight="1" x14ac:dyDescent="0.2">
      <c r="A15" s="48"/>
      <c r="B15" s="55" t="s">
        <v>17</v>
      </c>
      <c r="C15" s="48"/>
      <c r="D15" s="50" t="s">
        <v>18</v>
      </c>
      <c r="E15" s="50" t="s">
        <v>120</v>
      </c>
      <c r="F15" s="51">
        <f>SUMIF('Pages 6.1.2 - 6.1.3'!$C$20:$C$22,G15,'Pages 6.1.2 - 6.1.3'!$F$20:$F$22)</f>
        <v>511601.79003961012</v>
      </c>
      <c r="G15" s="37" t="s">
        <v>13</v>
      </c>
      <c r="H15" s="73">
        <v>0</v>
      </c>
      <c r="I15" s="54">
        <f t="shared" si="0"/>
        <v>0</v>
      </c>
      <c r="J15" s="52"/>
    </row>
    <row r="16" spans="1:10" ht="12" customHeight="1" x14ac:dyDescent="0.2">
      <c r="A16" s="48"/>
      <c r="B16" s="55" t="s">
        <v>17</v>
      </c>
      <c r="C16" s="48"/>
      <c r="D16" s="50" t="s">
        <v>18</v>
      </c>
      <c r="E16" s="50" t="s">
        <v>120</v>
      </c>
      <c r="F16" s="51">
        <f>SUMIF('Pages 6.1.2 - 6.1.3'!$C$20:$C$22,G16,'Pages 6.1.2 - 6.1.3'!$F$20:$F$22)</f>
        <v>-9700978.1682257503</v>
      </c>
      <c r="G16" s="37" t="s">
        <v>14</v>
      </c>
      <c r="H16" s="73">
        <v>0.21577192756641544</v>
      </c>
      <c r="I16" s="54">
        <f t="shared" si="0"/>
        <v>-2093198.7586377843</v>
      </c>
      <c r="J16" s="52"/>
    </row>
    <row r="17" spans="1:10" ht="12" customHeight="1" x14ac:dyDescent="0.2">
      <c r="A17" s="48"/>
      <c r="B17" s="55" t="s">
        <v>19</v>
      </c>
      <c r="C17" s="48"/>
      <c r="D17" s="50" t="s">
        <v>20</v>
      </c>
      <c r="E17" s="50" t="s">
        <v>120</v>
      </c>
      <c r="F17" s="51">
        <f>'Pages 6.1.2 - 6.1.3'!F26</f>
        <v>586413.44114047289</v>
      </c>
      <c r="G17" s="37" t="s">
        <v>13</v>
      </c>
      <c r="H17" s="73">
        <v>0</v>
      </c>
      <c r="I17" s="54">
        <f t="shared" si="0"/>
        <v>0</v>
      </c>
      <c r="J17" s="50"/>
    </row>
    <row r="18" spans="1:10" ht="12" customHeight="1" x14ac:dyDescent="0.2">
      <c r="A18" s="48"/>
      <c r="B18" s="55" t="s">
        <v>19</v>
      </c>
      <c r="C18" s="48"/>
      <c r="D18" s="50" t="s">
        <v>20</v>
      </c>
      <c r="E18" s="50" t="s">
        <v>120</v>
      </c>
      <c r="F18" s="51">
        <f>'Pages 6.1.2 - 6.1.3'!F27</f>
        <v>-649483.88209626637</v>
      </c>
      <c r="G18" s="37" t="s">
        <v>14</v>
      </c>
      <c r="H18" s="73">
        <v>0.21577192756641544</v>
      </c>
      <c r="I18" s="54">
        <f t="shared" si="0"/>
        <v>-140140.38916322991</v>
      </c>
      <c r="J18" s="50"/>
    </row>
    <row r="19" spans="1:10" ht="12" customHeight="1" x14ac:dyDescent="0.2">
      <c r="A19" s="48"/>
      <c r="B19" s="55" t="s">
        <v>21</v>
      </c>
      <c r="C19" s="48"/>
      <c r="D19" s="50" t="s">
        <v>20</v>
      </c>
      <c r="E19" s="50" t="s">
        <v>120</v>
      </c>
      <c r="F19" s="51">
        <f>'Pages 6.1.2 - 6.1.3'!F28</f>
        <v>-347207.40378632396</v>
      </c>
      <c r="G19" s="37" t="s">
        <v>13</v>
      </c>
      <c r="H19" s="73">
        <v>0</v>
      </c>
      <c r="I19" s="54">
        <f t="shared" si="0"/>
        <v>0</v>
      </c>
      <c r="J19" s="56"/>
    </row>
    <row r="20" spans="1:10" ht="12" customHeight="1" x14ac:dyDescent="0.2">
      <c r="A20" s="48"/>
      <c r="B20" s="55" t="s">
        <v>21</v>
      </c>
      <c r="C20" s="48"/>
      <c r="D20" s="50" t="s">
        <v>20</v>
      </c>
      <c r="E20" s="50" t="s">
        <v>120</v>
      </c>
      <c r="F20" s="51">
        <f>'Pages 6.1.2 - 6.1.3'!F29</f>
        <v>-430540.34416652098</v>
      </c>
      <c r="G20" s="37" t="s">
        <v>14</v>
      </c>
      <c r="H20" s="73">
        <v>0.21577192756641544</v>
      </c>
      <c r="I20" s="54">
        <f t="shared" si="0"/>
        <v>-92898.519955918135</v>
      </c>
      <c r="J20" s="56"/>
    </row>
    <row r="21" spans="1:10" ht="12" customHeight="1" x14ac:dyDescent="0.2">
      <c r="A21" s="48"/>
      <c r="B21" s="55" t="s">
        <v>22</v>
      </c>
      <c r="C21" s="48"/>
      <c r="D21" s="50" t="s">
        <v>23</v>
      </c>
      <c r="E21" s="50" t="s">
        <v>120</v>
      </c>
      <c r="F21" s="51">
        <f>SUMIF('Pages 6.1.2 - 6.1.3'!$C$33:$C$40,G21,'Pages 6.1.2 - 6.1.3'!$F$33:$F$40)</f>
        <v>2189938.0611243024</v>
      </c>
      <c r="G21" s="37" t="s">
        <v>13</v>
      </c>
      <c r="H21" s="73">
        <v>0</v>
      </c>
      <c r="I21" s="54">
        <f t="shared" si="0"/>
        <v>0</v>
      </c>
      <c r="J21" s="56"/>
    </row>
    <row r="22" spans="1:10" ht="12" customHeight="1" x14ac:dyDescent="0.2">
      <c r="A22" s="48"/>
      <c r="B22" s="55" t="s">
        <v>22</v>
      </c>
      <c r="C22" s="48"/>
      <c r="D22" s="50" t="s">
        <v>23</v>
      </c>
      <c r="E22" s="50" t="s">
        <v>120</v>
      </c>
      <c r="F22" s="51">
        <f>SUMIF('Pages 6.1.2 - 6.1.3'!$C$33:$C$40,G22,'Pages 6.1.2 - 6.1.3'!$F$33:$F$40)</f>
        <v>3624240.9913905361</v>
      </c>
      <c r="G22" s="37" t="s">
        <v>14</v>
      </c>
      <c r="H22" s="73">
        <v>0.21577192756641544</v>
      </c>
      <c r="I22" s="54">
        <f t="shared" si="0"/>
        <v>782009.46467755246</v>
      </c>
      <c r="J22" s="56"/>
    </row>
    <row r="23" spans="1:10" ht="12" customHeight="1" x14ac:dyDescent="0.2">
      <c r="A23" s="48"/>
      <c r="B23" s="55" t="s">
        <v>22</v>
      </c>
      <c r="C23" s="48"/>
      <c r="D23" s="50" t="s">
        <v>23</v>
      </c>
      <c r="E23" s="50" t="s">
        <v>120</v>
      </c>
      <c r="F23" s="51">
        <f>SUMIF('Pages 6.1.2 - 6.1.3'!$C$33:$C$40,G23,'Pages 6.1.2 - 6.1.3'!$F$33:$F$40)</f>
        <v>-126580.1425643188</v>
      </c>
      <c r="G23" s="37" t="s">
        <v>15</v>
      </c>
      <c r="H23" s="73">
        <v>7.8111041399714837E-2</v>
      </c>
      <c r="I23" s="54">
        <f t="shared" si="0"/>
        <v>-9887.3067562233118</v>
      </c>
      <c r="J23" s="56"/>
    </row>
    <row r="24" spans="1:10" ht="12" customHeight="1" x14ac:dyDescent="0.2">
      <c r="A24" s="48"/>
      <c r="B24" s="55" t="s">
        <v>22</v>
      </c>
      <c r="C24" s="48"/>
      <c r="D24" s="50" t="s">
        <v>23</v>
      </c>
      <c r="E24" s="50" t="s">
        <v>120</v>
      </c>
      <c r="F24" s="51">
        <f>SUMIF('Pages 6.1.2 - 6.1.3'!$C$33:$C$40,G24,'Pages 6.1.2 - 6.1.3'!$F$33:$F$40)</f>
        <v>203096.35379632632</v>
      </c>
      <c r="G24" s="37" t="s">
        <v>16</v>
      </c>
      <c r="H24" s="73">
        <v>0.21577192756641544</v>
      </c>
      <c r="I24" s="54">
        <f t="shared" si="0"/>
        <v>43822.491740344005</v>
      </c>
      <c r="J24" s="56"/>
    </row>
    <row r="25" spans="1:10" ht="12" customHeight="1" x14ac:dyDescent="0.2">
      <c r="A25" s="48"/>
      <c r="B25" s="55" t="s">
        <v>30</v>
      </c>
      <c r="C25" s="48"/>
      <c r="D25" s="50">
        <v>403360</v>
      </c>
      <c r="E25" s="50" t="s">
        <v>120</v>
      </c>
      <c r="F25" s="51">
        <v>5858.3183705835345</v>
      </c>
      <c r="G25" s="57" t="s">
        <v>28</v>
      </c>
      <c r="H25" s="73" t="s">
        <v>31</v>
      </c>
      <c r="I25" s="58">
        <f t="shared" ref="I25:I31" si="1">F25</f>
        <v>5858.3183705835345</v>
      </c>
      <c r="J25" s="56"/>
    </row>
    <row r="26" spans="1:10" ht="12" customHeight="1" x14ac:dyDescent="0.2">
      <c r="A26" s="48"/>
      <c r="B26" s="55" t="s">
        <v>30</v>
      </c>
      <c r="C26" s="48"/>
      <c r="D26" s="50">
        <v>403361</v>
      </c>
      <c r="E26" s="50" t="s">
        <v>120</v>
      </c>
      <c r="F26" s="51">
        <v>11223.713453145201</v>
      </c>
      <c r="G26" s="57" t="s">
        <v>28</v>
      </c>
      <c r="H26" s="73" t="s">
        <v>31</v>
      </c>
      <c r="I26" s="58">
        <f t="shared" si="1"/>
        <v>11223.713453145201</v>
      </c>
      <c r="J26" s="56"/>
    </row>
    <row r="27" spans="1:10" ht="12" customHeight="1" x14ac:dyDescent="0.2">
      <c r="A27" s="48"/>
      <c r="B27" s="55" t="s">
        <v>30</v>
      </c>
      <c r="C27" s="48"/>
      <c r="D27" s="50">
        <v>403362</v>
      </c>
      <c r="E27" s="50" t="s">
        <v>120</v>
      </c>
      <c r="F27" s="51">
        <v>94237.170405664714</v>
      </c>
      <c r="G27" s="57" t="s">
        <v>28</v>
      </c>
      <c r="H27" s="73" t="s">
        <v>31</v>
      </c>
      <c r="I27" s="58">
        <f t="shared" si="1"/>
        <v>94237.170405664714</v>
      </c>
    </row>
    <row r="28" spans="1:10" ht="12" customHeight="1" x14ac:dyDescent="0.2">
      <c r="A28" s="48"/>
      <c r="B28" s="55" t="s">
        <v>30</v>
      </c>
      <c r="C28" s="48"/>
      <c r="D28" s="50">
        <v>403364</v>
      </c>
      <c r="E28" s="50" t="s">
        <v>120</v>
      </c>
      <c r="F28" s="51">
        <v>113419.08971969123</v>
      </c>
      <c r="G28" s="57" t="s">
        <v>28</v>
      </c>
      <c r="H28" s="73" t="s">
        <v>31</v>
      </c>
      <c r="I28" s="58">
        <f t="shared" si="1"/>
        <v>113419.08971969123</v>
      </c>
    </row>
    <row r="29" spans="1:10" ht="12" customHeight="1" x14ac:dyDescent="0.2">
      <c r="A29" s="48"/>
      <c r="B29" s="55" t="s">
        <v>30</v>
      </c>
      <c r="C29" s="48"/>
      <c r="D29" s="50">
        <v>403365</v>
      </c>
      <c r="E29" s="50" t="s">
        <v>120</v>
      </c>
      <c r="F29" s="51">
        <v>72152.955744304811</v>
      </c>
      <c r="G29" s="57" t="s">
        <v>28</v>
      </c>
      <c r="H29" s="73" t="s">
        <v>31</v>
      </c>
      <c r="I29" s="58">
        <f t="shared" si="1"/>
        <v>72152.955744304811</v>
      </c>
    </row>
    <row r="30" spans="1:10" ht="12" customHeight="1" x14ac:dyDescent="0.2">
      <c r="A30" s="48"/>
      <c r="B30" s="55" t="s">
        <v>30</v>
      </c>
      <c r="C30" s="48"/>
      <c r="D30" s="50">
        <v>403366</v>
      </c>
      <c r="E30" s="50" t="s">
        <v>120</v>
      </c>
      <c r="F30" s="51">
        <v>35786.302727367802</v>
      </c>
      <c r="G30" s="57" t="s">
        <v>28</v>
      </c>
      <c r="H30" s="73" t="s">
        <v>31</v>
      </c>
      <c r="I30" s="58">
        <f t="shared" si="1"/>
        <v>35786.302727367802</v>
      </c>
      <c r="J30" s="59"/>
    </row>
    <row r="31" spans="1:10" ht="12" customHeight="1" x14ac:dyDescent="0.2">
      <c r="A31" s="48"/>
      <c r="B31" s="55" t="s">
        <v>30</v>
      </c>
      <c r="C31" s="48"/>
      <c r="D31" s="50">
        <v>403367</v>
      </c>
      <c r="E31" s="50" t="s">
        <v>120</v>
      </c>
      <c r="F31" s="51">
        <v>83547.609904863173</v>
      </c>
      <c r="G31" s="57" t="s">
        <v>28</v>
      </c>
      <c r="H31" s="73" t="s">
        <v>31</v>
      </c>
      <c r="I31" s="58">
        <f t="shared" si="1"/>
        <v>83547.609904863173</v>
      </c>
      <c r="J31" s="59"/>
    </row>
    <row r="32" spans="1:10" ht="12" customHeight="1" x14ac:dyDescent="0.2">
      <c r="A32" s="48"/>
      <c r="B32" s="55" t="s">
        <v>30</v>
      </c>
      <c r="C32" s="48"/>
      <c r="D32" s="50">
        <v>403368</v>
      </c>
      <c r="E32" s="50" t="s">
        <v>120</v>
      </c>
      <c r="F32" s="51">
        <v>128678.3976123027</v>
      </c>
      <c r="G32" s="57" t="s">
        <v>28</v>
      </c>
      <c r="H32" s="73" t="s">
        <v>31</v>
      </c>
      <c r="I32" s="58">
        <f t="shared" ref="I32" si="2">F32</f>
        <v>128678.3976123027</v>
      </c>
      <c r="J32" s="59"/>
    </row>
    <row r="33" spans="1:10" ht="12" customHeight="1" x14ac:dyDescent="0.2">
      <c r="A33" s="48"/>
      <c r="B33" s="55" t="s">
        <v>30</v>
      </c>
      <c r="C33" s="48"/>
      <c r="D33" s="50">
        <v>403369</v>
      </c>
      <c r="E33" s="50" t="s">
        <v>120</v>
      </c>
      <c r="F33" s="51">
        <v>77054.096102741198</v>
      </c>
      <c r="G33" s="57" t="s">
        <v>28</v>
      </c>
      <c r="H33" s="73" t="s">
        <v>31</v>
      </c>
      <c r="I33" s="58">
        <f>F33</f>
        <v>77054.096102741198</v>
      </c>
      <c r="J33" s="59"/>
    </row>
    <row r="34" spans="1:10" ht="12" customHeight="1" x14ac:dyDescent="0.2">
      <c r="A34" s="48"/>
      <c r="B34" s="55" t="s">
        <v>30</v>
      </c>
      <c r="C34" s="48"/>
      <c r="D34" s="50">
        <v>403370</v>
      </c>
      <c r="E34" s="50" t="s">
        <v>120</v>
      </c>
      <c r="F34" s="51">
        <v>21804.430068932274</v>
      </c>
      <c r="G34" s="57" t="s">
        <v>28</v>
      </c>
      <c r="H34" s="73" t="s">
        <v>31</v>
      </c>
      <c r="I34" s="58">
        <f>F34</f>
        <v>21804.430068932274</v>
      </c>
      <c r="J34" s="59"/>
    </row>
    <row r="35" spans="1:10" ht="12" customHeight="1" x14ac:dyDescent="0.2">
      <c r="A35" s="48"/>
      <c r="B35" s="55" t="s">
        <v>30</v>
      </c>
      <c r="C35" s="48"/>
      <c r="D35" s="50">
        <v>403371</v>
      </c>
      <c r="E35" s="50" t="s">
        <v>120</v>
      </c>
      <c r="F35" s="51">
        <v>809.11042958383007</v>
      </c>
      <c r="G35" s="57" t="s">
        <v>28</v>
      </c>
      <c r="H35" s="73" t="s">
        <v>31</v>
      </c>
      <c r="I35" s="58">
        <f>F35</f>
        <v>809.11042958383007</v>
      </c>
      <c r="J35" s="59"/>
    </row>
    <row r="36" spans="1:10" ht="12" customHeight="1" x14ac:dyDescent="0.2">
      <c r="A36" s="48"/>
      <c r="B36" s="55" t="s">
        <v>30</v>
      </c>
      <c r="C36" s="48"/>
      <c r="D36" s="50">
        <v>403373</v>
      </c>
      <c r="E36" s="50" t="s">
        <v>120</v>
      </c>
      <c r="F36" s="51">
        <v>5758.1502132951946</v>
      </c>
      <c r="G36" s="57" t="s">
        <v>28</v>
      </c>
      <c r="H36" s="73" t="s">
        <v>31</v>
      </c>
      <c r="I36" s="58">
        <f>F36</f>
        <v>5758.1502132951946</v>
      </c>
      <c r="J36" s="59"/>
    </row>
    <row r="37" spans="1:10" ht="12" customHeight="1" x14ac:dyDescent="0.2">
      <c r="A37" s="48"/>
      <c r="B37" s="55" t="s">
        <v>32</v>
      </c>
      <c r="C37" s="48"/>
      <c r="D37" s="50" t="s">
        <v>33</v>
      </c>
      <c r="E37" s="50" t="s">
        <v>120</v>
      </c>
      <c r="F37" s="51">
        <f>SUMIF('Pages 6.1.2 - 6.1.3'!$C$54:$C$68,G37,'Pages 6.1.2 - 6.1.3'!$F$54:$F$68)</f>
        <v>113016.02178684203</v>
      </c>
      <c r="G37" s="57" t="s">
        <v>24</v>
      </c>
      <c r="H37" s="73" t="s">
        <v>31</v>
      </c>
      <c r="I37" s="54">
        <v>0</v>
      </c>
      <c r="J37" s="50"/>
    </row>
    <row r="38" spans="1:10" ht="12" customHeight="1" x14ac:dyDescent="0.2">
      <c r="A38" s="48"/>
      <c r="B38" s="55" t="s">
        <v>32</v>
      </c>
      <c r="C38" s="48"/>
      <c r="D38" s="50" t="s">
        <v>33</v>
      </c>
      <c r="E38" s="50" t="s">
        <v>120</v>
      </c>
      <c r="F38" s="51">
        <f>SUMIF('Pages 6.1.2 - 6.1.3'!$C$54:$C$68,G38,'Pages 6.1.2 - 6.1.3'!$F$54:$F$68)</f>
        <v>559108.32471876405</v>
      </c>
      <c r="G38" s="57" t="s">
        <v>26</v>
      </c>
      <c r="H38" s="73" t="s">
        <v>31</v>
      </c>
      <c r="I38" s="54">
        <v>0</v>
      </c>
      <c r="J38" s="56"/>
    </row>
    <row r="39" spans="1:10" ht="12" customHeight="1" x14ac:dyDescent="0.2">
      <c r="A39" s="48"/>
      <c r="B39" s="55" t="s">
        <v>32</v>
      </c>
      <c r="C39" s="48"/>
      <c r="D39" s="50" t="s">
        <v>33</v>
      </c>
      <c r="E39" s="50" t="s">
        <v>120</v>
      </c>
      <c r="F39" s="51">
        <f>SUMIF('Pages 6.1.2 - 6.1.3'!$C$54:$C$68,G39,'Pages 6.1.2 - 6.1.3'!$F$54:$F$68)</f>
        <v>33677.475808136864</v>
      </c>
      <c r="G39" s="57" t="s">
        <v>28</v>
      </c>
      <c r="H39" s="73" t="s">
        <v>31</v>
      </c>
      <c r="I39" s="54">
        <f>F39</f>
        <v>33677.475808136864</v>
      </c>
      <c r="J39" s="56"/>
    </row>
    <row r="40" spans="1:10" ht="12" customHeight="1" x14ac:dyDescent="0.2">
      <c r="A40" s="48"/>
      <c r="B40" s="55" t="s">
        <v>32</v>
      </c>
      <c r="C40" s="48"/>
      <c r="D40" s="50" t="s">
        <v>33</v>
      </c>
      <c r="E40" s="50" t="s">
        <v>120</v>
      </c>
      <c r="F40" s="51">
        <f>SUMIF('Pages 6.1.2 - 6.1.3'!$C$54:$C$68,"WYP",'Pages 6.1.2 - 6.1.3'!$F$54:$F$68)</f>
        <v>109529.26361247222</v>
      </c>
      <c r="G40" s="57" t="s">
        <v>123</v>
      </c>
      <c r="H40" s="73" t="s">
        <v>31</v>
      </c>
      <c r="I40" s="54">
        <v>0</v>
      </c>
      <c r="J40" s="56"/>
    </row>
    <row r="41" spans="1:10" ht="12" customHeight="1" x14ac:dyDescent="0.2">
      <c r="A41" s="48"/>
      <c r="B41" s="55" t="s">
        <v>32</v>
      </c>
      <c r="C41" s="48"/>
      <c r="D41" s="50" t="s">
        <v>33</v>
      </c>
      <c r="E41" s="50" t="s">
        <v>120</v>
      </c>
      <c r="F41" s="51">
        <f>SUMIF('Pages 6.1.2 - 6.1.3'!$C$54:$C$68,G41,'Pages 6.1.2 - 6.1.3'!$F$54:$F$68)</f>
        <v>211429.40405665431</v>
      </c>
      <c r="G41" s="57" t="s">
        <v>27</v>
      </c>
      <c r="H41" s="73" t="s">
        <v>31</v>
      </c>
      <c r="I41" s="54">
        <v>0</v>
      </c>
      <c r="J41" s="56"/>
    </row>
    <row r="42" spans="1:10" ht="12" customHeight="1" x14ac:dyDescent="0.2">
      <c r="B42" s="55" t="s">
        <v>32</v>
      </c>
      <c r="C42" s="48"/>
      <c r="D42" s="50" t="s">
        <v>33</v>
      </c>
      <c r="E42" s="50" t="s">
        <v>120</v>
      </c>
      <c r="F42" s="51">
        <f>SUMIF('Pages 6.1.2 - 6.1.3'!$C$54:$C$68,G42,'Pages 6.1.2 - 6.1.3'!$F$54:$F$68)</f>
        <v>109083.41176897509</v>
      </c>
      <c r="G42" s="57" t="s">
        <v>25</v>
      </c>
      <c r="H42" s="73" t="s">
        <v>31</v>
      </c>
      <c r="I42" s="54">
        <v>0</v>
      </c>
    </row>
    <row r="43" spans="1:10" ht="12" customHeight="1" x14ac:dyDescent="0.2">
      <c r="B43" s="55" t="s">
        <v>32</v>
      </c>
      <c r="C43" s="48"/>
      <c r="D43" s="50" t="s">
        <v>33</v>
      </c>
      <c r="E43" s="50" t="s">
        <v>120</v>
      </c>
      <c r="F43" s="51">
        <f>SUMIF('Pages 6.1.2 - 6.1.3'!$C$54:$C$68,"WYU",'Pages 6.1.2 - 6.1.3'!$F$54:$F$68)</f>
        <v>-22165.304382989591</v>
      </c>
      <c r="G43" s="57" t="s">
        <v>123</v>
      </c>
      <c r="H43" s="73" t="s">
        <v>31</v>
      </c>
      <c r="I43" s="54">
        <v>0</v>
      </c>
    </row>
    <row r="44" spans="1:10" ht="12" customHeight="1" x14ac:dyDescent="0.2">
      <c r="B44" s="55" t="s">
        <v>32</v>
      </c>
      <c r="C44" s="48"/>
      <c r="D44" s="50" t="s">
        <v>33</v>
      </c>
      <c r="E44" s="50" t="s">
        <v>120</v>
      </c>
      <c r="F44" s="51">
        <f>SUMIF('Pages 6.1.2 - 6.1.3'!$C$54:$C$68,G44,'Pages 6.1.2 - 6.1.3'!$F$54:$F$68)</f>
        <v>432517.12465945445</v>
      </c>
      <c r="G44" s="37" t="s">
        <v>13</v>
      </c>
      <c r="H44" s="73">
        <v>0</v>
      </c>
      <c r="I44" s="54">
        <f t="shared" ref="I44:I51" si="3">F44*H44</f>
        <v>0</v>
      </c>
    </row>
    <row r="45" spans="1:10" ht="12" customHeight="1" x14ac:dyDescent="0.2">
      <c r="B45" s="55" t="s">
        <v>32</v>
      </c>
      <c r="C45" s="48"/>
      <c r="D45" s="50" t="s">
        <v>33</v>
      </c>
      <c r="E45" s="50" t="s">
        <v>120</v>
      </c>
      <c r="F45" s="51">
        <f>SUMIF('Pages 6.1.2 - 6.1.3'!$C$54:$C$68,G45,'Pages 6.1.2 - 6.1.3'!$F$54:$F$68)</f>
        <v>115078.23494538665</v>
      </c>
      <c r="G45" s="37" t="s">
        <v>14</v>
      </c>
      <c r="H45" s="73">
        <v>0.21577192756641544</v>
      </c>
      <c r="I45" s="54">
        <f t="shared" si="3"/>
        <v>24830.652575106906</v>
      </c>
    </row>
    <row r="46" spans="1:10" ht="12" customHeight="1" x14ac:dyDescent="0.2">
      <c r="B46" s="55" t="s">
        <v>32</v>
      </c>
      <c r="C46" s="48"/>
      <c r="D46" s="50" t="s">
        <v>33</v>
      </c>
      <c r="E46" s="50" t="s">
        <v>120</v>
      </c>
      <c r="F46" s="51">
        <f>SUMIF('Pages 6.1.2 - 6.1.3'!$C$54:$C$68,G46,'Pages 6.1.2 - 6.1.3'!$F$54:$F$68)</f>
        <v>4511.1609299999982</v>
      </c>
      <c r="G46" s="37" t="s">
        <v>15</v>
      </c>
      <c r="H46" s="73">
        <v>7.8111041399714837E-2</v>
      </c>
      <c r="I46" s="54">
        <f t="shared" si="3"/>
        <v>352.37147816400596</v>
      </c>
      <c r="J46" s="59"/>
    </row>
    <row r="47" spans="1:10" ht="12" customHeight="1" x14ac:dyDescent="0.2">
      <c r="B47" s="55" t="s">
        <v>35</v>
      </c>
      <c r="C47" s="48"/>
      <c r="D47" s="50" t="s">
        <v>33</v>
      </c>
      <c r="E47" s="50" t="s">
        <v>120</v>
      </c>
      <c r="F47" s="51">
        <f>SUMIF('Pages 6.1.2 - 6.1.3'!$C$54:$C$68,G47,'Pages 6.1.2 - 6.1.3'!$F$54:$F$68)</f>
        <v>855746.11175421998</v>
      </c>
      <c r="G47" s="37" t="s">
        <v>36</v>
      </c>
      <c r="H47" s="73">
        <v>6.7017620954721469E-2</v>
      </c>
      <c r="I47" s="54">
        <f t="shared" si="3"/>
        <v>57350.068551021031</v>
      </c>
      <c r="J47" s="59"/>
    </row>
    <row r="48" spans="1:10" ht="12" customHeight="1" x14ac:dyDescent="0.2">
      <c r="A48" s="48"/>
      <c r="B48" s="55" t="s">
        <v>32</v>
      </c>
      <c r="C48" s="48"/>
      <c r="D48" s="50" t="s">
        <v>33</v>
      </c>
      <c r="E48" s="50" t="s">
        <v>120</v>
      </c>
      <c r="F48" s="51">
        <f>SUMIF('Pages 6.1.2 - 6.1.3'!$C$54:$C$68,G48,'Pages 6.1.2 - 6.1.3'!$F$54:$F$68)</f>
        <v>-4324.1775658486295</v>
      </c>
      <c r="G48" s="37" t="s">
        <v>16</v>
      </c>
      <c r="H48" s="73">
        <v>0.21577192756641544</v>
      </c>
      <c r="I48" s="54">
        <f t="shared" si="3"/>
        <v>-933.03612852260915</v>
      </c>
      <c r="J48" s="59"/>
    </row>
    <row r="49" spans="1:10" ht="12" customHeight="1" x14ac:dyDescent="0.2">
      <c r="A49" s="48"/>
      <c r="B49" s="55" t="s">
        <v>32</v>
      </c>
      <c r="C49" s="48"/>
      <c r="D49" s="50" t="s">
        <v>33</v>
      </c>
      <c r="E49" s="50" t="s">
        <v>120</v>
      </c>
      <c r="F49" s="51">
        <f>SUMIF('Pages 6.1.2 - 6.1.3'!$C$54:$C$68,G49,'Pages 6.1.2 - 6.1.3'!$F$54:$F$68)</f>
        <v>0</v>
      </c>
      <c r="G49" s="37" t="s">
        <v>37</v>
      </c>
      <c r="H49" s="73">
        <v>0.22591574269314921</v>
      </c>
      <c r="I49" s="54">
        <f t="shared" si="3"/>
        <v>0</v>
      </c>
      <c r="J49" s="59"/>
    </row>
    <row r="50" spans="1:10" ht="12" customHeight="1" x14ac:dyDescent="0.2">
      <c r="A50" s="48"/>
      <c r="B50" s="55" t="s">
        <v>32</v>
      </c>
      <c r="C50" s="48"/>
      <c r="D50" s="50" t="s">
        <v>33</v>
      </c>
      <c r="E50" s="50" t="s">
        <v>120</v>
      </c>
      <c r="F50" s="51">
        <f>SUMIF('Pages 6.1.2 - 6.1.3'!$C$54:$C$68,G50,'Pages 6.1.2 - 6.1.3'!$F$54:$F$68)</f>
        <v>-214280.26866025012</v>
      </c>
      <c r="G50" s="37" t="s">
        <v>38</v>
      </c>
      <c r="H50" s="73">
        <v>6.9360885492844845E-2</v>
      </c>
      <c r="I50" s="54">
        <f t="shared" si="3"/>
        <v>-14862.669177919639</v>
      </c>
      <c r="J50" s="59"/>
    </row>
    <row r="51" spans="1:10" ht="12" customHeight="1" x14ac:dyDescent="0.2">
      <c r="A51" s="48"/>
      <c r="B51" s="55" t="s">
        <v>32</v>
      </c>
      <c r="C51" s="48"/>
      <c r="D51" s="50" t="s">
        <v>33</v>
      </c>
      <c r="E51" s="50" t="s">
        <v>120</v>
      </c>
      <c r="F51" s="51">
        <f>SUMIF('Pages 6.1.2 - 6.1.3'!$C$54:$C$68,G51,'Pages 6.1.2 - 6.1.3'!$F$54:$F$68)</f>
        <v>10153.38961116581</v>
      </c>
      <c r="G51" s="37" t="s">
        <v>39</v>
      </c>
      <c r="H51" s="73">
        <v>0</v>
      </c>
      <c r="I51" s="54">
        <f t="shared" si="3"/>
        <v>0</v>
      </c>
      <c r="J51" s="59"/>
    </row>
    <row r="52" spans="1:10" ht="12" customHeight="1" x14ac:dyDescent="0.2">
      <c r="A52" s="48"/>
      <c r="B52" s="60" t="s">
        <v>40</v>
      </c>
      <c r="C52" s="60"/>
      <c r="D52" s="56"/>
      <c r="E52" s="56"/>
      <c r="F52" s="61">
        <f>SUM(F11:F51)</f>
        <v>2149910.3149319794</v>
      </c>
      <c r="G52" s="56"/>
      <c r="H52" s="62"/>
      <c r="I52" s="61">
        <f>SUM(I11:I51)</f>
        <v>-553453.43854607455</v>
      </c>
      <c r="J52" s="59" t="s">
        <v>41</v>
      </c>
    </row>
    <row r="53" spans="1:10" ht="12" customHeight="1" x14ac:dyDescent="0.2">
      <c r="A53" s="48"/>
      <c r="H53" s="62"/>
      <c r="I53" s="58"/>
      <c r="J53" s="59"/>
    </row>
    <row r="54" spans="1:10" ht="12" customHeight="1" x14ac:dyDescent="0.2">
      <c r="A54" s="48"/>
      <c r="B54" s="60"/>
      <c r="C54" s="60"/>
      <c r="D54" s="56"/>
      <c r="E54" s="56"/>
      <c r="F54" s="58"/>
      <c r="G54" s="56"/>
      <c r="H54" s="62"/>
      <c r="I54" s="58"/>
      <c r="J54" s="59"/>
    </row>
    <row r="55" spans="1:10" ht="12" customHeight="1" x14ac:dyDescent="0.2">
      <c r="A55" s="48"/>
      <c r="B55" s="60"/>
      <c r="C55" s="60"/>
      <c r="D55" s="56"/>
      <c r="E55" s="56"/>
      <c r="F55" s="58"/>
      <c r="G55" s="56"/>
      <c r="H55" s="62"/>
      <c r="I55" s="58"/>
      <c r="J55" s="59"/>
    </row>
    <row r="56" spans="1:10" ht="12" customHeight="1" x14ac:dyDescent="0.2">
      <c r="A56" s="48"/>
      <c r="B56" s="63"/>
      <c r="C56" s="60"/>
      <c r="D56" s="56"/>
      <c r="E56" s="56"/>
      <c r="F56" s="58"/>
      <c r="G56" s="56"/>
      <c r="H56" s="62"/>
      <c r="I56" s="58"/>
      <c r="J56" s="59"/>
    </row>
    <row r="57" spans="1:10" ht="12" customHeight="1" x14ac:dyDescent="0.2">
      <c r="A57" s="48"/>
      <c r="B57" s="64"/>
      <c r="C57" s="65"/>
      <c r="D57" s="50"/>
      <c r="E57" s="50"/>
      <c r="F57" s="50"/>
      <c r="G57" s="50"/>
      <c r="H57" s="50"/>
      <c r="I57" s="50"/>
      <c r="J57" s="52"/>
    </row>
    <row r="58" spans="1:10" ht="12" customHeight="1" x14ac:dyDescent="0.2">
      <c r="A58" s="48"/>
      <c r="B58" s="65"/>
      <c r="C58" s="65"/>
      <c r="D58" s="50"/>
      <c r="E58" s="50"/>
      <c r="F58" s="50"/>
      <c r="G58" s="50"/>
      <c r="H58" s="50"/>
      <c r="I58" s="50"/>
      <c r="J58" s="50"/>
    </row>
    <row r="59" spans="1:10" ht="12" customHeight="1" thickBot="1" x14ac:dyDescent="0.25">
      <c r="A59" s="48"/>
      <c r="B59" s="67" t="s">
        <v>42</v>
      </c>
      <c r="C59" s="65"/>
      <c r="D59" s="50"/>
      <c r="E59" s="50"/>
      <c r="F59" s="50"/>
      <c r="G59" s="50"/>
      <c r="H59" s="50"/>
      <c r="I59" s="50"/>
      <c r="J59" s="52"/>
    </row>
    <row r="60" spans="1:10" ht="12" customHeight="1" x14ac:dyDescent="0.2">
      <c r="A60" s="68"/>
      <c r="B60" s="91" t="s">
        <v>121</v>
      </c>
      <c r="C60" s="91"/>
      <c r="D60" s="91"/>
      <c r="E60" s="91"/>
      <c r="F60" s="91"/>
      <c r="G60" s="91"/>
      <c r="H60" s="91"/>
      <c r="I60" s="91"/>
      <c r="J60" s="92"/>
    </row>
    <row r="61" spans="1:10" ht="12" customHeight="1" x14ac:dyDescent="0.2">
      <c r="A61" s="69"/>
      <c r="B61" s="93"/>
      <c r="C61" s="93"/>
      <c r="D61" s="93"/>
      <c r="E61" s="93"/>
      <c r="F61" s="93"/>
      <c r="G61" s="93"/>
      <c r="H61" s="93"/>
      <c r="I61" s="93"/>
      <c r="J61" s="94"/>
    </row>
    <row r="62" spans="1:10" ht="12" customHeight="1" thickBot="1" x14ac:dyDescent="0.25">
      <c r="A62" s="71"/>
      <c r="B62" s="95"/>
      <c r="C62" s="95"/>
      <c r="D62" s="95"/>
      <c r="E62" s="95"/>
      <c r="F62" s="95"/>
      <c r="G62" s="95"/>
      <c r="H62" s="95"/>
      <c r="I62" s="95"/>
      <c r="J62" s="96"/>
    </row>
    <row r="63" spans="1:10" ht="12" customHeight="1" x14ac:dyDescent="0.2">
      <c r="A63" s="48"/>
      <c r="B63" s="66"/>
      <c r="C63" s="48"/>
      <c r="D63" s="50"/>
      <c r="E63" s="50"/>
      <c r="F63" s="70"/>
      <c r="G63" s="50"/>
      <c r="H63" s="50"/>
      <c r="I63" s="50"/>
      <c r="J63" s="52"/>
    </row>
    <row r="64" spans="1:10" ht="12" customHeight="1" x14ac:dyDescent="0.2">
      <c r="A64" s="48"/>
      <c r="B64" s="66"/>
      <c r="C64" s="48"/>
      <c r="D64" s="50"/>
      <c r="E64" s="50"/>
      <c r="F64" s="50"/>
      <c r="G64" s="50"/>
      <c r="H64" s="50"/>
      <c r="I64" s="50"/>
      <c r="J64" s="52"/>
    </row>
    <row r="65" spans="1:10" ht="12" customHeight="1" x14ac:dyDescent="0.2">
      <c r="A65" s="48"/>
      <c r="B65" s="66"/>
      <c r="C65" s="48"/>
      <c r="D65" s="50"/>
      <c r="E65" s="50"/>
      <c r="F65" s="50"/>
      <c r="G65" s="50"/>
      <c r="H65" s="50"/>
      <c r="I65" s="50"/>
      <c r="J65" s="52"/>
    </row>
    <row r="66" spans="1:10" ht="12" customHeight="1" x14ac:dyDescent="0.2">
      <c r="A66" s="48"/>
      <c r="B66" s="48"/>
      <c r="C66" s="48"/>
      <c r="D66" s="50"/>
      <c r="E66" s="50"/>
      <c r="F66" s="50"/>
      <c r="G66" s="50"/>
      <c r="H66" s="50"/>
      <c r="I66" s="50"/>
      <c r="J66" s="50"/>
    </row>
    <row r="67" spans="1:10" ht="12" customHeight="1" x14ac:dyDescent="0.2">
      <c r="A67" s="48"/>
      <c r="B67" s="48"/>
      <c r="C67" s="48"/>
      <c r="D67" s="50"/>
      <c r="E67" s="50"/>
      <c r="F67" s="50"/>
      <c r="G67" s="50"/>
      <c r="H67" s="50"/>
      <c r="I67" s="50"/>
      <c r="J67" s="50"/>
    </row>
    <row r="68" spans="1:10" ht="12" customHeight="1" x14ac:dyDescent="0.2">
      <c r="A68" s="48"/>
      <c r="B68" s="48"/>
      <c r="C68" s="48"/>
      <c r="D68" s="50"/>
      <c r="E68" s="50"/>
      <c r="F68" s="50"/>
      <c r="G68" s="50"/>
      <c r="H68" s="50"/>
      <c r="I68" s="50"/>
      <c r="J68" s="50"/>
    </row>
    <row r="69" spans="1:10" ht="12" customHeight="1" x14ac:dyDescent="0.2">
      <c r="A69" s="48"/>
      <c r="B69" s="48"/>
      <c r="C69" s="48"/>
      <c r="D69" s="50"/>
      <c r="E69" s="50"/>
      <c r="F69" s="50"/>
      <c r="G69" s="50"/>
      <c r="H69" s="50"/>
      <c r="I69" s="50"/>
      <c r="J69" s="50"/>
    </row>
    <row r="70" spans="1:10" ht="12" customHeight="1" x14ac:dyDescent="0.2">
      <c r="A70" s="48"/>
      <c r="B70" s="48"/>
      <c r="C70" s="48"/>
      <c r="D70" s="50"/>
      <c r="E70" s="50"/>
      <c r="F70" s="50"/>
      <c r="G70" s="50"/>
      <c r="H70" s="50"/>
      <c r="I70" s="50"/>
      <c r="J70" s="50"/>
    </row>
    <row r="71" spans="1:10" ht="12" customHeight="1" x14ac:dyDescent="0.2">
      <c r="A71" s="48"/>
      <c r="B71" s="48"/>
      <c r="C71" s="48"/>
      <c r="D71" s="50"/>
      <c r="E71" s="50"/>
      <c r="F71" s="50"/>
      <c r="G71" s="50"/>
      <c r="H71" s="50"/>
      <c r="I71" s="50"/>
      <c r="J71" s="50"/>
    </row>
    <row r="72" spans="1:10" ht="12" customHeight="1" x14ac:dyDescent="0.2">
      <c r="A72" s="48"/>
      <c r="B72" s="48"/>
      <c r="C72" s="48"/>
      <c r="D72" s="50"/>
      <c r="E72" s="50"/>
      <c r="F72" s="50"/>
      <c r="G72" s="50"/>
      <c r="H72" s="50"/>
      <c r="I72" s="50"/>
      <c r="J72" s="50"/>
    </row>
    <row r="73" spans="1:10" ht="12" customHeight="1" x14ac:dyDescent="0.2"/>
  </sheetData>
  <mergeCells count="1">
    <mergeCell ref="B60:J62"/>
  </mergeCells>
  <conditionalFormatting sqref="B9 B11:B51">
    <cfRule type="cellIs" dxfId="3" priority="2" stopIfTrue="1" operator="equal">
      <formula>"Adjustment to Income/Expense/Rate Base:"</formula>
    </cfRule>
  </conditionalFormatting>
  <conditionalFormatting sqref="J2">
    <cfRule type="cellIs" dxfId="2" priority="1" stopIfTrue="1" operator="equal">
      <formula>"x.x"</formula>
    </cfRule>
  </conditionalFormatting>
  <dataValidations count="4">
    <dataValidation type="list" errorStyle="warning" allowBlank="1" showInputMessage="1" showErrorMessage="1" errorTitle="Factor" error="This factor is not included in the drop-down list. Is this the factor you want to use?" sqref="G51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982729:D982733 D917193:D917197 D851657:D851661 D786121:D786125 D720585:D720589 D655049:D655053 D589513:D589517 D523977:D523981 D458441:D458445 D392905:D392909 D327369:D327373 D261833:D261837 D196297:D196301 D130761:D130765 D65225:D65229 D51:D52 D54:D56">
      <formula1>#REF!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65226:E65229 E130762:E130765 E196298:E196301 E261834:E261837 E327370:E327373 E392906:E392909 E458442:E458445 E523978:E523981 E589514:E589517 E655050:E655053 E720586:E720589 E786122:E786125 E851658:E851661 E917194:E917197 E982730:E982733 E52 E54:E56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54:G56 G52 G65225:G65229 G130761:G130765 G196297:G196301 G261833:G261837 G327369:G327373 G392905:G392909 G458441:G458445 G523977:G523981 G589513:G589517 G655049:G655053 G720585:G720589 G786121:G786125 G851657:G851661 G917193:G917197 G982729:G982733">
      <formula1>#REF!</formula1>
    </dataValidation>
  </dataValidations>
  <pageMargins left="0.75" right="0.25" top="0.5" bottom="0.3" header="0.5" footer="0.5"/>
  <pageSetup scale="95" orientation="portrait" r:id="rId1"/>
  <headerFooter alignWithMargins="0"/>
  <ignoredErrors>
    <ignoredError sqref="F40:F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5"/>
  <sheetViews>
    <sheetView view="pageBreakPreview" zoomScale="85" zoomScaleNormal="100" zoomScaleSheetLayoutView="85" workbookViewId="0"/>
  </sheetViews>
  <sheetFormatPr defaultColWidth="10" defaultRowHeight="12.75" x14ac:dyDescent="0.2"/>
  <cols>
    <col min="1" max="1" width="2.28515625" style="43" customWidth="1"/>
    <col min="2" max="2" width="4.7109375" style="43" customWidth="1"/>
    <col min="3" max="3" width="25.42578125" style="43" customWidth="1"/>
    <col min="4" max="4" width="10.5703125" style="43" customWidth="1"/>
    <col min="5" max="5" width="5" style="43" customWidth="1"/>
    <col min="6" max="6" width="15" style="43" customWidth="1"/>
    <col min="7" max="7" width="8.5703125" style="43" customWidth="1"/>
    <col min="8" max="8" width="10.7109375" style="43" customWidth="1"/>
    <col min="9" max="9" width="13.5703125" style="43" customWidth="1"/>
    <col min="10" max="10" width="5.7109375" style="43" customWidth="1"/>
    <col min="11" max="16384" width="10" style="43"/>
  </cols>
  <sheetData>
    <row r="2" spans="1:10" ht="12" customHeight="1" x14ac:dyDescent="0.2">
      <c r="B2" s="4" t="s">
        <v>0</v>
      </c>
      <c r="D2" s="44"/>
      <c r="E2" s="44"/>
      <c r="F2" s="44"/>
      <c r="G2" s="44"/>
      <c r="H2" s="44"/>
      <c r="I2" s="72" t="s">
        <v>124</v>
      </c>
      <c r="J2" s="45" t="s">
        <v>129</v>
      </c>
    </row>
    <row r="3" spans="1:10" ht="12" customHeight="1" x14ac:dyDescent="0.2">
      <c r="B3" s="4" t="s">
        <v>119</v>
      </c>
      <c r="D3" s="44"/>
      <c r="E3" s="44"/>
      <c r="F3" s="44"/>
      <c r="G3" s="44"/>
      <c r="H3" s="44"/>
      <c r="I3" s="44"/>
      <c r="J3" s="45"/>
    </row>
    <row r="4" spans="1:10" ht="12" customHeight="1" x14ac:dyDescent="0.2">
      <c r="B4" s="4" t="s">
        <v>126</v>
      </c>
      <c r="D4" s="44"/>
      <c r="E4" s="44"/>
      <c r="F4" s="44"/>
      <c r="G4" s="44"/>
      <c r="H4" s="44"/>
      <c r="I4" s="44"/>
      <c r="J4" s="45"/>
    </row>
    <row r="5" spans="1:10" ht="12" customHeight="1" x14ac:dyDescent="0.2">
      <c r="D5" s="44"/>
      <c r="E5" s="44"/>
      <c r="F5" s="44"/>
      <c r="G5" s="44"/>
      <c r="H5" s="44"/>
      <c r="I5" s="44"/>
      <c r="J5" s="45"/>
    </row>
    <row r="6" spans="1:10" ht="12" customHeight="1" x14ac:dyDescent="0.2">
      <c r="D6" s="44"/>
      <c r="E6" s="44"/>
      <c r="F6" s="44"/>
      <c r="G6" s="44"/>
      <c r="H6" s="44"/>
      <c r="I6" s="44"/>
      <c r="J6" s="45"/>
    </row>
    <row r="7" spans="1:10" ht="12" customHeight="1" x14ac:dyDescent="0.2">
      <c r="D7" s="44"/>
      <c r="E7" s="44"/>
      <c r="F7" s="44" t="s">
        <v>2</v>
      </c>
      <c r="G7" s="44"/>
      <c r="H7" s="44"/>
      <c r="I7" s="44" t="s">
        <v>122</v>
      </c>
      <c r="J7" s="45"/>
    </row>
    <row r="8" spans="1:10" ht="12" customHeight="1" x14ac:dyDescent="0.2">
      <c r="D8" s="46" t="s">
        <v>3</v>
      </c>
      <c r="E8" s="46" t="s">
        <v>4</v>
      </c>
      <c r="F8" s="46" t="s">
        <v>5</v>
      </c>
      <c r="G8" s="46" t="s">
        <v>6</v>
      </c>
      <c r="H8" s="46" t="s">
        <v>7</v>
      </c>
      <c r="I8" s="46" t="s">
        <v>8</v>
      </c>
      <c r="J8" s="47" t="s">
        <v>9</v>
      </c>
    </row>
    <row r="9" spans="1:10" ht="12" customHeight="1" x14ac:dyDescent="0.2">
      <c r="A9" s="48"/>
      <c r="B9" s="49" t="s">
        <v>10</v>
      </c>
      <c r="C9" s="48"/>
      <c r="D9" s="50"/>
      <c r="E9" s="50"/>
      <c r="F9" s="50"/>
      <c r="G9" s="50"/>
      <c r="H9" s="50"/>
      <c r="I9" s="51"/>
      <c r="J9" s="52"/>
    </row>
    <row r="10" spans="1:10" ht="12" customHeight="1" x14ac:dyDescent="0.2">
      <c r="A10" s="48"/>
      <c r="B10" s="55" t="s">
        <v>44</v>
      </c>
      <c r="C10" s="48"/>
      <c r="D10" s="50" t="s">
        <v>43</v>
      </c>
      <c r="E10" s="50" t="s">
        <v>120</v>
      </c>
      <c r="F10" s="51">
        <f>SUMIF('Pages 6.1.2 - 6.1.3'!$C$80:$C$96,G10,'Pages 6.1.2 - 6.1.3'!$F$80:$F$96)</f>
        <v>97.36044174007975</v>
      </c>
      <c r="G10" s="57" t="s">
        <v>24</v>
      </c>
      <c r="H10" s="73" t="s">
        <v>31</v>
      </c>
      <c r="I10" s="54">
        <v>0</v>
      </c>
      <c r="J10" s="52"/>
    </row>
    <row r="11" spans="1:10" ht="12" customHeight="1" x14ac:dyDescent="0.2">
      <c r="A11" s="48"/>
      <c r="B11" s="55" t="s">
        <v>44</v>
      </c>
      <c r="C11" s="48"/>
      <c r="D11" s="50" t="s">
        <v>43</v>
      </c>
      <c r="E11" s="50" t="s">
        <v>120</v>
      </c>
      <c r="F11" s="51">
        <f>SUMIF('Pages 6.1.2 - 6.1.3'!$C$80:$C$96,G11,'Pages 6.1.2 - 6.1.3'!$F$80:$F$96)</f>
        <v>935636.6631069649</v>
      </c>
      <c r="G11" s="74" t="s">
        <v>38</v>
      </c>
      <c r="H11" s="73">
        <v>6.9360885492844845E-2</v>
      </c>
      <c r="I11" s="54">
        <f t="shared" ref="I11:I31" si="0">F11*H11</f>
        <v>64896.587452669643</v>
      </c>
      <c r="J11" s="52"/>
    </row>
    <row r="12" spans="1:10" ht="12" customHeight="1" x14ac:dyDescent="0.2">
      <c r="A12" s="48"/>
      <c r="B12" s="55" t="s">
        <v>44</v>
      </c>
      <c r="C12" s="48"/>
      <c r="D12" s="50" t="s">
        <v>43</v>
      </c>
      <c r="E12" s="50" t="s">
        <v>120</v>
      </c>
      <c r="F12" s="51">
        <f>SUMIF('Pages 6.1.2 - 6.1.3'!$C$80:$C$96,G12,'Pages 6.1.2 - 6.1.3'!$F$80:$F$96)</f>
        <v>289.37000000002445</v>
      </c>
      <c r="G12" s="75" t="s">
        <v>16</v>
      </c>
      <c r="H12" s="73">
        <v>0.21577192756641544</v>
      </c>
      <c r="I12" s="54">
        <f t="shared" si="0"/>
        <v>62.437922679898911</v>
      </c>
      <c r="J12" s="52"/>
    </row>
    <row r="13" spans="1:10" ht="12" customHeight="1" x14ac:dyDescent="0.2">
      <c r="A13" s="48"/>
      <c r="B13" s="55" t="s">
        <v>44</v>
      </c>
      <c r="C13" s="48"/>
      <c r="D13" s="50" t="s">
        <v>43</v>
      </c>
      <c r="E13" s="50" t="s">
        <v>120</v>
      </c>
      <c r="F13" s="51">
        <f>SUMIF('Pages 6.1.2 - 6.1.3'!$C$80:$C$96,G13,'Pages 6.1.2 - 6.1.3'!$F$80:$F$96)</f>
        <v>-5.4456612979302008</v>
      </c>
      <c r="G13" s="74" t="s">
        <v>25</v>
      </c>
      <c r="H13" s="73" t="s">
        <v>31</v>
      </c>
      <c r="I13" s="54">
        <v>0</v>
      </c>
      <c r="J13" s="52"/>
    </row>
    <row r="14" spans="1:10" ht="12" customHeight="1" x14ac:dyDescent="0.2">
      <c r="A14" s="48"/>
      <c r="B14" s="55" t="s">
        <v>44</v>
      </c>
      <c r="C14" s="48"/>
      <c r="D14" s="50" t="s">
        <v>43</v>
      </c>
      <c r="E14" s="50" t="s">
        <v>120</v>
      </c>
      <c r="F14" s="51">
        <f>SUMIF('Pages 6.1.2 - 6.1.3'!$C$80:$C$96,G14,'Pages 6.1.2 - 6.1.3'!$F$80:$F$96)</f>
        <v>1229.5680956577689</v>
      </c>
      <c r="G14" s="74" t="s">
        <v>26</v>
      </c>
      <c r="H14" s="73" t="s">
        <v>31</v>
      </c>
      <c r="I14" s="54">
        <v>0</v>
      </c>
      <c r="J14" s="52"/>
    </row>
    <row r="15" spans="1:10" ht="12" customHeight="1" x14ac:dyDescent="0.2">
      <c r="A15" s="48"/>
      <c r="B15" s="55" t="s">
        <v>44</v>
      </c>
      <c r="C15" s="48"/>
      <c r="D15" s="50" t="s">
        <v>43</v>
      </c>
      <c r="E15" s="50" t="s">
        <v>120</v>
      </c>
      <c r="F15" s="51">
        <f>SUMIF('Pages 6.1.2 - 6.1.3'!$C$80:$C$96,G15,'Pages 6.1.2 - 6.1.3'!$F$80:$F$96)</f>
        <v>-1239.29</v>
      </c>
      <c r="G15" s="75" t="s">
        <v>39</v>
      </c>
      <c r="H15" s="73">
        <v>0</v>
      </c>
      <c r="I15" s="54">
        <f t="shared" si="0"/>
        <v>0</v>
      </c>
      <c r="J15" s="52"/>
    </row>
    <row r="16" spans="1:10" ht="12" customHeight="1" x14ac:dyDescent="0.2">
      <c r="A16" s="48"/>
      <c r="B16" s="55" t="s">
        <v>44</v>
      </c>
      <c r="C16" s="48"/>
      <c r="D16" s="50" t="s">
        <v>43</v>
      </c>
      <c r="E16" s="50" t="s">
        <v>120</v>
      </c>
      <c r="F16" s="51">
        <f>SUMIF('Pages 6.1.2 - 6.1.3'!$C$80:$C$96,G16,'Pages 6.1.2 - 6.1.3'!$F$80:$F$96)</f>
        <v>-7589676.1699999999</v>
      </c>
      <c r="G16" s="74" t="s">
        <v>15</v>
      </c>
      <c r="H16" s="73">
        <v>7.8111041399714837E-2</v>
      </c>
      <c r="I16" s="54">
        <f t="shared" si="0"/>
        <v>-592837.50952529919</v>
      </c>
      <c r="J16" s="52"/>
    </row>
    <row r="17" spans="1:10" ht="12" customHeight="1" x14ac:dyDescent="0.2">
      <c r="A17" s="48"/>
      <c r="B17" s="55" t="s">
        <v>44</v>
      </c>
      <c r="C17" s="48"/>
      <c r="D17" s="50" t="s">
        <v>43</v>
      </c>
      <c r="E17" s="50" t="s">
        <v>120</v>
      </c>
      <c r="F17" s="51">
        <f>SUMIF('Pages 6.1.2 - 6.1.3'!$C$80:$C$96,G17,'Pages 6.1.2 - 6.1.3'!$F$80:$F$96)</f>
        <v>408684.07711370377</v>
      </c>
      <c r="G17" s="75" t="s">
        <v>13</v>
      </c>
      <c r="H17" s="73">
        <v>0</v>
      </c>
      <c r="I17" s="54">
        <f t="shared" si="0"/>
        <v>0</v>
      </c>
      <c r="J17" s="50"/>
    </row>
    <row r="18" spans="1:10" ht="12" customHeight="1" x14ac:dyDescent="0.2">
      <c r="A18" s="48"/>
      <c r="B18" s="55" t="s">
        <v>44</v>
      </c>
      <c r="D18" s="50" t="s">
        <v>43</v>
      </c>
      <c r="E18" s="50" t="s">
        <v>120</v>
      </c>
      <c r="F18" s="51">
        <f>SUMIF('Pages 6.1.2 - 6.1.3'!$C$80:$C$96,G18,'Pages 6.1.2 - 6.1.3'!$F$80:$F$96)</f>
        <v>-7855875.6954883784</v>
      </c>
      <c r="G18" s="44" t="s">
        <v>14</v>
      </c>
      <c r="H18" s="73">
        <v>0.21577192756641544</v>
      </c>
      <c r="I18" s="54">
        <f t="shared" si="0"/>
        <v>-1695077.441537682</v>
      </c>
      <c r="J18" s="50"/>
    </row>
    <row r="19" spans="1:10" ht="12" customHeight="1" x14ac:dyDescent="0.2">
      <c r="A19" s="48"/>
      <c r="B19" s="55" t="s">
        <v>44</v>
      </c>
      <c r="C19" s="48"/>
      <c r="D19" s="50" t="s">
        <v>43</v>
      </c>
      <c r="E19" s="50" t="s">
        <v>120</v>
      </c>
      <c r="F19" s="51">
        <f>SUMIF('Pages 6.1.2 - 6.1.3'!$C$80:$C$96,G19,'Pages 6.1.2 - 6.1.3'!$F$80:$F$96)</f>
        <v>4868801.8997461274</v>
      </c>
      <c r="G19" s="74" t="s">
        <v>36</v>
      </c>
      <c r="H19" s="73">
        <v>6.7017620954721469E-2</v>
      </c>
      <c r="I19" s="54">
        <f t="shared" si="0"/>
        <v>326295.52022081375</v>
      </c>
      <c r="J19" s="56"/>
    </row>
    <row r="20" spans="1:10" ht="12" customHeight="1" x14ac:dyDescent="0.2">
      <c r="A20" s="48"/>
      <c r="B20" s="55" t="s">
        <v>44</v>
      </c>
      <c r="C20" s="48"/>
      <c r="D20" s="50" t="s">
        <v>43</v>
      </c>
      <c r="E20" s="50" t="s">
        <v>120</v>
      </c>
      <c r="F20" s="51">
        <f>SUMIF('Pages 6.1.2 - 6.1.3'!$C$80:$C$96,G20,'Pages 6.1.2 - 6.1.3'!$F$80:$F$96)</f>
        <v>160840.34572380222</v>
      </c>
      <c r="G20" s="74" t="s">
        <v>27</v>
      </c>
      <c r="H20" s="73" t="s">
        <v>31</v>
      </c>
      <c r="I20" s="54">
        <v>0</v>
      </c>
      <c r="J20" s="56"/>
    </row>
    <row r="21" spans="1:10" ht="12" customHeight="1" x14ac:dyDescent="0.2">
      <c r="A21" s="48"/>
      <c r="B21" s="55" t="s">
        <v>44</v>
      </c>
      <c r="C21" s="48"/>
      <c r="D21" s="50" t="s">
        <v>43</v>
      </c>
      <c r="E21" s="50" t="s">
        <v>120</v>
      </c>
      <c r="F21" s="51">
        <f>SUMIF('Pages 6.1.2 - 6.1.3'!$C$80:$C$96,G21,'Pages 6.1.2 - 6.1.3'!$F$80:$F$96)</f>
        <v>0</v>
      </c>
      <c r="G21" s="74" t="s">
        <v>28</v>
      </c>
      <c r="H21" s="73" t="s">
        <v>31</v>
      </c>
      <c r="I21" s="54">
        <f>F21</f>
        <v>0</v>
      </c>
      <c r="J21" s="56"/>
    </row>
    <row r="22" spans="1:10" ht="12" customHeight="1" x14ac:dyDescent="0.2">
      <c r="A22" s="48"/>
      <c r="B22" s="55" t="s">
        <v>44</v>
      </c>
      <c r="C22" s="48"/>
      <c r="D22" s="50" t="s">
        <v>43</v>
      </c>
      <c r="E22" s="50" t="s">
        <v>120</v>
      </c>
      <c r="F22" s="51">
        <f>SUMIF('Pages 6.1.2 - 6.1.3'!$C$80:$C$96,"WYP",'Pages 6.1.2 - 6.1.3'!$F$80:$F$96)</f>
        <v>-355.72355065822194</v>
      </c>
      <c r="G22" s="74" t="s">
        <v>123</v>
      </c>
      <c r="H22" s="73" t="s">
        <v>31</v>
      </c>
      <c r="I22" s="54">
        <v>0</v>
      </c>
      <c r="J22" s="56"/>
    </row>
    <row r="23" spans="1:10" ht="12" customHeight="1" x14ac:dyDescent="0.2">
      <c r="A23" s="48"/>
      <c r="B23" s="55" t="s">
        <v>44</v>
      </c>
      <c r="C23" s="48"/>
      <c r="D23" s="50" t="s">
        <v>43</v>
      </c>
      <c r="E23" s="50" t="s">
        <v>120</v>
      </c>
      <c r="F23" s="51">
        <f>SUMIF('Pages 6.1.2 - 6.1.3'!$C$80:$C$96,"WYU",'Pages 6.1.2 - 6.1.3'!$F$80:$F$96)</f>
        <v>0</v>
      </c>
      <c r="G23" s="50" t="s">
        <v>123</v>
      </c>
      <c r="H23" s="73" t="s">
        <v>31</v>
      </c>
      <c r="I23" s="54">
        <v>0</v>
      </c>
      <c r="J23" s="56"/>
    </row>
    <row r="24" spans="1:10" ht="12" customHeight="1" x14ac:dyDescent="0.2">
      <c r="A24" s="48"/>
      <c r="B24" s="55" t="s">
        <v>45</v>
      </c>
      <c r="C24" s="48"/>
      <c r="D24" s="50" t="s">
        <v>46</v>
      </c>
      <c r="E24" s="50" t="s">
        <v>120</v>
      </c>
      <c r="F24" s="51">
        <f>'Pages 6.1.2 - 6.1.3'!F100</f>
        <v>0</v>
      </c>
      <c r="G24" s="50" t="s">
        <v>13</v>
      </c>
      <c r="H24" s="73">
        <v>0</v>
      </c>
      <c r="I24" s="54">
        <f t="shared" si="0"/>
        <v>0</v>
      </c>
      <c r="J24" s="56"/>
    </row>
    <row r="25" spans="1:10" ht="12" customHeight="1" x14ac:dyDescent="0.2">
      <c r="A25" s="48"/>
      <c r="B25" s="55" t="s">
        <v>45</v>
      </c>
      <c r="C25" s="48"/>
      <c r="D25" s="50" t="s">
        <v>46</v>
      </c>
      <c r="E25" s="50" t="s">
        <v>120</v>
      </c>
      <c r="F25" s="51">
        <f>'Pages 6.1.2 - 6.1.3'!F101</f>
        <v>570.57000000000698</v>
      </c>
      <c r="G25" s="50" t="s">
        <v>14</v>
      </c>
      <c r="H25" s="73">
        <v>0.21577192756641544</v>
      </c>
      <c r="I25" s="54">
        <f t="shared" si="0"/>
        <v>123.11298871157116</v>
      </c>
    </row>
    <row r="26" spans="1:10" s="77" customFormat="1" ht="12" customHeight="1" x14ac:dyDescent="0.2">
      <c r="A26" s="76"/>
      <c r="B26" s="55" t="s">
        <v>47</v>
      </c>
      <c r="C26" s="48"/>
      <c r="D26" s="50" t="s">
        <v>48</v>
      </c>
      <c r="E26" s="50" t="s">
        <v>120</v>
      </c>
      <c r="F26" s="51">
        <f>'Pages 6.1.2 - 6.1.3'!F105</f>
        <v>0</v>
      </c>
      <c r="G26" s="44" t="s">
        <v>13</v>
      </c>
      <c r="H26" s="73">
        <v>0</v>
      </c>
      <c r="I26" s="54">
        <f t="shared" si="0"/>
        <v>0</v>
      </c>
    </row>
    <row r="27" spans="1:10" ht="12" customHeight="1" x14ac:dyDescent="0.2">
      <c r="A27" s="48"/>
      <c r="B27" s="55" t="s">
        <v>49</v>
      </c>
      <c r="C27" s="48"/>
      <c r="D27" s="50" t="s">
        <v>50</v>
      </c>
      <c r="E27" s="50" t="s">
        <v>120</v>
      </c>
      <c r="F27" s="51">
        <f>SUMIF('Pages 6.1.2 - 6.1.3'!$C$109:$C$117,G27,'Pages 6.1.2 - 6.1.3'!$F$109:$F$117)</f>
        <v>-39046.460000000006</v>
      </c>
      <c r="G27" s="44" t="s">
        <v>24</v>
      </c>
      <c r="H27" s="73" t="s">
        <v>31</v>
      </c>
      <c r="I27" s="54">
        <v>0</v>
      </c>
    </row>
    <row r="28" spans="1:10" ht="12" customHeight="1" x14ac:dyDescent="0.2">
      <c r="A28" s="48"/>
      <c r="B28" s="55" t="s">
        <v>49</v>
      </c>
      <c r="C28" s="48"/>
      <c r="D28" s="50" t="s">
        <v>50</v>
      </c>
      <c r="E28" s="50" t="s">
        <v>120</v>
      </c>
      <c r="F28" s="51">
        <f>SUMIF('Pages 6.1.2 - 6.1.3'!$C$109:$C$117,G28,'Pages 6.1.2 - 6.1.3'!$F$109:$F$117)</f>
        <v>0</v>
      </c>
      <c r="G28" s="44" t="s">
        <v>38</v>
      </c>
      <c r="H28" s="73">
        <v>6.9360885492844845E-2</v>
      </c>
      <c r="I28" s="54">
        <f t="shared" si="0"/>
        <v>0</v>
      </c>
      <c r="J28" s="59"/>
    </row>
    <row r="29" spans="1:10" ht="12" customHeight="1" x14ac:dyDescent="0.2">
      <c r="A29" s="48"/>
      <c r="B29" s="55" t="s">
        <v>49</v>
      </c>
      <c r="C29" s="48"/>
      <c r="D29" s="50" t="s">
        <v>50</v>
      </c>
      <c r="E29" s="50" t="s">
        <v>120</v>
      </c>
      <c r="F29" s="51">
        <f>SUMIF('Pages 6.1.2 - 6.1.3'!$C$109:$C$117,G29,'Pages 6.1.2 - 6.1.3'!$F$109:$F$117)</f>
        <v>-58261.661944088322</v>
      </c>
      <c r="G29" s="44" t="s">
        <v>26</v>
      </c>
      <c r="H29" s="73" t="s">
        <v>31</v>
      </c>
      <c r="I29" s="54">
        <v>0</v>
      </c>
      <c r="J29" s="59"/>
    </row>
    <row r="30" spans="1:10" ht="12" customHeight="1" x14ac:dyDescent="0.2">
      <c r="A30" s="48"/>
      <c r="B30" s="55" t="s">
        <v>49</v>
      </c>
      <c r="C30" s="48"/>
      <c r="D30" s="50" t="s">
        <v>50</v>
      </c>
      <c r="E30" s="50" t="s">
        <v>120</v>
      </c>
      <c r="F30" s="51">
        <f>SUMIF('Pages 6.1.2 - 6.1.3'!$C$109:$C$117,G30,'Pages 6.1.2 - 6.1.3'!$F$109:$F$117)</f>
        <v>0</v>
      </c>
      <c r="G30" s="44" t="s">
        <v>25</v>
      </c>
      <c r="H30" s="73" t="s">
        <v>31</v>
      </c>
      <c r="I30" s="54">
        <v>0</v>
      </c>
      <c r="J30" s="50"/>
    </row>
    <row r="31" spans="1:10" ht="12" customHeight="1" x14ac:dyDescent="0.2">
      <c r="A31" s="48"/>
      <c r="B31" s="55" t="s">
        <v>49</v>
      </c>
      <c r="C31" s="48"/>
      <c r="D31" s="50" t="s">
        <v>50</v>
      </c>
      <c r="E31" s="50" t="s">
        <v>120</v>
      </c>
      <c r="F31" s="51">
        <f>SUMIF('Pages 6.1.2 - 6.1.3'!$C$109:$C$117,G31,'Pages 6.1.2 - 6.1.3'!$F$109:$F$117)</f>
        <v>-5581.0299999999115</v>
      </c>
      <c r="G31" s="44" t="s">
        <v>36</v>
      </c>
      <c r="H31" s="73">
        <v>6.7017620954721469E-2</v>
      </c>
      <c r="I31" s="54">
        <f t="shared" si="0"/>
        <v>-374.02735307692325</v>
      </c>
      <c r="J31" s="50"/>
    </row>
    <row r="32" spans="1:10" ht="12" customHeight="1" x14ac:dyDescent="0.2">
      <c r="A32" s="48"/>
      <c r="B32" s="55" t="s">
        <v>49</v>
      </c>
      <c r="C32" s="48"/>
      <c r="D32" s="50" t="s">
        <v>50</v>
      </c>
      <c r="E32" s="50" t="s">
        <v>120</v>
      </c>
      <c r="F32" s="51">
        <f>SUMIF('Pages 6.1.2 - 6.1.3'!$C$109:$C$117,G32,'Pages 6.1.2 - 6.1.3'!$F$109:$F$117)</f>
        <v>-2.9999999999972715E-2</v>
      </c>
      <c r="G32" s="44" t="s">
        <v>27</v>
      </c>
      <c r="H32" s="73" t="s">
        <v>31</v>
      </c>
      <c r="I32" s="54">
        <v>0</v>
      </c>
      <c r="J32" s="56"/>
    </row>
    <row r="33" spans="1:10" ht="12" customHeight="1" x14ac:dyDescent="0.2">
      <c r="A33" s="48"/>
      <c r="B33" s="55" t="s">
        <v>49</v>
      </c>
      <c r="C33" s="48"/>
      <c r="D33" s="50" t="s">
        <v>50</v>
      </c>
      <c r="E33" s="50" t="s">
        <v>120</v>
      </c>
      <c r="F33" s="51">
        <f>SUMIF('Pages 6.1.2 - 6.1.3'!$C$109:$C$117,G33,'Pages 6.1.2 - 6.1.3'!$F$109:$F$117)</f>
        <v>-1526.1600000000035</v>
      </c>
      <c r="G33" s="44" t="s">
        <v>28</v>
      </c>
      <c r="H33" s="73" t="s">
        <v>31</v>
      </c>
      <c r="I33" s="54">
        <f>F33</f>
        <v>-1526.1600000000035</v>
      </c>
      <c r="J33" s="56"/>
    </row>
    <row r="34" spans="1:10" ht="12" customHeight="1" x14ac:dyDescent="0.2">
      <c r="A34" s="48"/>
      <c r="B34" s="55" t="s">
        <v>49</v>
      </c>
      <c r="C34" s="48"/>
      <c r="D34" s="50" t="s">
        <v>50</v>
      </c>
      <c r="E34" s="50" t="s">
        <v>120</v>
      </c>
      <c r="F34" s="51">
        <f>SUMIF('Pages 6.1.2 - 6.1.3'!$C$109:$C$117,"WYP",'Pages 6.1.2 - 6.1.3'!$F$109:$F$117)</f>
        <v>-70418.979502361413</v>
      </c>
      <c r="G34" s="44" t="s">
        <v>123</v>
      </c>
      <c r="H34" s="73" t="s">
        <v>31</v>
      </c>
      <c r="I34" s="54">
        <v>0</v>
      </c>
      <c r="J34" s="56"/>
    </row>
    <row r="35" spans="1:10" ht="12" customHeight="1" x14ac:dyDescent="0.2">
      <c r="A35" s="48"/>
      <c r="B35" s="55" t="s">
        <v>49</v>
      </c>
      <c r="C35" s="48"/>
      <c r="D35" s="50" t="s">
        <v>50</v>
      </c>
      <c r="E35" s="50" t="s">
        <v>120</v>
      </c>
      <c r="F35" s="51">
        <f>SUMIF('Pages 6.1.2 - 6.1.3'!$C$109:$C$117,"WYU",'Pages 6.1.2 - 6.1.3'!$F$109:$F$117)</f>
        <v>0</v>
      </c>
      <c r="G35" s="44" t="s">
        <v>123</v>
      </c>
      <c r="H35" s="73" t="s">
        <v>31</v>
      </c>
      <c r="I35" s="54">
        <v>0</v>
      </c>
      <c r="J35" s="56"/>
    </row>
    <row r="36" spans="1:10" ht="12" customHeight="1" x14ac:dyDescent="0.2">
      <c r="B36" s="55"/>
      <c r="C36" s="48"/>
      <c r="D36" s="50"/>
      <c r="E36" s="50"/>
      <c r="F36" s="78">
        <f>SUM(F10:F35)</f>
        <v>-9245836.7919187862</v>
      </c>
      <c r="G36" s="74"/>
      <c r="I36" s="78">
        <f>SUM(I10:I35)</f>
        <v>-1898437.4798311831</v>
      </c>
      <c r="J36" s="44" t="s">
        <v>51</v>
      </c>
    </row>
    <row r="37" spans="1:10" ht="12" customHeight="1" x14ac:dyDescent="0.2">
      <c r="B37" s="55"/>
      <c r="C37" s="48"/>
      <c r="D37" s="50"/>
      <c r="E37" s="50"/>
      <c r="F37" s="51"/>
      <c r="G37" s="74"/>
      <c r="J37" s="44"/>
    </row>
    <row r="38" spans="1:10" ht="12" customHeight="1" x14ac:dyDescent="0.2">
      <c r="B38" s="49" t="s">
        <v>127</v>
      </c>
      <c r="C38" s="48"/>
      <c r="D38" s="50"/>
      <c r="E38" s="50"/>
      <c r="F38" s="51"/>
      <c r="G38" s="50"/>
    </row>
    <row r="39" spans="1:10" ht="12" customHeight="1" x14ac:dyDescent="0.2">
      <c r="B39" s="55"/>
      <c r="C39" s="48"/>
      <c r="D39" s="50"/>
      <c r="E39" s="50"/>
      <c r="F39" s="51">
        <f>'Page 6.1'!F52</f>
        <v>2149910.3149319794</v>
      </c>
      <c r="G39" s="50"/>
      <c r="H39" s="48"/>
      <c r="I39" s="51">
        <f>'Page 6.1'!I52</f>
        <v>-553453.43854607455</v>
      </c>
      <c r="J39" s="44">
        <v>6.1</v>
      </c>
    </row>
    <row r="40" spans="1:10" ht="12" customHeight="1" x14ac:dyDescent="0.2">
      <c r="B40" s="55"/>
      <c r="C40" s="48"/>
      <c r="D40" s="50"/>
      <c r="E40" s="50"/>
      <c r="F40" s="51">
        <f>F36</f>
        <v>-9245836.7919187862</v>
      </c>
      <c r="G40" s="50"/>
      <c r="H40" s="79"/>
      <c r="I40" s="58">
        <f>I36</f>
        <v>-1898437.4798311831</v>
      </c>
      <c r="J40" s="59" t="s">
        <v>129</v>
      </c>
    </row>
    <row r="41" spans="1:10" ht="12" customHeight="1" x14ac:dyDescent="0.2">
      <c r="B41" s="55"/>
      <c r="C41" s="82" t="s">
        <v>128</v>
      </c>
      <c r="D41" s="50"/>
      <c r="E41" s="50"/>
      <c r="F41" s="78">
        <f>SUM(F39:F40)</f>
        <v>-7095926.4769868068</v>
      </c>
      <c r="G41" s="80"/>
      <c r="H41" s="79"/>
      <c r="I41" s="61">
        <f>SUM(I39:I40)</f>
        <v>-2451890.9183772579</v>
      </c>
      <c r="J41" s="59"/>
    </row>
    <row r="42" spans="1:10" ht="12" customHeight="1" x14ac:dyDescent="0.2">
      <c r="A42" s="48"/>
      <c r="B42" s="55"/>
      <c r="C42" s="48"/>
      <c r="D42" s="50"/>
      <c r="E42" s="50"/>
      <c r="F42" s="51"/>
      <c r="G42" s="50"/>
      <c r="H42" s="79"/>
      <c r="I42" s="81"/>
      <c r="J42" s="59"/>
    </row>
    <row r="43" spans="1:10" ht="12" customHeight="1" x14ac:dyDescent="0.2">
      <c r="A43" s="48"/>
      <c r="B43" s="55"/>
      <c r="C43" s="48"/>
      <c r="D43" s="50"/>
      <c r="E43" s="50"/>
      <c r="F43" s="51"/>
      <c r="G43" s="50"/>
      <c r="H43" s="62"/>
      <c r="I43" s="58"/>
      <c r="J43" s="59"/>
    </row>
    <row r="44" spans="1:10" ht="12" customHeight="1" x14ac:dyDescent="0.2">
      <c r="A44" s="48"/>
      <c r="B44" s="55"/>
      <c r="C44" s="48"/>
      <c r="D44" s="50"/>
      <c r="E44" s="50"/>
      <c r="F44" s="51"/>
      <c r="G44" s="50"/>
      <c r="H44" s="62"/>
      <c r="I44" s="58"/>
      <c r="J44" s="59"/>
    </row>
    <row r="45" spans="1:10" ht="12" customHeight="1" x14ac:dyDescent="0.2">
      <c r="A45" s="48"/>
      <c r="B45" s="60"/>
      <c r="C45" s="60"/>
      <c r="D45" s="56"/>
      <c r="E45" s="56"/>
      <c r="F45" s="58"/>
      <c r="G45" s="56"/>
      <c r="H45" s="62"/>
      <c r="I45" s="58"/>
      <c r="J45" s="59"/>
    </row>
    <row r="46" spans="1:10" ht="12" customHeight="1" x14ac:dyDescent="0.2">
      <c r="A46" s="48"/>
      <c r="B46" s="60"/>
      <c r="C46" s="60"/>
      <c r="D46" s="56"/>
      <c r="E46" s="56"/>
      <c r="F46" s="58"/>
      <c r="G46" s="56"/>
      <c r="H46" s="62"/>
      <c r="I46" s="58"/>
      <c r="J46" s="59"/>
    </row>
    <row r="47" spans="1:10" ht="12" customHeight="1" x14ac:dyDescent="0.2">
      <c r="A47" s="48"/>
      <c r="B47" s="63"/>
      <c r="C47" s="60"/>
      <c r="D47" s="56"/>
      <c r="E47" s="56"/>
      <c r="F47" s="58"/>
      <c r="G47" s="56"/>
      <c r="H47" s="62"/>
      <c r="I47" s="58"/>
      <c r="J47" s="59"/>
    </row>
    <row r="48" spans="1:10" ht="12" customHeight="1" x14ac:dyDescent="0.2">
      <c r="A48" s="48"/>
      <c r="B48" s="64"/>
      <c r="C48" s="65"/>
      <c r="D48" s="50"/>
      <c r="E48" s="50"/>
      <c r="F48" s="50"/>
      <c r="G48" s="50"/>
      <c r="H48" s="62"/>
      <c r="I48" s="58"/>
      <c r="J48" s="59"/>
    </row>
    <row r="49" spans="1:10" ht="12" customHeight="1" x14ac:dyDescent="0.2">
      <c r="A49" s="48"/>
      <c r="B49" s="65"/>
      <c r="C49" s="65"/>
      <c r="D49" s="50"/>
      <c r="E49" s="50"/>
      <c r="F49" s="50"/>
      <c r="G49" s="50"/>
      <c r="H49" s="50"/>
      <c r="I49" s="50"/>
      <c r="J49" s="52"/>
    </row>
    <row r="50" spans="1:10" ht="12" customHeight="1" x14ac:dyDescent="0.2">
      <c r="A50" s="48"/>
      <c r="B50" s="66"/>
      <c r="C50" s="65"/>
      <c r="D50" s="50"/>
      <c r="E50" s="50"/>
      <c r="F50" s="50"/>
      <c r="G50" s="50"/>
      <c r="H50" s="50"/>
      <c r="I50" s="50"/>
      <c r="J50" s="50"/>
    </row>
    <row r="51" spans="1:10" ht="12" customHeight="1" x14ac:dyDescent="0.2">
      <c r="A51" s="48"/>
      <c r="B51" s="66"/>
      <c r="C51" s="65"/>
      <c r="D51" s="50"/>
      <c r="E51" s="50"/>
      <c r="F51" s="50"/>
      <c r="G51" s="50"/>
      <c r="H51" s="50"/>
      <c r="I51" s="50"/>
      <c r="J51" s="52"/>
    </row>
    <row r="52" spans="1:10" ht="12" customHeight="1" x14ac:dyDescent="0.2">
      <c r="A52" s="48"/>
      <c r="B52" s="66"/>
      <c r="C52" s="65"/>
      <c r="D52" s="50"/>
      <c r="E52" s="50"/>
      <c r="F52" s="50"/>
      <c r="G52" s="50"/>
      <c r="H52" s="50"/>
      <c r="I52" s="50"/>
      <c r="J52" s="52"/>
    </row>
    <row r="53" spans="1:10" ht="12" customHeight="1" x14ac:dyDescent="0.2">
      <c r="A53" s="48"/>
      <c r="B53" s="67"/>
      <c r="C53" s="48"/>
      <c r="D53" s="50"/>
      <c r="E53" s="50"/>
      <c r="F53" s="50"/>
      <c r="G53" s="50"/>
      <c r="H53" s="50"/>
      <c r="I53" s="50"/>
      <c r="J53" s="52"/>
    </row>
    <row r="54" spans="1:10" ht="12" customHeight="1" x14ac:dyDescent="0.2">
      <c r="A54" s="48"/>
      <c r="B54" s="66"/>
      <c r="C54" s="48"/>
      <c r="D54" s="50"/>
      <c r="E54" s="50"/>
      <c r="F54" s="50"/>
      <c r="G54" s="50"/>
      <c r="H54" s="50"/>
      <c r="I54" s="50"/>
      <c r="J54" s="52"/>
    </row>
    <row r="55" spans="1:10" ht="12" customHeight="1" x14ac:dyDescent="0.2">
      <c r="A55" s="48"/>
      <c r="B55" s="66"/>
      <c r="C55" s="48"/>
      <c r="D55" s="50"/>
      <c r="E55" s="50"/>
      <c r="F55" s="70"/>
      <c r="G55" s="50"/>
      <c r="H55" s="50"/>
      <c r="I55" s="50"/>
      <c r="J55" s="52"/>
    </row>
    <row r="56" spans="1:10" ht="12" customHeight="1" x14ac:dyDescent="0.2">
      <c r="A56" s="48"/>
      <c r="B56" s="66"/>
      <c r="C56" s="48"/>
      <c r="D56" s="50"/>
      <c r="E56" s="50"/>
      <c r="F56" s="50"/>
      <c r="G56" s="50"/>
      <c r="H56" s="50"/>
      <c r="I56" s="50"/>
      <c r="J56" s="52"/>
    </row>
    <row r="57" spans="1:10" ht="12" customHeight="1" x14ac:dyDescent="0.2">
      <c r="A57" s="48"/>
      <c r="B57" s="66"/>
      <c r="C57" s="48"/>
      <c r="D57" s="50"/>
      <c r="E57" s="50"/>
      <c r="F57" s="50"/>
      <c r="G57" s="50"/>
      <c r="H57" s="50"/>
      <c r="I57" s="50"/>
      <c r="J57" s="52"/>
    </row>
    <row r="58" spans="1:10" ht="12" customHeight="1" x14ac:dyDescent="0.2">
      <c r="A58" s="48"/>
      <c r="B58" s="48"/>
      <c r="C58" s="48"/>
      <c r="D58" s="50"/>
      <c r="E58" s="50"/>
      <c r="F58" s="50"/>
      <c r="G58" s="50"/>
      <c r="H58" s="50"/>
      <c r="I58" s="50"/>
      <c r="J58" s="50"/>
    </row>
    <row r="59" spans="1:10" ht="12" customHeight="1" thickBot="1" x14ac:dyDescent="0.25">
      <c r="A59" s="48"/>
      <c r="B59" s="67" t="s">
        <v>42</v>
      </c>
      <c r="C59" s="48"/>
      <c r="D59" s="50"/>
      <c r="E59" s="50"/>
      <c r="F59" s="50"/>
      <c r="G59" s="50"/>
      <c r="H59" s="50"/>
      <c r="I59" s="50"/>
      <c r="J59" s="50"/>
    </row>
    <row r="60" spans="1:10" ht="12" customHeight="1" x14ac:dyDescent="0.2">
      <c r="A60" s="68"/>
      <c r="B60" s="91" t="s">
        <v>121</v>
      </c>
      <c r="C60" s="97"/>
      <c r="D60" s="97"/>
      <c r="E60" s="97"/>
      <c r="F60" s="97"/>
      <c r="G60" s="97"/>
      <c r="H60" s="97"/>
      <c r="I60" s="97"/>
      <c r="J60" s="98"/>
    </row>
    <row r="61" spans="1:10" ht="12" customHeight="1" x14ac:dyDescent="0.2">
      <c r="A61" s="69"/>
      <c r="B61" s="99"/>
      <c r="C61" s="99"/>
      <c r="D61" s="99"/>
      <c r="E61" s="99"/>
      <c r="F61" s="99"/>
      <c r="G61" s="99"/>
      <c r="H61" s="99"/>
      <c r="I61" s="99"/>
      <c r="J61" s="100"/>
    </row>
    <row r="62" spans="1:10" ht="12" customHeight="1" thickBot="1" x14ac:dyDescent="0.25">
      <c r="A62" s="71"/>
      <c r="B62" s="101"/>
      <c r="C62" s="101"/>
      <c r="D62" s="101"/>
      <c r="E62" s="101"/>
      <c r="F62" s="101"/>
      <c r="G62" s="101"/>
      <c r="H62" s="101"/>
      <c r="I62" s="101"/>
      <c r="J62" s="102"/>
    </row>
    <row r="63" spans="1:10" ht="12" customHeight="1" x14ac:dyDescent="0.2">
      <c r="A63" s="48"/>
      <c r="B63" s="48"/>
      <c r="C63" s="48"/>
      <c r="D63" s="50"/>
      <c r="E63" s="50"/>
      <c r="F63" s="50"/>
      <c r="G63" s="50"/>
      <c r="H63" s="50"/>
      <c r="I63" s="50"/>
      <c r="J63" s="50"/>
    </row>
    <row r="64" spans="1:10" ht="12" customHeight="1" x14ac:dyDescent="0.2">
      <c r="A64" s="48"/>
      <c r="B64" s="48"/>
      <c r="C64" s="48"/>
      <c r="D64" s="50"/>
      <c r="E64" s="50"/>
      <c r="F64" s="50"/>
      <c r="G64" s="50"/>
      <c r="H64" s="50"/>
      <c r="I64" s="50"/>
      <c r="J64" s="50"/>
    </row>
    <row r="65" ht="12" customHeight="1" x14ac:dyDescent="0.2"/>
  </sheetData>
  <mergeCells count="1">
    <mergeCell ref="B60:J62"/>
  </mergeCells>
  <conditionalFormatting sqref="B9:B44">
    <cfRule type="cellIs" dxfId="1" priority="2" stopIfTrue="1" operator="equal">
      <formula>"Adjustment to Income/Expense/Rate Base:"</formula>
    </cfRule>
  </conditionalFormatting>
  <conditionalFormatting sqref="J2">
    <cfRule type="cellIs" dxfId="0" priority="1" stopIfTrue="1" operator="equal">
      <formula>"x.x"</formula>
    </cfRule>
  </conditionalFormatting>
  <dataValidations count="3">
    <dataValidation type="list" errorStyle="warning" allowBlank="1" showInputMessage="1" showErrorMessage="1" errorTitle="FERC ACCOUNT" error="This FERC Account is not included in the drop-down list. Is this the account you want to use?" sqref="D65242:D65245 D982746:D982749 D917210:D917213 D851674:D851677 D786138:D786141 D720602:D720605 D655066:D655069 D589530:D589533 D523994:D523997 D458458:D458461 D392922:D392925 D327386:D327389 D261850:D261853 D196314:D196317 D130778:D130781 D44:D47">
      <formula1>#REF!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45:E47 E65243:E65245 E130779:E130781 E196315:E196317 E261851:E261853 E327387:E327389 E392923:E392925 E458459:E458461 E523995:E523997 E589531:E589533 E655067:E655069 E720603:E720605 E786139:E786141 E851675:E851677 E917211:E917213 E982747:E982749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65242:G65245 G130778:G130781 G196314:G196317 G261850:G261853 G327386:G327389 G392922:G392925 G458458:G458461 G523994:G523997 G589530:G589533 G655066:G655069 G720602:G720605 G786138:G786141 G851674:G851677 G917210:G917213 G982746:G982749 G44:G47">
      <formula1>#REF!</formula1>
    </dataValidation>
  </dataValidations>
  <pageMargins left="0.75" right="0.25" top="0.5" bottom="0.3" header="0.5" footer="0.5"/>
  <pageSetup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7"/>
  <sheetViews>
    <sheetView tabSelected="1" view="pageBreakPreview" zoomScale="85" zoomScaleNormal="100" zoomScaleSheetLayoutView="85" workbookViewId="0">
      <selection activeCell="I71" sqref="I71"/>
    </sheetView>
  </sheetViews>
  <sheetFormatPr defaultRowHeight="12.75" x14ac:dyDescent="0.2"/>
  <cols>
    <col min="1" max="1" width="42.42578125" style="3" customWidth="1"/>
    <col min="2" max="2" width="12.85546875" style="57" customWidth="1"/>
    <col min="3" max="3" width="10.7109375" style="57" customWidth="1"/>
    <col min="4" max="4" width="15" style="3" bestFit="1" customWidth="1"/>
    <col min="5" max="5" width="15.140625" style="38" bestFit="1" customWidth="1"/>
    <col min="6" max="6" width="15.140625" style="3" bestFit="1" customWidth="1"/>
    <col min="7" max="16384" width="9.140625" style="3"/>
  </cols>
  <sheetData>
    <row r="1" spans="1:6" x14ac:dyDescent="0.2">
      <c r="A1" s="1" t="s">
        <v>0</v>
      </c>
    </row>
    <row r="2" spans="1:6" x14ac:dyDescent="0.2">
      <c r="A2" s="4" t="s">
        <v>119</v>
      </c>
    </row>
    <row r="3" spans="1:6" x14ac:dyDescent="0.2">
      <c r="A3" s="1" t="s">
        <v>52</v>
      </c>
    </row>
    <row r="4" spans="1:6" x14ac:dyDescent="0.2">
      <c r="E4" s="5"/>
    </row>
    <row r="5" spans="1:6" x14ac:dyDescent="0.2">
      <c r="D5" s="6" t="s">
        <v>53</v>
      </c>
      <c r="E5" s="7" t="s">
        <v>54</v>
      </c>
      <c r="F5" s="6" t="s">
        <v>55</v>
      </c>
    </row>
    <row r="6" spans="1:6" x14ac:dyDescent="0.2">
      <c r="A6" s="8" t="s">
        <v>56</v>
      </c>
      <c r="B6" s="9" t="s">
        <v>57</v>
      </c>
      <c r="C6" s="9" t="s">
        <v>58</v>
      </c>
      <c r="D6" s="9" t="s">
        <v>59</v>
      </c>
      <c r="E6" s="10" t="s">
        <v>59</v>
      </c>
      <c r="F6" s="9" t="s">
        <v>60</v>
      </c>
    </row>
    <row r="7" spans="1:6" ht="6.75" customHeight="1" x14ac:dyDescent="0.2">
      <c r="A7" s="11"/>
    </row>
    <row r="8" spans="1:6" x14ac:dyDescent="0.2">
      <c r="A8" s="11" t="s">
        <v>61</v>
      </c>
    </row>
    <row r="9" spans="1:6" ht="6.75" customHeight="1" x14ac:dyDescent="0.2">
      <c r="A9" s="11"/>
    </row>
    <row r="10" spans="1:6" x14ac:dyDescent="0.2">
      <c r="A10" s="12" t="s">
        <v>62</v>
      </c>
    </row>
    <row r="11" spans="1:6" x14ac:dyDescent="0.2">
      <c r="A11" s="15" t="s">
        <v>63</v>
      </c>
      <c r="B11" s="57" t="s">
        <v>12</v>
      </c>
      <c r="C11" s="37" t="s">
        <v>13</v>
      </c>
      <c r="D11" s="14">
        <v>200998873.40000001</v>
      </c>
      <c r="E11" s="16">
        <f>'Pages 6.1.4 - 6.1.11'!BI12+'Pages 6.1.4 - 6.1.11'!BI18</f>
        <v>196088501.21788695</v>
      </c>
      <c r="F11" s="14">
        <f t="shared" ref="F11:F16" si="0">E11-D11</f>
        <v>-4910372.1821130514</v>
      </c>
    </row>
    <row r="12" spans="1:6" x14ac:dyDescent="0.2">
      <c r="A12" s="15" t="s">
        <v>64</v>
      </c>
      <c r="B12" s="57" t="s">
        <v>12</v>
      </c>
      <c r="C12" s="37" t="s">
        <v>14</v>
      </c>
      <c r="D12" s="14">
        <v>2880186.8199999994</v>
      </c>
      <c r="E12" s="16">
        <f>'Pages 6.1.4 - 6.1.11'!BI13</f>
        <v>2476947.8318041554</v>
      </c>
      <c r="F12" s="14">
        <f t="shared" si="0"/>
        <v>-403238.98819584399</v>
      </c>
    </row>
    <row r="13" spans="1:6" x14ac:dyDescent="0.2">
      <c r="A13" s="18" t="s">
        <v>65</v>
      </c>
      <c r="B13" s="57" t="s">
        <v>12</v>
      </c>
      <c r="C13" s="37" t="s">
        <v>15</v>
      </c>
      <c r="D13" s="14">
        <v>0</v>
      </c>
      <c r="E13" s="16">
        <f>'Pages 6.1.4 - 6.1.11'!BI14</f>
        <v>2683399.6408319999</v>
      </c>
      <c r="F13" s="14">
        <f t="shared" si="0"/>
        <v>2683399.6408319999</v>
      </c>
    </row>
    <row r="14" spans="1:6" x14ac:dyDescent="0.2">
      <c r="A14" s="15" t="s">
        <v>66</v>
      </c>
      <c r="B14" s="57" t="s">
        <v>12</v>
      </c>
      <c r="C14" s="37" t="s">
        <v>13</v>
      </c>
      <c r="D14" s="14">
        <v>0</v>
      </c>
      <c r="E14" s="16">
        <f>'Pages 6.1.4 - 6.1.11'!BI15</f>
        <v>4561715.3976192093</v>
      </c>
      <c r="F14" s="14">
        <f t="shared" si="0"/>
        <v>4561715.3976192093</v>
      </c>
    </row>
    <row r="15" spans="1:6" x14ac:dyDescent="0.2">
      <c r="A15" s="15" t="s">
        <v>67</v>
      </c>
      <c r="B15" s="57" t="s">
        <v>12</v>
      </c>
      <c r="C15" s="37" t="s">
        <v>13</v>
      </c>
      <c r="D15" s="16">
        <v>0</v>
      </c>
      <c r="E15" s="16">
        <f>'Pages 6.1.4 - 6.1.11'!BI16</f>
        <v>1007514.0797126672</v>
      </c>
      <c r="F15" s="14">
        <f t="shared" si="0"/>
        <v>1007514.0797126672</v>
      </c>
    </row>
    <row r="16" spans="1:6" x14ac:dyDescent="0.2">
      <c r="A16" s="18" t="s">
        <v>68</v>
      </c>
      <c r="B16" s="57" t="s">
        <v>12</v>
      </c>
      <c r="C16" s="37" t="s">
        <v>16</v>
      </c>
      <c r="D16" s="14">
        <v>39542493.649999999</v>
      </c>
      <c r="E16" s="16">
        <f>'Pages 6.1.4 - 6.1.11'!BI21</f>
        <v>39929475.802629471</v>
      </c>
      <c r="F16" s="14">
        <f t="shared" si="0"/>
        <v>386982.15262947232</v>
      </c>
    </row>
    <row r="17" spans="1:6" x14ac:dyDescent="0.2">
      <c r="A17" s="3" t="s">
        <v>69</v>
      </c>
      <c r="D17" s="17">
        <f>SUBTOTAL(9,D11:D16)</f>
        <v>243421553.87</v>
      </c>
      <c r="E17" s="19">
        <f>SUBTOTAL(9,E11:E16)</f>
        <v>246747553.97048447</v>
      </c>
      <c r="F17" s="17">
        <f>SUBTOTAL(9,F11:F16)</f>
        <v>3326000.1004844531</v>
      </c>
    </row>
    <row r="18" spans="1:6" x14ac:dyDescent="0.2">
      <c r="D18" s="14"/>
      <c r="E18" s="16"/>
      <c r="F18" s="14"/>
    </row>
    <row r="19" spans="1:6" x14ac:dyDescent="0.2">
      <c r="A19" s="1" t="s">
        <v>70</v>
      </c>
      <c r="D19" s="14"/>
      <c r="E19" s="16"/>
      <c r="F19" s="14"/>
    </row>
    <row r="20" spans="1:6" x14ac:dyDescent="0.2">
      <c r="A20" s="13" t="s">
        <v>63</v>
      </c>
      <c r="B20" s="57" t="s">
        <v>18</v>
      </c>
      <c r="C20" s="37" t="s">
        <v>13</v>
      </c>
      <c r="D20" s="16">
        <v>7741419.79</v>
      </c>
      <c r="E20" s="16">
        <f>'Pages 6.1.4 - 6.1.11'!BI25</f>
        <v>8253021.5800396102</v>
      </c>
      <c r="F20" s="14">
        <f t="shared" ref="F20:F22" si="1">E20-D20</f>
        <v>511601.79003961012</v>
      </c>
    </row>
    <row r="21" spans="1:6" x14ac:dyDescent="0.2">
      <c r="A21" s="13" t="s">
        <v>64</v>
      </c>
      <c r="B21" s="57" t="s">
        <v>18</v>
      </c>
      <c r="C21" s="37" t="s">
        <v>14</v>
      </c>
      <c r="D21" s="16">
        <v>30417818.969999999</v>
      </c>
      <c r="E21" s="16">
        <f>'Pages 6.1.4 - 6.1.11'!BI26</f>
        <v>20716840.801774248</v>
      </c>
      <c r="F21" s="14">
        <f t="shared" si="1"/>
        <v>-9700978.1682257503</v>
      </c>
    </row>
    <row r="22" spans="1:6" x14ac:dyDescent="0.2">
      <c r="A22" s="15" t="s">
        <v>71</v>
      </c>
      <c r="B22" s="57" t="s">
        <v>18</v>
      </c>
      <c r="C22" s="37" t="s">
        <v>14</v>
      </c>
      <c r="D22" s="14">
        <v>0</v>
      </c>
      <c r="E22" s="16">
        <f>'Pages 6.1.4 - 6.1.11'!BI27</f>
        <v>0</v>
      </c>
      <c r="F22" s="14">
        <f t="shared" si="1"/>
        <v>0</v>
      </c>
    </row>
    <row r="23" spans="1:6" x14ac:dyDescent="0.2">
      <c r="A23" s="3" t="s">
        <v>72</v>
      </c>
      <c r="D23" s="17">
        <f>SUBTOTAL(9,D20:D22)</f>
        <v>38159238.759999998</v>
      </c>
      <c r="E23" s="19">
        <f>SUBTOTAL(9,E20:E22)</f>
        <v>28969862.381813858</v>
      </c>
      <c r="F23" s="17">
        <f>SUBTOTAL(9,F20:F22)</f>
        <v>-9189376.3781861402</v>
      </c>
    </row>
    <row r="24" spans="1:6" x14ac:dyDescent="0.2">
      <c r="D24" s="14"/>
      <c r="E24" s="16"/>
      <c r="F24" s="14"/>
    </row>
    <row r="25" spans="1:6" x14ac:dyDescent="0.2">
      <c r="A25" s="1" t="s">
        <v>73</v>
      </c>
      <c r="D25" s="14"/>
      <c r="E25" s="16"/>
      <c r="F25" s="14"/>
    </row>
    <row r="26" spans="1:6" x14ac:dyDescent="0.2">
      <c r="A26" s="18" t="s">
        <v>63</v>
      </c>
      <c r="B26" s="57" t="s">
        <v>20</v>
      </c>
      <c r="C26" s="37" t="s">
        <v>13</v>
      </c>
      <c r="D26" s="14">
        <v>43967402.829999998</v>
      </c>
      <c r="E26" s="16">
        <f>'Pages 6.1.4 - 6.1.11'!BI31</f>
        <v>44553816.271140471</v>
      </c>
      <c r="F26" s="14">
        <f>E26-D26</f>
        <v>586413.44114047289</v>
      </c>
    </row>
    <row r="27" spans="1:6" x14ac:dyDescent="0.2">
      <c r="A27" s="18" t="s">
        <v>64</v>
      </c>
      <c r="B27" s="57" t="s">
        <v>20</v>
      </c>
      <c r="C27" s="37" t="s">
        <v>14</v>
      </c>
      <c r="D27" s="14">
        <v>16811606.189999998</v>
      </c>
      <c r="E27" s="16">
        <f>'Pages 6.1.4 - 6.1.11'!BI32</f>
        <v>16162122.307903731</v>
      </c>
      <c r="F27" s="14">
        <f>E27-D27</f>
        <v>-649483.88209626637</v>
      </c>
    </row>
    <row r="28" spans="1:6" x14ac:dyDescent="0.2">
      <c r="A28" s="15" t="s">
        <v>74</v>
      </c>
      <c r="B28" s="57" t="s">
        <v>20</v>
      </c>
      <c r="C28" s="37" t="s">
        <v>13</v>
      </c>
      <c r="D28" s="16">
        <v>43176632</v>
      </c>
      <c r="E28" s="16">
        <f>'Pages 6.1.4 - 6.1.11'!BI33</f>
        <v>42829424.596213676</v>
      </c>
      <c r="F28" s="14">
        <f>E28-D28</f>
        <v>-347207.40378632396</v>
      </c>
    </row>
    <row r="29" spans="1:6" x14ac:dyDescent="0.2">
      <c r="A29" s="18" t="s">
        <v>75</v>
      </c>
      <c r="B29" s="57" t="s">
        <v>20</v>
      </c>
      <c r="C29" s="37" t="s">
        <v>14</v>
      </c>
      <c r="D29" s="16">
        <v>24498558</v>
      </c>
      <c r="E29" s="16">
        <f>'Pages 6.1.4 - 6.1.11'!BI34</f>
        <v>24068017.655833479</v>
      </c>
      <c r="F29" s="14">
        <f>E29-D29</f>
        <v>-430540.34416652098</v>
      </c>
    </row>
    <row r="30" spans="1:6" x14ac:dyDescent="0.2">
      <c r="A30" s="3" t="s">
        <v>76</v>
      </c>
      <c r="D30" s="17">
        <f>SUBTOTAL(9,D26:D29)</f>
        <v>128454199.02</v>
      </c>
      <c r="E30" s="19">
        <f>SUBTOTAL(9,E26:E29)</f>
        <v>127613380.83109136</v>
      </c>
      <c r="F30" s="17">
        <f>SUBTOTAL(9,F26:F29)</f>
        <v>-840818.18890863843</v>
      </c>
    </row>
    <row r="31" spans="1:6" x14ac:dyDescent="0.2">
      <c r="D31" s="14"/>
      <c r="E31" s="16"/>
      <c r="F31" s="14"/>
    </row>
    <row r="32" spans="1:6" x14ac:dyDescent="0.2">
      <c r="A32" s="1" t="s">
        <v>77</v>
      </c>
      <c r="D32" s="14"/>
      <c r="E32" s="16"/>
      <c r="F32" s="14"/>
    </row>
    <row r="33" spans="1:6" x14ac:dyDescent="0.2">
      <c r="A33" s="18" t="s">
        <v>63</v>
      </c>
      <c r="B33" s="57" t="s">
        <v>23</v>
      </c>
      <c r="C33" s="37" t="s">
        <v>13</v>
      </c>
      <c r="D33" s="14">
        <v>81451417.870000005</v>
      </c>
      <c r="E33" s="16">
        <f>'Pages 6.1.4 - 6.1.11'!BI38</f>
        <v>81799639.743723258</v>
      </c>
      <c r="F33" s="14">
        <f>E33-D33</f>
        <v>348221.87372325361</v>
      </c>
    </row>
    <row r="34" spans="1:6" x14ac:dyDescent="0.2">
      <c r="A34" s="18" t="s">
        <v>64</v>
      </c>
      <c r="B34" s="57" t="s">
        <v>23</v>
      </c>
      <c r="C34" s="37" t="s">
        <v>14</v>
      </c>
      <c r="D34" s="14">
        <v>26988243.629999999</v>
      </c>
      <c r="E34" s="16">
        <f>'Pages 6.1.4 - 6.1.11'!BI39</f>
        <v>28987604.423640653</v>
      </c>
      <c r="F34" s="14">
        <f>E34-D34</f>
        <v>1999360.7936406545</v>
      </c>
    </row>
    <row r="35" spans="1:6" x14ac:dyDescent="0.2">
      <c r="A35" s="18" t="s">
        <v>68</v>
      </c>
      <c r="B35" s="57" t="s">
        <v>23</v>
      </c>
      <c r="C35" s="37" t="s">
        <v>16</v>
      </c>
      <c r="D35" s="14">
        <v>1364751.07</v>
      </c>
      <c r="E35" s="16">
        <f>'Pages 6.1.4 - 6.1.11'!BI40</f>
        <v>1567847.4237963264</v>
      </c>
      <c r="F35" s="14">
        <f t="shared" ref="F35:F39" si="2">E35-D35</f>
        <v>203096.35379632632</v>
      </c>
    </row>
    <row r="36" spans="1:6" x14ac:dyDescent="0.2">
      <c r="A36" s="18" t="s">
        <v>65</v>
      </c>
      <c r="B36" s="57" t="s">
        <v>23</v>
      </c>
      <c r="C36" s="37" t="s">
        <v>15</v>
      </c>
      <c r="D36" s="14">
        <v>32238</v>
      </c>
      <c r="E36" s="16">
        <f>'Pages 6.1.4 - 6.1.11'!BI41</f>
        <v>-94342.142564318798</v>
      </c>
      <c r="F36" s="14">
        <f t="shared" si="2"/>
        <v>-126580.1425643188</v>
      </c>
    </row>
    <row r="37" spans="1:6" x14ac:dyDescent="0.2">
      <c r="A37" s="18" t="s">
        <v>78</v>
      </c>
      <c r="B37" s="57" t="s">
        <v>23</v>
      </c>
      <c r="C37" s="37" t="s">
        <v>13</v>
      </c>
      <c r="D37" s="14">
        <v>0</v>
      </c>
      <c r="E37" s="16">
        <f>'Pages 6.1.4 - 6.1.11'!BI42</f>
        <v>746652.71864944522</v>
      </c>
      <c r="F37" s="14">
        <f t="shared" si="2"/>
        <v>746652.71864944522</v>
      </c>
    </row>
    <row r="38" spans="1:6" x14ac:dyDescent="0.2">
      <c r="A38" s="18" t="s">
        <v>79</v>
      </c>
      <c r="B38" s="57" t="s">
        <v>23</v>
      </c>
      <c r="C38" s="37" t="s">
        <v>14</v>
      </c>
      <c r="D38" s="14">
        <v>0</v>
      </c>
      <c r="E38" s="16">
        <f>'Pages 6.1.4 - 6.1.11'!BI43</f>
        <v>747766.93552388612</v>
      </c>
      <c r="F38" s="14">
        <f t="shared" si="2"/>
        <v>747766.93552388612</v>
      </c>
    </row>
    <row r="39" spans="1:6" x14ac:dyDescent="0.2">
      <c r="A39" s="18" t="s">
        <v>80</v>
      </c>
      <c r="B39" s="57" t="s">
        <v>23</v>
      </c>
      <c r="C39" s="37" t="s">
        <v>13</v>
      </c>
      <c r="D39" s="14">
        <v>0</v>
      </c>
      <c r="E39" s="16">
        <f>'Pages 6.1.4 - 6.1.11'!BI44</f>
        <v>1095063.4687516037</v>
      </c>
      <c r="F39" s="14">
        <f t="shared" si="2"/>
        <v>1095063.4687516037</v>
      </c>
    </row>
    <row r="40" spans="1:6" x14ac:dyDescent="0.2">
      <c r="A40" s="18" t="s">
        <v>81</v>
      </c>
      <c r="B40" s="57" t="s">
        <v>23</v>
      </c>
      <c r="C40" s="37" t="s">
        <v>14</v>
      </c>
      <c r="D40" s="14">
        <v>0</v>
      </c>
      <c r="E40" s="16">
        <f>'Pages 6.1.4 - 6.1.11'!BI45</f>
        <v>877113.26222599542</v>
      </c>
      <c r="F40" s="14">
        <f>E40-D40</f>
        <v>877113.26222599542</v>
      </c>
    </row>
    <row r="41" spans="1:6" x14ac:dyDescent="0.2">
      <c r="A41" s="3" t="s">
        <v>82</v>
      </c>
      <c r="D41" s="17">
        <f>SUBTOTAL(9,D33:D40)</f>
        <v>109836650.56999999</v>
      </c>
      <c r="E41" s="19">
        <f>SUBTOTAL(9,E33:E40)</f>
        <v>115727345.83374687</v>
      </c>
      <c r="F41" s="17">
        <f>SUBTOTAL(9,F33:F40)</f>
        <v>5890695.2637468474</v>
      </c>
    </row>
    <row r="42" spans="1:6" x14ac:dyDescent="0.2">
      <c r="D42" s="14"/>
      <c r="E42" s="16"/>
      <c r="F42" s="14"/>
    </row>
    <row r="43" spans="1:6" x14ac:dyDescent="0.2">
      <c r="A43" s="1" t="s">
        <v>83</v>
      </c>
      <c r="D43" s="14"/>
      <c r="E43" s="16"/>
      <c r="F43" s="14"/>
    </row>
    <row r="44" spans="1:6" x14ac:dyDescent="0.2">
      <c r="A44" s="3" t="s">
        <v>84</v>
      </c>
      <c r="B44" s="57">
        <v>403364</v>
      </c>
      <c r="C44" s="37" t="s">
        <v>24</v>
      </c>
      <c r="D44" s="14">
        <v>7937175.1600000011</v>
      </c>
      <c r="E44" s="16">
        <f>'Pages 6.1.4 - 6.1.11'!BI49</f>
        <v>8032660.9508095765</v>
      </c>
      <c r="F44" s="14">
        <f t="shared" ref="F44:F50" si="3">E44-D44</f>
        <v>95485.790809575468</v>
      </c>
    </row>
    <row r="45" spans="1:6" x14ac:dyDescent="0.2">
      <c r="A45" s="3" t="s">
        <v>85</v>
      </c>
      <c r="B45" s="57">
        <v>403364</v>
      </c>
      <c r="C45" s="37" t="s">
        <v>26</v>
      </c>
      <c r="D45" s="14">
        <v>53608263.739999987</v>
      </c>
      <c r="E45" s="16">
        <f>'Pages 6.1.4 - 6.1.11'!BI50</f>
        <v>56571654.021483123</v>
      </c>
      <c r="F45" s="14">
        <f t="shared" si="3"/>
        <v>2963390.2814831361</v>
      </c>
    </row>
    <row r="46" spans="1:6" x14ac:dyDescent="0.2">
      <c r="A46" s="3" t="s">
        <v>86</v>
      </c>
      <c r="B46" s="57">
        <v>403364</v>
      </c>
      <c r="C46" s="37" t="s">
        <v>28</v>
      </c>
      <c r="D46" s="14">
        <v>14311534.989999998</v>
      </c>
      <c r="E46" s="16">
        <f>'Pages 6.1.4 - 6.1.11'!BI51</f>
        <v>14961864.334752474</v>
      </c>
      <c r="F46" s="14">
        <f t="shared" si="3"/>
        <v>650329.34475247562</v>
      </c>
    </row>
    <row r="47" spans="1:6" x14ac:dyDescent="0.2">
      <c r="A47" s="3" t="s">
        <v>87</v>
      </c>
      <c r="B47" s="57">
        <v>403364</v>
      </c>
      <c r="C47" s="37" t="s">
        <v>29</v>
      </c>
      <c r="D47" s="14">
        <v>16472691.030000001</v>
      </c>
      <c r="E47" s="16">
        <f>'Pages 6.1.4 - 6.1.11'!BI52</f>
        <v>19701936.231679771</v>
      </c>
      <c r="F47" s="14">
        <f t="shared" si="3"/>
        <v>3229245.2016797699</v>
      </c>
    </row>
    <row r="48" spans="1:6" x14ac:dyDescent="0.2">
      <c r="A48" s="3" t="s">
        <v>88</v>
      </c>
      <c r="B48" s="57">
        <v>403364</v>
      </c>
      <c r="C48" s="37" t="s">
        <v>27</v>
      </c>
      <c r="D48" s="14">
        <v>54969348.600000001</v>
      </c>
      <c r="E48" s="16">
        <f>'Pages 6.1.4 - 6.1.11'!BI53</f>
        <v>82851293.928293839</v>
      </c>
      <c r="F48" s="14">
        <f t="shared" si="3"/>
        <v>27881945.328293838</v>
      </c>
    </row>
    <row r="49" spans="1:6" x14ac:dyDescent="0.2">
      <c r="A49" s="3" t="s">
        <v>89</v>
      </c>
      <c r="B49" s="57">
        <v>403364</v>
      </c>
      <c r="C49" s="37" t="s">
        <v>25</v>
      </c>
      <c r="D49" s="14">
        <v>7065186.75</v>
      </c>
      <c r="E49" s="16">
        <f>'Pages 6.1.4 - 6.1.11'!BI54</f>
        <v>10186145.562308213</v>
      </c>
      <c r="F49" s="14">
        <f t="shared" si="3"/>
        <v>3120958.8123082127</v>
      </c>
    </row>
    <row r="50" spans="1:6" x14ac:dyDescent="0.2">
      <c r="A50" s="3" t="s">
        <v>90</v>
      </c>
      <c r="B50" s="57">
        <v>403364</v>
      </c>
      <c r="C50" s="37" t="s">
        <v>34</v>
      </c>
      <c r="D50" s="14">
        <v>3841152.3300000005</v>
      </c>
      <c r="E50" s="16">
        <f>'Pages 6.1.4 - 6.1.11'!BI55</f>
        <v>4091933.8169452781</v>
      </c>
      <c r="F50" s="14">
        <f t="shared" si="3"/>
        <v>250781.48694527755</v>
      </c>
    </row>
    <row r="51" spans="1:6" x14ac:dyDescent="0.2">
      <c r="A51" s="3" t="s">
        <v>91</v>
      </c>
      <c r="D51" s="17">
        <f>SUBTOTAL(9,D44:D50)</f>
        <v>158205352.59999999</v>
      </c>
      <c r="E51" s="19">
        <f>SUBTOTAL(9,E44:E50)</f>
        <v>196397488.84627229</v>
      </c>
      <c r="F51" s="17">
        <f>SUBTOTAL(9,F44:F50)</f>
        <v>38192136.246272288</v>
      </c>
    </row>
    <row r="52" spans="1:6" x14ac:dyDescent="0.2">
      <c r="D52" s="14"/>
      <c r="E52" s="16"/>
      <c r="F52" s="14"/>
    </row>
    <row r="53" spans="1:6" x14ac:dyDescent="0.2">
      <c r="A53" s="12" t="s">
        <v>92</v>
      </c>
      <c r="D53" s="14"/>
      <c r="E53" s="16"/>
      <c r="F53" s="14"/>
    </row>
    <row r="54" spans="1:6" x14ac:dyDescent="0.2">
      <c r="A54" s="3" t="s">
        <v>84</v>
      </c>
      <c r="B54" s="57" t="s">
        <v>33</v>
      </c>
      <c r="C54" s="37" t="s">
        <v>24</v>
      </c>
      <c r="D54" s="14">
        <v>402578.22</v>
      </c>
      <c r="E54" s="16">
        <f>'Pages 6.1.4 - 6.1.11'!BI59</f>
        <v>515594.241786842</v>
      </c>
      <c r="F54" s="14">
        <f t="shared" ref="F54:F68" si="4">E54-D54</f>
        <v>113016.02178684203</v>
      </c>
    </row>
    <row r="55" spans="1:6" x14ac:dyDescent="0.2">
      <c r="A55" s="3" t="s">
        <v>85</v>
      </c>
      <c r="B55" s="57" t="s">
        <v>33</v>
      </c>
      <c r="C55" s="37" t="s">
        <v>26</v>
      </c>
      <c r="D55" s="14">
        <v>5078614.17</v>
      </c>
      <c r="E55" s="16">
        <f>'Pages 6.1.4 - 6.1.11'!BI60</f>
        <v>5637722.494718764</v>
      </c>
      <c r="F55" s="14">
        <f t="shared" si="4"/>
        <v>559108.32471876405</v>
      </c>
    </row>
    <row r="56" spans="1:6" x14ac:dyDescent="0.2">
      <c r="A56" s="3" t="s">
        <v>86</v>
      </c>
      <c r="B56" s="57" t="s">
        <v>33</v>
      </c>
      <c r="C56" s="37" t="s">
        <v>28</v>
      </c>
      <c r="D56" s="14">
        <v>1153845.1599999999</v>
      </c>
      <c r="E56" s="16">
        <f>'Pages 6.1.4 - 6.1.11'!BI61</f>
        <v>1187522.6358081368</v>
      </c>
      <c r="F56" s="14">
        <f t="shared" si="4"/>
        <v>33677.475808136864</v>
      </c>
    </row>
    <row r="57" spans="1:6" x14ac:dyDescent="0.2">
      <c r="A57" s="3" t="s">
        <v>87</v>
      </c>
      <c r="B57" s="57" t="s">
        <v>33</v>
      </c>
      <c r="C57" s="37" t="s">
        <v>29</v>
      </c>
      <c r="D57" s="14">
        <v>1983010.63</v>
      </c>
      <c r="E57" s="16">
        <f>'Pages 6.1.4 - 6.1.11'!BI62</f>
        <v>2092539.8936124721</v>
      </c>
      <c r="F57" s="14">
        <f t="shared" si="4"/>
        <v>109529.26361247222</v>
      </c>
    </row>
    <row r="58" spans="1:6" x14ac:dyDescent="0.2">
      <c r="A58" s="3" t="s">
        <v>88</v>
      </c>
      <c r="B58" s="57" t="s">
        <v>33</v>
      </c>
      <c r="C58" s="37" t="s">
        <v>27</v>
      </c>
      <c r="D58" s="14">
        <v>4800293.32</v>
      </c>
      <c r="E58" s="16">
        <f>'Pages 6.1.4 - 6.1.11'!BI63</f>
        <v>5011722.7240566546</v>
      </c>
      <c r="F58" s="14">
        <f t="shared" si="4"/>
        <v>211429.40405665431</v>
      </c>
    </row>
    <row r="59" spans="1:6" x14ac:dyDescent="0.2">
      <c r="A59" s="3" t="s">
        <v>89</v>
      </c>
      <c r="B59" s="57" t="s">
        <v>33</v>
      </c>
      <c r="C59" s="37" t="s">
        <v>25</v>
      </c>
      <c r="D59" s="16">
        <v>919901.03</v>
      </c>
      <c r="E59" s="16">
        <f>'Pages 6.1.4 - 6.1.11'!BI64</f>
        <v>1028984.4417689751</v>
      </c>
      <c r="F59" s="14">
        <f t="shared" si="4"/>
        <v>109083.41176897509</v>
      </c>
    </row>
    <row r="60" spans="1:6" x14ac:dyDescent="0.2">
      <c r="A60" s="3" t="s">
        <v>90</v>
      </c>
      <c r="B60" s="57" t="s">
        <v>33</v>
      </c>
      <c r="C60" s="37" t="s">
        <v>34</v>
      </c>
      <c r="D60" s="16">
        <v>388207.77</v>
      </c>
      <c r="E60" s="16">
        <f>'Pages 6.1.4 - 6.1.11'!BI65</f>
        <v>366042.46561701043</v>
      </c>
      <c r="F60" s="14">
        <f t="shared" si="4"/>
        <v>-22165.304382989591</v>
      </c>
    </row>
    <row r="61" spans="1:6" x14ac:dyDescent="0.2">
      <c r="A61" s="18" t="s">
        <v>63</v>
      </c>
      <c r="B61" s="57" t="s">
        <v>33</v>
      </c>
      <c r="C61" s="37" t="s">
        <v>13</v>
      </c>
      <c r="D61" s="16">
        <v>6638364.9000000004</v>
      </c>
      <c r="E61" s="16">
        <f>'Pages 6.1.4 - 6.1.11'!BI66</f>
        <v>7070882.0246594548</v>
      </c>
      <c r="F61" s="14">
        <f t="shared" si="4"/>
        <v>432517.12465945445</v>
      </c>
    </row>
    <row r="62" spans="1:6" x14ac:dyDescent="0.2">
      <c r="A62" s="18" t="s">
        <v>64</v>
      </c>
      <c r="B62" s="57" t="s">
        <v>33</v>
      </c>
      <c r="C62" s="37" t="s">
        <v>14</v>
      </c>
      <c r="D62" s="16">
        <v>2887055.19</v>
      </c>
      <c r="E62" s="16">
        <f>'Pages 6.1.4 - 6.1.11'!BI67</f>
        <v>3002133.4249453866</v>
      </c>
      <c r="F62" s="14">
        <f t="shared" si="4"/>
        <v>115078.23494538665</v>
      </c>
    </row>
    <row r="63" spans="1:6" x14ac:dyDescent="0.2">
      <c r="A63" s="18" t="s">
        <v>65</v>
      </c>
      <c r="B63" s="57" t="s">
        <v>33</v>
      </c>
      <c r="C63" s="37" t="s">
        <v>15</v>
      </c>
      <c r="D63" s="16">
        <v>1452.23</v>
      </c>
      <c r="E63" s="16">
        <f>'Pages 6.1.4 - 6.1.11'!BI68</f>
        <v>5963.3909299999978</v>
      </c>
      <c r="F63" s="14">
        <f t="shared" si="4"/>
        <v>4511.1609299999982</v>
      </c>
    </row>
    <row r="64" spans="1:6" x14ac:dyDescent="0.2">
      <c r="A64" s="18" t="s">
        <v>93</v>
      </c>
      <c r="B64" s="57" t="s">
        <v>33</v>
      </c>
      <c r="C64" s="37" t="s">
        <v>36</v>
      </c>
      <c r="D64" s="16">
        <v>15567253.9</v>
      </c>
      <c r="E64" s="16">
        <f>'Pages 6.1.4 - 6.1.11'!BI69</f>
        <v>16423000.01175422</v>
      </c>
      <c r="F64" s="14">
        <f t="shared" si="4"/>
        <v>855746.11175421998</v>
      </c>
    </row>
    <row r="65" spans="1:6" x14ac:dyDescent="0.2">
      <c r="A65" s="18" t="s">
        <v>68</v>
      </c>
      <c r="B65" s="57" t="s">
        <v>33</v>
      </c>
      <c r="C65" s="37" t="s">
        <v>16</v>
      </c>
      <c r="D65" s="16">
        <v>435213.83</v>
      </c>
      <c r="E65" s="16">
        <f>'Pages 6.1.4 - 6.1.11'!BI70</f>
        <v>430889.65243415139</v>
      </c>
      <c r="F65" s="14">
        <f t="shared" si="4"/>
        <v>-4324.1775658486295</v>
      </c>
    </row>
    <row r="66" spans="1:6" x14ac:dyDescent="0.2">
      <c r="A66" s="18" t="s">
        <v>68</v>
      </c>
      <c r="B66" s="57" t="s">
        <v>33</v>
      </c>
      <c r="C66" s="37" t="s">
        <v>37</v>
      </c>
      <c r="D66" s="16">
        <v>0</v>
      </c>
      <c r="E66" s="16">
        <f>'Pages 6.1.4 - 6.1.11'!BI71</f>
        <v>0</v>
      </c>
      <c r="F66" s="14">
        <f t="shared" si="4"/>
        <v>0</v>
      </c>
    </row>
    <row r="67" spans="1:6" x14ac:dyDescent="0.2">
      <c r="A67" s="18" t="s">
        <v>94</v>
      </c>
      <c r="B67" s="57" t="s">
        <v>33</v>
      </c>
      <c r="C67" s="37" t="s">
        <v>38</v>
      </c>
      <c r="D67" s="16">
        <v>1040345.44</v>
      </c>
      <c r="E67" s="16">
        <f>'Pages 6.1.4 - 6.1.11'!BI72</f>
        <v>826065.17133974982</v>
      </c>
      <c r="F67" s="14">
        <f t="shared" si="4"/>
        <v>-214280.26866025012</v>
      </c>
    </row>
    <row r="68" spans="1:6" x14ac:dyDescent="0.2">
      <c r="A68" s="18" t="s">
        <v>95</v>
      </c>
      <c r="B68" s="57" t="s">
        <v>33</v>
      </c>
      <c r="C68" s="37" t="s">
        <v>39</v>
      </c>
      <c r="D68" s="16">
        <v>95328.48</v>
      </c>
      <c r="E68" s="16">
        <f>'Pages 6.1.4 - 6.1.11'!BI73</f>
        <v>105481.86961116581</v>
      </c>
      <c r="F68" s="14">
        <f t="shared" si="4"/>
        <v>10153.38961116581</v>
      </c>
    </row>
    <row r="69" spans="1:6" x14ac:dyDescent="0.2">
      <c r="A69" s="3" t="s">
        <v>96</v>
      </c>
      <c r="D69" s="19">
        <f>SUBTOTAL(9,D54:D68)</f>
        <v>41391464.269999996</v>
      </c>
      <c r="E69" s="19">
        <f>SUBTOTAL(9,E54:E68)</f>
        <v>43704544.443042986</v>
      </c>
      <c r="F69" s="17">
        <f>SUBTOTAL(9,F54:F68)</f>
        <v>2313080.1730429837</v>
      </c>
    </row>
    <row r="70" spans="1:6" x14ac:dyDescent="0.2">
      <c r="D70" s="16"/>
      <c r="E70" s="16"/>
      <c r="F70" s="14"/>
    </row>
    <row r="71" spans="1:6" x14ac:dyDescent="0.2">
      <c r="A71" s="1" t="s">
        <v>40</v>
      </c>
      <c r="D71" s="19">
        <f>SUBTOTAL(9,D11:D69)</f>
        <v>719468459.09000015</v>
      </c>
      <c r="E71" s="19">
        <f>SUBTOTAL(9,E11:E69)</f>
        <v>759160176.3064518</v>
      </c>
      <c r="F71" s="17">
        <f>SUBTOTAL(9,F11:F69)</f>
        <v>39691717.216451794</v>
      </c>
    </row>
    <row r="72" spans="1:6" x14ac:dyDescent="0.2">
      <c r="A72" s="1"/>
      <c r="D72" s="24"/>
      <c r="E72" s="86" t="s">
        <v>130</v>
      </c>
      <c r="F72" s="24">
        <f>SUM(F44:F45,F47:F50)</f>
        <v>37541806.901519813</v>
      </c>
    </row>
    <row r="73" spans="1:6" x14ac:dyDescent="0.2">
      <c r="A73" s="1"/>
      <c r="D73" s="83"/>
      <c r="E73" s="87" t="s">
        <v>131</v>
      </c>
      <c r="F73" s="20">
        <f>F71-F72</f>
        <v>2149910.3149319813</v>
      </c>
    </row>
    <row r="74" spans="1:6" x14ac:dyDescent="0.2">
      <c r="A74" s="1"/>
      <c r="D74" s="83"/>
      <c r="E74" s="83"/>
      <c r="F74" s="21" t="s">
        <v>97</v>
      </c>
    </row>
    <row r="75" spans="1:6" x14ac:dyDescent="0.2">
      <c r="D75" s="16"/>
      <c r="E75" s="16"/>
      <c r="F75" s="21"/>
    </row>
    <row r="76" spans="1:6" x14ac:dyDescent="0.2">
      <c r="D76" s="16"/>
      <c r="E76" s="16"/>
      <c r="F76" s="14"/>
    </row>
    <row r="77" spans="1:6" x14ac:dyDescent="0.2">
      <c r="A77" s="1" t="s">
        <v>98</v>
      </c>
      <c r="D77" s="16"/>
      <c r="E77" s="16"/>
      <c r="F77" s="14"/>
    </row>
    <row r="78" spans="1:6" ht="12.75" customHeight="1" x14ac:dyDescent="0.2">
      <c r="A78" s="1"/>
      <c r="D78" s="16"/>
      <c r="E78" s="16"/>
      <c r="F78" s="14"/>
    </row>
    <row r="79" spans="1:6" x14ac:dyDescent="0.2">
      <c r="A79" s="1" t="s">
        <v>99</v>
      </c>
      <c r="D79" s="16"/>
      <c r="E79" s="16"/>
      <c r="F79" s="14"/>
    </row>
    <row r="80" spans="1:6" x14ac:dyDescent="0.2">
      <c r="A80" s="3" t="s">
        <v>84</v>
      </c>
      <c r="B80" s="105" t="s">
        <v>43</v>
      </c>
      <c r="C80" s="37" t="s">
        <v>24</v>
      </c>
      <c r="D80" s="16">
        <v>1765.21</v>
      </c>
      <c r="E80" s="16">
        <f>'Pages 6.1.4 - 6.1.11'!BI86</f>
        <v>1862.5704417400798</v>
      </c>
      <c r="F80" s="14">
        <f t="shared" ref="F80:F96" si="5">E80-D80</f>
        <v>97.36044174007975</v>
      </c>
    </row>
    <row r="81" spans="1:6" x14ac:dyDescent="0.2">
      <c r="A81" s="3" t="s">
        <v>94</v>
      </c>
      <c r="B81" s="105" t="s">
        <v>43</v>
      </c>
      <c r="C81" s="37" t="s">
        <v>38</v>
      </c>
      <c r="D81" s="16">
        <v>9726914.6400000006</v>
      </c>
      <c r="E81" s="16">
        <f>'Pages 6.1.4 - 6.1.11'!BI87</f>
        <v>10662551.303106965</v>
      </c>
      <c r="F81" s="14">
        <f t="shared" si="5"/>
        <v>935636.6631069649</v>
      </c>
    </row>
    <row r="82" spans="1:6" x14ac:dyDescent="0.2">
      <c r="A82" s="18" t="s">
        <v>68</v>
      </c>
      <c r="B82" s="105" t="s">
        <v>43</v>
      </c>
      <c r="C82" s="37" t="s">
        <v>16</v>
      </c>
      <c r="D82" s="16">
        <v>224239.95</v>
      </c>
      <c r="E82" s="16">
        <f>'Pages 6.1.4 - 6.1.11'!BI88</f>
        <v>224529.32000000004</v>
      </c>
      <c r="F82" s="14">
        <f t="shared" si="5"/>
        <v>289.37000000002445</v>
      </c>
    </row>
    <row r="83" spans="1:6" x14ac:dyDescent="0.2">
      <c r="A83" s="3" t="s">
        <v>89</v>
      </c>
      <c r="B83" s="105" t="s">
        <v>43</v>
      </c>
      <c r="C83" s="37" t="s">
        <v>25</v>
      </c>
      <c r="D83" s="16">
        <v>23041.53</v>
      </c>
      <c r="E83" s="16">
        <f>'Pages 6.1.4 - 6.1.11'!BI89</f>
        <v>23036.084338702069</v>
      </c>
      <c r="F83" s="14">
        <f t="shared" si="5"/>
        <v>-5.4456612979302008</v>
      </c>
    </row>
    <row r="84" spans="1:6" x14ac:dyDescent="0.2">
      <c r="A84" s="3" t="s">
        <v>85</v>
      </c>
      <c r="B84" s="105" t="s">
        <v>43</v>
      </c>
      <c r="C84" s="37" t="s">
        <v>26</v>
      </c>
      <c r="D84" s="16">
        <v>10341.049999999999</v>
      </c>
      <c r="E84" s="16">
        <f>'Pages 6.1.4 - 6.1.11'!BI90</f>
        <v>11570.618095657768</v>
      </c>
      <c r="F84" s="14">
        <f t="shared" si="5"/>
        <v>1229.5680956577689</v>
      </c>
    </row>
    <row r="85" spans="1:6" x14ac:dyDescent="0.2">
      <c r="A85" s="18" t="s">
        <v>95</v>
      </c>
      <c r="B85" s="105" t="s">
        <v>43</v>
      </c>
      <c r="C85" s="37" t="s">
        <v>39</v>
      </c>
      <c r="D85" s="16">
        <v>1239.29</v>
      </c>
      <c r="E85" s="16">
        <f>'Pages 6.1.4 - 6.1.11'!BI91</f>
        <v>0</v>
      </c>
      <c r="F85" s="14">
        <f t="shared" si="5"/>
        <v>-1239.29</v>
      </c>
    </row>
    <row r="86" spans="1:6" x14ac:dyDescent="0.2">
      <c r="A86" s="18" t="s">
        <v>65</v>
      </c>
      <c r="B86" s="105" t="s">
        <v>43</v>
      </c>
      <c r="C86" s="37" t="s">
        <v>15</v>
      </c>
      <c r="D86" s="16">
        <v>7593453.7199999997</v>
      </c>
      <c r="E86" s="16">
        <f>'Pages 6.1.4 - 6.1.11'!BI92</f>
        <v>3777.5499999999988</v>
      </c>
      <c r="F86" s="14">
        <f t="shared" si="5"/>
        <v>-7589676.1699999999</v>
      </c>
    </row>
    <row r="87" spans="1:6" x14ac:dyDescent="0.2">
      <c r="A87" s="15" t="s">
        <v>63</v>
      </c>
      <c r="B87" s="105" t="s">
        <v>43</v>
      </c>
      <c r="C87" s="37" t="s">
        <v>13</v>
      </c>
      <c r="D87" s="16">
        <v>4471040.9800000004</v>
      </c>
      <c r="E87" s="16">
        <f>'Pages 6.1.4 - 6.1.11'!BI93</f>
        <v>4364461.2535880338</v>
      </c>
      <c r="F87" s="14">
        <f t="shared" si="5"/>
        <v>-106579.72641196661</v>
      </c>
    </row>
    <row r="88" spans="1:6" x14ac:dyDescent="0.2">
      <c r="A88" s="15" t="s">
        <v>64</v>
      </c>
      <c r="B88" s="105" t="s">
        <v>43</v>
      </c>
      <c r="C88" s="37" t="s">
        <v>14</v>
      </c>
      <c r="D88" s="16">
        <v>13386378.82</v>
      </c>
      <c r="E88" s="16">
        <f>'Pages 6.1.4 - 6.1.11'!BI94</f>
        <v>2457120.0569935204</v>
      </c>
      <c r="F88" s="14">
        <f t="shared" si="5"/>
        <v>-10929258.76300648</v>
      </c>
    </row>
    <row r="89" spans="1:6" x14ac:dyDescent="0.2">
      <c r="A89" s="18" t="s">
        <v>100</v>
      </c>
      <c r="B89" s="105" t="s">
        <v>43</v>
      </c>
      <c r="C89" s="37" t="s">
        <v>14</v>
      </c>
      <c r="D89" s="16">
        <v>0</v>
      </c>
      <c r="E89" s="16">
        <f>'Pages 6.1.4 - 6.1.11'!BI102</f>
        <v>0</v>
      </c>
      <c r="F89" s="14">
        <f t="shared" si="5"/>
        <v>0</v>
      </c>
    </row>
    <row r="90" spans="1:6" x14ac:dyDescent="0.2">
      <c r="A90" s="3" t="s">
        <v>93</v>
      </c>
      <c r="B90" s="105" t="s">
        <v>43</v>
      </c>
      <c r="C90" s="37" t="s">
        <v>36</v>
      </c>
      <c r="D90" s="14">
        <v>10992229.210000001</v>
      </c>
      <c r="E90" s="16">
        <f>'Pages 6.1.4 - 6.1.11'!BI95</f>
        <v>15861031.109746128</v>
      </c>
      <c r="F90" s="14">
        <f t="shared" si="5"/>
        <v>4868801.8997461274</v>
      </c>
    </row>
    <row r="91" spans="1:6" x14ac:dyDescent="0.2">
      <c r="A91" s="3" t="s">
        <v>63</v>
      </c>
      <c r="B91" s="105" t="s">
        <v>43</v>
      </c>
      <c r="C91" s="37" t="s">
        <v>13</v>
      </c>
      <c r="D91" s="14">
        <v>0</v>
      </c>
      <c r="E91" s="16">
        <f>'Pages 6.1.4 - 6.1.11'!BI96</f>
        <v>515263.80352567037</v>
      </c>
      <c r="F91" s="14">
        <f t="shared" si="5"/>
        <v>515263.80352567037</v>
      </c>
    </row>
    <row r="92" spans="1:6" x14ac:dyDescent="0.2">
      <c r="A92" s="3" t="s">
        <v>64</v>
      </c>
      <c r="B92" s="105" t="s">
        <v>43</v>
      </c>
      <c r="C92" s="37" t="s">
        <v>14</v>
      </c>
      <c r="D92" s="14">
        <v>0</v>
      </c>
      <c r="E92" s="16">
        <f>'Pages 6.1.4 - 6.1.11'!BI97</f>
        <v>3073383.0675181025</v>
      </c>
      <c r="F92" s="14">
        <f t="shared" si="5"/>
        <v>3073383.0675181025</v>
      </c>
    </row>
    <row r="93" spans="1:6" x14ac:dyDescent="0.2">
      <c r="A93" s="3" t="s">
        <v>88</v>
      </c>
      <c r="B93" s="105" t="s">
        <v>43</v>
      </c>
      <c r="C93" s="37" t="s">
        <v>27</v>
      </c>
      <c r="D93" s="14">
        <v>-3576248.27</v>
      </c>
      <c r="E93" s="16">
        <f>'Pages 6.1.4 - 6.1.11'!BI98</f>
        <v>-3415407.9242761978</v>
      </c>
      <c r="F93" s="14">
        <f t="shared" si="5"/>
        <v>160840.34572380222</v>
      </c>
    </row>
    <row r="94" spans="1:6" x14ac:dyDescent="0.2">
      <c r="A94" s="3" t="s">
        <v>86</v>
      </c>
      <c r="B94" s="105" t="s">
        <v>43</v>
      </c>
      <c r="C94" s="37" t="s">
        <v>28</v>
      </c>
      <c r="D94" s="14">
        <v>3023.6</v>
      </c>
      <c r="E94" s="16">
        <f>'Pages 6.1.4 - 6.1.11'!BI99</f>
        <v>3023.6000000000004</v>
      </c>
      <c r="F94" s="14">
        <f t="shared" si="5"/>
        <v>0</v>
      </c>
    </row>
    <row r="95" spans="1:6" x14ac:dyDescent="0.2">
      <c r="A95" s="3" t="s">
        <v>87</v>
      </c>
      <c r="B95" s="105" t="s">
        <v>43</v>
      </c>
      <c r="C95" s="37" t="s">
        <v>29</v>
      </c>
      <c r="D95" s="14">
        <v>107691.67</v>
      </c>
      <c r="E95" s="16">
        <f>'Pages 6.1.4 - 6.1.11'!BI100</f>
        <v>107335.94644934178</v>
      </c>
      <c r="F95" s="14">
        <f t="shared" si="5"/>
        <v>-355.72355065822194</v>
      </c>
    </row>
    <row r="96" spans="1:6" x14ac:dyDescent="0.2">
      <c r="A96" s="3" t="s">
        <v>90</v>
      </c>
      <c r="B96" s="105" t="s">
        <v>43</v>
      </c>
      <c r="C96" s="37" t="s">
        <v>34</v>
      </c>
      <c r="D96" s="14">
        <v>0</v>
      </c>
      <c r="E96" s="16">
        <f>'Pages 6.1.4 - 6.1.11'!BI101</f>
        <v>0</v>
      </c>
      <c r="F96" s="14">
        <f t="shared" si="5"/>
        <v>0</v>
      </c>
    </row>
    <row r="97" spans="1:6" x14ac:dyDescent="0.2">
      <c r="A97" s="3" t="s">
        <v>101</v>
      </c>
      <c r="B97" s="106"/>
      <c r="C97" s="106"/>
      <c r="D97" s="17">
        <f>SUBTOTAL(9,D80:D96)</f>
        <v>42965111.399999999</v>
      </c>
      <c r="E97" s="19">
        <f>SUBTOTAL(9,E80:E96)</f>
        <v>33893538.359527662</v>
      </c>
      <c r="F97" s="17">
        <f>SUBTOTAL(9,F80:F96)</f>
        <v>-9071573.040472338</v>
      </c>
    </row>
    <row r="98" spans="1:6" x14ac:dyDescent="0.2">
      <c r="D98" s="14"/>
      <c r="E98" s="16"/>
      <c r="F98" s="14"/>
    </row>
    <row r="99" spans="1:6" x14ac:dyDescent="0.2">
      <c r="A99" s="1" t="s">
        <v>70</v>
      </c>
      <c r="D99" s="14"/>
      <c r="E99" s="16"/>
      <c r="F99" s="14"/>
    </row>
    <row r="100" spans="1:6" x14ac:dyDescent="0.2">
      <c r="A100" s="15" t="s">
        <v>63</v>
      </c>
      <c r="B100" s="57" t="s">
        <v>46</v>
      </c>
      <c r="C100" s="37" t="s">
        <v>13</v>
      </c>
      <c r="D100" s="14">
        <v>0</v>
      </c>
      <c r="E100" s="16">
        <f>'Pages 6.1.4 - 6.1.11'!BI106</f>
        <v>0</v>
      </c>
      <c r="F100" s="14">
        <f>E100-D100</f>
        <v>0</v>
      </c>
    </row>
    <row r="101" spans="1:6" x14ac:dyDescent="0.2">
      <c r="A101" s="15" t="s">
        <v>64</v>
      </c>
      <c r="B101" s="57" t="s">
        <v>46</v>
      </c>
      <c r="C101" s="37" t="s">
        <v>14</v>
      </c>
      <c r="D101" s="14">
        <v>311125.15000000002</v>
      </c>
      <c r="E101" s="16">
        <f>'Pages 6.1.4 - 6.1.11'!BI107</f>
        <v>311695.72000000003</v>
      </c>
      <c r="F101" s="14">
        <f>E101-D101</f>
        <v>570.57000000000698</v>
      </c>
    </row>
    <row r="102" spans="1:6" x14ac:dyDescent="0.2">
      <c r="A102" s="3" t="s">
        <v>72</v>
      </c>
      <c r="D102" s="17">
        <f>SUBTOTAL(9,D100:D101)</f>
        <v>311125.15000000002</v>
      </c>
      <c r="E102" s="19">
        <f>SUBTOTAL(9,E100:E101)</f>
        <v>311695.72000000003</v>
      </c>
      <c r="F102" s="17">
        <f>SUBTOTAL(9,F100:F101)</f>
        <v>570.57000000000698</v>
      </c>
    </row>
    <row r="103" spans="1:6" x14ac:dyDescent="0.2">
      <c r="D103" s="14"/>
      <c r="E103" s="16"/>
      <c r="F103" s="14"/>
    </row>
    <row r="104" spans="1:6" x14ac:dyDescent="0.2">
      <c r="A104" s="1" t="s">
        <v>73</v>
      </c>
      <c r="D104" s="14"/>
      <c r="E104" s="16"/>
      <c r="F104" s="14"/>
    </row>
    <row r="105" spans="1:6" x14ac:dyDescent="0.2">
      <c r="A105" s="15" t="s">
        <v>63</v>
      </c>
      <c r="B105" s="57" t="s">
        <v>48</v>
      </c>
      <c r="C105" s="37" t="s">
        <v>13</v>
      </c>
      <c r="D105" s="14">
        <v>0</v>
      </c>
      <c r="E105" s="16">
        <f>'Pages 6.1.4 - 6.1.11'!BI111</f>
        <v>0</v>
      </c>
      <c r="F105" s="14">
        <f>E105-D105</f>
        <v>0</v>
      </c>
    </row>
    <row r="106" spans="1:6" x14ac:dyDescent="0.2">
      <c r="A106" s="3" t="s">
        <v>102</v>
      </c>
      <c r="D106" s="17">
        <f>SUBTOTAL(9,D105)</f>
        <v>0</v>
      </c>
      <c r="E106" s="19">
        <f>SUBTOTAL(9,E105)</f>
        <v>0</v>
      </c>
      <c r="F106" s="17">
        <f>SUBTOTAL(9,F105)</f>
        <v>0</v>
      </c>
    </row>
    <row r="107" spans="1:6" x14ac:dyDescent="0.2">
      <c r="D107" s="14"/>
      <c r="E107" s="16"/>
      <c r="F107" s="14"/>
    </row>
    <row r="108" spans="1:6" x14ac:dyDescent="0.2">
      <c r="A108" s="1" t="s">
        <v>92</v>
      </c>
      <c r="D108" s="14"/>
      <c r="E108" s="16"/>
      <c r="F108" s="14"/>
    </row>
    <row r="109" spans="1:6" x14ac:dyDescent="0.2">
      <c r="A109" s="3" t="s">
        <v>84</v>
      </c>
      <c r="B109" s="57" t="s">
        <v>50</v>
      </c>
      <c r="C109" s="37" t="s">
        <v>24</v>
      </c>
      <c r="D109" s="14">
        <v>67061.990000000005</v>
      </c>
      <c r="E109" s="16">
        <f>'Pages 6.1.4 - 6.1.11'!BI115</f>
        <v>28015.529999999995</v>
      </c>
      <c r="F109" s="14">
        <f t="shared" ref="F109:F117" si="6">E109-D109</f>
        <v>-39046.460000000006</v>
      </c>
    </row>
    <row r="110" spans="1:6" x14ac:dyDescent="0.2">
      <c r="A110" s="3" t="s">
        <v>93</v>
      </c>
      <c r="B110" s="57" t="s">
        <v>50</v>
      </c>
      <c r="C110" s="37" t="s">
        <v>38</v>
      </c>
      <c r="D110" s="14">
        <v>0</v>
      </c>
      <c r="E110" s="16">
        <f>'Pages 6.1.4 - 6.1.11'!BI116</f>
        <v>0</v>
      </c>
      <c r="F110" s="14">
        <f t="shared" si="6"/>
        <v>0</v>
      </c>
    </row>
    <row r="111" spans="1:6" x14ac:dyDescent="0.2">
      <c r="A111" s="3" t="s">
        <v>85</v>
      </c>
      <c r="B111" s="57" t="s">
        <v>50</v>
      </c>
      <c r="C111" s="37" t="s">
        <v>26</v>
      </c>
      <c r="D111" s="14">
        <v>308163.25</v>
      </c>
      <c r="E111" s="16">
        <f>'Pages 6.1.4 - 6.1.11'!BI117</f>
        <v>249901.58805591168</v>
      </c>
      <c r="F111" s="14">
        <f t="shared" si="6"/>
        <v>-58261.661944088322</v>
      </c>
    </row>
    <row r="112" spans="1:6" x14ac:dyDescent="0.2">
      <c r="A112" s="3" t="s">
        <v>89</v>
      </c>
      <c r="B112" s="57" t="s">
        <v>50</v>
      </c>
      <c r="C112" s="37" t="s">
        <v>25</v>
      </c>
      <c r="D112" s="14">
        <v>0</v>
      </c>
      <c r="E112" s="16">
        <f>'Pages 6.1.4 - 6.1.11'!BI118</f>
        <v>0</v>
      </c>
      <c r="F112" s="14">
        <f t="shared" si="6"/>
        <v>0</v>
      </c>
    </row>
    <row r="113" spans="1:6" x14ac:dyDescent="0.2">
      <c r="A113" s="3" t="s">
        <v>93</v>
      </c>
      <c r="B113" s="57" t="s">
        <v>50</v>
      </c>
      <c r="C113" s="37" t="s">
        <v>36</v>
      </c>
      <c r="D113" s="14">
        <v>289934.09000000003</v>
      </c>
      <c r="E113" s="16">
        <f>'Pages 6.1.4 - 6.1.11'!BI119</f>
        <v>284353.06000000011</v>
      </c>
      <c r="F113" s="14">
        <f t="shared" si="6"/>
        <v>-5581.0299999999115</v>
      </c>
    </row>
    <row r="114" spans="1:6" x14ac:dyDescent="0.2">
      <c r="A114" s="3" t="s">
        <v>88</v>
      </c>
      <c r="B114" s="57" t="s">
        <v>50</v>
      </c>
      <c r="C114" s="37" t="s">
        <v>27</v>
      </c>
      <c r="D114" s="14">
        <v>727.9</v>
      </c>
      <c r="E114" s="16">
        <f>'Pages 6.1.4 - 6.1.11'!BI120</f>
        <v>727.87</v>
      </c>
      <c r="F114" s="14">
        <f t="shared" si="6"/>
        <v>-2.9999999999972715E-2</v>
      </c>
    </row>
    <row r="115" spans="1:6" x14ac:dyDescent="0.2">
      <c r="A115" s="3" t="s">
        <v>86</v>
      </c>
      <c r="B115" s="57" t="s">
        <v>50</v>
      </c>
      <c r="C115" s="37" t="s">
        <v>28</v>
      </c>
      <c r="D115" s="14">
        <v>82033.53</v>
      </c>
      <c r="E115" s="16">
        <f>'Pages 6.1.4 - 6.1.11'!BI121</f>
        <v>80507.37</v>
      </c>
      <c r="F115" s="14">
        <f t="shared" si="6"/>
        <v>-1526.1600000000035</v>
      </c>
    </row>
    <row r="116" spans="1:6" x14ac:dyDescent="0.2">
      <c r="A116" s="3" t="s">
        <v>87</v>
      </c>
      <c r="B116" s="57" t="s">
        <v>50</v>
      </c>
      <c r="C116" s="37" t="s">
        <v>29</v>
      </c>
      <c r="D116" s="14">
        <v>118537.86</v>
      </c>
      <c r="E116" s="16">
        <f>'Pages 6.1.4 - 6.1.11'!BI122</f>
        <v>48118.880497638595</v>
      </c>
      <c r="F116" s="14">
        <f t="shared" si="6"/>
        <v>-70418.979502361413</v>
      </c>
    </row>
    <row r="117" spans="1:6" x14ac:dyDescent="0.2">
      <c r="A117" s="3" t="s">
        <v>90</v>
      </c>
      <c r="B117" s="57" t="s">
        <v>50</v>
      </c>
      <c r="C117" s="37" t="s">
        <v>34</v>
      </c>
      <c r="D117" s="14">
        <v>0</v>
      </c>
      <c r="E117" s="16">
        <f>'Pages 6.1.4 - 6.1.11'!BI123</f>
        <v>0</v>
      </c>
      <c r="F117" s="14">
        <f t="shared" si="6"/>
        <v>0</v>
      </c>
    </row>
    <row r="118" spans="1:6" x14ac:dyDescent="0.2">
      <c r="A118" s="3" t="s">
        <v>96</v>
      </c>
      <c r="D118" s="17">
        <f>SUBTOTAL(9,D109:D117)</f>
        <v>866458.62000000011</v>
      </c>
      <c r="E118" s="19">
        <f>SUBTOTAL(9,E109:E117)</f>
        <v>691624.29855355038</v>
      </c>
      <c r="F118" s="17">
        <f>SUBTOTAL(9,F109:F117)</f>
        <v>-174834.32144644967</v>
      </c>
    </row>
    <row r="119" spans="1:6" x14ac:dyDescent="0.2">
      <c r="D119" s="14"/>
      <c r="E119" s="16"/>
      <c r="F119" s="14"/>
    </row>
    <row r="120" spans="1:6" x14ac:dyDescent="0.2">
      <c r="A120" s="1" t="s">
        <v>103</v>
      </c>
      <c r="D120" s="17">
        <f>SUBTOTAL(9,D80:D118)</f>
        <v>44142695.170000002</v>
      </c>
      <c r="E120" s="19">
        <f>SUBTOTAL(9,E80:E118)</f>
        <v>34896858.37808121</v>
      </c>
      <c r="F120" s="20">
        <f>SUBTOTAL(9,F80:F118)</f>
        <v>-9245836.7919187862</v>
      </c>
    </row>
    <row r="121" spans="1:6" x14ac:dyDescent="0.2">
      <c r="D121" s="14"/>
      <c r="E121" s="16"/>
      <c r="F121" s="21" t="s">
        <v>104</v>
      </c>
    </row>
    <row r="122" spans="1:6" x14ac:dyDescent="0.2">
      <c r="D122" s="14"/>
      <c r="E122" s="16"/>
      <c r="F122" s="21"/>
    </row>
    <row r="123" spans="1:6" ht="13.5" thickBot="1" x14ac:dyDescent="0.25">
      <c r="A123" s="1" t="s">
        <v>105</v>
      </c>
      <c r="D123" s="23">
        <f>SUM(D71,D120)</f>
        <v>763611154.26000011</v>
      </c>
      <c r="E123" s="85">
        <f>SUM(E71,E120)</f>
        <v>794057034.684533</v>
      </c>
      <c r="F123" s="23">
        <f>SUM(F71,F120)</f>
        <v>30445880.42453301</v>
      </c>
    </row>
    <row r="124" spans="1:6" ht="13.5" thickTop="1" x14ac:dyDescent="0.2">
      <c r="A124" s="1"/>
      <c r="D124" s="24"/>
      <c r="E124" s="84" t="s">
        <v>106</v>
      </c>
      <c r="F124" s="24"/>
    </row>
    <row r="125" spans="1:6" x14ac:dyDescent="0.2">
      <c r="A125" s="1"/>
      <c r="D125" s="24"/>
      <c r="E125" s="84"/>
      <c r="F125" s="24"/>
    </row>
    <row r="126" spans="1:6" s="14" customFormat="1" x14ac:dyDescent="0.2">
      <c r="A126" s="3"/>
      <c r="B126" s="107"/>
      <c r="C126" s="107"/>
      <c r="D126" s="26"/>
      <c r="E126" s="25"/>
      <c r="F126" s="26"/>
    </row>
    <row r="137" spans="1:6" s="14" customFormat="1" x14ac:dyDescent="0.2">
      <c r="A137" s="2"/>
      <c r="B137" s="57"/>
      <c r="C137" s="57"/>
      <c r="D137" s="3"/>
      <c r="E137" s="25"/>
      <c r="F137" s="3"/>
    </row>
  </sheetData>
  <printOptions horizontalCentered="1"/>
  <pageMargins left="1" right="1" top="0.75" bottom="0.75" header="0.5" footer="0.5"/>
  <pageSetup scale="75" firstPageNumber="2" fitToHeight="0" orientation="portrait" useFirstPageNumber="1" r:id="rId1"/>
  <headerFooter>
    <oddHeader xml:space="preserve">&amp;RPage 6.1.&amp;P
</oddHeader>
  </headerFooter>
  <rowBreaks count="1" manualBreakCount="1">
    <brk id="74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2"/>
  <sheetViews>
    <sheetView view="pageBreakPreview" zoomScale="85" zoomScaleNormal="100" zoomScaleSheetLayoutView="85" workbookViewId="0">
      <selection activeCell="A4" sqref="A4"/>
    </sheetView>
  </sheetViews>
  <sheetFormatPr defaultRowHeight="12.75" x14ac:dyDescent="0.2"/>
  <cols>
    <col min="1" max="1" width="32.42578125" style="18" customWidth="1"/>
    <col min="2" max="2" width="9" style="18" customWidth="1"/>
    <col min="3" max="3" width="12.5703125" style="18" customWidth="1"/>
    <col min="4" max="59" width="15.85546875" style="18" customWidth="1"/>
    <col min="60" max="60" width="9.140625" style="18"/>
    <col min="61" max="61" width="15.85546875" style="15" customWidth="1"/>
    <col min="62" max="16384" width="9.140625" style="18"/>
  </cols>
  <sheetData>
    <row r="1" spans="1:61" x14ac:dyDescent="0.2">
      <c r="A1" s="27" t="s">
        <v>0</v>
      </c>
      <c r="B1" s="27"/>
    </row>
    <row r="2" spans="1:61" x14ac:dyDescent="0.2">
      <c r="A2" s="27" t="s">
        <v>119</v>
      </c>
      <c r="B2" s="27"/>
    </row>
    <row r="3" spans="1:61" x14ac:dyDescent="0.2">
      <c r="A3" s="27" t="s">
        <v>107</v>
      </c>
      <c r="B3" s="27"/>
    </row>
    <row r="4" spans="1:61" x14ac:dyDescent="0.2">
      <c r="D4" s="88"/>
    </row>
    <row r="6" spans="1:61" ht="25.5" x14ac:dyDescent="0.2">
      <c r="C6" s="7"/>
      <c r="D6" s="28" t="s">
        <v>108</v>
      </c>
      <c r="E6" s="28" t="s">
        <v>1</v>
      </c>
      <c r="F6" s="28"/>
      <c r="G6" s="28" t="s">
        <v>108</v>
      </c>
      <c r="H6" s="28" t="s">
        <v>1</v>
      </c>
      <c r="I6" s="28"/>
      <c r="J6" s="28" t="s">
        <v>108</v>
      </c>
      <c r="K6" s="28" t="s">
        <v>1</v>
      </c>
      <c r="L6" s="28"/>
      <c r="M6" s="28" t="s">
        <v>108</v>
      </c>
      <c r="N6" s="28" t="s">
        <v>1</v>
      </c>
      <c r="O6" s="28"/>
      <c r="P6" s="28" t="s">
        <v>108</v>
      </c>
      <c r="Q6" s="28" t="s">
        <v>1</v>
      </c>
      <c r="R6" s="28"/>
      <c r="S6" s="28" t="s">
        <v>108</v>
      </c>
      <c r="T6" s="28" t="s">
        <v>1</v>
      </c>
      <c r="U6" s="28"/>
      <c r="V6" s="28" t="s">
        <v>108</v>
      </c>
      <c r="W6" s="28" t="s">
        <v>1</v>
      </c>
      <c r="X6" s="28"/>
      <c r="Y6" s="28" t="s">
        <v>108</v>
      </c>
      <c r="Z6" s="28" t="s">
        <v>1</v>
      </c>
      <c r="AA6" s="28"/>
      <c r="AB6" s="28" t="s">
        <v>108</v>
      </c>
      <c r="AC6" s="28" t="s">
        <v>1</v>
      </c>
      <c r="AD6" s="28"/>
      <c r="AE6" s="28" t="s">
        <v>108</v>
      </c>
      <c r="AF6" s="28" t="s">
        <v>1</v>
      </c>
      <c r="AG6" s="28"/>
      <c r="AH6" s="28" t="s">
        <v>108</v>
      </c>
      <c r="AI6" s="28" t="s">
        <v>1</v>
      </c>
      <c r="AJ6" s="28"/>
      <c r="AK6" s="28" t="s">
        <v>108</v>
      </c>
      <c r="AL6" s="28" t="s">
        <v>1</v>
      </c>
      <c r="AM6" s="28"/>
      <c r="AN6" s="28" t="s">
        <v>108</v>
      </c>
      <c r="AO6" s="28" t="s">
        <v>1</v>
      </c>
      <c r="AP6" s="28"/>
      <c r="AQ6" s="28" t="s">
        <v>108</v>
      </c>
      <c r="AR6" s="28" t="s">
        <v>1</v>
      </c>
      <c r="AS6" s="28"/>
      <c r="AT6" s="28" t="s">
        <v>108</v>
      </c>
      <c r="AU6" s="28" t="s">
        <v>1</v>
      </c>
      <c r="AV6" s="28"/>
      <c r="AW6" s="28" t="s">
        <v>108</v>
      </c>
      <c r="AX6" s="28" t="s">
        <v>1</v>
      </c>
      <c r="AY6" s="28"/>
      <c r="AZ6" s="28" t="s">
        <v>108</v>
      </c>
      <c r="BA6" s="28" t="s">
        <v>1</v>
      </c>
      <c r="BB6" s="28"/>
      <c r="BC6" s="28" t="s">
        <v>108</v>
      </c>
      <c r="BD6" s="28" t="s">
        <v>1</v>
      </c>
      <c r="BE6" s="28"/>
      <c r="BF6" s="28" t="s">
        <v>108</v>
      </c>
      <c r="BG6" s="28" t="s">
        <v>1</v>
      </c>
      <c r="BI6" s="103" t="s">
        <v>109</v>
      </c>
    </row>
    <row r="7" spans="1:61" ht="25.5" x14ac:dyDescent="0.2">
      <c r="A7" s="29" t="s">
        <v>56</v>
      </c>
      <c r="B7" s="29" t="s">
        <v>58</v>
      </c>
      <c r="C7" s="30" t="s">
        <v>110</v>
      </c>
      <c r="D7" s="31">
        <v>43617</v>
      </c>
      <c r="E7" s="31">
        <v>43617</v>
      </c>
      <c r="F7" s="30" t="s">
        <v>111</v>
      </c>
      <c r="G7" s="31">
        <v>43647</v>
      </c>
      <c r="H7" s="31">
        <v>43647</v>
      </c>
      <c r="I7" s="30" t="s">
        <v>111</v>
      </c>
      <c r="J7" s="31">
        <v>43678</v>
      </c>
      <c r="K7" s="31">
        <v>43678</v>
      </c>
      <c r="L7" s="30" t="s">
        <v>111</v>
      </c>
      <c r="M7" s="31">
        <v>43709</v>
      </c>
      <c r="N7" s="31">
        <v>43709</v>
      </c>
      <c r="O7" s="30" t="s">
        <v>111</v>
      </c>
      <c r="P7" s="31">
        <v>43739</v>
      </c>
      <c r="Q7" s="31">
        <v>43739</v>
      </c>
      <c r="R7" s="30" t="s">
        <v>111</v>
      </c>
      <c r="S7" s="31">
        <v>43770</v>
      </c>
      <c r="T7" s="31">
        <v>43770</v>
      </c>
      <c r="U7" s="30" t="s">
        <v>111</v>
      </c>
      <c r="V7" s="31">
        <v>43800</v>
      </c>
      <c r="W7" s="31">
        <v>43800</v>
      </c>
      <c r="X7" s="30" t="s">
        <v>111</v>
      </c>
      <c r="Y7" s="31">
        <v>43831</v>
      </c>
      <c r="Z7" s="31">
        <v>43831</v>
      </c>
      <c r="AA7" s="30" t="s">
        <v>111</v>
      </c>
      <c r="AB7" s="31">
        <v>43862</v>
      </c>
      <c r="AC7" s="31">
        <v>43862</v>
      </c>
      <c r="AD7" s="30" t="s">
        <v>111</v>
      </c>
      <c r="AE7" s="31">
        <v>43891</v>
      </c>
      <c r="AF7" s="31">
        <v>43891</v>
      </c>
      <c r="AG7" s="30" t="s">
        <v>111</v>
      </c>
      <c r="AH7" s="31">
        <v>43922</v>
      </c>
      <c r="AI7" s="31">
        <v>43922</v>
      </c>
      <c r="AJ7" s="30" t="s">
        <v>111</v>
      </c>
      <c r="AK7" s="31">
        <v>43952</v>
      </c>
      <c r="AL7" s="31">
        <v>43952</v>
      </c>
      <c r="AM7" s="30" t="s">
        <v>111</v>
      </c>
      <c r="AN7" s="31">
        <v>43983</v>
      </c>
      <c r="AO7" s="31">
        <v>43983</v>
      </c>
      <c r="AP7" s="30" t="s">
        <v>111</v>
      </c>
      <c r="AQ7" s="31">
        <v>44013</v>
      </c>
      <c r="AR7" s="31">
        <v>44013</v>
      </c>
      <c r="AS7" s="30" t="s">
        <v>111</v>
      </c>
      <c r="AT7" s="31">
        <v>44044</v>
      </c>
      <c r="AU7" s="31">
        <v>44044</v>
      </c>
      <c r="AV7" s="30" t="s">
        <v>111</v>
      </c>
      <c r="AW7" s="31">
        <v>44075</v>
      </c>
      <c r="AX7" s="31">
        <v>44075</v>
      </c>
      <c r="AY7" s="30" t="s">
        <v>111</v>
      </c>
      <c r="AZ7" s="31">
        <v>44105</v>
      </c>
      <c r="BA7" s="31">
        <v>44105</v>
      </c>
      <c r="BB7" s="30" t="s">
        <v>111</v>
      </c>
      <c r="BC7" s="31">
        <v>44136</v>
      </c>
      <c r="BD7" s="31">
        <v>44136</v>
      </c>
      <c r="BE7" s="30" t="s">
        <v>111</v>
      </c>
      <c r="BF7" s="31">
        <v>44166</v>
      </c>
      <c r="BG7" s="31">
        <v>44166</v>
      </c>
      <c r="BI7" s="104"/>
    </row>
    <row r="8" spans="1:61" x14ac:dyDescent="0.2">
      <c r="C8" s="15"/>
      <c r="E8" s="15"/>
      <c r="BI8" s="89"/>
    </row>
    <row r="9" spans="1:61" x14ac:dyDescent="0.2">
      <c r="A9" s="32" t="s">
        <v>61</v>
      </c>
      <c r="B9" s="32"/>
      <c r="C9" s="15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BI9" s="89"/>
    </row>
    <row r="10" spans="1:61" x14ac:dyDescent="0.2">
      <c r="A10" s="32"/>
      <c r="B10" s="32"/>
      <c r="C10" s="15"/>
      <c r="E10" s="15"/>
      <c r="BI10" s="89"/>
    </row>
    <row r="11" spans="1:61" x14ac:dyDescent="0.2">
      <c r="A11" s="27" t="s">
        <v>62</v>
      </c>
      <c r="B11" s="27"/>
      <c r="C11" s="42"/>
      <c r="E11" s="15"/>
      <c r="BI11" s="89"/>
    </row>
    <row r="12" spans="1:61" x14ac:dyDescent="0.2">
      <c r="A12" s="15" t="s">
        <v>63</v>
      </c>
      <c r="B12" s="18" t="s">
        <v>13</v>
      </c>
      <c r="C12" s="40">
        <v>3.5752633295643099E-2</v>
      </c>
      <c r="D12" s="16">
        <v>5437023874.8899994</v>
      </c>
      <c r="E12" s="16">
        <f t="shared" ref="E12:E21" si="0">(D12*C12)/12</f>
        <v>16198993.401549889</v>
      </c>
      <c r="F12" s="14">
        <v>748058.76649999572</v>
      </c>
      <c r="G12" s="14">
        <f t="shared" ref="G12:G21" si="1">D12+F12</f>
        <v>5437771933.6564989</v>
      </c>
      <c r="H12" s="14">
        <f t="shared" ref="H12:H21" si="2">(((D12+G12)/2)*$C12)/12</f>
        <v>16200107.779498314</v>
      </c>
      <c r="I12" s="14">
        <v>-221391.97350000357</v>
      </c>
      <c r="J12" s="14">
        <f t="shared" ref="J12:J21" si="3">G12+I12</f>
        <v>5437550541.6829987</v>
      </c>
      <c r="K12" s="14">
        <f t="shared" ref="K12:K21" si="4">(((G12+J12)/2)*$C12)/12</f>
        <v>16200892.35136161</v>
      </c>
      <c r="L12" s="14">
        <v>860429.94649999635</v>
      </c>
      <c r="M12" s="14">
        <f t="shared" ref="M12:M21" si="5">J12+L12</f>
        <v>5438410971.6294985</v>
      </c>
      <c r="N12" s="14">
        <f t="shared" ref="N12:N21" si="6">(((J12+M12)/2)*$C12)/12</f>
        <v>16201844.321791219</v>
      </c>
      <c r="O12" s="14">
        <v>7619241.6964999959</v>
      </c>
      <c r="P12" s="14">
        <f t="shared" ref="P12:P21" si="7">M12+O12</f>
        <v>5446030213.3259983</v>
      </c>
      <c r="Q12" s="14">
        <f t="shared" ref="Q12:Q21" si="8">(((M12+P12)/2)*$C12)/12</f>
        <v>16214476.429737873</v>
      </c>
      <c r="R12" s="14">
        <v>15626714.396500004</v>
      </c>
      <c r="S12" s="14">
        <f t="shared" ref="S12:S21" si="9">P12+R12</f>
        <v>5461656927.7224979</v>
      </c>
      <c r="T12" s="14">
        <f t="shared" ref="T12:T21" si="10">(((P12+S12)/2)*$C12)/12</f>
        <v>16249105.769062856</v>
      </c>
      <c r="U12" s="14">
        <v>17133323.376500003</v>
      </c>
      <c r="V12" s="14">
        <f t="shared" ref="V12:V21" si="11">S12+U12</f>
        <v>5478790251.0989981</v>
      </c>
      <c r="W12" s="14">
        <f t="shared" ref="W12:W21" si="12">(((S12+V12)/2)*$C12)/12</f>
        <v>16297908.169781582</v>
      </c>
      <c r="X12" s="14">
        <v>-3707900.4835000038</v>
      </c>
      <c r="Y12" s="14">
        <f t="shared" ref="Y12:Y21" si="13">V12+X12</f>
        <v>5475082350.6154976</v>
      </c>
      <c r="Z12" s="14">
        <f t="shared" ref="Z12:Z21" si="14">(((V12+Y12)/2)*$C12)/12</f>
        <v>16317907.929012099</v>
      </c>
      <c r="AA12" s="14">
        <v>-3508011.4935000036</v>
      </c>
      <c r="AB12" s="14">
        <f t="shared" ref="AB12:AB21" si="15">Y12+AA12</f>
        <v>5471574339.1219978</v>
      </c>
      <c r="AC12" s="14">
        <f t="shared" ref="AC12:AC21" si="16">(((Y12+AB12)/2)*$C12)/12</f>
        <v>16307158.435061792</v>
      </c>
      <c r="AD12" s="14">
        <v>-1861414.7935000041</v>
      </c>
      <c r="AE12" s="14">
        <f t="shared" ref="AE12:AE21" si="17">AB12+AD12</f>
        <v>5469712924.3284979</v>
      </c>
      <c r="AF12" s="14">
        <f t="shared" ref="AF12:AF21" si="18">(((AB12+AE12)/2)*$C12)/12</f>
        <v>16299159.638018167</v>
      </c>
      <c r="AG12" s="14">
        <v>13097718.426499996</v>
      </c>
      <c r="AH12" s="14">
        <f t="shared" ref="AH12:AH21" si="19">AE12+AG12</f>
        <v>5482810642.7549982</v>
      </c>
      <c r="AI12" s="14">
        <f t="shared" ref="AI12:AI21" si="20">(((AE12+AH12)/2)*$C12)/12</f>
        <v>16315898.281492712</v>
      </c>
      <c r="AJ12" s="14">
        <v>3537716.6264999961</v>
      </c>
      <c r="AK12" s="14">
        <f t="shared" ref="AK12:AK21" si="21">AH12+AJ12</f>
        <v>5486348359.3814983</v>
      </c>
      <c r="AL12" s="14">
        <f t="shared" ref="AL12:AL21" si="22">(((AH12+AK12)/2)*$C12)/12</f>
        <v>16340679.973541191</v>
      </c>
      <c r="AM12" s="14">
        <v>7166414.486499995</v>
      </c>
      <c r="AN12" s="14">
        <f t="shared" ref="AN12:AN21" si="23">AK12+AM12</f>
        <v>5493514773.8679981</v>
      </c>
      <c r="AO12" s="14">
        <f t="shared" ref="AO12:AO21" si="24">(((AK12+AN12)/2)*$C12)/12</f>
        <v>16356625.843309171</v>
      </c>
      <c r="AP12" s="14">
        <v>-2599270.2435000045</v>
      </c>
      <c r="AQ12" s="14">
        <f t="shared" ref="AQ12:AQ21" si="25">AN12+AP12</f>
        <v>5490915503.6244984</v>
      </c>
      <c r="AR12" s="14">
        <f t="shared" ref="AR12:AR21" si="26">(((AN12+AQ12)/2)*$C12)/12</f>
        <v>16363429.486364515</v>
      </c>
      <c r="AS12" s="14">
        <v>-2517557.223500005</v>
      </c>
      <c r="AT12" s="14">
        <f t="shared" ref="AT12:AT21" si="27">AQ12+AS12</f>
        <v>5488397946.4009981</v>
      </c>
      <c r="AU12" s="14">
        <f t="shared" ref="AU12:AU21" si="28">(((AQ12+AT12)/2)*$C12)/12</f>
        <v>16355806.984028488</v>
      </c>
      <c r="AV12" s="14">
        <v>-1361574.2735000036</v>
      </c>
      <c r="AW12" s="14">
        <f t="shared" ref="AW12:AW21" si="29">AT12+AV12</f>
        <v>5487036372.1274977</v>
      </c>
      <c r="AX12" s="14">
        <f t="shared" ref="AX12:AX21" si="30">(((AT12+AW12)/2)*$C12)/12</f>
        <v>16350028.26878191</v>
      </c>
      <c r="AY12" s="14">
        <v>-1147563.8435000046</v>
      </c>
      <c r="AZ12" s="14">
        <f t="shared" ref="AZ12:AZ21" si="31">AW12+AY12</f>
        <v>5485888808.2839975</v>
      </c>
      <c r="BA12" s="14">
        <f t="shared" ref="BA12:BA21" si="32">(((AW12+AZ12)/2)*$C12)/12</f>
        <v>16346290.423157526</v>
      </c>
      <c r="BB12" s="14">
        <v>1968602.9464999973</v>
      </c>
      <c r="BC12" s="14">
        <f t="shared" ref="BC12:BC21" si="33">AZ12+BB12</f>
        <v>5487857411.2304974</v>
      </c>
      <c r="BD12" s="14">
        <f t="shared" ref="BD12:BD21" si="34">(((AZ12+BC12)/2)*$C12)/12</f>
        <v>16347513.519406313</v>
      </c>
      <c r="BE12" s="14">
        <v>21803512.566500001</v>
      </c>
      <c r="BF12" s="14">
        <f t="shared" ref="BF12:BF21" si="35">BC12+BE12</f>
        <v>5509660923.7969971</v>
      </c>
      <c r="BG12" s="14">
        <f t="shared" ref="BG12:BG21" si="36">(((BC12+BF12)/2)*$C12)/12</f>
        <v>16382926.674764561</v>
      </c>
      <c r="BI12" s="41">
        <f>SUMIF($Y$6:$BG$6,"Depreciation Expense",$Y12:$BG12)</f>
        <v>196083425.45693845</v>
      </c>
    </row>
    <row r="13" spans="1:61" x14ac:dyDescent="0.2">
      <c r="A13" s="15" t="s">
        <v>64</v>
      </c>
      <c r="B13" s="18" t="s">
        <v>14</v>
      </c>
      <c r="C13" s="40">
        <v>2.1777587751051118E-2</v>
      </c>
      <c r="D13" s="16">
        <v>108687278.8081864</v>
      </c>
      <c r="E13" s="16">
        <f t="shared" si="0"/>
        <v>197245.56263901983</v>
      </c>
      <c r="F13" s="14">
        <v>4996489.8633333342</v>
      </c>
      <c r="G13" s="14">
        <f t="shared" si="1"/>
        <v>113683768.67151973</v>
      </c>
      <c r="H13" s="14">
        <f t="shared" si="2"/>
        <v>201779.37499093558</v>
      </c>
      <c r="I13" s="14">
        <v>-61339.186666666748</v>
      </c>
      <c r="J13" s="14">
        <f t="shared" si="3"/>
        <v>113622429.48485306</v>
      </c>
      <c r="K13" s="14">
        <f t="shared" si="4"/>
        <v>206257.52819617593</v>
      </c>
      <c r="L13" s="14">
        <v>-100350.76666666675</v>
      </c>
      <c r="M13" s="14">
        <f t="shared" si="5"/>
        <v>113522078.71818639</v>
      </c>
      <c r="N13" s="14">
        <f t="shared" si="6"/>
        <v>206110.81081504343</v>
      </c>
      <c r="O13" s="14">
        <v>-77937.91666666673</v>
      </c>
      <c r="P13" s="14">
        <f t="shared" si="7"/>
        <v>113444140.80151972</v>
      </c>
      <c r="Q13" s="14">
        <f t="shared" si="8"/>
        <v>205949.03175478047</v>
      </c>
      <c r="R13" s="14">
        <v>-95868.196666666743</v>
      </c>
      <c r="S13" s="14">
        <f t="shared" si="9"/>
        <v>113348272.60485305</v>
      </c>
      <c r="T13" s="14">
        <f t="shared" si="10"/>
        <v>205791.32017624774</v>
      </c>
      <c r="U13" s="14">
        <v>713049.16333333321</v>
      </c>
      <c r="V13" s="14">
        <f t="shared" si="11"/>
        <v>114061321.76818638</v>
      </c>
      <c r="W13" s="14">
        <f t="shared" si="12"/>
        <v>206351.34987040862</v>
      </c>
      <c r="X13" s="14">
        <v>-155358.03666666668</v>
      </c>
      <c r="Y13" s="14">
        <f t="shared" si="13"/>
        <v>113905963.73151971</v>
      </c>
      <c r="Z13" s="14">
        <f t="shared" si="14"/>
        <v>206857.39851411551</v>
      </c>
      <c r="AA13" s="14">
        <v>-155358.03666666668</v>
      </c>
      <c r="AB13" s="14">
        <f t="shared" si="15"/>
        <v>113750605.69485305</v>
      </c>
      <c r="AC13" s="14">
        <f t="shared" si="16"/>
        <v>206575.45490775394</v>
      </c>
      <c r="AD13" s="14">
        <v>-155358.03666666668</v>
      </c>
      <c r="AE13" s="14">
        <f t="shared" si="17"/>
        <v>113595247.65818639</v>
      </c>
      <c r="AF13" s="14">
        <f t="shared" si="18"/>
        <v>206293.51130139231</v>
      </c>
      <c r="AG13" s="14">
        <v>116541.96333333333</v>
      </c>
      <c r="AH13" s="14">
        <f t="shared" si="19"/>
        <v>113711789.62151973</v>
      </c>
      <c r="AI13" s="14">
        <f t="shared" si="20"/>
        <v>206258.28961626033</v>
      </c>
      <c r="AJ13" s="14">
        <v>-118929.47666666665</v>
      </c>
      <c r="AK13" s="14">
        <f t="shared" si="21"/>
        <v>113592860.14485306</v>
      </c>
      <c r="AL13" s="14">
        <f t="shared" si="22"/>
        <v>206256.12318788018</v>
      </c>
      <c r="AM13" s="14">
        <v>66253.983333333352</v>
      </c>
      <c r="AN13" s="14">
        <f t="shared" si="23"/>
        <v>113659114.12818639</v>
      </c>
      <c r="AO13" s="14">
        <f t="shared" si="24"/>
        <v>206208.32547211368</v>
      </c>
      <c r="AP13" s="14">
        <v>-127471.61666666667</v>
      </c>
      <c r="AQ13" s="14">
        <f t="shared" si="25"/>
        <v>113531642.51151973</v>
      </c>
      <c r="AR13" s="14">
        <f t="shared" si="26"/>
        <v>206152.77662287082</v>
      </c>
      <c r="AS13" s="14">
        <v>-5442.6766666666808</v>
      </c>
      <c r="AT13" s="14">
        <f t="shared" si="27"/>
        <v>113526199.83485307</v>
      </c>
      <c r="AU13" s="14">
        <f t="shared" si="28"/>
        <v>206032.17026093599</v>
      </c>
      <c r="AV13" s="14">
        <v>-109948.68666666668</v>
      </c>
      <c r="AW13" s="14">
        <f t="shared" si="29"/>
        <v>113416251.1481864</v>
      </c>
      <c r="AX13" s="14">
        <f t="shared" si="30"/>
        <v>205927.46419673995</v>
      </c>
      <c r="AY13" s="14">
        <v>-112927.88666666667</v>
      </c>
      <c r="AZ13" s="14">
        <f t="shared" si="31"/>
        <v>113303323.26151973</v>
      </c>
      <c r="BA13" s="14">
        <f t="shared" si="32"/>
        <v>205725.22610784744</v>
      </c>
      <c r="BB13" s="14">
        <v>-134141.90666666668</v>
      </c>
      <c r="BC13" s="14">
        <f t="shared" si="33"/>
        <v>113169181.35485306</v>
      </c>
      <c r="BD13" s="14">
        <f t="shared" si="34"/>
        <v>205501.03510347451</v>
      </c>
      <c r="BE13" s="14">
        <v>4166568.0333333337</v>
      </c>
      <c r="BF13" s="14">
        <f t="shared" si="35"/>
        <v>117335749.3881864</v>
      </c>
      <c r="BG13" s="14">
        <f t="shared" si="36"/>
        <v>209160.05651277094</v>
      </c>
      <c r="BI13" s="41">
        <f t="shared" ref="BI13:BI21" si="37">SUMIF($Y$6:$BG$6,"Depreciation Expense",$Y13:$BG13)</f>
        <v>2476947.8318041554</v>
      </c>
    </row>
    <row r="14" spans="1:61" x14ac:dyDescent="0.2">
      <c r="A14" s="18" t="s">
        <v>65</v>
      </c>
      <c r="B14" s="18" t="s">
        <v>15</v>
      </c>
      <c r="C14" s="40">
        <v>3.8399999999999997E-2</v>
      </c>
      <c r="D14" s="16">
        <v>69880198.980000004</v>
      </c>
      <c r="E14" s="16">
        <f t="shared" si="0"/>
        <v>223616.63673599999</v>
      </c>
      <c r="F14" s="14">
        <v>0</v>
      </c>
      <c r="G14" s="14">
        <f t="shared" si="1"/>
        <v>69880198.980000004</v>
      </c>
      <c r="H14" s="14">
        <f t="shared" si="2"/>
        <v>223616.63673599999</v>
      </c>
      <c r="I14" s="14">
        <v>0</v>
      </c>
      <c r="J14" s="14">
        <f t="shared" si="3"/>
        <v>69880198.980000004</v>
      </c>
      <c r="K14" s="14">
        <f t="shared" si="4"/>
        <v>223616.63673599999</v>
      </c>
      <c r="L14" s="14">
        <v>0</v>
      </c>
      <c r="M14" s="14">
        <f t="shared" si="5"/>
        <v>69880198.980000004</v>
      </c>
      <c r="N14" s="14">
        <f t="shared" si="6"/>
        <v>223616.63673599999</v>
      </c>
      <c r="O14" s="14">
        <v>0</v>
      </c>
      <c r="P14" s="14">
        <f t="shared" si="7"/>
        <v>69880198.980000004</v>
      </c>
      <c r="Q14" s="14">
        <f t="shared" si="8"/>
        <v>223616.63673599999</v>
      </c>
      <c r="R14" s="14">
        <v>0</v>
      </c>
      <c r="S14" s="14">
        <f t="shared" si="9"/>
        <v>69880198.980000004</v>
      </c>
      <c r="T14" s="14">
        <f t="shared" si="10"/>
        <v>223616.63673599999</v>
      </c>
      <c r="U14" s="14">
        <v>0</v>
      </c>
      <c r="V14" s="14">
        <f t="shared" si="11"/>
        <v>69880198.980000004</v>
      </c>
      <c r="W14" s="14">
        <f t="shared" si="12"/>
        <v>223616.63673599999</v>
      </c>
      <c r="X14" s="14">
        <v>0</v>
      </c>
      <c r="Y14" s="14">
        <f t="shared" si="13"/>
        <v>69880198.980000004</v>
      </c>
      <c r="Z14" s="14">
        <f t="shared" si="14"/>
        <v>223616.63673599999</v>
      </c>
      <c r="AA14" s="14">
        <v>0</v>
      </c>
      <c r="AB14" s="14">
        <f t="shared" si="15"/>
        <v>69880198.980000004</v>
      </c>
      <c r="AC14" s="14">
        <f t="shared" si="16"/>
        <v>223616.63673599999</v>
      </c>
      <c r="AD14" s="14">
        <v>0</v>
      </c>
      <c r="AE14" s="14">
        <f t="shared" si="17"/>
        <v>69880198.980000004</v>
      </c>
      <c r="AF14" s="14">
        <f t="shared" si="18"/>
        <v>223616.63673599999</v>
      </c>
      <c r="AG14" s="14">
        <v>0</v>
      </c>
      <c r="AH14" s="14">
        <f t="shared" si="19"/>
        <v>69880198.980000004</v>
      </c>
      <c r="AI14" s="14">
        <f t="shared" si="20"/>
        <v>223616.63673599999</v>
      </c>
      <c r="AJ14" s="14">
        <v>0</v>
      </c>
      <c r="AK14" s="14">
        <f t="shared" si="21"/>
        <v>69880198.980000004</v>
      </c>
      <c r="AL14" s="14">
        <f t="shared" si="22"/>
        <v>223616.63673599999</v>
      </c>
      <c r="AM14" s="14">
        <v>0</v>
      </c>
      <c r="AN14" s="14">
        <f t="shared" si="23"/>
        <v>69880198.980000004</v>
      </c>
      <c r="AO14" s="14">
        <f t="shared" si="24"/>
        <v>223616.63673599999</v>
      </c>
      <c r="AP14" s="14">
        <v>0</v>
      </c>
      <c r="AQ14" s="14">
        <f t="shared" si="25"/>
        <v>69880198.980000004</v>
      </c>
      <c r="AR14" s="14">
        <f t="shared" si="26"/>
        <v>223616.63673599999</v>
      </c>
      <c r="AS14" s="14">
        <v>0</v>
      </c>
      <c r="AT14" s="14">
        <f t="shared" si="27"/>
        <v>69880198.980000004</v>
      </c>
      <c r="AU14" s="14">
        <f t="shared" si="28"/>
        <v>223616.63673599999</v>
      </c>
      <c r="AV14" s="14">
        <v>0</v>
      </c>
      <c r="AW14" s="14">
        <f t="shared" si="29"/>
        <v>69880198.980000004</v>
      </c>
      <c r="AX14" s="14">
        <f t="shared" si="30"/>
        <v>223616.63673599999</v>
      </c>
      <c r="AY14" s="14">
        <v>0</v>
      </c>
      <c r="AZ14" s="14">
        <f t="shared" si="31"/>
        <v>69880198.980000004</v>
      </c>
      <c r="BA14" s="14">
        <f t="shared" si="32"/>
        <v>223616.63673599999</v>
      </c>
      <c r="BB14" s="14">
        <v>0</v>
      </c>
      <c r="BC14" s="14">
        <f t="shared" si="33"/>
        <v>69880198.980000004</v>
      </c>
      <c r="BD14" s="14">
        <f t="shared" si="34"/>
        <v>223616.63673599999</v>
      </c>
      <c r="BE14" s="14">
        <v>0</v>
      </c>
      <c r="BF14" s="14">
        <f t="shared" si="35"/>
        <v>69880198.980000004</v>
      </c>
      <c r="BG14" s="14">
        <f t="shared" si="36"/>
        <v>223616.63673599999</v>
      </c>
      <c r="BI14" s="41">
        <f t="shared" si="37"/>
        <v>2683399.6408319999</v>
      </c>
    </row>
    <row r="15" spans="1:61" x14ac:dyDescent="0.2">
      <c r="A15" s="15" t="s">
        <v>66</v>
      </c>
      <c r="B15" s="18" t="s">
        <v>13</v>
      </c>
      <c r="C15" s="40">
        <v>3.5752633295643099E-2</v>
      </c>
      <c r="D15" s="16">
        <v>124621741.38000001</v>
      </c>
      <c r="E15" s="16">
        <f t="shared" si="0"/>
        <v>371296.28501863428</v>
      </c>
      <c r="F15" s="14">
        <v>0</v>
      </c>
      <c r="G15" s="14">
        <f t="shared" si="1"/>
        <v>124621741.38000001</v>
      </c>
      <c r="H15" s="14">
        <f t="shared" si="2"/>
        <v>371296.28501863428</v>
      </c>
      <c r="I15" s="14">
        <v>72386.81</v>
      </c>
      <c r="J15" s="14">
        <f t="shared" si="3"/>
        <v>124694128.19000001</v>
      </c>
      <c r="K15" s="14">
        <f t="shared" si="4"/>
        <v>371404.11914669146</v>
      </c>
      <c r="L15" s="14">
        <v>116271.89</v>
      </c>
      <c r="M15" s="14">
        <f t="shared" si="5"/>
        <v>124810400.08000001</v>
      </c>
      <c r="N15" s="14">
        <f t="shared" si="6"/>
        <v>371685.16270165535</v>
      </c>
      <c r="O15" s="14">
        <v>129509.93</v>
      </c>
      <c r="P15" s="14">
        <f t="shared" si="7"/>
        <v>124939910.01000002</v>
      </c>
      <c r="Q15" s="14">
        <f t="shared" si="8"/>
        <v>372051.30217170512</v>
      </c>
      <c r="R15" s="14">
        <v>247.77999999999884</v>
      </c>
      <c r="S15" s="14">
        <f t="shared" si="9"/>
        <v>124940157.79000002</v>
      </c>
      <c r="T15" s="14">
        <f t="shared" si="10"/>
        <v>372244.60133099317</v>
      </c>
      <c r="U15" s="14">
        <v>30952.959999999999</v>
      </c>
      <c r="V15" s="14">
        <f t="shared" si="11"/>
        <v>124971110.75000001</v>
      </c>
      <c r="W15" s="14">
        <f t="shared" si="12"/>
        <v>372291.08085665037</v>
      </c>
      <c r="X15" s="14">
        <v>11705</v>
      </c>
      <c r="Y15" s="14">
        <f t="shared" si="13"/>
        <v>124982815.75000001</v>
      </c>
      <c r="Z15" s="14">
        <f t="shared" si="14"/>
        <v>372354.62812335952</v>
      </c>
      <c r="AA15" s="14">
        <v>1278319.81</v>
      </c>
      <c r="AB15" s="14">
        <f t="shared" si="15"/>
        <v>126261135.56000002</v>
      </c>
      <c r="AC15" s="14">
        <f t="shared" si="16"/>
        <v>374276.36912228499</v>
      </c>
      <c r="AD15" s="14">
        <v>11705</v>
      </c>
      <c r="AE15" s="14">
        <f t="shared" si="17"/>
        <v>126272840.56000002</v>
      </c>
      <c r="AF15" s="14">
        <f t="shared" si="18"/>
        <v>376198.11012121051</v>
      </c>
      <c r="AG15" s="14">
        <v>11705</v>
      </c>
      <c r="AH15" s="14">
        <f t="shared" si="19"/>
        <v>126284545.56000002</v>
      </c>
      <c r="AI15" s="14">
        <f t="shared" si="20"/>
        <v>376232.98383560433</v>
      </c>
      <c r="AJ15" s="14">
        <v>2274554.37</v>
      </c>
      <c r="AK15" s="14">
        <f t="shared" si="21"/>
        <v>128559099.93000002</v>
      </c>
      <c r="AL15" s="14">
        <f t="shared" si="22"/>
        <v>379638.80853870179</v>
      </c>
      <c r="AM15" s="14">
        <v>11705</v>
      </c>
      <c r="AN15" s="14">
        <f t="shared" si="23"/>
        <v>128570804.93000002</v>
      </c>
      <c r="AO15" s="14">
        <f t="shared" si="24"/>
        <v>383044.63324179919</v>
      </c>
      <c r="AP15" s="14">
        <v>61507</v>
      </c>
      <c r="AQ15" s="14">
        <f t="shared" si="25"/>
        <v>128632311.93000002</v>
      </c>
      <c r="AR15" s="14">
        <f t="shared" si="26"/>
        <v>383153.69664966752</v>
      </c>
      <c r="AS15" s="14">
        <v>11705</v>
      </c>
      <c r="AT15" s="14">
        <f t="shared" si="27"/>
        <v>128644016.93000002</v>
      </c>
      <c r="AU15" s="14">
        <f t="shared" si="28"/>
        <v>383262.7600575359</v>
      </c>
      <c r="AV15" s="14">
        <v>11705</v>
      </c>
      <c r="AW15" s="14">
        <f t="shared" si="29"/>
        <v>128655721.93000002</v>
      </c>
      <c r="AX15" s="14">
        <f t="shared" si="30"/>
        <v>383297.63377192966</v>
      </c>
      <c r="AY15" s="14">
        <v>11705</v>
      </c>
      <c r="AZ15" s="14">
        <f t="shared" si="31"/>
        <v>128667426.93000002</v>
      </c>
      <c r="BA15" s="14">
        <f t="shared" si="32"/>
        <v>383332.50748632342</v>
      </c>
      <c r="BB15" s="14">
        <v>11705</v>
      </c>
      <c r="BC15" s="14">
        <f t="shared" si="33"/>
        <v>128679131.93000002</v>
      </c>
      <c r="BD15" s="14">
        <f t="shared" si="34"/>
        <v>383367.3812007173</v>
      </c>
      <c r="BE15" s="14">
        <v>114833.99999999999</v>
      </c>
      <c r="BF15" s="14">
        <f t="shared" si="35"/>
        <v>128793965.93000002</v>
      </c>
      <c r="BG15" s="14">
        <f t="shared" si="36"/>
        <v>383555.88547007547</v>
      </c>
      <c r="BI15" s="41">
        <f t="shared" si="37"/>
        <v>4561715.3976192093</v>
      </c>
    </row>
    <row r="16" spans="1:61" x14ac:dyDescent="0.2">
      <c r="A16" s="15" t="s">
        <v>67</v>
      </c>
      <c r="B16" s="18" t="s">
        <v>13</v>
      </c>
      <c r="C16" s="40">
        <v>3.5752633295643099E-2</v>
      </c>
      <c r="D16" s="16">
        <v>28180136.309999999</v>
      </c>
      <c r="E16" s="16">
        <f t="shared" si="0"/>
        <v>83959.506642722248</v>
      </c>
      <c r="F16" s="14">
        <v>0</v>
      </c>
      <c r="G16" s="14">
        <f t="shared" si="1"/>
        <v>28180136.309999999</v>
      </c>
      <c r="H16" s="14">
        <f t="shared" si="2"/>
        <v>83959.506642722248</v>
      </c>
      <c r="I16" s="14">
        <v>0</v>
      </c>
      <c r="J16" s="14">
        <f t="shared" si="3"/>
        <v>28180136.309999999</v>
      </c>
      <c r="K16" s="14">
        <f t="shared" si="4"/>
        <v>83959.506642722248</v>
      </c>
      <c r="L16" s="14">
        <v>0</v>
      </c>
      <c r="M16" s="14">
        <f t="shared" si="5"/>
        <v>28180136.309999999</v>
      </c>
      <c r="N16" s="14">
        <f t="shared" si="6"/>
        <v>83959.506642722248</v>
      </c>
      <c r="O16" s="14">
        <v>0</v>
      </c>
      <c r="P16" s="14">
        <f t="shared" si="7"/>
        <v>28180136.309999999</v>
      </c>
      <c r="Q16" s="14">
        <f t="shared" si="8"/>
        <v>83959.506642722248</v>
      </c>
      <c r="R16" s="14">
        <v>0</v>
      </c>
      <c r="S16" s="14">
        <f t="shared" si="9"/>
        <v>28180136.309999999</v>
      </c>
      <c r="T16" s="14">
        <f t="shared" si="10"/>
        <v>83959.506642722248</v>
      </c>
      <c r="U16" s="14">
        <v>0</v>
      </c>
      <c r="V16" s="14">
        <f t="shared" si="11"/>
        <v>28180136.309999999</v>
      </c>
      <c r="W16" s="14">
        <f t="shared" si="12"/>
        <v>83959.506642722248</v>
      </c>
      <c r="X16" s="14">
        <v>0</v>
      </c>
      <c r="Y16" s="14">
        <f t="shared" si="13"/>
        <v>28180136.309999999</v>
      </c>
      <c r="Z16" s="14">
        <f t="shared" si="14"/>
        <v>83959.506642722248</v>
      </c>
      <c r="AA16" s="14">
        <v>0</v>
      </c>
      <c r="AB16" s="14">
        <f t="shared" si="15"/>
        <v>28180136.309999999</v>
      </c>
      <c r="AC16" s="14">
        <f t="shared" si="16"/>
        <v>83959.506642722248</v>
      </c>
      <c r="AD16" s="14">
        <v>0</v>
      </c>
      <c r="AE16" s="14">
        <f t="shared" si="17"/>
        <v>28180136.309999999</v>
      </c>
      <c r="AF16" s="14">
        <f t="shared" si="18"/>
        <v>83959.506642722248</v>
      </c>
      <c r="AG16" s="14">
        <v>0</v>
      </c>
      <c r="AH16" s="14">
        <f t="shared" si="19"/>
        <v>28180136.309999999</v>
      </c>
      <c r="AI16" s="14">
        <f t="shared" si="20"/>
        <v>83959.506642722248</v>
      </c>
      <c r="AJ16" s="14">
        <v>0</v>
      </c>
      <c r="AK16" s="14">
        <f t="shared" si="21"/>
        <v>28180136.309999999</v>
      </c>
      <c r="AL16" s="14">
        <f t="shared" si="22"/>
        <v>83959.506642722248</v>
      </c>
      <c r="AM16" s="14">
        <v>0</v>
      </c>
      <c r="AN16" s="14">
        <f t="shared" si="23"/>
        <v>28180136.309999999</v>
      </c>
      <c r="AO16" s="14">
        <f t="shared" si="24"/>
        <v>83959.506642722248</v>
      </c>
      <c r="AP16" s="14">
        <v>0</v>
      </c>
      <c r="AQ16" s="14">
        <f t="shared" si="25"/>
        <v>28180136.309999999</v>
      </c>
      <c r="AR16" s="14">
        <f t="shared" si="26"/>
        <v>83959.506642722248</v>
      </c>
      <c r="AS16" s="14">
        <v>0</v>
      </c>
      <c r="AT16" s="14">
        <f t="shared" si="27"/>
        <v>28180136.309999999</v>
      </c>
      <c r="AU16" s="14">
        <f t="shared" si="28"/>
        <v>83959.506642722248</v>
      </c>
      <c r="AV16" s="14">
        <v>0</v>
      </c>
      <c r="AW16" s="14">
        <f t="shared" si="29"/>
        <v>28180136.309999999</v>
      </c>
      <c r="AX16" s="14">
        <f t="shared" si="30"/>
        <v>83959.506642722248</v>
      </c>
      <c r="AY16" s="14">
        <v>0</v>
      </c>
      <c r="AZ16" s="14">
        <f t="shared" si="31"/>
        <v>28180136.309999999</v>
      </c>
      <c r="BA16" s="14">
        <f t="shared" si="32"/>
        <v>83959.506642722248</v>
      </c>
      <c r="BB16" s="14">
        <v>0</v>
      </c>
      <c r="BC16" s="14">
        <f t="shared" si="33"/>
        <v>28180136.309999999</v>
      </c>
      <c r="BD16" s="14">
        <f t="shared" si="34"/>
        <v>83959.506642722248</v>
      </c>
      <c r="BE16" s="14">
        <v>0</v>
      </c>
      <c r="BF16" s="14">
        <f t="shared" si="35"/>
        <v>28180136.309999999</v>
      </c>
      <c r="BG16" s="14">
        <f t="shared" si="36"/>
        <v>83959.506642722248</v>
      </c>
      <c r="BI16" s="41">
        <f t="shared" si="37"/>
        <v>1007514.0797126672</v>
      </c>
    </row>
    <row r="17" spans="1:61" s="15" customFormat="1" x14ac:dyDescent="0.2">
      <c r="A17" s="18" t="s">
        <v>112</v>
      </c>
      <c r="B17" s="18" t="s">
        <v>15</v>
      </c>
      <c r="C17" s="40">
        <v>3.8399999999999997E-2</v>
      </c>
      <c r="D17" s="16">
        <v>0</v>
      </c>
      <c r="E17" s="16">
        <f t="shared" si="0"/>
        <v>0</v>
      </c>
      <c r="F17" s="16">
        <v>0</v>
      </c>
      <c r="G17" s="16">
        <f t="shared" si="1"/>
        <v>0</v>
      </c>
      <c r="H17" s="16">
        <f t="shared" si="2"/>
        <v>0</v>
      </c>
      <c r="I17" s="16">
        <v>0</v>
      </c>
      <c r="J17" s="16">
        <f t="shared" si="3"/>
        <v>0</v>
      </c>
      <c r="K17" s="16">
        <f t="shared" si="4"/>
        <v>0</v>
      </c>
      <c r="L17" s="16">
        <v>0</v>
      </c>
      <c r="M17" s="16">
        <f t="shared" si="5"/>
        <v>0</v>
      </c>
      <c r="N17" s="16">
        <f t="shared" si="6"/>
        <v>0</v>
      </c>
      <c r="O17" s="16">
        <v>0</v>
      </c>
      <c r="P17" s="16">
        <f t="shared" si="7"/>
        <v>0</v>
      </c>
      <c r="Q17" s="16">
        <f t="shared" si="8"/>
        <v>0</v>
      </c>
      <c r="R17" s="16">
        <v>0</v>
      </c>
      <c r="S17" s="16">
        <f t="shared" si="9"/>
        <v>0</v>
      </c>
      <c r="T17" s="16">
        <f t="shared" si="10"/>
        <v>0</v>
      </c>
      <c r="U17" s="16">
        <v>0</v>
      </c>
      <c r="V17" s="16">
        <f t="shared" si="11"/>
        <v>0</v>
      </c>
      <c r="W17" s="16">
        <f t="shared" si="12"/>
        <v>0</v>
      </c>
      <c r="X17" s="16">
        <v>0</v>
      </c>
      <c r="Y17" s="16">
        <f t="shared" si="13"/>
        <v>0</v>
      </c>
      <c r="Z17" s="16">
        <f t="shared" si="14"/>
        <v>0</v>
      </c>
      <c r="AA17" s="16">
        <v>0</v>
      </c>
      <c r="AB17" s="16">
        <f t="shared" si="15"/>
        <v>0</v>
      </c>
      <c r="AC17" s="16">
        <f t="shared" si="16"/>
        <v>0</v>
      </c>
      <c r="AD17" s="16">
        <v>0</v>
      </c>
      <c r="AE17" s="16">
        <f t="shared" si="17"/>
        <v>0</v>
      </c>
      <c r="AF17" s="16">
        <f t="shared" si="18"/>
        <v>0</v>
      </c>
      <c r="AG17" s="16">
        <v>0</v>
      </c>
      <c r="AH17" s="16">
        <f t="shared" si="19"/>
        <v>0</v>
      </c>
      <c r="AI17" s="16">
        <f t="shared" si="20"/>
        <v>0</v>
      </c>
      <c r="AJ17" s="16">
        <v>0</v>
      </c>
      <c r="AK17" s="16">
        <f t="shared" si="21"/>
        <v>0</v>
      </c>
      <c r="AL17" s="16">
        <f t="shared" si="22"/>
        <v>0</v>
      </c>
      <c r="AM17" s="16">
        <v>0</v>
      </c>
      <c r="AN17" s="16">
        <f t="shared" si="23"/>
        <v>0</v>
      </c>
      <c r="AO17" s="16">
        <f t="shared" si="24"/>
        <v>0</v>
      </c>
      <c r="AP17" s="16">
        <v>0</v>
      </c>
      <c r="AQ17" s="16">
        <f t="shared" si="25"/>
        <v>0</v>
      </c>
      <c r="AR17" s="16">
        <f t="shared" si="26"/>
        <v>0</v>
      </c>
      <c r="AS17" s="16">
        <v>0</v>
      </c>
      <c r="AT17" s="16">
        <f t="shared" si="27"/>
        <v>0</v>
      </c>
      <c r="AU17" s="16">
        <f t="shared" si="28"/>
        <v>0</v>
      </c>
      <c r="AV17" s="16">
        <v>0</v>
      </c>
      <c r="AW17" s="16">
        <f t="shared" si="29"/>
        <v>0</v>
      </c>
      <c r="AX17" s="16">
        <f t="shared" si="30"/>
        <v>0</v>
      </c>
      <c r="AY17" s="16">
        <v>0</v>
      </c>
      <c r="AZ17" s="16">
        <f t="shared" si="31"/>
        <v>0</v>
      </c>
      <c r="BA17" s="16">
        <f t="shared" si="32"/>
        <v>0</v>
      </c>
      <c r="BB17" s="16">
        <v>0</v>
      </c>
      <c r="BC17" s="16">
        <f t="shared" si="33"/>
        <v>0</v>
      </c>
      <c r="BD17" s="16">
        <f t="shared" si="34"/>
        <v>0</v>
      </c>
      <c r="BE17" s="16">
        <v>0</v>
      </c>
      <c r="BF17" s="16">
        <f t="shared" si="35"/>
        <v>0</v>
      </c>
      <c r="BG17" s="16">
        <f t="shared" si="36"/>
        <v>0</v>
      </c>
      <c r="BI17" s="41">
        <f t="shared" si="37"/>
        <v>0</v>
      </c>
    </row>
    <row r="18" spans="1:61" x14ac:dyDescent="0.2">
      <c r="A18" s="18" t="s">
        <v>112</v>
      </c>
      <c r="B18" s="18" t="s">
        <v>13</v>
      </c>
      <c r="C18" s="40">
        <v>3.5752633295643099E-2</v>
      </c>
      <c r="D18" s="16">
        <v>0</v>
      </c>
      <c r="E18" s="16">
        <f t="shared" si="0"/>
        <v>0</v>
      </c>
      <c r="F18" s="14">
        <v>0</v>
      </c>
      <c r="G18" s="14">
        <f t="shared" si="1"/>
        <v>0</v>
      </c>
      <c r="H18" s="14">
        <f t="shared" si="2"/>
        <v>0</v>
      </c>
      <c r="I18" s="14">
        <v>0</v>
      </c>
      <c r="J18" s="14">
        <f t="shared" si="3"/>
        <v>0</v>
      </c>
      <c r="K18" s="14">
        <f t="shared" si="4"/>
        <v>0</v>
      </c>
      <c r="L18" s="14">
        <v>0</v>
      </c>
      <c r="M18" s="14">
        <f t="shared" si="5"/>
        <v>0</v>
      </c>
      <c r="N18" s="14">
        <f t="shared" si="6"/>
        <v>0</v>
      </c>
      <c r="O18" s="14">
        <v>0</v>
      </c>
      <c r="P18" s="14">
        <f t="shared" si="7"/>
        <v>0</v>
      </c>
      <c r="Q18" s="14">
        <f t="shared" si="8"/>
        <v>0</v>
      </c>
      <c r="R18" s="14">
        <v>0</v>
      </c>
      <c r="S18" s="14">
        <f t="shared" si="9"/>
        <v>0</v>
      </c>
      <c r="T18" s="14">
        <f t="shared" si="10"/>
        <v>0</v>
      </c>
      <c r="U18" s="14">
        <v>141968.87</v>
      </c>
      <c r="V18" s="14">
        <f t="shared" si="11"/>
        <v>141968.87</v>
      </c>
      <c r="W18" s="14">
        <f t="shared" si="12"/>
        <v>211.49003952111778</v>
      </c>
      <c r="X18" s="14">
        <v>0</v>
      </c>
      <c r="Y18" s="14">
        <f t="shared" si="13"/>
        <v>141968.87</v>
      </c>
      <c r="Z18" s="14">
        <f t="shared" si="14"/>
        <v>422.98007904223556</v>
      </c>
      <c r="AA18" s="14">
        <v>0</v>
      </c>
      <c r="AB18" s="14">
        <f t="shared" si="15"/>
        <v>141968.87</v>
      </c>
      <c r="AC18" s="14">
        <f t="shared" si="16"/>
        <v>422.98007904223556</v>
      </c>
      <c r="AD18" s="14">
        <v>0</v>
      </c>
      <c r="AE18" s="14">
        <f t="shared" si="17"/>
        <v>141968.87</v>
      </c>
      <c r="AF18" s="14">
        <f t="shared" si="18"/>
        <v>422.98007904223556</v>
      </c>
      <c r="AG18" s="14">
        <v>0</v>
      </c>
      <c r="AH18" s="14">
        <f t="shared" si="19"/>
        <v>141968.87</v>
      </c>
      <c r="AI18" s="14">
        <f t="shared" si="20"/>
        <v>422.98007904223556</v>
      </c>
      <c r="AJ18" s="14">
        <v>0</v>
      </c>
      <c r="AK18" s="14">
        <f t="shared" si="21"/>
        <v>141968.87</v>
      </c>
      <c r="AL18" s="14">
        <f t="shared" si="22"/>
        <v>422.98007904223556</v>
      </c>
      <c r="AM18" s="14">
        <v>0</v>
      </c>
      <c r="AN18" s="14">
        <f t="shared" si="23"/>
        <v>141968.87</v>
      </c>
      <c r="AO18" s="14">
        <f t="shared" si="24"/>
        <v>422.98007904223556</v>
      </c>
      <c r="AP18" s="14">
        <v>0</v>
      </c>
      <c r="AQ18" s="14">
        <f t="shared" si="25"/>
        <v>141968.87</v>
      </c>
      <c r="AR18" s="14">
        <f t="shared" si="26"/>
        <v>422.98007904223556</v>
      </c>
      <c r="AS18" s="14">
        <v>0</v>
      </c>
      <c r="AT18" s="14">
        <f t="shared" si="27"/>
        <v>141968.87</v>
      </c>
      <c r="AU18" s="14">
        <f t="shared" si="28"/>
        <v>422.98007904223556</v>
      </c>
      <c r="AV18" s="14">
        <v>0</v>
      </c>
      <c r="AW18" s="14">
        <f t="shared" si="29"/>
        <v>141968.87</v>
      </c>
      <c r="AX18" s="14">
        <f t="shared" si="30"/>
        <v>422.98007904223556</v>
      </c>
      <c r="AY18" s="14">
        <v>0</v>
      </c>
      <c r="AZ18" s="14">
        <f t="shared" si="31"/>
        <v>141968.87</v>
      </c>
      <c r="BA18" s="14">
        <f t="shared" si="32"/>
        <v>422.98007904223556</v>
      </c>
      <c r="BB18" s="14">
        <v>0</v>
      </c>
      <c r="BC18" s="14">
        <f t="shared" si="33"/>
        <v>141968.87</v>
      </c>
      <c r="BD18" s="14">
        <f t="shared" si="34"/>
        <v>422.98007904223556</v>
      </c>
      <c r="BE18" s="14">
        <v>0</v>
      </c>
      <c r="BF18" s="14">
        <f t="shared" si="35"/>
        <v>141968.87</v>
      </c>
      <c r="BG18" s="14">
        <f t="shared" si="36"/>
        <v>422.98007904223556</v>
      </c>
      <c r="BI18" s="41">
        <f t="shared" si="37"/>
        <v>5075.7609485068278</v>
      </c>
    </row>
    <row r="19" spans="1:61" x14ac:dyDescent="0.2">
      <c r="A19" s="18" t="s">
        <v>112</v>
      </c>
      <c r="B19" s="18" t="s">
        <v>14</v>
      </c>
      <c r="C19" s="40">
        <v>2.1777587751051118E-2</v>
      </c>
      <c r="D19" s="16">
        <v>0</v>
      </c>
      <c r="E19" s="16">
        <f t="shared" si="0"/>
        <v>0</v>
      </c>
      <c r="F19" s="14">
        <v>0</v>
      </c>
      <c r="G19" s="14">
        <f t="shared" si="1"/>
        <v>0</v>
      </c>
      <c r="H19" s="14">
        <f t="shared" si="2"/>
        <v>0</v>
      </c>
      <c r="I19" s="14">
        <v>0</v>
      </c>
      <c r="J19" s="14">
        <f t="shared" si="3"/>
        <v>0</v>
      </c>
      <c r="K19" s="14">
        <f t="shared" si="4"/>
        <v>0</v>
      </c>
      <c r="L19" s="14">
        <v>0</v>
      </c>
      <c r="M19" s="14">
        <f t="shared" si="5"/>
        <v>0</v>
      </c>
      <c r="N19" s="14">
        <f t="shared" si="6"/>
        <v>0</v>
      </c>
      <c r="O19" s="14">
        <v>0</v>
      </c>
      <c r="P19" s="14">
        <f t="shared" si="7"/>
        <v>0</v>
      </c>
      <c r="Q19" s="14">
        <f t="shared" si="8"/>
        <v>0</v>
      </c>
      <c r="R19" s="14">
        <v>0</v>
      </c>
      <c r="S19" s="14">
        <f t="shared" si="9"/>
        <v>0</v>
      </c>
      <c r="T19" s="14">
        <f t="shared" si="10"/>
        <v>0</v>
      </c>
      <c r="U19" s="14">
        <v>0</v>
      </c>
      <c r="V19" s="14">
        <f t="shared" si="11"/>
        <v>0</v>
      </c>
      <c r="W19" s="14">
        <f t="shared" si="12"/>
        <v>0</v>
      </c>
      <c r="X19" s="14">
        <v>0</v>
      </c>
      <c r="Y19" s="14">
        <f t="shared" si="13"/>
        <v>0</v>
      </c>
      <c r="Z19" s="14">
        <f t="shared" si="14"/>
        <v>0</v>
      </c>
      <c r="AA19" s="14">
        <v>0</v>
      </c>
      <c r="AB19" s="14">
        <f t="shared" si="15"/>
        <v>0</v>
      </c>
      <c r="AC19" s="14">
        <f t="shared" si="16"/>
        <v>0</v>
      </c>
      <c r="AD19" s="14">
        <v>0</v>
      </c>
      <c r="AE19" s="14">
        <f t="shared" si="17"/>
        <v>0</v>
      </c>
      <c r="AF19" s="14">
        <f t="shared" si="18"/>
        <v>0</v>
      </c>
      <c r="AG19" s="14">
        <v>0</v>
      </c>
      <c r="AH19" s="14">
        <f t="shared" si="19"/>
        <v>0</v>
      </c>
      <c r="AI19" s="14">
        <f t="shared" si="20"/>
        <v>0</v>
      </c>
      <c r="AJ19" s="14">
        <v>0</v>
      </c>
      <c r="AK19" s="14">
        <f t="shared" si="21"/>
        <v>0</v>
      </c>
      <c r="AL19" s="14">
        <f t="shared" si="22"/>
        <v>0</v>
      </c>
      <c r="AM19" s="14">
        <v>0</v>
      </c>
      <c r="AN19" s="14">
        <f t="shared" si="23"/>
        <v>0</v>
      </c>
      <c r="AO19" s="14">
        <f t="shared" si="24"/>
        <v>0</v>
      </c>
      <c r="AP19" s="14">
        <v>0</v>
      </c>
      <c r="AQ19" s="14">
        <f t="shared" si="25"/>
        <v>0</v>
      </c>
      <c r="AR19" s="14">
        <f t="shared" si="26"/>
        <v>0</v>
      </c>
      <c r="AS19" s="14">
        <v>0</v>
      </c>
      <c r="AT19" s="14">
        <f t="shared" si="27"/>
        <v>0</v>
      </c>
      <c r="AU19" s="14">
        <f t="shared" si="28"/>
        <v>0</v>
      </c>
      <c r="AV19" s="14">
        <v>0</v>
      </c>
      <c r="AW19" s="14">
        <f t="shared" si="29"/>
        <v>0</v>
      </c>
      <c r="AX19" s="14">
        <f t="shared" si="30"/>
        <v>0</v>
      </c>
      <c r="AY19" s="14">
        <v>0</v>
      </c>
      <c r="AZ19" s="14">
        <f t="shared" si="31"/>
        <v>0</v>
      </c>
      <c r="BA19" s="14">
        <f t="shared" si="32"/>
        <v>0</v>
      </c>
      <c r="BB19" s="14">
        <v>0</v>
      </c>
      <c r="BC19" s="14">
        <f t="shared" si="33"/>
        <v>0</v>
      </c>
      <c r="BD19" s="14">
        <f t="shared" si="34"/>
        <v>0</v>
      </c>
      <c r="BE19" s="14">
        <v>0</v>
      </c>
      <c r="BF19" s="14">
        <f t="shared" si="35"/>
        <v>0</v>
      </c>
      <c r="BG19" s="14">
        <f t="shared" si="36"/>
        <v>0</v>
      </c>
      <c r="BI19" s="41">
        <f t="shared" si="37"/>
        <v>0</v>
      </c>
    </row>
    <row r="20" spans="1:61" x14ac:dyDescent="0.2">
      <c r="A20" s="18" t="s">
        <v>112</v>
      </c>
      <c r="B20" s="18" t="s">
        <v>16</v>
      </c>
      <c r="C20" s="40">
        <v>2.7877853955982225E-2</v>
      </c>
      <c r="D20" s="16">
        <v>0</v>
      </c>
      <c r="E20" s="16">
        <f t="shared" si="0"/>
        <v>0</v>
      </c>
      <c r="F20" s="14">
        <v>0</v>
      </c>
      <c r="G20" s="14">
        <f t="shared" si="1"/>
        <v>0</v>
      </c>
      <c r="H20" s="14">
        <f t="shared" si="2"/>
        <v>0</v>
      </c>
      <c r="I20" s="14">
        <v>0</v>
      </c>
      <c r="J20" s="14">
        <f t="shared" si="3"/>
        <v>0</v>
      </c>
      <c r="K20" s="14">
        <f t="shared" si="4"/>
        <v>0</v>
      </c>
      <c r="L20" s="14">
        <v>0</v>
      </c>
      <c r="M20" s="14">
        <f t="shared" si="5"/>
        <v>0</v>
      </c>
      <c r="N20" s="14">
        <f t="shared" si="6"/>
        <v>0</v>
      </c>
      <c r="O20" s="14">
        <v>0</v>
      </c>
      <c r="P20" s="14">
        <f t="shared" si="7"/>
        <v>0</v>
      </c>
      <c r="Q20" s="14">
        <f t="shared" si="8"/>
        <v>0</v>
      </c>
      <c r="R20" s="14">
        <v>0</v>
      </c>
      <c r="S20" s="14">
        <f t="shared" si="9"/>
        <v>0</v>
      </c>
      <c r="T20" s="14">
        <f t="shared" si="10"/>
        <v>0</v>
      </c>
      <c r="U20" s="14">
        <v>0</v>
      </c>
      <c r="V20" s="14">
        <f t="shared" si="11"/>
        <v>0</v>
      </c>
      <c r="W20" s="14">
        <f t="shared" si="12"/>
        <v>0</v>
      </c>
      <c r="X20" s="14">
        <v>0</v>
      </c>
      <c r="Y20" s="14">
        <f t="shared" si="13"/>
        <v>0</v>
      </c>
      <c r="Z20" s="14">
        <f t="shared" si="14"/>
        <v>0</v>
      </c>
      <c r="AA20" s="14">
        <v>0</v>
      </c>
      <c r="AB20" s="14">
        <f t="shared" si="15"/>
        <v>0</v>
      </c>
      <c r="AC20" s="14">
        <f t="shared" si="16"/>
        <v>0</v>
      </c>
      <c r="AD20" s="14">
        <v>0</v>
      </c>
      <c r="AE20" s="14">
        <f t="shared" si="17"/>
        <v>0</v>
      </c>
      <c r="AF20" s="14">
        <f t="shared" si="18"/>
        <v>0</v>
      </c>
      <c r="AG20" s="14">
        <v>0</v>
      </c>
      <c r="AH20" s="14">
        <f t="shared" si="19"/>
        <v>0</v>
      </c>
      <c r="AI20" s="14">
        <f t="shared" si="20"/>
        <v>0</v>
      </c>
      <c r="AJ20" s="14">
        <v>0</v>
      </c>
      <c r="AK20" s="14">
        <f t="shared" si="21"/>
        <v>0</v>
      </c>
      <c r="AL20" s="14">
        <f t="shared" si="22"/>
        <v>0</v>
      </c>
      <c r="AM20" s="14">
        <v>0</v>
      </c>
      <c r="AN20" s="14">
        <f t="shared" si="23"/>
        <v>0</v>
      </c>
      <c r="AO20" s="14">
        <f t="shared" si="24"/>
        <v>0</v>
      </c>
      <c r="AP20" s="14">
        <v>0</v>
      </c>
      <c r="AQ20" s="14">
        <f t="shared" si="25"/>
        <v>0</v>
      </c>
      <c r="AR20" s="14">
        <f t="shared" si="26"/>
        <v>0</v>
      </c>
      <c r="AS20" s="14">
        <v>0</v>
      </c>
      <c r="AT20" s="14">
        <f t="shared" si="27"/>
        <v>0</v>
      </c>
      <c r="AU20" s="14">
        <f t="shared" si="28"/>
        <v>0</v>
      </c>
      <c r="AV20" s="14">
        <v>0</v>
      </c>
      <c r="AW20" s="14">
        <f t="shared" si="29"/>
        <v>0</v>
      </c>
      <c r="AX20" s="14">
        <f t="shared" si="30"/>
        <v>0</v>
      </c>
      <c r="AY20" s="14">
        <v>0</v>
      </c>
      <c r="AZ20" s="14">
        <f t="shared" si="31"/>
        <v>0</v>
      </c>
      <c r="BA20" s="14">
        <f t="shared" si="32"/>
        <v>0</v>
      </c>
      <c r="BB20" s="14">
        <v>0</v>
      </c>
      <c r="BC20" s="14">
        <f t="shared" si="33"/>
        <v>0</v>
      </c>
      <c r="BD20" s="14">
        <f t="shared" si="34"/>
        <v>0</v>
      </c>
      <c r="BE20" s="14">
        <v>0</v>
      </c>
      <c r="BF20" s="14">
        <f t="shared" si="35"/>
        <v>0</v>
      </c>
      <c r="BG20" s="14">
        <f t="shared" si="36"/>
        <v>0</v>
      </c>
      <c r="BI20" s="41">
        <f t="shared" si="37"/>
        <v>0</v>
      </c>
    </row>
    <row r="21" spans="1:61" x14ac:dyDescent="0.2">
      <c r="A21" s="18" t="s">
        <v>68</v>
      </c>
      <c r="B21" s="18" t="s">
        <v>16</v>
      </c>
      <c r="C21" s="40">
        <v>2.7877853955982225E-2</v>
      </c>
      <c r="D21" s="16">
        <v>1423832928.3399999</v>
      </c>
      <c r="E21" s="16">
        <f t="shared" si="0"/>
        <v>3307783.8694984186</v>
      </c>
      <c r="F21" s="14">
        <v>847401.94566666707</v>
      </c>
      <c r="G21" s="14">
        <f t="shared" si="1"/>
        <v>1424680330.2856665</v>
      </c>
      <c r="H21" s="14">
        <f t="shared" si="2"/>
        <v>3308768.1923185568</v>
      </c>
      <c r="I21" s="14">
        <v>56608.225666666636</v>
      </c>
      <c r="J21" s="14">
        <f t="shared" si="3"/>
        <v>1424736938.5113332</v>
      </c>
      <c r="K21" s="14">
        <f t="shared" si="4"/>
        <v>3309818.2699656878</v>
      </c>
      <c r="L21" s="14">
        <v>-436158.65433333302</v>
      </c>
      <c r="M21" s="14">
        <f t="shared" si="5"/>
        <v>1424300779.8569999</v>
      </c>
      <c r="N21" s="14">
        <f t="shared" si="6"/>
        <v>3309377.392823217</v>
      </c>
      <c r="O21" s="14">
        <v>-720510.82433333318</v>
      </c>
      <c r="P21" s="14">
        <f t="shared" si="7"/>
        <v>1423580269.0326664</v>
      </c>
      <c r="Q21" s="14">
        <f t="shared" si="8"/>
        <v>3308033.8318731501</v>
      </c>
      <c r="R21" s="14">
        <v>-1037887.284333333</v>
      </c>
      <c r="S21" s="14">
        <f t="shared" si="9"/>
        <v>1422542381.7483332</v>
      </c>
      <c r="T21" s="14">
        <f t="shared" si="10"/>
        <v>3305991.3166369046</v>
      </c>
      <c r="U21" s="14">
        <v>3670265.8256666665</v>
      </c>
      <c r="V21" s="14">
        <f t="shared" si="11"/>
        <v>1426212647.5739999</v>
      </c>
      <c r="W21" s="14">
        <f t="shared" si="12"/>
        <v>3309049.0276590777</v>
      </c>
      <c r="X21" s="14">
        <v>-1049398.5743333332</v>
      </c>
      <c r="Y21" s="14">
        <f t="shared" si="13"/>
        <v>1425163248.9996665</v>
      </c>
      <c r="Z21" s="14">
        <f t="shared" si="14"/>
        <v>3312093.3674286897</v>
      </c>
      <c r="AA21" s="14">
        <v>-1049398.5743333332</v>
      </c>
      <c r="AB21" s="14">
        <f t="shared" si="15"/>
        <v>1424113850.425333</v>
      </c>
      <c r="AC21" s="14">
        <f t="shared" si="16"/>
        <v>3309655.4524122826</v>
      </c>
      <c r="AD21" s="14">
        <v>-1049398.5743333332</v>
      </c>
      <c r="AE21" s="14">
        <f t="shared" si="17"/>
        <v>1423064451.8509996</v>
      </c>
      <c r="AF21" s="14">
        <f t="shared" si="18"/>
        <v>3307217.5373958759</v>
      </c>
      <c r="AG21" s="14">
        <v>-1028879.7643333331</v>
      </c>
      <c r="AH21" s="14">
        <f t="shared" si="19"/>
        <v>1422035572.0866663</v>
      </c>
      <c r="AI21" s="14">
        <f t="shared" si="20"/>
        <v>3304803.456562324</v>
      </c>
      <c r="AJ21" s="14">
        <v>-1028879.7643333331</v>
      </c>
      <c r="AK21" s="14">
        <f t="shared" si="21"/>
        <v>1421006692.3223331</v>
      </c>
      <c r="AL21" s="14">
        <f t="shared" si="22"/>
        <v>3302413.2099116291</v>
      </c>
      <c r="AM21" s="14">
        <v>20848825.255666658</v>
      </c>
      <c r="AN21" s="14">
        <f t="shared" si="23"/>
        <v>1441855517.5779998</v>
      </c>
      <c r="AO21" s="14">
        <f t="shared" si="24"/>
        <v>3325435.6076542507</v>
      </c>
      <c r="AP21" s="14">
        <v>-874590.0943333332</v>
      </c>
      <c r="AQ21" s="14">
        <f t="shared" si="25"/>
        <v>1440980927.4836664</v>
      </c>
      <c r="AR21" s="14">
        <f t="shared" si="26"/>
        <v>3348637.2247671713</v>
      </c>
      <c r="AS21" s="14">
        <v>-720414.83433333319</v>
      </c>
      <c r="AT21" s="14">
        <f t="shared" si="27"/>
        <v>1440260512.649333</v>
      </c>
      <c r="AU21" s="14">
        <f t="shared" si="28"/>
        <v>3346784.503331319</v>
      </c>
      <c r="AV21" s="14">
        <v>-1026607.094333333</v>
      </c>
      <c r="AW21" s="14">
        <f t="shared" si="29"/>
        <v>1439233905.5549996</v>
      </c>
      <c r="AX21" s="14">
        <f t="shared" si="30"/>
        <v>3344755.2024069321</v>
      </c>
      <c r="AY21" s="14">
        <v>-894387.75433333311</v>
      </c>
      <c r="AZ21" s="14">
        <f t="shared" si="31"/>
        <v>1438339517.8006663</v>
      </c>
      <c r="BA21" s="14">
        <f t="shared" si="32"/>
        <v>3342523.8184968778</v>
      </c>
      <c r="BB21" s="14">
        <v>-1047125.924333333</v>
      </c>
      <c r="BC21" s="14">
        <f t="shared" si="33"/>
        <v>1437292391.876333</v>
      </c>
      <c r="BD21" s="14">
        <f t="shared" si="34"/>
        <v>3340268.6003807355</v>
      </c>
      <c r="BE21" s="14">
        <v>5023806.3456666656</v>
      </c>
      <c r="BF21" s="14">
        <f t="shared" si="35"/>
        <v>1442316198.2219996</v>
      </c>
      <c r="BG21" s="14">
        <f t="shared" si="36"/>
        <v>3344887.8218813832</v>
      </c>
      <c r="BI21" s="41">
        <f t="shared" si="37"/>
        <v>39929475.802629471</v>
      </c>
    </row>
    <row r="22" spans="1:61" x14ac:dyDescent="0.2">
      <c r="A22" s="18" t="s">
        <v>69</v>
      </c>
      <c r="C22" s="40"/>
      <c r="D22" s="19">
        <f t="shared" ref="D22:BG22" si="38">SUBTOTAL(9,D12:D21)</f>
        <v>7192226158.7081861</v>
      </c>
      <c r="E22" s="19">
        <f t="shared" si="38"/>
        <v>20382895.262084685</v>
      </c>
      <c r="F22" s="17">
        <f t="shared" si="38"/>
        <v>6591950.5754999965</v>
      </c>
      <c r="G22" s="17">
        <f t="shared" si="38"/>
        <v>7198818109.2836847</v>
      </c>
      <c r="H22" s="17">
        <f t="shared" si="38"/>
        <v>20389527.775205165</v>
      </c>
      <c r="I22" s="17">
        <f t="shared" si="38"/>
        <v>-153736.1245000037</v>
      </c>
      <c r="J22" s="17">
        <f t="shared" si="38"/>
        <v>7198664373.1591845</v>
      </c>
      <c r="K22" s="17">
        <f t="shared" si="38"/>
        <v>20395948.412048884</v>
      </c>
      <c r="L22" s="17">
        <f t="shared" si="38"/>
        <v>440192.41549999663</v>
      </c>
      <c r="M22" s="17">
        <f t="shared" si="38"/>
        <v>7199104565.5746841</v>
      </c>
      <c r="N22" s="17">
        <f t="shared" si="38"/>
        <v>20396593.831509855</v>
      </c>
      <c r="O22" s="17">
        <f t="shared" si="38"/>
        <v>6950302.8854999952</v>
      </c>
      <c r="P22" s="17">
        <f t="shared" si="38"/>
        <v>7206054868.4601841</v>
      </c>
      <c r="Q22" s="17">
        <f t="shared" si="38"/>
        <v>20408086.738916229</v>
      </c>
      <c r="R22" s="17">
        <f t="shared" si="38"/>
        <v>14493206.695500003</v>
      </c>
      <c r="S22" s="17">
        <f t="shared" si="38"/>
        <v>7220548075.1556835</v>
      </c>
      <c r="T22" s="17">
        <f t="shared" si="38"/>
        <v>20440709.150585722</v>
      </c>
      <c r="U22" s="17">
        <f t="shared" si="38"/>
        <v>21689560.195500005</v>
      </c>
      <c r="V22" s="17">
        <f t="shared" si="38"/>
        <v>7242237635.3511848</v>
      </c>
      <c r="W22" s="17">
        <f t="shared" si="38"/>
        <v>20493387.261585958</v>
      </c>
      <c r="X22" s="17">
        <f t="shared" si="38"/>
        <v>-4900952.0945000034</v>
      </c>
      <c r="Y22" s="17">
        <f t="shared" si="38"/>
        <v>7237336683.2566833</v>
      </c>
      <c r="Z22" s="17">
        <f t="shared" si="38"/>
        <v>20517212.446536031</v>
      </c>
      <c r="AA22" s="17">
        <f t="shared" si="38"/>
        <v>-3434448.2945000036</v>
      </c>
      <c r="AB22" s="17">
        <f t="shared" si="38"/>
        <v>7233902234.962184</v>
      </c>
      <c r="AC22" s="17">
        <f t="shared" si="38"/>
        <v>20505664.834961876</v>
      </c>
      <c r="AD22" s="17">
        <f t="shared" si="38"/>
        <v>-3054466.4045000039</v>
      </c>
      <c r="AE22" s="17">
        <f t="shared" si="38"/>
        <v>7230847768.5576839</v>
      </c>
      <c r="AF22" s="17">
        <f t="shared" si="38"/>
        <v>20496867.920294411</v>
      </c>
      <c r="AG22" s="17">
        <f t="shared" si="38"/>
        <v>12197085.625499995</v>
      </c>
      <c r="AH22" s="17">
        <f t="shared" si="38"/>
        <v>7243044854.1831846</v>
      </c>
      <c r="AI22" s="17">
        <f t="shared" si="38"/>
        <v>20511192.134964667</v>
      </c>
      <c r="AJ22" s="17">
        <f t="shared" si="38"/>
        <v>4664461.7554999972</v>
      </c>
      <c r="AK22" s="17">
        <f t="shared" si="38"/>
        <v>7247709315.9386845</v>
      </c>
      <c r="AL22" s="17">
        <f t="shared" si="38"/>
        <v>20536987.238637168</v>
      </c>
      <c r="AM22" s="17">
        <f t="shared" si="38"/>
        <v>28093198.725499988</v>
      </c>
      <c r="AN22" s="17">
        <f t="shared" si="38"/>
        <v>7275802514.6641846</v>
      </c>
      <c r="AO22" s="17">
        <f t="shared" si="38"/>
        <v>20579313.533135101</v>
      </c>
      <c r="AP22" s="17">
        <f t="shared" si="38"/>
        <v>-3539824.9545000046</v>
      </c>
      <c r="AQ22" s="17">
        <f t="shared" si="38"/>
        <v>7272262689.7096844</v>
      </c>
      <c r="AR22" s="17">
        <f t="shared" si="38"/>
        <v>20609372.307861991</v>
      </c>
      <c r="AS22" s="17">
        <f t="shared" si="38"/>
        <v>-3231709.7345000049</v>
      </c>
      <c r="AT22" s="17">
        <f t="shared" si="38"/>
        <v>7269030979.9751844</v>
      </c>
      <c r="AU22" s="17">
        <f t="shared" si="38"/>
        <v>20599885.541136045</v>
      </c>
      <c r="AV22" s="17">
        <f t="shared" si="38"/>
        <v>-2486425.0545000033</v>
      </c>
      <c r="AW22" s="17">
        <f t="shared" si="38"/>
        <v>7266544554.9206839</v>
      </c>
      <c r="AX22" s="17">
        <f t="shared" si="38"/>
        <v>20592007.692615278</v>
      </c>
      <c r="AY22" s="17">
        <f t="shared" si="38"/>
        <v>-2143174.4845000044</v>
      </c>
      <c r="AZ22" s="17">
        <f t="shared" si="38"/>
        <v>7264401380.4361839</v>
      </c>
      <c r="BA22" s="17">
        <f t="shared" si="38"/>
        <v>20585871.098706342</v>
      </c>
      <c r="BB22" s="17">
        <f t="shared" si="38"/>
        <v>799040.11549999751</v>
      </c>
      <c r="BC22" s="17">
        <f t="shared" si="38"/>
        <v>7265200420.5516834</v>
      </c>
      <c r="BD22" s="17">
        <f t="shared" si="38"/>
        <v>20584649.659549005</v>
      </c>
      <c r="BE22" s="17">
        <f t="shared" si="38"/>
        <v>31108720.945500001</v>
      </c>
      <c r="BF22" s="17">
        <f t="shared" si="38"/>
        <v>7296309141.4971828</v>
      </c>
      <c r="BG22" s="17">
        <f t="shared" si="38"/>
        <v>20628529.562086556</v>
      </c>
      <c r="BI22" s="90">
        <f>SUBTOTAL(9,BI12:BI21)</f>
        <v>246747553.97048447</v>
      </c>
    </row>
    <row r="23" spans="1:61" x14ac:dyDescent="0.2">
      <c r="C23" s="40"/>
      <c r="D23" s="16"/>
      <c r="E23" s="16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I23" s="41"/>
    </row>
    <row r="24" spans="1:61" x14ac:dyDescent="0.2">
      <c r="A24" s="27" t="s">
        <v>70</v>
      </c>
      <c r="C24" s="40"/>
      <c r="D24" s="16"/>
      <c r="E24" s="16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I24" s="41"/>
    </row>
    <row r="25" spans="1:61" x14ac:dyDescent="0.2">
      <c r="A25" s="18" t="s">
        <v>63</v>
      </c>
      <c r="B25" s="18" t="s">
        <v>13</v>
      </c>
      <c r="C25" s="40">
        <v>4.0700272973780822E-2</v>
      </c>
      <c r="D25" s="16">
        <v>191408269.47999996</v>
      </c>
      <c r="E25" s="16">
        <f>(D25*C25)/12</f>
        <v>649197.40143958328</v>
      </c>
      <c r="F25" s="14">
        <v>1140984.3498333332</v>
      </c>
      <c r="G25" s="14">
        <f>D25+F25</f>
        <v>192549253.8298333</v>
      </c>
      <c r="H25" s="14">
        <f>(((D25+G25)/2)*$C25)/12</f>
        <v>651132.33371029282</v>
      </c>
      <c r="I25" s="14">
        <v>2916822.2298333333</v>
      </c>
      <c r="J25" s="14">
        <f t="shared" ref="J25:J27" si="39">G25+I25</f>
        <v>195466076.05966663</v>
      </c>
      <c r="K25" s="14">
        <f>(((G25+J25)/2)*$C25)/12</f>
        <v>658013.74352142762</v>
      </c>
      <c r="L25" s="14">
        <v>416362.9798333334</v>
      </c>
      <c r="M25" s="14">
        <f t="shared" ref="M25:M27" si="40">J25+L25</f>
        <v>195882439.03949997</v>
      </c>
      <c r="N25" s="14">
        <f>(((J25+M25)/2)*$C25)/12</f>
        <v>663666.30801749451</v>
      </c>
      <c r="O25" s="14">
        <v>234080.25983333337</v>
      </c>
      <c r="P25" s="14">
        <f t="shared" ref="P25:P27" si="41">M25+O25</f>
        <v>196116519.2993333</v>
      </c>
      <c r="Q25" s="14">
        <f>(((M25+P25)/2)*$C25)/12</f>
        <v>664769.35874284373</v>
      </c>
      <c r="R25" s="14">
        <v>2652126.3998333332</v>
      </c>
      <c r="S25" s="14">
        <f t="shared" ref="S25:S27" si="42">P25+R25</f>
        <v>198768645.69916663</v>
      </c>
      <c r="T25" s="14">
        <f>(((P25+S25)/2)*$C25)/12</f>
        <v>669663.91703064286</v>
      </c>
      <c r="U25" s="14">
        <v>3710093.6198333334</v>
      </c>
      <c r="V25" s="14">
        <f t="shared" ref="V25:V27" si="43">S25+U25</f>
        <v>202478739.31899995</v>
      </c>
      <c r="W25" s="14">
        <f>(((S25+V25)/2)*$C25)/12</f>
        <v>680453.2541772963</v>
      </c>
      <c r="X25" s="14">
        <v>-85255.830166666681</v>
      </c>
      <c r="Y25" s="14">
        <f t="shared" ref="Y25:Y27" si="44">V25+X25</f>
        <v>202393483.48883328</v>
      </c>
      <c r="Z25" s="14">
        <f>(((V25+Y25)/2)*$C25)/12</f>
        <v>686600.4161575092</v>
      </c>
      <c r="AA25" s="14">
        <v>-85255.830166666681</v>
      </c>
      <c r="AB25" s="14">
        <f t="shared" ref="AB25:AB27" si="45">Y25+AA25</f>
        <v>202308227.65866661</v>
      </c>
      <c r="AC25" s="14">
        <f>(((Y25+AB25)/2)*$C25)/12</f>
        <v>686311.25486081012</v>
      </c>
      <c r="AD25" s="14">
        <v>163204.87042100832</v>
      </c>
      <c r="AE25" s="14">
        <f t="shared" ref="AE25:AE27" si="46">AB25+AD25</f>
        <v>202471432.52908763</v>
      </c>
      <c r="AF25" s="14">
        <f>(((AB25+AE25)/2)*$C25)/12</f>
        <v>686443.44432816003</v>
      </c>
      <c r="AG25" s="14">
        <v>-85255.830166666681</v>
      </c>
      <c r="AH25" s="14">
        <f t="shared" ref="AH25:AH27" si="47">AE25+AG25</f>
        <v>202386176.69892097</v>
      </c>
      <c r="AI25" s="14">
        <f>(((AE25+AH25)/2)*$C25)/12</f>
        <v>686575.63379550993</v>
      </c>
      <c r="AJ25" s="14">
        <v>-85255.830166666681</v>
      </c>
      <c r="AK25" s="14">
        <f t="shared" ref="AK25:AK27" si="48">AH25+AJ25</f>
        <v>202300920.8687543</v>
      </c>
      <c r="AL25" s="14">
        <f>(((AH25+AK25)/2)*$C25)/12</f>
        <v>686286.47249881062</v>
      </c>
      <c r="AM25" s="14">
        <v>40624.001731640332</v>
      </c>
      <c r="AN25" s="14">
        <f t="shared" ref="AN25:AN27" si="49">AK25+AM25</f>
        <v>202341544.87048593</v>
      </c>
      <c r="AO25" s="14">
        <f>(((AK25+AN25)/2)*$C25)/12</f>
        <v>686210.78384878463</v>
      </c>
      <c r="AP25" s="14">
        <v>93531.854247548385</v>
      </c>
      <c r="AQ25" s="14">
        <f t="shared" ref="AQ25:AQ27" si="50">AN25+AP25</f>
        <v>202435076.72473347</v>
      </c>
      <c r="AR25" s="14">
        <f>(((AN25+AQ25)/2)*$C25)/12</f>
        <v>686438.29134709225</v>
      </c>
      <c r="AS25" s="14">
        <v>156225.85668504436</v>
      </c>
      <c r="AT25" s="14">
        <f t="shared" ref="AT25:AT27" si="51">AQ25+AS25</f>
        <v>202591302.58141851</v>
      </c>
      <c r="AU25" s="14">
        <f>(((AQ25+AT25)/2)*$C25)/12</f>
        <v>686861.84163926996</v>
      </c>
      <c r="AV25" s="14">
        <v>-85255.830166666681</v>
      </c>
      <c r="AW25" s="14">
        <f t="shared" ref="AW25:AW27" si="52">AT25+AV25</f>
        <v>202506046.75125185</v>
      </c>
      <c r="AX25" s="14">
        <f>(((AT25+AW25)/2)*$C25)/12</f>
        <v>686982.19578311383</v>
      </c>
      <c r="AY25" s="14">
        <v>-85255.830166666681</v>
      </c>
      <c r="AZ25" s="14">
        <f t="shared" ref="AZ25:AZ27" si="53">AW25+AY25</f>
        <v>202420790.92108518</v>
      </c>
      <c r="BA25" s="14">
        <f>(((AW25+AZ25)/2)*$C25)/12</f>
        <v>686693.03448641475</v>
      </c>
      <c r="BB25" s="14">
        <v>2531022.1908493335</v>
      </c>
      <c r="BC25" s="14">
        <f t="shared" ref="BC25:BC27" si="54">AZ25+BB25</f>
        <v>204951813.11193451</v>
      </c>
      <c r="BD25" s="14">
        <f>(((AZ25+BC25)/2)*$C25)/12</f>
        <v>690840.67442432616</v>
      </c>
      <c r="BE25" s="14">
        <v>969806.87689049111</v>
      </c>
      <c r="BF25" s="14">
        <f t="shared" ref="BF25:BF27" si="55">BC25+BE25</f>
        <v>205921619.98882499</v>
      </c>
      <c r="BG25" s="14">
        <f>(((BC25+BF25)/2)*$C25)/12</f>
        <v>696777.53686980775</v>
      </c>
      <c r="BI25" s="41">
        <f t="shared" ref="BI25:BI27" si="56">SUMIF($Y$6:$BG$6,"Depreciation Expense",$Y25:$BG25)</f>
        <v>8253021.5800396102</v>
      </c>
    </row>
    <row r="26" spans="1:61" x14ac:dyDescent="0.2">
      <c r="A26" s="18" t="s">
        <v>64</v>
      </c>
      <c r="B26" s="18" t="s">
        <v>14</v>
      </c>
      <c r="C26" s="40">
        <v>2.6121391748015674E-2</v>
      </c>
      <c r="D26" s="16">
        <v>776128989.79999995</v>
      </c>
      <c r="E26" s="16">
        <f>(D26*C26)/12</f>
        <v>1689464.1157964552</v>
      </c>
      <c r="F26" s="14">
        <v>-244033.80433333325</v>
      </c>
      <c r="G26" s="14">
        <f>D26+F26</f>
        <v>775884955.99566662</v>
      </c>
      <c r="H26" s="14">
        <f>(((D26+G26)/2)*$C26)/12</f>
        <v>1689198.5115213406</v>
      </c>
      <c r="I26" s="14">
        <v>2598957.3356666667</v>
      </c>
      <c r="J26" s="14">
        <f t="shared" si="39"/>
        <v>778483913.33133328</v>
      </c>
      <c r="K26" s="14">
        <f>(((G26+J26)/2)*$C26)/12</f>
        <v>1691761.5898587813</v>
      </c>
      <c r="L26" s="14">
        <v>1328222.2156666666</v>
      </c>
      <c r="M26" s="14">
        <f t="shared" si="40"/>
        <v>779812135.54699993</v>
      </c>
      <c r="N26" s="14">
        <f>(((J26+M26)/2)*$C26)/12</f>
        <v>1696035.8980056634</v>
      </c>
      <c r="O26" s="14">
        <v>872440.11566666677</v>
      </c>
      <c r="P26" s="14">
        <f t="shared" si="41"/>
        <v>780684575.66266656</v>
      </c>
      <c r="Q26" s="14">
        <f>(((M26+P26)/2)*$C26)/12</f>
        <v>1698431.079791574</v>
      </c>
      <c r="R26" s="14">
        <v>3795276.6456666668</v>
      </c>
      <c r="S26" s="14">
        <f t="shared" si="42"/>
        <v>784479852.30833328</v>
      </c>
      <c r="T26" s="14">
        <f>(((P26+S26)/2)*$C26)/12</f>
        <v>1703511.3822120561</v>
      </c>
      <c r="U26" s="14">
        <v>5253369.3856666666</v>
      </c>
      <c r="V26" s="14">
        <f t="shared" si="43"/>
        <v>789733221.69399989</v>
      </c>
      <c r="W26" s="14">
        <f>(((S26+V26)/2)*$C26)/12</f>
        <v>1713359.8500359554</v>
      </c>
      <c r="X26" s="14">
        <v>3094126.1371396994</v>
      </c>
      <c r="Y26" s="14">
        <f t="shared" si="44"/>
        <v>792827347.83113956</v>
      </c>
      <c r="Z26" s="14">
        <f>(((V26+Y26)/2)*$C26)/12</f>
        <v>1722445.1917303733</v>
      </c>
      <c r="AA26" s="14">
        <v>-334610.36433333327</v>
      </c>
      <c r="AB26" s="14">
        <f t="shared" si="45"/>
        <v>792492737.46680617</v>
      </c>
      <c r="AC26" s="14">
        <f>(((Y26+AB26)/2)*$C26)/12</f>
        <v>1725448.6247527192</v>
      </c>
      <c r="AD26" s="14">
        <v>-334610.36433333327</v>
      </c>
      <c r="AE26" s="14">
        <f t="shared" si="46"/>
        <v>792158127.10247278</v>
      </c>
      <c r="AF26" s="14">
        <f>(((AB26+AE26)/2)*$C26)/12</f>
        <v>1724720.2507185778</v>
      </c>
      <c r="AG26" s="14">
        <v>-334610.36433333327</v>
      </c>
      <c r="AH26" s="14">
        <f t="shared" si="47"/>
        <v>791823516.73813939</v>
      </c>
      <c r="AI26" s="14">
        <f>(((AE26+AH26)/2)*$C26)/12</f>
        <v>1723991.8766844363</v>
      </c>
      <c r="AJ26" s="14">
        <v>-312422.49139655917</v>
      </c>
      <c r="AK26" s="14">
        <f t="shared" si="48"/>
        <v>791511094.24674284</v>
      </c>
      <c r="AL26" s="14">
        <f>(((AH26+AK26)/2)*$C26)/12</f>
        <v>1723287.6517386714</v>
      </c>
      <c r="AM26" s="14">
        <v>-251077.28347172344</v>
      </c>
      <c r="AN26" s="14">
        <f t="shared" si="49"/>
        <v>791260016.96327114</v>
      </c>
      <c r="AO26" s="14">
        <f>(((AK26+AN26)/2)*$C26)/12</f>
        <v>1722674.3434732857</v>
      </c>
      <c r="AP26" s="14">
        <v>173789.36274368878</v>
      </c>
      <c r="AQ26" s="14">
        <f t="shared" si="50"/>
        <v>791433806.32601488</v>
      </c>
      <c r="AR26" s="14">
        <f>(((AN26+AQ26)/2)*$C26)/12</f>
        <v>1722590.2239710058</v>
      </c>
      <c r="AS26" s="14">
        <v>-334610.36433333327</v>
      </c>
      <c r="AT26" s="14">
        <f t="shared" si="51"/>
        <v>791099195.96168149</v>
      </c>
      <c r="AU26" s="14">
        <f>(((AQ26+AT26)/2)*$C26)/12</f>
        <v>1722415.1877883459</v>
      </c>
      <c r="AV26" s="14">
        <v>-334610.36433333327</v>
      </c>
      <c r="AW26" s="14">
        <f t="shared" si="52"/>
        <v>790764585.59734809</v>
      </c>
      <c r="AX26" s="14">
        <f>(((AT26+AW26)/2)*$C26)/12</f>
        <v>1721686.8137542044</v>
      </c>
      <c r="AY26" s="14">
        <v>630826.12933805713</v>
      </c>
      <c r="AZ26" s="14">
        <f t="shared" si="53"/>
        <v>791395411.72668612</v>
      </c>
      <c r="BA26" s="14">
        <f>(((AW26+AZ26)/2)*$C26)/12</f>
        <v>1722009.212422522</v>
      </c>
      <c r="BB26" s="14">
        <v>8346254.4902810287</v>
      </c>
      <c r="BC26" s="14">
        <f t="shared" si="54"/>
        <v>799741666.21696711</v>
      </c>
      <c r="BD26" s="14">
        <f>(((AZ26+BC26)/2)*$C26)/12</f>
        <v>1731779.7890732966</v>
      </c>
      <c r="BE26" s="14">
        <v>11877948.084392976</v>
      </c>
      <c r="BF26" s="14">
        <f t="shared" si="55"/>
        <v>811619614.30136013</v>
      </c>
      <c r="BG26" s="14">
        <f>(((BC26+BF26)/2)*$C26)/12</f>
        <v>1753791.6356668083</v>
      </c>
      <c r="BI26" s="41">
        <f t="shared" si="56"/>
        <v>20716840.801774248</v>
      </c>
    </row>
    <row r="27" spans="1:61" s="15" customFormat="1" x14ac:dyDescent="0.2">
      <c r="A27" s="15" t="s">
        <v>71</v>
      </c>
      <c r="B27" s="15" t="s">
        <v>14</v>
      </c>
      <c r="C27" s="40"/>
      <c r="D27" s="16">
        <v>94642944.979999989</v>
      </c>
      <c r="E27" s="16">
        <v>967737.43999999762</v>
      </c>
      <c r="F27" s="16">
        <v>0</v>
      </c>
      <c r="G27" s="16">
        <f>D27+F27</f>
        <v>94642944.979999989</v>
      </c>
      <c r="H27" s="16">
        <v>967737.43999999762</v>
      </c>
      <c r="I27" s="16">
        <v>0</v>
      </c>
      <c r="J27" s="16">
        <f t="shared" si="39"/>
        <v>94642944.979999989</v>
      </c>
      <c r="K27" s="16">
        <v>967737.43999999762</v>
      </c>
      <c r="L27" s="16">
        <v>0</v>
      </c>
      <c r="M27" s="16">
        <f t="shared" si="40"/>
        <v>94642944.979999989</v>
      </c>
      <c r="N27" s="16">
        <v>967737.43999999762</v>
      </c>
      <c r="O27" s="16">
        <v>0</v>
      </c>
      <c r="P27" s="16">
        <f t="shared" si="41"/>
        <v>94642944.979999989</v>
      </c>
      <c r="Q27" s="16">
        <v>967737.43999999762</v>
      </c>
      <c r="R27" s="16">
        <v>0</v>
      </c>
      <c r="S27" s="16">
        <f t="shared" si="42"/>
        <v>94642944.979999989</v>
      </c>
      <c r="T27" s="16">
        <v>967737.43999999762</v>
      </c>
      <c r="U27" s="16">
        <v>0</v>
      </c>
      <c r="V27" s="16">
        <f t="shared" si="43"/>
        <v>94642944.979999989</v>
      </c>
      <c r="W27" s="16">
        <v>967737.43999999762</v>
      </c>
      <c r="X27" s="16">
        <v>0</v>
      </c>
      <c r="Y27" s="16">
        <f t="shared" si="44"/>
        <v>94642944.979999989</v>
      </c>
      <c r="Z27" s="16"/>
      <c r="AA27" s="16">
        <v>0</v>
      </c>
      <c r="AB27" s="16">
        <f t="shared" si="45"/>
        <v>94642944.979999989</v>
      </c>
      <c r="AC27" s="16"/>
      <c r="AD27" s="16">
        <v>0</v>
      </c>
      <c r="AE27" s="16">
        <f t="shared" si="46"/>
        <v>94642944.979999989</v>
      </c>
      <c r="AF27" s="16"/>
      <c r="AG27" s="16">
        <v>0</v>
      </c>
      <c r="AH27" s="16">
        <f t="shared" si="47"/>
        <v>94642944.979999989</v>
      </c>
      <c r="AI27" s="16"/>
      <c r="AJ27" s="16">
        <v>0</v>
      </c>
      <c r="AK27" s="16">
        <f t="shared" si="48"/>
        <v>94642944.979999989</v>
      </c>
      <c r="AL27" s="16"/>
      <c r="AM27" s="16">
        <v>0</v>
      </c>
      <c r="AN27" s="16">
        <f t="shared" si="49"/>
        <v>94642944.979999989</v>
      </c>
      <c r="AO27" s="16"/>
      <c r="AP27" s="16">
        <v>0</v>
      </c>
      <c r="AQ27" s="16">
        <f t="shared" si="50"/>
        <v>94642944.979999989</v>
      </c>
      <c r="AR27" s="16"/>
      <c r="AS27" s="16">
        <v>0</v>
      </c>
      <c r="AT27" s="16">
        <f t="shared" si="51"/>
        <v>94642944.979999989</v>
      </c>
      <c r="AU27" s="16"/>
      <c r="AV27" s="16">
        <v>0</v>
      </c>
      <c r="AW27" s="16">
        <f t="shared" si="52"/>
        <v>94642944.979999989</v>
      </c>
      <c r="AX27" s="16"/>
      <c r="AY27" s="16">
        <v>0</v>
      </c>
      <c r="AZ27" s="16">
        <f t="shared" si="53"/>
        <v>94642944.979999989</v>
      </c>
      <c r="BA27" s="16"/>
      <c r="BB27" s="16">
        <v>0</v>
      </c>
      <c r="BC27" s="16">
        <f t="shared" si="54"/>
        <v>94642944.979999989</v>
      </c>
      <c r="BD27" s="16"/>
      <c r="BE27" s="16">
        <v>0</v>
      </c>
      <c r="BF27" s="16">
        <f t="shared" si="55"/>
        <v>94642944.979999989</v>
      </c>
      <c r="BG27" s="16"/>
      <c r="BI27" s="41">
        <f t="shared" si="56"/>
        <v>0</v>
      </c>
    </row>
    <row r="28" spans="1:61" x14ac:dyDescent="0.2">
      <c r="A28" s="18" t="s">
        <v>72</v>
      </c>
      <c r="C28" s="40"/>
      <c r="D28" s="19">
        <f t="shared" ref="D28:BG28" si="57">SUBTOTAL(9,D25:D27)</f>
        <v>1062180204.26</v>
      </c>
      <c r="E28" s="19">
        <f t="shared" si="57"/>
        <v>3306398.9572360362</v>
      </c>
      <c r="F28" s="19">
        <f t="shared" si="57"/>
        <v>896950.54549999989</v>
      </c>
      <c r="G28" s="19">
        <f t="shared" si="57"/>
        <v>1063077154.8054999</v>
      </c>
      <c r="H28" s="19">
        <f t="shared" si="57"/>
        <v>3308068.2852316312</v>
      </c>
      <c r="I28" s="19">
        <f t="shared" si="57"/>
        <v>5515779.5655000005</v>
      </c>
      <c r="J28" s="19">
        <f t="shared" si="57"/>
        <v>1068592934.3709999</v>
      </c>
      <c r="K28" s="19">
        <f t="shared" si="57"/>
        <v>3317512.7733802064</v>
      </c>
      <c r="L28" s="19">
        <f t="shared" si="57"/>
        <v>1744585.1954999999</v>
      </c>
      <c r="M28" s="19">
        <f t="shared" si="57"/>
        <v>1070337519.5664999</v>
      </c>
      <c r="N28" s="19">
        <f t="shared" si="57"/>
        <v>3327439.6460231557</v>
      </c>
      <c r="O28" s="19">
        <f t="shared" si="57"/>
        <v>1106520.3755000001</v>
      </c>
      <c r="P28" s="19">
        <f t="shared" si="57"/>
        <v>1071444039.9419999</v>
      </c>
      <c r="Q28" s="19">
        <f t="shared" si="57"/>
        <v>3330937.8785344153</v>
      </c>
      <c r="R28" s="19">
        <f t="shared" si="57"/>
        <v>6447403.0455</v>
      </c>
      <c r="S28" s="19">
        <f t="shared" si="57"/>
        <v>1077891442.9875</v>
      </c>
      <c r="T28" s="19">
        <f t="shared" si="57"/>
        <v>3340912.7392426967</v>
      </c>
      <c r="U28" s="19">
        <f t="shared" si="57"/>
        <v>8963463.0055</v>
      </c>
      <c r="V28" s="19">
        <f t="shared" si="57"/>
        <v>1086854905.9929998</v>
      </c>
      <c r="W28" s="19">
        <f t="shared" si="57"/>
        <v>3361550.5442132493</v>
      </c>
      <c r="X28" s="19">
        <f t="shared" si="57"/>
        <v>3008870.3069730327</v>
      </c>
      <c r="Y28" s="19">
        <f t="shared" si="57"/>
        <v>1089863776.2999728</v>
      </c>
      <c r="Z28" s="19">
        <f t="shared" si="57"/>
        <v>2409045.6078878827</v>
      </c>
      <c r="AA28" s="19">
        <f t="shared" si="57"/>
        <v>-419866.19449999998</v>
      </c>
      <c r="AB28" s="19">
        <f t="shared" si="57"/>
        <v>1089443910.1054728</v>
      </c>
      <c r="AC28" s="19">
        <f t="shared" si="57"/>
        <v>2411759.8796135294</v>
      </c>
      <c r="AD28" s="19">
        <f t="shared" si="57"/>
        <v>-171405.49391232495</v>
      </c>
      <c r="AE28" s="19">
        <f t="shared" si="57"/>
        <v>1089272504.6115603</v>
      </c>
      <c r="AF28" s="19">
        <f t="shared" si="57"/>
        <v>2411163.6950467378</v>
      </c>
      <c r="AG28" s="19">
        <f t="shared" si="57"/>
        <v>-419866.19449999998</v>
      </c>
      <c r="AH28" s="19">
        <f t="shared" si="57"/>
        <v>1088852638.4170604</v>
      </c>
      <c r="AI28" s="19">
        <f t="shared" si="57"/>
        <v>2410567.5104799462</v>
      </c>
      <c r="AJ28" s="19">
        <f t="shared" si="57"/>
        <v>-397678.32156322582</v>
      </c>
      <c r="AK28" s="19">
        <f t="shared" si="57"/>
        <v>1088454960.0954971</v>
      </c>
      <c r="AL28" s="19">
        <f t="shared" si="57"/>
        <v>2409574.124237482</v>
      </c>
      <c r="AM28" s="19">
        <f t="shared" si="57"/>
        <v>-210453.2817400831</v>
      </c>
      <c r="AN28" s="19">
        <f t="shared" si="57"/>
        <v>1088244506.8137569</v>
      </c>
      <c r="AO28" s="19">
        <f t="shared" si="57"/>
        <v>2408885.1273220703</v>
      </c>
      <c r="AP28" s="19">
        <f t="shared" si="57"/>
        <v>267321.21699123713</v>
      </c>
      <c r="AQ28" s="19">
        <f t="shared" si="57"/>
        <v>1088511828.0307484</v>
      </c>
      <c r="AR28" s="19">
        <f t="shared" si="57"/>
        <v>2409028.515318098</v>
      </c>
      <c r="AS28" s="19">
        <f t="shared" si="57"/>
        <v>-178384.50764828891</v>
      </c>
      <c r="AT28" s="19">
        <f t="shared" si="57"/>
        <v>1088333443.5230999</v>
      </c>
      <c r="AU28" s="19">
        <f t="shared" si="57"/>
        <v>2409277.0294276159</v>
      </c>
      <c r="AV28" s="19">
        <f t="shared" si="57"/>
        <v>-419866.19449999998</v>
      </c>
      <c r="AW28" s="19">
        <f t="shared" si="57"/>
        <v>1087913577.3285999</v>
      </c>
      <c r="AX28" s="19">
        <f t="shared" si="57"/>
        <v>2408669.0095373183</v>
      </c>
      <c r="AY28" s="19">
        <f t="shared" si="57"/>
        <v>545570.29917139048</v>
      </c>
      <c r="AZ28" s="19">
        <f t="shared" si="57"/>
        <v>1088459147.6277714</v>
      </c>
      <c r="BA28" s="19">
        <f t="shared" si="57"/>
        <v>2408702.2469089366</v>
      </c>
      <c r="BB28" s="19">
        <f t="shared" si="57"/>
        <v>10877276.681130363</v>
      </c>
      <c r="BC28" s="19">
        <f t="shared" si="57"/>
        <v>1099336424.3089015</v>
      </c>
      <c r="BD28" s="19">
        <f t="shared" si="57"/>
        <v>2422620.4634976229</v>
      </c>
      <c r="BE28" s="19">
        <f t="shared" si="57"/>
        <v>12847754.961283468</v>
      </c>
      <c r="BF28" s="19">
        <f t="shared" si="57"/>
        <v>1112184179.270185</v>
      </c>
      <c r="BG28" s="19">
        <f t="shared" si="57"/>
        <v>2450569.1725366162</v>
      </c>
      <c r="BI28" s="90">
        <f>SUBTOTAL(9,BI25:BI27)</f>
        <v>28969862.381813858</v>
      </c>
    </row>
    <row r="29" spans="1:61" x14ac:dyDescent="0.2">
      <c r="C29" s="40"/>
      <c r="D29" s="16"/>
      <c r="E29" s="16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I29" s="41"/>
    </row>
    <row r="30" spans="1:61" x14ac:dyDescent="0.2">
      <c r="A30" s="27" t="s">
        <v>73</v>
      </c>
      <c r="C30" s="40"/>
      <c r="D30" s="16"/>
      <c r="E30" s="16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I30" s="41"/>
    </row>
    <row r="31" spans="1:61" x14ac:dyDescent="0.2">
      <c r="A31" s="18" t="s">
        <v>63</v>
      </c>
      <c r="B31" s="18" t="s">
        <v>13</v>
      </c>
      <c r="C31" s="40">
        <v>2.9638546007654878E-2</v>
      </c>
      <c r="D31" s="16">
        <v>1470146160.1800001</v>
      </c>
      <c r="E31" s="16">
        <f>(D31*C31)/12</f>
        <v>3631082.8838726743</v>
      </c>
      <c r="F31" s="14">
        <v>7915825.8868333334</v>
      </c>
      <c r="G31" s="14">
        <f>D31+F31</f>
        <v>1478061986.0668335</v>
      </c>
      <c r="H31" s="14">
        <f>(((D31+G31)/2)*$C31)/12</f>
        <v>3640858.4492783207</v>
      </c>
      <c r="I31" s="14">
        <v>-1544955.1131666668</v>
      </c>
      <c r="J31" s="14">
        <f t="shared" ref="J31:J34" si="58">G31+I31</f>
        <v>1476517030.9536669</v>
      </c>
      <c r="K31" s="14">
        <f>(((G31+J31)/2)*$C31)/12</f>
        <v>3648726.0887172427</v>
      </c>
      <c r="L31" s="14">
        <v>-1509727.8931666669</v>
      </c>
      <c r="M31" s="14">
        <f t="shared" ref="M31:M34" si="59">J31+L31</f>
        <v>1475007303.0605001</v>
      </c>
      <c r="N31" s="14">
        <f>(((J31+M31)/2)*$C31)/12</f>
        <v>3644953.7402663254</v>
      </c>
      <c r="O31" s="14">
        <v>-1544955.1131666668</v>
      </c>
      <c r="P31" s="14">
        <f t="shared" ref="P31:P34" si="60">M31+O31</f>
        <v>1473462347.9473336</v>
      </c>
      <c r="Q31" s="14">
        <f>(((M31+P31)/2)*$C31)/12</f>
        <v>3641181.3918154086</v>
      </c>
      <c r="R31" s="14">
        <v>-1368019.1131666668</v>
      </c>
      <c r="S31" s="14">
        <f t="shared" ref="S31:S34" si="61">P31+R31</f>
        <v>1472094328.834167</v>
      </c>
      <c r="T31" s="14">
        <f>(((P31+S31)/2)*$C31)/12</f>
        <v>3637584.0451226472</v>
      </c>
      <c r="U31" s="14">
        <v>640092.88683333271</v>
      </c>
      <c r="V31" s="14">
        <f t="shared" ref="V31:V34" si="62">S31+U31</f>
        <v>1472734421.7210004</v>
      </c>
      <c r="W31" s="14">
        <f>(((S31+V31)/2)*$C31)/12</f>
        <v>3636685.1003330895</v>
      </c>
      <c r="X31" s="14">
        <v>14992220.726833334</v>
      </c>
      <c r="Y31" s="14">
        <f t="shared" ref="Y31:Y34" si="63">V31+X31</f>
        <v>1487726642.4478338</v>
      </c>
      <c r="Z31" s="14">
        <f>(((V31+Y31)/2)*$C31)/12</f>
        <v>3655990.0605932884</v>
      </c>
      <c r="AA31" s="14">
        <v>-1487779.273166667</v>
      </c>
      <c r="AB31" s="14">
        <f t="shared" ref="AB31:AB34" si="64">Y31+AA31</f>
        <v>1486238863.1746671</v>
      </c>
      <c r="AC31" s="14">
        <f>(((Y31+AB31)/2)*$C31)/12</f>
        <v>3672667.227648796</v>
      </c>
      <c r="AD31" s="14">
        <v>-1487779.273166667</v>
      </c>
      <c r="AE31" s="14">
        <f t="shared" ref="AE31:AE34" si="65">AB31+AD31</f>
        <v>1484751083.9015005</v>
      </c>
      <c r="AF31" s="14">
        <f>(((AB31+AE31)/2)*$C31)/12</f>
        <v>3668992.5931123798</v>
      </c>
      <c r="AG31" s="14">
        <v>30386558.726833336</v>
      </c>
      <c r="AH31" s="14">
        <f t="shared" ref="AH31:AH34" si="66">AE31+AG31</f>
        <v>1515137642.6283338</v>
      </c>
      <c r="AI31" s="14">
        <f>(((AE31+AH31)/2)*$C31)/12</f>
        <v>3704680.8349624872</v>
      </c>
      <c r="AJ31" s="14">
        <v>-1225176.273166667</v>
      </c>
      <c r="AK31" s="14">
        <f t="shared" ref="AK31:AK34" si="67">AH31+AJ31</f>
        <v>1513912466.3551672</v>
      </c>
      <c r="AL31" s="14">
        <f>(((AH31+AK31)/2)*$C31)/12</f>
        <v>3740693.3756083134</v>
      </c>
      <c r="AM31" s="14">
        <v>-50029.273166666739</v>
      </c>
      <c r="AN31" s="14">
        <f t="shared" ref="AN31:AN34" si="68">AK31+AM31</f>
        <v>1513862437.0820005</v>
      </c>
      <c r="AO31" s="14">
        <f>(((AK31+AN31)/2)*$C31)/12</f>
        <v>3739118.5740143876</v>
      </c>
      <c r="AP31" s="14">
        <v>-1324404.273166667</v>
      </c>
      <c r="AQ31" s="14">
        <f t="shared" ref="AQ31:AQ34" si="69">AN31+AP31</f>
        <v>1512538032.8088338</v>
      </c>
      <c r="AR31" s="14">
        <f>(((AN31+AQ31)/2)*$C31)/12</f>
        <v>3737421.2318519931</v>
      </c>
      <c r="AS31" s="14">
        <v>-1487779.273166667</v>
      </c>
      <c r="AT31" s="14">
        <f t="shared" ref="AT31:AT34" si="70">AQ31+AS31</f>
        <v>1511050253.5356672</v>
      </c>
      <c r="AU31" s="14">
        <f>(((AQ31+AT31)/2)*$C31)/12</f>
        <v>3733948.3555428279</v>
      </c>
      <c r="AV31" s="14">
        <v>-1487779.273166667</v>
      </c>
      <c r="AW31" s="14">
        <f t="shared" ref="AW31:AW34" si="71">AT31+AV31</f>
        <v>1509562474.2625005</v>
      </c>
      <c r="AX31" s="14">
        <f>(((AT31+AW31)/2)*$C31)/12</f>
        <v>3730273.7210064121</v>
      </c>
      <c r="AY31" s="14">
        <v>-1495298.273166667</v>
      </c>
      <c r="AZ31" s="14">
        <f t="shared" ref="AZ31:AZ34" si="72">AW31+AY31</f>
        <v>1508067175.9893339</v>
      </c>
      <c r="BA31" s="14">
        <f>(((AW31+AZ31)/2)*$C31)/12</f>
        <v>3726589.8009605203</v>
      </c>
      <c r="BB31" s="14">
        <v>-1495298.273166667</v>
      </c>
      <c r="BC31" s="14">
        <f t="shared" ref="BC31:BC34" si="73">AZ31+BB31</f>
        <v>1506571877.7161672</v>
      </c>
      <c r="BD31" s="14">
        <f>(((AZ31+BC31)/2)*$C31)/12</f>
        <v>3722896.5954051525</v>
      </c>
      <c r="BE31" s="14">
        <v>-409811.35316666693</v>
      </c>
      <c r="BF31" s="14">
        <f t="shared" ref="BF31:BF34" si="74">BC31+BE31</f>
        <v>1506162066.3630006</v>
      </c>
      <c r="BG31" s="14">
        <f>(((BC31+BF31)/2)*$C31)/12</f>
        <v>3720543.9004339147</v>
      </c>
      <c r="BI31" s="41">
        <f t="shared" ref="BI31:BI34" si="75">SUMIF($Y$6:$BG$6,"Depreciation Expense",$Y31:$BG31)</f>
        <v>44553816.271140471</v>
      </c>
    </row>
    <row r="32" spans="1:61" x14ac:dyDescent="0.2">
      <c r="A32" s="18" t="s">
        <v>64</v>
      </c>
      <c r="B32" s="18" t="s">
        <v>14</v>
      </c>
      <c r="C32" s="40">
        <v>3.0366833881230376E-2</v>
      </c>
      <c r="D32" s="16">
        <v>536879662.71000004</v>
      </c>
      <c r="E32" s="16">
        <f>(D32*C32)/12</f>
        <v>1358611.2943104638</v>
      </c>
      <c r="F32" s="14">
        <v>-323390.91266666667</v>
      </c>
      <c r="G32" s="14">
        <f>D32+F32</f>
        <v>536556271.79733336</v>
      </c>
      <c r="H32" s="14">
        <f>(((D32+G32)/2)*$C32)/12</f>
        <v>1358202.1127219785</v>
      </c>
      <c r="I32" s="14">
        <v>-481784.51266666671</v>
      </c>
      <c r="J32" s="14">
        <f t="shared" si="58"/>
        <v>536074487.28466672</v>
      </c>
      <c r="K32" s="14">
        <f>(((G32+J32)/2)*$C32)/12</f>
        <v>1357183.336539214</v>
      </c>
      <c r="L32" s="14">
        <v>-554475.21266666672</v>
      </c>
      <c r="M32" s="14">
        <f t="shared" si="59"/>
        <v>535520012.07200003</v>
      </c>
      <c r="N32" s="14">
        <f>(((J32+M32)/2)*$C32)/12</f>
        <v>1355872.1729168389</v>
      </c>
      <c r="O32" s="14">
        <v>-457082.54266666668</v>
      </c>
      <c r="P32" s="14">
        <f t="shared" si="60"/>
        <v>535062929.52933335</v>
      </c>
      <c r="Q32" s="14">
        <f>(((M32+P32)/2)*$C32)/12</f>
        <v>1354592.2643202771</v>
      </c>
      <c r="R32" s="14">
        <v>-524780.21266666672</v>
      </c>
      <c r="S32" s="14">
        <f t="shared" si="61"/>
        <v>534538149.31666666</v>
      </c>
      <c r="T32" s="14">
        <f>(((P32+S32)/2)*$C32)/12</f>
        <v>1353349.9283542198</v>
      </c>
      <c r="U32" s="14">
        <v>-317785.89266666677</v>
      </c>
      <c r="V32" s="14">
        <f t="shared" si="62"/>
        <v>534220363.42400002</v>
      </c>
      <c r="W32" s="14">
        <f>(((S32+V32)/2)*$C32)/12</f>
        <v>1352283.8423144442</v>
      </c>
      <c r="X32" s="14">
        <v>-533230.47266666673</v>
      </c>
      <c r="Y32" s="14">
        <f t="shared" si="63"/>
        <v>533687132.95133334</v>
      </c>
      <c r="Z32" s="14">
        <f>(((V32+Y32)/2)*$C32)/12</f>
        <v>1351207.064289599</v>
      </c>
      <c r="AA32" s="14">
        <v>-533230.47266666673</v>
      </c>
      <c r="AB32" s="14">
        <f t="shared" si="64"/>
        <v>533153902.47866666</v>
      </c>
      <c r="AC32" s="14">
        <f>(((Y32+AB32)/2)*$C32)/12</f>
        <v>1349857.6875242759</v>
      </c>
      <c r="AD32" s="14">
        <v>-533230.47266666673</v>
      </c>
      <c r="AE32" s="14">
        <f t="shared" si="65"/>
        <v>532620672.00599998</v>
      </c>
      <c r="AF32" s="14">
        <f>(((AB32+AE32)/2)*$C32)/12</f>
        <v>1348508.3107589525</v>
      </c>
      <c r="AG32" s="14">
        <v>-533230.47266666673</v>
      </c>
      <c r="AH32" s="14">
        <f t="shared" si="66"/>
        <v>532087441.5333333</v>
      </c>
      <c r="AI32" s="14">
        <f>(((AE32+AH32)/2)*$C32)/12</f>
        <v>1347158.9339936294</v>
      </c>
      <c r="AJ32" s="14">
        <v>-533230.47266666673</v>
      </c>
      <c r="AK32" s="14">
        <f t="shared" si="67"/>
        <v>531554211.06066662</v>
      </c>
      <c r="AL32" s="14">
        <f>(((AH32+AK32)/2)*$C32)/12</f>
        <v>1345809.5572283061</v>
      </c>
      <c r="AM32" s="14">
        <v>924607.13733333338</v>
      </c>
      <c r="AN32" s="14">
        <f t="shared" si="68"/>
        <v>532478818.19799995</v>
      </c>
      <c r="AO32" s="14">
        <f>(((AK32+AN32)/2)*$C32)/12</f>
        <v>1346304.7601516778</v>
      </c>
      <c r="AP32" s="14">
        <v>-188435.85266666661</v>
      </c>
      <c r="AQ32" s="14">
        <f t="shared" si="69"/>
        <v>532290382.34533328</v>
      </c>
      <c r="AR32" s="14">
        <f>(((AN32+AQ32)/2)*$C32)/12</f>
        <v>1347236.2264479115</v>
      </c>
      <c r="AS32" s="14">
        <v>69286.527333333273</v>
      </c>
      <c r="AT32" s="14">
        <f t="shared" si="70"/>
        <v>532359668.8726666</v>
      </c>
      <c r="AU32" s="14">
        <f>(((AQ32+AT32)/2)*$C32)/12</f>
        <v>1347085.4686241841</v>
      </c>
      <c r="AV32" s="14">
        <v>-533230.47266666673</v>
      </c>
      <c r="AW32" s="14">
        <f t="shared" si="71"/>
        <v>531826438.39999992</v>
      </c>
      <c r="AX32" s="14">
        <f>(((AT32+AW32)/2)*$C32)/12</f>
        <v>1346498.4474275946</v>
      </c>
      <c r="AY32" s="14">
        <v>-533230.47266666673</v>
      </c>
      <c r="AZ32" s="14">
        <f t="shared" si="72"/>
        <v>531293207.92733324</v>
      </c>
      <c r="BA32" s="14">
        <f>(((AW32+AZ32)/2)*$C32)/12</f>
        <v>1345149.0706622715</v>
      </c>
      <c r="BB32" s="14">
        <v>-533230.47266666673</v>
      </c>
      <c r="BC32" s="14">
        <f t="shared" si="73"/>
        <v>530759977.45466655</v>
      </c>
      <c r="BD32" s="14">
        <f>(((AZ32+BC32)/2)*$C32)/12</f>
        <v>1343799.6938969481</v>
      </c>
      <c r="BE32" s="14">
        <v>301972.64733333315</v>
      </c>
      <c r="BF32" s="14">
        <f t="shared" si="74"/>
        <v>531061950.10199988</v>
      </c>
      <c r="BG32" s="14">
        <f>(((BC32+BF32)/2)*$C32)/12</f>
        <v>1343507.0868983802</v>
      </c>
      <c r="BI32" s="41">
        <f t="shared" si="75"/>
        <v>16162122.307903731</v>
      </c>
    </row>
    <row r="33" spans="1:61" x14ac:dyDescent="0.2">
      <c r="A33" s="15" t="s">
        <v>74</v>
      </c>
      <c r="B33" s="18" t="s">
        <v>13</v>
      </c>
      <c r="C33" s="40">
        <v>3.3073201418178398E-2</v>
      </c>
      <c r="D33" s="16">
        <v>1292968695.52</v>
      </c>
      <c r="E33" s="16">
        <f>(D33*C33)/12</f>
        <v>3563551.1745276949</v>
      </c>
      <c r="F33" s="14">
        <v>1946504.9718333334</v>
      </c>
      <c r="G33" s="14">
        <f>D33+F33</f>
        <v>1294915200.4918332</v>
      </c>
      <c r="H33" s="14">
        <f>(((D33+G33)/2)*$C33)/12</f>
        <v>3566233.5558191501</v>
      </c>
      <c r="I33" s="14">
        <v>-160084.01816666668</v>
      </c>
      <c r="J33" s="14">
        <f t="shared" si="58"/>
        <v>1294755116.4736664</v>
      </c>
      <c r="K33" s="14">
        <f>(((G33+J33)/2)*$C33)/12</f>
        <v>3568695.3333199113</v>
      </c>
      <c r="L33" s="14">
        <v>-165953.43816666669</v>
      </c>
      <c r="M33" s="14">
        <f t="shared" si="59"/>
        <v>1294589163.0354998</v>
      </c>
      <c r="N33" s="14">
        <f>(((J33+M33)/2)*$C33)/12</f>
        <v>3568246.0373839452</v>
      </c>
      <c r="O33" s="14">
        <v>117743.83183333333</v>
      </c>
      <c r="P33" s="14">
        <f t="shared" si="60"/>
        <v>1294706906.8673332</v>
      </c>
      <c r="Q33" s="14">
        <f>(((M33+P33)/2)*$C33)/12</f>
        <v>3568179.6021330883</v>
      </c>
      <c r="R33" s="14">
        <v>43597.681833333365</v>
      </c>
      <c r="S33" s="14">
        <f t="shared" si="61"/>
        <v>1294750504.5491664</v>
      </c>
      <c r="T33" s="14">
        <f>(((P33+S33)/2)*$C33)/12</f>
        <v>3568401.9388155309</v>
      </c>
      <c r="U33" s="14">
        <v>-55424.838166666654</v>
      </c>
      <c r="V33" s="14">
        <f t="shared" si="62"/>
        <v>1294695079.7109997</v>
      </c>
      <c r="W33" s="14">
        <f>(((S33+V33)/2)*$C33)/12</f>
        <v>3568385.6404020465</v>
      </c>
      <c r="X33" s="14">
        <v>38559.95259374837</v>
      </c>
      <c r="Y33" s="14">
        <f t="shared" si="63"/>
        <v>1294733639.6635935</v>
      </c>
      <c r="Z33" s="14">
        <f>(((V33+Y33)/2)*$C33)/12</f>
        <v>3568362.3997454862</v>
      </c>
      <c r="AA33" s="14">
        <v>38559.95259374837</v>
      </c>
      <c r="AB33" s="14">
        <f t="shared" si="64"/>
        <v>1294772199.6161873</v>
      </c>
      <c r="AC33" s="14">
        <f>(((Y33+AB33)/2)*$C33)/12</f>
        <v>3568468.6748353872</v>
      </c>
      <c r="AD33" s="14">
        <v>38559.95259374837</v>
      </c>
      <c r="AE33" s="14">
        <f t="shared" si="65"/>
        <v>1294810759.5687811</v>
      </c>
      <c r="AF33" s="14">
        <f>(((AB33+AE33)/2)*$C33)/12</f>
        <v>3568574.9499252881</v>
      </c>
      <c r="AG33" s="14">
        <v>38559.95259374837</v>
      </c>
      <c r="AH33" s="14">
        <f t="shared" si="66"/>
        <v>1294849319.5213749</v>
      </c>
      <c r="AI33" s="14">
        <f>(((AE33+AH33)/2)*$C33)/12</f>
        <v>3568681.225015189</v>
      </c>
      <c r="AJ33" s="14">
        <v>38559.95259374837</v>
      </c>
      <c r="AK33" s="14">
        <f t="shared" si="67"/>
        <v>1294887879.4739687</v>
      </c>
      <c r="AL33" s="14">
        <f>(((AH33+AK33)/2)*$C33)/12</f>
        <v>3568787.50010509</v>
      </c>
      <c r="AM33" s="14">
        <v>69091.755789995281</v>
      </c>
      <c r="AN33" s="14">
        <f t="shared" si="68"/>
        <v>1294956971.2297587</v>
      </c>
      <c r="AO33" s="14">
        <f>(((AK33+AN33)/2)*$C33)/12</f>
        <v>3568935.8495481894</v>
      </c>
      <c r="AP33" s="14">
        <v>69091.755693418352</v>
      </c>
      <c r="AQ33" s="14">
        <f t="shared" si="69"/>
        <v>1295026062.9854522</v>
      </c>
      <c r="AR33" s="14">
        <f>(((AN33+AQ33)/2)*$C33)/12</f>
        <v>3569126.2733443542</v>
      </c>
      <c r="AS33" s="14">
        <v>69091.755500002328</v>
      </c>
      <c r="AT33" s="14">
        <f t="shared" si="70"/>
        <v>1295095154.7409523</v>
      </c>
      <c r="AU33" s="14">
        <f>(((AQ33+AT33)/2)*$C33)/12</f>
        <v>3569316.6971401195</v>
      </c>
      <c r="AV33" s="14">
        <v>69091.75521001828</v>
      </c>
      <c r="AW33" s="14">
        <f t="shared" si="71"/>
        <v>1295164246.4961622</v>
      </c>
      <c r="AX33" s="14">
        <f>(((AT33+AW33)/2)*$C33)/12</f>
        <v>3569507.1209352189</v>
      </c>
      <c r="AY33" s="14">
        <v>69091.754823187337</v>
      </c>
      <c r="AZ33" s="14">
        <f t="shared" si="72"/>
        <v>1295233338.2509854</v>
      </c>
      <c r="BA33" s="14">
        <f>(((AW33+AZ33)/2)*$C33)/12</f>
        <v>3569697.5447293855</v>
      </c>
      <c r="BB33" s="14">
        <v>69091.754242713301</v>
      </c>
      <c r="BC33" s="14">
        <f t="shared" si="73"/>
        <v>1295302430.005228</v>
      </c>
      <c r="BD33" s="14">
        <f>(((AZ33+BC33)/2)*$C33)/12</f>
        <v>3569887.968522219</v>
      </c>
      <c r="BE33" s="14">
        <v>69091.793057198316</v>
      </c>
      <c r="BF33" s="14">
        <f t="shared" si="74"/>
        <v>1295371521.7982852</v>
      </c>
      <c r="BG33" s="14">
        <f>(((BC33+BF33)/2)*$C33)/12</f>
        <v>3570078.3923677416</v>
      </c>
      <c r="BI33" s="41">
        <f t="shared" si="75"/>
        <v>42829424.596213676</v>
      </c>
    </row>
    <row r="34" spans="1:61" x14ac:dyDescent="0.2">
      <c r="A34" s="18" t="s">
        <v>75</v>
      </c>
      <c r="B34" s="18" t="s">
        <v>14</v>
      </c>
      <c r="C34" s="40">
        <v>3.2998214711926044E-2</v>
      </c>
      <c r="D34" s="16">
        <v>732758000.24999988</v>
      </c>
      <c r="E34" s="16">
        <f>(D34*C34)/12</f>
        <v>2014975.4853442544</v>
      </c>
      <c r="F34" s="14">
        <v>-282056.08816666668</v>
      </c>
      <c r="G34" s="14">
        <f>D34+F34</f>
        <v>732475944.16183317</v>
      </c>
      <c r="H34" s="14">
        <f>(((D34+G34)/2)*$C34)/12</f>
        <v>2014587.6792043324</v>
      </c>
      <c r="I34" s="14">
        <v>-282056.08816666668</v>
      </c>
      <c r="J34" s="14">
        <f t="shared" si="58"/>
        <v>732193888.07366645</v>
      </c>
      <c r="K34" s="14">
        <f>(((G34+J34)/2)*$C34)/12</f>
        <v>2013812.0669244882</v>
      </c>
      <c r="L34" s="14">
        <v>-282056.08816666668</v>
      </c>
      <c r="M34" s="14">
        <f t="shared" si="59"/>
        <v>731911831.98549974</v>
      </c>
      <c r="N34" s="14">
        <f>(((J34+M34)/2)*$C34)/12</f>
        <v>2013036.4546446437</v>
      </c>
      <c r="O34" s="14">
        <v>-282056.08816666668</v>
      </c>
      <c r="P34" s="14">
        <f t="shared" si="60"/>
        <v>731629775.89733303</v>
      </c>
      <c r="Q34" s="14">
        <f>(((M34+P34)/2)*$C34)/12</f>
        <v>2012260.8423647995</v>
      </c>
      <c r="R34" s="14">
        <v>-282056.08816666668</v>
      </c>
      <c r="S34" s="14">
        <f t="shared" si="61"/>
        <v>731347719.80916631</v>
      </c>
      <c r="T34" s="14">
        <f>(((P34+S34)/2)*$C34)/12</f>
        <v>2011485.2300849555</v>
      </c>
      <c r="U34" s="14">
        <v>-282056.08816666668</v>
      </c>
      <c r="V34" s="14">
        <f t="shared" si="62"/>
        <v>731065663.7209996</v>
      </c>
      <c r="W34" s="14">
        <f>(((S34+V34)/2)*$C34)/12</f>
        <v>2010709.617805111</v>
      </c>
      <c r="X34" s="14">
        <v>-282056.08816666668</v>
      </c>
      <c r="Y34" s="14">
        <f t="shared" si="63"/>
        <v>730783607.63283288</v>
      </c>
      <c r="Z34" s="14">
        <f>(((V34+Y34)/2)*$C34)/12</f>
        <v>2009934.0055252668</v>
      </c>
      <c r="AA34" s="14">
        <v>-282056.08816666668</v>
      </c>
      <c r="AB34" s="14">
        <f t="shared" si="64"/>
        <v>730501551.54466617</v>
      </c>
      <c r="AC34" s="14">
        <f>(((Y34+AB34)/2)*$C34)/12</f>
        <v>2009158.3932454225</v>
      </c>
      <c r="AD34" s="14">
        <v>-282056.08816666668</v>
      </c>
      <c r="AE34" s="14">
        <f t="shared" si="65"/>
        <v>730219495.45649946</v>
      </c>
      <c r="AF34" s="14">
        <f>(((AB34+AE34)/2)*$C34)/12</f>
        <v>2008382.780965578</v>
      </c>
      <c r="AG34" s="14">
        <v>-282056.08816666668</v>
      </c>
      <c r="AH34" s="14">
        <f t="shared" si="66"/>
        <v>729937439.36833274</v>
      </c>
      <c r="AI34" s="14">
        <f>(((AE34+AH34)/2)*$C34)/12</f>
        <v>2007607.168685734</v>
      </c>
      <c r="AJ34" s="14">
        <v>-282056.08816666668</v>
      </c>
      <c r="AK34" s="14">
        <f t="shared" si="67"/>
        <v>729655383.28016603</v>
      </c>
      <c r="AL34" s="14">
        <f>(((AH34+AK34)/2)*$C34)/12</f>
        <v>2006831.5564058898</v>
      </c>
      <c r="AM34" s="14">
        <v>-282056.08816666668</v>
      </c>
      <c r="AN34" s="14">
        <f t="shared" si="68"/>
        <v>729373327.19199932</v>
      </c>
      <c r="AO34" s="14">
        <f>(((AK34+AN34)/2)*$C34)/12</f>
        <v>2006055.9441260453</v>
      </c>
      <c r="AP34" s="14">
        <v>-282056.08816666668</v>
      </c>
      <c r="AQ34" s="14">
        <f t="shared" si="69"/>
        <v>729091271.1038326</v>
      </c>
      <c r="AR34" s="14">
        <f>(((AN34+AQ34)/2)*$C34)/12</f>
        <v>2005280.3318462011</v>
      </c>
      <c r="AS34" s="14">
        <v>-282056.08816666668</v>
      </c>
      <c r="AT34" s="14">
        <f t="shared" si="70"/>
        <v>728809215.01566589</v>
      </c>
      <c r="AU34" s="14">
        <f>(((AQ34+AT34)/2)*$C34)/12</f>
        <v>2004504.7195663571</v>
      </c>
      <c r="AV34" s="14">
        <v>-282056.08816666668</v>
      </c>
      <c r="AW34" s="14">
        <f t="shared" si="71"/>
        <v>728527158.92749918</v>
      </c>
      <c r="AX34" s="14">
        <f>(((AT34+AW34)/2)*$C34)/12</f>
        <v>2003729.1072865126</v>
      </c>
      <c r="AY34" s="14">
        <v>-282056.08816666668</v>
      </c>
      <c r="AZ34" s="14">
        <f t="shared" si="72"/>
        <v>728245102.83933246</v>
      </c>
      <c r="BA34" s="14">
        <f>(((AW34+AZ34)/2)*$C34)/12</f>
        <v>2002953.4950066684</v>
      </c>
      <c r="BB34" s="14">
        <v>-282056.08816666668</v>
      </c>
      <c r="BC34" s="14">
        <f t="shared" si="73"/>
        <v>727963046.75116575</v>
      </c>
      <c r="BD34" s="14">
        <f>(((AZ34+BC34)/2)*$C34)/12</f>
        <v>2002177.8827268241</v>
      </c>
      <c r="BE34" s="14">
        <v>-282056.08816666668</v>
      </c>
      <c r="BF34" s="14">
        <f t="shared" si="74"/>
        <v>727680990.66299903</v>
      </c>
      <c r="BG34" s="14">
        <f>(((BC34+BF34)/2)*$C34)/12</f>
        <v>2001402.2704469797</v>
      </c>
      <c r="BI34" s="41">
        <f t="shared" si="75"/>
        <v>24068017.655833479</v>
      </c>
    </row>
    <row r="35" spans="1:61" x14ac:dyDescent="0.2">
      <c r="A35" s="18" t="s">
        <v>102</v>
      </c>
      <c r="C35" s="40"/>
      <c r="D35" s="19">
        <f>SUBTOTAL(9,D31:D34)</f>
        <v>4032752518.6599998</v>
      </c>
      <c r="E35" s="19">
        <f t="shared" ref="E35:BG35" si="76">SUBTOTAL(9,E31:E34)</f>
        <v>10568220.838055089</v>
      </c>
      <c r="F35" s="17">
        <f t="shared" si="76"/>
        <v>9256883.8578333333</v>
      </c>
      <c r="G35" s="17">
        <f t="shared" si="76"/>
        <v>4042009402.5178332</v>
      </c>
      <c r="H35" s="17">
        <f t="shared" si="76"/>
        <v>10579881.797023781</v>
      </c>
      <c r="I35" s="17">
        <f t="shared" si="76"/>
        <v>-2468879.732166667</v>
      </c>
      <c r="J35" s="17">
        <f t="shared" si="76"/>
        <v>4039540522.7856665</v>
      </c>
      <c r="K35" s="17">
        <f t="shared" si="76"/>
        <v>10588416.825500857</v>
      </c>
      <c r="L35" s="17">
        <f t="shared" si="76"/>
        <v>-2512212.6321666669</v>
      </c>
      <c r="M35" s="17">
        <f t="shared" si="76"/>
        <v>4037028310.1535001</v>
      </c>
      <c r="N35" s="17">
        <f t="shared" si="76"/>
        <v>10582108.405211754</v>
      </c>
      <c r="O35" s="17">
        <f t="shared" si="76"/>
        <v>-2166349.9121666672</v>
      </c>
      <c r="P35" s="17">
        <f t="shared" si="76"/>
        <v>4034861960.241333</v>
      </c>
      <c r="Q35" s="17">
        <f t="shared" si="76"/>
        <v>10576214.100633573</v>
      </c>
      <c r="R35" s="17">
        <f t="shared" si="76"/>
        <v>-2131257.732166667</v>
      </c>
      <c r="S35" s="17">
        <f t="shared" si="76"/>
        <v>4032730702.5091662</v>
      </c>
      <c r="T35" s="17">
        <f t="shared" si="76"/>
        <v>10570821.142377354</v>
      </c>
      <c r="U35" s="17">
        <f t="shared" si="76"/>
        <v>-15173.932166667422</v>
      </c>
      <c r="V35" s="17">
        <f t="shared" si="76"/>
        <v>4032715528.5769997</v>
      </c>
      <c r="W35" s="17">
        <f t="shared" si="76"/>
        <v>10568064.200854691</v>
      </c>
      <c r="X35" s="17">
        <f t="shared" si="76"/>
        <v>14215494.118593749</v>
      </c>
      <c r="Y35" s="17">
        <f t="shared" si="76"/>
        <v>4046931022.6955934</v>
      </c>
      <c r="Z35" s="17">
        <f t="shared" si="76"/>
        <v>10585493.53015364</v>
      </c>
      <c r="AA35" s="17">
        <f t="shared" si="76"/>
        <v>-2264505.8814062518</v>
      </c>
      <c r="AB35" s="17">
        <f t="shared" si="76"/>
        <v>4044666516.814187</v>
      </c>
      <c r="AC35" s="17">
        <f t="shared" si="76"/>
        <v>10600151.983253883</v>
      </c>
      <c r="AD35" s="17">
        <f t="shared" si="76"/>
        <v>-2264505.8814062518</v>
      </c>
      <c r="AE35" s="17">
        <f t="shared" si="76"/>
        <v>4042402010.9327812</v>
      </c>
      <c r="AF35" s="17">
        <f t="shared" si="76"/>
        <v>10594458.634762198</v>
      </c>
      <c r="AG35" s="17">
        <f t="shared" si="76"/>
        <v>29609832.118593752</v>
      </c>
      <c r="AH35" s="17">
        <f t="shared" si="76"/>
        <v>4072011843.0513749</v>
      </c>
      <c r="AI35" s="17">
        <f t="shared" si="76"/>
        <v>10628128.162657039</v>
      </c>
      <c r="AJ35" s="17">
        <f t="shared" si="76"/>
        <v>-2001902.8814062518</v>
      </c>
      <c r="AK35" s="17">
        <f t="shared" si="76"/>
        <v>4070009940.1699686</v>
      </c>
      <c r="AL35" s="17">
        <f t="shared" si="76"/>
        <v>10662121.989347599</v>
      </c>
      <c r="AM35" s="17">
        <f t="shared" si="76"/>
        <v>661613.53178999526</v>
      </c>
      <c r="AN35" s="17">
        <f t="shared" si="76"/>
        <v>4070671553.7017584</v>
      </c>
      <c r="AO35" s="17">
        <f t="shared" si="76"/>
        <v>10660415.127840299</v>
      </c>
      <c r="AP35" s="17">
        <f t="shared" si="76"/>
        <v>-1725804.4583065817</v>
      </c>
      <c r="AQ35" s="17">
        <f t="shared" si="76"/>
        <v>4068945749.2434521</v>
      </c>
      <c r="AR35" s="17">
        <f t="shared" si="76"/>
        <v>10659064.063490462</v>
      </c>
      <c r="AS35" s="17">
        <f t="shared" si="76"/>
        <v>-1631457.078499998</v>
      </c>
      <c r="AT35" s="17">
        <f t="shared" si="76"/>
        <v>4067314292.1649523</v>
      </c>
      <c r="AU35" s="17">
        <f t="shared" si="76"/>
        <v>10654855.240873488</v>
      </c>
      <c r="AV35" s="17">
        <f t="shared" si="76"/>
        <v>-2233974.078789982</v>
      </c>
      <c r="AW35" s="17">
        <f t="shared" si="76"/>
        <v>4065080318.0861621</v>
      </c>
      <c r="AX35" s="17">
        <f t="shared" si="76"/>
        <v>10650008.396655738</v>
      </c>
      <c r="AY35" s="17">
        <f t="shared" si="76"/>
        <v>-2241493.0791768129</v>
      </c>
      <c r="AZ35" s="17">
        <f t="shared" si="76"/>
        <v>4062838825.0069847</v>
      </c>
      <c r="BA35" s="17">
        <f t="shared" si="76"/>
        <v>10644389.911358844</v>
      </c>
      <c r="BB35" s="17">
        <f t="shared" si="76"/>
        <v>-2241493.0797572872</v>
      </c>
      <c r="BC35" s="17">
        <f t="shared" si="76"/>
        <v>4060597331.9272275</v>
      </c>
      <c r="BD35" s="17">
        <f t="shared" si="76"/>
        <v>10638762.140551144</v>
      </c>
      <c r="BE35" s="17">
        <f t="shared" si="76"/>
        <v>-320803.00094280217</v>
      </c>
      <c r="BF35" s="17">
        <f t="shared" si="76"/>
        <v>4060276528.9262848</v>
      </c>
      <c r="BG35" s="17">
        <f t="shared" si="76"/>
        <v>10635531.650147017</v>
      </c>
      <c r="BI35" s="90">
        <f>SUBTOTAL(9,BI31:BI34)</f>
        <v>127613380.83109136</v>
      </c>
    </row>
    <row r="36" spans="1:61" x14ac:dyDescent="0.2">
      <c r="C36" s="40"/>
      <c r="D36" s="16"/>
      <c r="E36" s="83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I36" s="41"/>
    </row>
    <row r="37" spans="1:61" x14ac:dyDescent="0.2">
      <c r="A37" s="27" t="s">
        <v>77</v>
      </c>
      <c r="C37" s="40"/>
      <c r="D37" s="16"/>
      <c r="E37" s="83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I37" s="41"/>
    </row>
    <row r="38" spans="1:61" x14ac:dyDescent="0.2">
      <c r="A38" s="18" t="s">
        <v>63</v>
      </c>
      <c r="B38" s="18" t="s">
        <v>13</v>
      </c>
      <c r="C38" s="40">
        <v>1.7306795563627502E-2</v>
      </c>
      <c r="D38" s="16">
        <v>4740750280.7999992</v>
      </c>
      <c r="E38" s="16">
        <f>(D38*C38)/12</f>
        <v>6837266.3273346052</v>
      </c>
      <c r="F38" s="14">
        <v>-1191998.9433333329</v>
      </c>
      <c r="G38" s="14">
        <f>D38+F38</f>
        <v>4739558281.8566656</v>
      </c>
      <c r="H38" s="14">
        <f>(((D38+G38)/2)*$C38)/12</f>
        <v>6836406.7572502578</v>
      </c>
      <c r="I38" s="14">
        <v>-1191998.9433333329</v>
      </c>
      <c r="J38" s="14">
        <f t="shared" ref="J38:J45" si="77">G38+I38</f>
        <v>4738366282.913332</v>
      </c>
      <c r="K38" s="14">
        <f>(((G38+J38)/2)*$C38)/12</f>
        <v>6834687.617081563</v>
      </c>
      <c r="L38" s="14">
        <v>-1191998.9433333329</v>
      </c>
      <c r="M38" s="14">
        <f t="shared" ref="M38:M45" si="78">J38+L38</f>
        <v>4737174283.9699984</v>
      </c>
      <c r="N38" s="14">
        <f>(((J38+M38)/2)*$C38)/12</f>
        <v>6832968.4769128701</v>
      </c>
      <c r="O38" s="14">
        <v>-1191998.9433333329</v>
      </c>
      <c r="P38" s="14">
        <f t="shared" ref="P38:P45" si="79">M38+O38</f>
        <v>4735982285.0266647</v>
      </c>
      <c r="Q38" s="14">
        <f>(((M38+P38)/2)*$C38)/12</f>
        <v>6831249.3367441734</v>
      </c>
      <c r="R38" s="14">
        <v>-1191998.9433333329</v>
      </c>
      <c r="S38" s="14">
        <f t="shared" ref="S38:S45" si="80">P38+R38</f>
        <v>4734790286.0833311</v>
      </c>
      <c r="T38" s="14">
        <f>(((P38+S38)/2)*$C38)/12</f>
        <v>6829530.1965754805</v>
      </c>
      <c r="U38" s="14">
        <v>-1191998.9433333329</v>
      </c>
      <c r="V38" s="14">
        <f t="shared" ref="V38:V45" si="81">S38+U38</f>
        <v>4733598287.1399975</v>
      </c>
      <c r="W38" s="14">
        <f>(((S38+V38)/2)*$C38)/12</f>
        <v>6827811.0564067848</v>
      </c>
      <c r="X38" s="14">
        <v>-1191998.9433333329</v>
      </c>
      <c r="Y38" s="14">
        <f t="shared" ref="Y38:Y45" si="82">V38+X38</f>
        <v>4732406288.1966639</v>
      </c>
      <c r="Z38" s="14">
        <f>(((V38+Y38)/2)*$C38)/12</f>
        <v>6826091.916238091</v>
      </c>
      <c r="AA38" s="14">
        <v>-1191998.9433333329</v>
      </c>
      <c r="AB38" s="14">
        <f t="shared" ref="AB38:AB45" si="83">Y38+AA38</f>
        <v>4731214289.2533302</v>
      </c>
      <c r="AC38" s="14">
        <f>(((Y38+AB38)/2)*$C38)/12</f>
        <v>6824372.7760693952</v>
      </c>
      <c r="AD38" s="14">
        <v>-1191998.9433333329</v>
      </c>
      <c r="AE38" s="14">
        <f t="shared" ref="AE38:AE45" si="84">AB38+AD38</f>
        <v>4730022290.3099966</v>
      </c>
      <c r="AF38" s="14">
        <f>(((AB38+AE38)/2)*$C38)/12</f>
        <v>6822653.6359007023</v>
      </c>
      <c r="AG38" s="14">
        <v>-1191998.9433333329</v>
      </c>
      <c r="AH38" s="14">
        <f t="shared" ref="AH38:AH45" si="85">AE38+AG38</f>
        <v>4728830291.366663</v>
      </c>
      <c r="AI38" s="14">
        <f>(((AE38+AH38)/2)*$C38)/12</f>
        <v>6820934.4957320057</v>
      </c>
      <c r="AJ38" s="14">
        <v>-1191998.9433333329</v>
      </c>
      <c r="AK38" s="14">
        <f t="shared" ref="AK38:AK45" si="86">AH38+AJ38</f>
        <v>4727638292.4233294</v>
      </c>
      <c r="AL38" s="14">
        <f>(((AH38+AK38)/2)*$C38)/12</f>
        <v>6819215.3555633128</v>
      </c>
      <c r="AM38" s="14">
        <v>-1191998.9433333329</v>
      </c>
      <c r="AN38" s="14">
        <f t="shared" ref="AN38:AN45" si="87">AK38+AM38</f>
        <v>4726446293.4799957</v>
      </c>
      <c r="AO38" s="14">
        <f>(((AK38+AN38)/2)*$C38)/12</f>
        <v>6817496.2153946161</v>
      </c>
      <c r="AP38" s="14">
        <v>-1191998.9433333329</v>
      </c>
      <c r="AQ38" s="14">
        <f t="shared" ref="AQ38:AQ45" si="88">AN38+AP38</f>
        <v>4725254294.5366621</v>
      </c>
      <c r="AR38" s="14">
        <f>(((AN38+AQ38)/2)*$C38)/12</f>
        <v>6815777.0752259232</v>
      </c>
      <c r="AS38" s="14">
        <v>-1191998.9433333329</v>
      </c>
      <c r="AT38" s="14">
        <f t="shared" ref="AT38:AT45" si="89">AQ38+AS38</f>
        <v>4724062295.5933285</v>
      </c>
      <c r="AU38" s="14">
        <f>(((AQ38+AT38)/2)*$C38)/12</f>
        <v>6814057.9350572275</v>
      </c>
      <c r="AV38" s="14">
        <v>-1191998.9433333329</v>
      </c>
      <c r="AW38" s="14">
        <f t="shared" ref="AW38:AW45" si="90">AT38+AV38</f>
        <v>4722870296.6499949</v>
      </c>
      <c r="AX38" s="14">
        <f>(((AT38+AW38)/2)*$C38)/12</f>
        <v>6812338.7948885346</v>
      </c>
      <c r="AY38" s="14">
        <v>-1191998.9433333329</v>
      </c>
      <c r="AZ38" s="14">
        <f t="shared" ref="AZ38:AZ45" si="91">AW38+AY38</f>
        <v>4721678297.7066612</v>
      </c>
      <c r="BA38" s="14">
        <f>(((AW38+AZ38)/2)*$C38)/12</f>
        <v>6810619.6547198379</v>
      </c>
      <c r="BB38" s="14">
        <v>-1191998.9433333329</v>
      </c>
      <c r="BC38" s="14">
        <f t="shared" ref="BC38:BC45" si="92">AZ38+BB38</f>
        <v>4720486298.7633276</v>
      </c>
      <c r="BD38" s="14">
        <f>(((AZ38+BC38)/2)*$C38)/12</f>
        <v>6808900.514551145</v>
      </c>
      <c r="BE38" s="14">
        <v>-1191998.9433333329</v>
      </c>
      <c r="BF38" s="14">
        <f t="shared" ref="BF38:BF45" si="93">BC38+BE38</f>
        <v>4719294299.819994</v>
      </c>
      <c r="BG38" s="14">
        <f>(((BC38+BF38)/2)*$C38)/12</f>
        <v>6807181.3743824484</v>
      </c>
      <c r="BI38" s="41">
        <f t="shared" ref="BI38:BI45" si="94">SUMIF($Y$6:$BG$6,"Depreciation Expense",$Y38:$BG38)</f>
        <v>81799639.743723258</v>
      </c>
    </row>
    <row r="39" spans="1:61" x14ac:dyDescent="0.2">
      <c r="A39" s="18" t="s">
        <v>64</v>
      </c>
      <c r="B39" s="18" t="s">
        <v>14</v>
      </c>
      <c r="C39" s="40">
        <v>1.7991386396310569E-2</v>
      </c>
      <c r="D39" s="16">
        <v>1618180927.8799999</v>
      </c>
      <c r="E39" s="16">
        <f>(D39*C39)/12</f>
        <v>2426109.861052454</v>
      </c>
      <c r="F39" s="14">
        <v>-582287.48199999996</v>
      </c>
      <c r="G39" s="14">
        <f>D39+F39</f>
        <v>1617598640.3979998</v>
      </c>
      <c r="H39" s="14">
        <f>(((D39+G39)/2)*$C39)/12</f>
        <v>2425673.3544240207</v>
      </c>
      <c r="I39" s="14">
        <v>-582287.48199999996</v>
      </c>
      <c r="J39" s="14">
        <f t="shared" si="77"/>
        <v>1617016352.9159997</v>
      </c>
      <c r="K39" s="14">
        <f>(((G39+J39)/2)*$C39)/12</f>
        <v>2424800.3411671538</v>
      </c>
      <c r="L39" s="14">
        <v>-582287.48199999996</v>
      </c>
      <c r="M39" s="14">
        <f t="shared" si="78"/>
        <v>1616434065.4339995</v>
      </c>
      <c r="N39" s="14">
        <f>(((J39+M39)/2)*$C39)/12</f>
        <v>2423927.3279102873</v>
      </c>
      <c r="O39" s="14">
        <v>-582287.48199999996</v>
      </c>
      <c r="P39" s="14">
        <f t="shared" si="79"/>
        <v>1615851777.9519994</v>
      </c>
      <c r="Q39" s="14">
        <f>(((M39+P39)/2)*$C39)/12</f>
        <v>2423054.3146534204</v>
      </c>
      <c r="R39" s="14">
        <v>-582287.48199999996</v>
      </c>
      <c r="S39" s="14">
        <f t="shared" si="80"/>
        <v>1615269490.4699993</v>
      </c>
      <c r="T39" s="14">
        <f>(((P39+S39)/2)*$C39)/12</f>
        <v>2422181.3013965543</v>
      </c>
      <c r="U39" s="14">
        <v>-582287.48199999996</v>
      </c>
      <c r="V39" s="14">
        <f t="shared" si="81"/>
        <v>1614687202.9879992</v>
      </c>
      <c r="W39" s="14">
        <f>(((S39+V39)/2)*$C39)/12</f>
        <v>2421308.2881396874</v>
      </c>
      <c r="X39" s="14">
        <v>-582287.48199999996</v>
      </c>
      <c r="Y39" s="14">
        <f t="shared" si="82"/>
        <v>1614104915.5059991</v>
      </c>
      <c r="Z39" s="14">
        <f>(((V39+Y39)/2)*$C39)/12</f>
        <v>2420435.2748828209</v>
      </c>
      <c r="AA39" s="14">
        <v>-582287.48199999996</v>
      </c>
      <c r="AB39" s="14">
        <f t="shared" si="83"/>
        <v>1613522628.023999</v>
      </c>
      <c r="AC39" s="14">
        <f>(((Y39+AB39)/2)*$C39)/12</f>
        <v>2419562.2616259544</v>
      </c>
      <c r="AD39" s="14">
        <v>-582287.48199999996</v>
      </c>
      <c r="AE39" s="14">
        <f t="shared" si="84"/>
        <v>1612940340.5419989</v>
      </c>
      <c r="AF39" s="14">
        <f>(((AB39+AE39)/2)*$C39)/12</f>
        <v>2418689.2483690879</v>
      </c>
      <c r="AG39" s="14">
        <v>-582287.48199999996</v>
      </c>
      <c r="AH39" s="14">
        <f t="shared" si="85"/>
        <v>1612358053.0599988</v>
      </c>
      <c r="AI39" s="14">
        <f>(((AE39+AH39)/2)*$C39)/12</f>
        <v>2417816.2351122214</v>
      </c>
      <c r="AJ39" s="14">
        <v>-582287.48199999996</v>
      </c>
      <c r="AK39" s="14">
        <f t="shared" si="86"/>
        <v>1611775765.5779986</v>
      </c>
      <c r="AL39" s="14">
        <f>(((AH39+AK39)/2)*$C39)/12</f>
        <v>2416943.221855355</v>
      </c>
      <c r="AM39" s="14">
        <v>-582287.48199999996</v>
      </c>
      <c r="AN39" s="14">
        <f t="shared" si="87"/>
        <v>1611193478.0959985</v>
      </c>
      <c r="AO39" s="14">
        <f>(((AK39+AN39)/2)*$C39)/12</f>
        <v>2416070.208598488</v>
      </c>
      <c r="AP39" s="14">
        <v>-582287.48199999996</v>
      </c>
      <c r="AQ39" s="14">
        <f t="shared" si="88"/>
        <v>1610611190.6139984</v>
      </c>
      <c r="AR39" s="14">
        <f>(((AN39+AQ39)/2)*$C39)/12</f>
        <v>2415197.195341622</v>
      </c>
      <c r="AS39" s="14">
        <v>-582287.48199999996</v>
      </c>
      <c r="AT39" s="14">
        <f t="shared" si="89"/>
        <v>1610028903.1319983</v>
      </c>
      <c r="AU39" s="14">
        <f>(((AQ39+AT39)/2)*$C39)/12</f>
        <v>2414324.182084755</v>
      </c>
      <c r="AV39" s="14">
        <v>-582287.48199999996</v>
      </c>
      <c r="AW39" s="14">
        <f t="shared" si="90"/>
        <v>1609446615.6499982</v>
      </c>
      <c r="AX39" s="14">
        <f>(((AT39+AW39)/2)*$C39)/12</f>
        <v>2413451.1688278886</v>
      </c>
      <c r="AY39" s="14">
        <v>-582287.48199999996</v>
      </c>
      <c r="AZ39" s="14">
        <f t="shared" si="91"/>
        <v>1608864328.1679981</v>
      </c>
      <c r="BA39" s="14">
        <f>(((AW39+AZ39)/2)*$C39)/12</f>
        <v>2412578.1555710216</v>
      </c>
      <c r="BB39" s="14">
        <v>-582287.48199999996</v>
      </c>
      <c r="BC39" s="14">
        <f t="shared" si="92"/>
        <v>1608282040.685998</v>
      </c>
      <c r="BD39" s="14">
        <f>(((AZ39+BC39)/2)*$C39)/12</f>
        <v>2411705.1423141556</v>
      </c>
      <c r="BE39" s="14">
        <v>-582287.48199999996</v>
      </c>
      <c r="BF39" s="14">
        <f t="shared" si="93"/>
        <v>1607699753.2039979</v>
      </c>
      <c r="BG39" s="14">
        <f>(((BC39+BF39)/2)*$C39)/12</f>
        <v>2410832.1290572886</v>
      </c>
      <c r="BI39" s="41">
        <f t="shared" si="94"/>
        <v>28987604.423640653</v>
      </c>
    </row>
    <row r="40" spans="1:61" x14ac:dyDescent="0.2">
      <c r="A40" s="18" t="s">
        <v>68</v>
      </c>
      <c r="B40" s="18" t="s">
        <v>16</v>
      </c>
      <c r="C40" s="40">
        <v>1.6914221843166717E-2</v>
      </c>
      <c r="D40" s="16">
        <v>93008831.799999997</v>
      </c>
      <c r="E40" s="16">
        <f t="shared" ref="E40:E44" si="95">(D40*C40)/12</f>
        <v>131097.66786991493</v>
      </c>
      <c r="F40" s="14">
        <v>-26233.301833333331</v>
      </c>
      <c r="G40" s="14">
        <f t="shared" ref="G40:G44" si="96">D40+F40</f>
        <v>92982598.498166665</v>
      </c>
      <c r="H40" s="14">
        <f t="shared" ref="H40:H44" si="97">(((D40+G40)/2)*$C40)/12</f>
        <v>131079.17970796127</v>
      </c>
      <c r="I40" s="14">
        <v>-26233.301833333331</v>
      </c>
      <c r="J40" s="14">
        <f t="shared" si="77"/>
        <v>92956365.196333334</v>
      </c>
      <c r="K40" s="14">
        <f t="shared" ref="K40:K44" si="98">(((G40+J40)/2)*$C40)/12</f>
        <v>131042.20338405397</v>
      </c>
      <c r="L40" s="14">
        <v>-26233.301833333331</v>
      </c>
      <c r="M40" s="14">
        <f t="shared" si="78"/>
        <v>92930131.894500002</v>
      </c>
      <c r="N40" s="14">
        <f t="shared" ref="N40:N44" si="99">(((J40+M40)/2)*$C40)/12</f>
        <v>131005.22706014664</v>
      </c>
      <c r="O40" s="14">
        <v>-26233.301833333331</v>
      </c>
      <c r="P40" s="14">
        <f t="shared" si="79"/>
        <v>92903898.592666671</v>
      </c>
      <c r="Q40" s="14">
        <f t="shared" ref="Q40:Q44" si="100">(((M40+P40)/2)*$C40)/12</f>
        <v>130968.25073623935</v>
      </c>
      <c r="R40" s="14">
        <v>-26233.301833333331</v>
      </c>
      <c r="S40" s="14">
        <f t="shared" si="80"/>
        <v>92877665.290833339</v>
      </c>
      <c r="T40" s="14">
        <f t="shared" ref="T40:T44" si="101">(((P40+S40)/2)*$C40)/12</f>
        <v>130931.27441233203</v>
      </c>
      <c r="U40" s="14">
        <v>-26233.301833333331</v>
      </c>
      <c r="V40" s="14">
        <f t="shared" si="81"/>
        <v>92851431.989000008</v>
      </c>
      <c r="W40" s="14">
        <f t="shared" ref="W40:W44" si="102">(((S40+V40)/2)*$C40)/12</f>
        <v>130894.29808842472</v>
      </c>
      <c r="X40" s="14">
        <v>-26233.301833333331</v>
      </c>
      <c r="Y40" s="14">
        <f t="shared" si="82"/>
        <v>92825198.687166676</v>
      </c>
      <c r="Z40" s="14">
        <f t="shared" ref="Z40:Z44" si="103">(((V40+Y40)/2)*$C40)/12</f>
        <v>130857.3217645174</v>
      </c>
      <c r="AA40" s="14">
        <v>-26233.301833333331</v>
      </c>
      <c r="AB40" s="14">
        <f t="shared" si="83"/>
        <v>92798965.385333344</v>
      </c>
      <c r="AC40" s="14">
        <f t="shared" ref="AC40:AC44" si="104">(((Y40+AB40)/2)*$C40)/12</f>
        <v>130820.34544061009</v>
      </c>
      <c r="AD40" s="14">
        <v>-26233.301833333331</v>
      </c>
      <c r="AE40" s="14">
        <f t="shared" si="84"/>
        <v>92772732.083500013</v>
      </c>
      <c r="AF40" s="14">
        <f t="shared" ref="AF40:AF44" si="105">(((AB40+AE40)/2)*$C40)/12</f>
        <v>130783.3691167028</v>
      </c>
      <c r="AG40" s="14">
        <v>-26233.301833333331</v>
      </c>
      <c r="AH40" s="14">
        <f t="shared" si="85"/>
        <v>92746498.781666681</v>
      </c>
      <c r="AI40" s="14">
        <f t="shared" ref="AI40:AI44" si="106">(((AE40+AH40)/2)*$C40)/12</f>
        <v>130746.39279279548</v>
      </c>
      <c r="AJ40" s="14">
        <v>-26233.301833333331</v>
      </c>
      <c r="AK40" s="14">
        <f t="shared" si="86"/>
        <v>92720265.47983335</v>
      </c>
      <c r="AL40" s="14">
        <f t="shared" ref="AL40:AL44" si="107">(((AH40+AK40)/2)*$C40)/12</f>
        <v>130709.41646888817</v>
      </c>
      <c r="AM40" s="14">
        <v>-26233.301833333331</v>
      </c>
      <c r="AN40" s="14">
        <f t="shared" si="87"/>
        <v>92694032.178000018</v>
      </c>
      <c r="AO40" s="14">
        <f t="shared" ref="AO40:AO44" si="108">(((AK40+AN40)/2)*$C40)/12</f>
        <v>130672.44014498085</v>
      </c>
      <c r="AP40" s="14">
        <v>-26233.301833333331</v>
      </c>
      <c r="AQ40" s="14">
        <f t="shared" si="88"/>
        <v>92667798.876166686</v>
      </c>
      <c r="AR40" s="14">
        <f t="shared" ref="AR40:AR44" si="109">(((AN40+AQ40)/2)*$C40)/12</f>
        <v>130635.46382107354</v>
      </c>
      <c r="AS40" s="14">
        <v>-26233.301833333331</v>
      </c>
      <c r="AT40" s="14">
        <f t="shared" si="89"/>
        <v>92641565.574333355</v>
      </c>
      <c r="AU40" s="14">
        <f t="shared" ref="AU40:AU44" si="110">(((AQ40+AT40)/2)*$C40)/12</f>
        <v>130598.48749716625</v>
      </c>
      <c r="AV40" s="14">
        <v>-26233.301833333331</v>
      </c>
      <c r="AW40" s="14">
        <f t="shared" si="90"/>
        <v>92615332.272500023</v>
      </c>
      <c r="AX40" s="14">
        <f t="shared" ref="AX40:AX44" si="111">(((AT40+AW40)/2)*$C40)/12</f>
        <v>130561.51117325893</v>
      </c>
      <c r="AY40" s="14">
        <v>-26233.301833333331</v>
      </c>
      <c r="AZ40" s="14">
        <f t="shared" si="91"/>
        <v>92589098.970666692</v>
      </c>
      <c r="BA40" s="14">
        <f t="shared" ref="BA40:BA44" si="112">(((AW40+AZ40)/2)*$C40)/12</f>
        <v>130524.53484935162</v>
      </c>
      <c r="BB40" s="14">
        <v>-26233.301833333331</v>
      </c>
      <c r="BC40" s="14">
        <f t="shared" si="92"/>
        <v>92562865.66883336</v>
      </c>
      <c r="BD40" s="14">
        <f t="shared" ref="BD40:BD44" si="113">(((AZ40+BC40)/2)*$C40)/12</f>
        <v>130487.5585254443</v>
      </c>
      <c r="BE40" s="14">
        <v>-26233.301833333331</v>
      </c>
      <c r="BF40" s="14">
        <f t="shared" si="93"/>
        <v>92536632.367000028</v>
      </c>
      <c r="BG40" s="14">
        <f t="shared" ref="BG40:BG44" si="114">(((BC40+BF40)/2)*$C40)/12</f>
        <v>130450.58220153699</v>
      </c>
      <c r="BI40" s="41">
        <f t="shared" si="94"/>
        <v>1567847.4237963264</v>
      </c>
    </row>
    <row r="41" spans="1:61" x14ac:dyDescent="0.2">
      <c r="A41" s="18" t="s">
        <v>65</v>
      </c>
      <c r="B41" s="18" t="s">
        <v>15</v>
      </c>
      <c r="C41" s="40">
        <v>1.6939458911047822E-2</v>
      </c>
      <c r="D41" s="16">
        <v>-5566177.96</v>
      </c>
      <c r="E41" s="16">
        <f t="shared" si="95"/>
        <v>-7857.3369037499988</v>
      </c>
      <c r="F41" s="14">
        <v>-266.14249999999998</v>
      </c>
      <c r="G41" s="14">
        <f t="shared" si="96"/>
        <v>-5566444.1025</v>
      </c>
      <c r="H41" s="14">
        <f t="shared" si="97"/>
        <v>-7857.5247499976331</v>
      </c>
      <c r="I41" s="14">
        <v>-266.14249999999998</v>
      </c>
      <c r="J41" s="14">
        <f t="shared" si="77"/>
        <v>-5566710.2450000001</v>
      </c>
      <c r="K41" s="14">
        <f t="shared" si="98"/>
        <v>-7857.9004424929035</v>
      </c>
      <c r="L41" s="14">
        <v>-266.14249999999998</v>
      </c>
      <c r="M41" s="14">
        <f t="shared" si="78"/>
        <v>-5566976.3875000002</v>
      </c>
      <c r="N41" s="14">
        <f t="shared" si="99"/>
        <v>-7858.276134988173</v>
      </c>
      <c r="O41" s="14">
        <v>-266.14249999999998</v>
      </c>
      <c r="P41" s="14">
        <f t="shared" si="79"/>
        <v>-5567242.5300000003</v>
      </c>
      <c r="Q41" s="14">
        <f t="shared" si="100"/>
        <v>-7858.6518274834416</v>
      </c>
      <c r="R41" s="14">
        <v>-266.14249999999998</v>
      </c>
      <c r="S41" s="14">
        <f t="shared" si="80"/>
        <v>-5567508.6725000003</v>
      </c>
      <c r="T41" s="14">
        <f t="shared" si="101"/>
        <v>-7859.0275199787111</v>
      </c>
      <c r="U41" s="14">
        <v>-266.14249999999998</v>
      </c>
      <c r="V41" s="14">
        <f t="shared" si="81"/>
        <v>-5567774.8150000004</v>
      </c>
      <c r="W41" s="14">
        <f t="shared" si="102"/>
        <v>-7859.4032124739815</v>
      </c>
      <c r="X41" s="14">
        <v>-266.14249999999998</v>
      </c>
      <c r="Y41" s="14">
        <f t="shared" si="82"/>
        <v>-5568040.9575000005</v>
      </c>
      <c r="Z41" s="14">
        <f t="shared" si="103"/>
        <v>-7859.778904969251</v>
      </c>
      <c r="AA41" s="14">
        <v>-266.14249999999998</v>
      </c>
      <c r="AB41" s="14">
        <f t="shared" si="83"/>
        <v>-5568307.1000000006</v>
      </c>
      <c r="AC41" s="14">
        <f t="shared" si="104"/>
        <v>-7860.1545974645205</v>
      </c>
      <c r="AD41" s="14">
        <v>-266.14249999999998</v>
      </c>
      <c r="AE41" s="14">
        <f t="shared" si="84"/>
        <v>-5568573.2425000006</v>
      </c>
      <c r="AF41" s="14">
        <f t="shared" si="105"/>
        <v>-7860.5302899597891</v>
      </c>
      <c r="AG41" s="14">
        <v>-266.14249999999998</v>
      </c>
      <c r="AH41" s="14">
        <f t="shared" si="85"/>
        <v>-5568839.3850000007</v>
      </c>
      <c r="AI41" s="14">
        <f t="shared" si="106"/>
        <v>-7860.9059824550595</v>
      </c>
      <c r="AJ41" s="14">
        <v>-266.14249999999998</v>
      </c>
      <c r="AK41" s="14">
        <f t="shared" si="86"/>
        <v>-5569105.5275000008</v>
      </c>
      <c r="AL41" s="14">
        <f t="shared" si="107"/>
        <v>-7861.281674950329</v>
      </c>
      <c r="AM41" s="14">
        <v>-266.14249999999998</v>
      </c>
      <c r="AN41" s="14">
        <f t="shared" si="87"/>
        <v>-5569371.6700000009</v>
      </c>
      <c r="AO41" s="14">
        <f t="shared" si="108"/>
        <v>-7861.6573674455985</v>
      </c>
      <c r="AP41" s="14">
        <v>-266.14249999999998</v>
      </c>
      <c r="AQ41" s="14">
        <f t="shared" si="88"/>
        <v>-5569637.8125000009</v>
      </c>
      <c r="AR41" s="14">
        <f t="shared" si="109"/>
        <v>-7862.033059940869</v>
      </c>
      <c r="AS41" s="14">
        <v>-266.14249999999998</v>
      </c>
      <c r="AT41" s="14">
        <f t="shared" si="89"/>
        <v>-5569903.955000001</v>
      </c>
      <c r="AU41" s="14">
        <f t="shared" si="110"/>
        <v>-7862.4087524361375</v>
      </c>
      <c r="AV41" s="14">
        <v>-266.14249999999998</v>
      </c>
      <c r="AW41" s="14">
        <f t="shared" si="90"/>
        <v>-5570170.0975000011</v>
      </c>
      <c r="AX41" s="14">
        <f t="shared" si="111"/>
        <v>-7862.7844449314071</v>
      </c>
      <c r="AY41" s="14">
        <v>-266.14249999999998</v>
      </c>
      <c r="AZ41" s="14">
        <f t="shared" si="91"/>
        <v>-5570436.2400000012</v>
      </c>
      <c r="BA41" s="14">
        <f t="shared" si="112"/>
        <v>-7863.1601374266766</v>
      </c>
      <c r="BB41" s="14">
        <v>-266.14249999999998</v>
      </c>
      <c r="BC41" s="14">
        <f t="shared" si="92"/>
        <v>-5570702.3825000012</v>
      </c>
      <c r="BD41" s="14">
        <f t="shared" si="113"/>
        <v>-7863.535829921947</v>
      </c>
      <c r="BE41" s="14">
        <v>-266.14249999999998</v>
      </c>
      <c r="BF41" s="14">
        <f t="shared" si="93"/>
        <v>-5570968.5250000013</v>
      </c>
      <c r="BG41" s="14">
        <f t="shared" si="114"/>
        <v>-7863.9115224172165</v>
      </c>
      <c r="BI41" s="41">
        <f t="shared" si="94"/>
        <v>-94342.142564318798</v>
      </c>
    </row>
    <row r="42" spans="1:61" x14ac:dyDescent="0.2">
      <c r="A42" s="18" t="s">
        <v>78</v>
      </c>
      <c r="B42" s="18" t="s">
        <v>13</v>
      </c>
      <c r="C42" s="40">
        <v>1.7306795563627502E-2</v>
      </c>
      <c r="D42" s="16">
        <v>0</v>
      </c>
      <c r="E42" s="16">
        <f t="shared" si="95"/>
        <v>0</v>
      </c>
      <c r="F42" s="14">
        <v>2338479.4335659151</v>
      </c>
      <c r="G42" s="14">
        <f t="shared" si="96"/>
        <v>2338479.4335659151</v>
      </c>
      <c r="H42" s="14">
        <f t="shared" si="97"/>
        <v>1686.3160619363641</v>
      </c>
      <c r="I42" s="14">
        <v>3512180.4412877858</v>
      </c>
      <c r="J42" s="14">
        <f t="shared" si="77"/>
        <v>5850659.8748537004</v>
      </c>
      <c r="K42" s="14">
        <f t="shared" si="98"/>
        <v>5905.3233272035077</v>
      </c>
      <c r="L42" s="14">
        <v>2944269.9327768697</v>
      </c>
      <c r="M42" s="14">
        <f t="shared" si="78"/>
        <v>8794929.8076305706</v>
      </c>
      <c r="N42" s="14">
        <f t="shared" si="99"/>
        <v>10561.176105980312</v>
      </c>
      <c r="O42" s="14">
        <v>6977059.8940598378</v>
      </c>
      <c r="P42" s="14">
        <f t="shared" si="79"/>
        <v>15771989.701690409</v>
      </c>
      <c r="Q42" s="14">
        <f t="shared" si="100"/>
        <v>17715.61056566293</v>
      </c>
      <c r="R42" s="14">
        <v>8758462.870759299</v>
      </c>
      <c r="S42" s="14">
        <f t="shared" si="80"/>
        <v>24530452.572449706</v>
      </c>
      <c r="T42" s="14">
        <f t="shared" si="101"/>
        <v>29062.755381393406</v>
      </c>
      <c r="U42" s="14">
        <v>18611717.559763193</v>
      </c>
      <c r="V42" s="14">
        <f t="shared" si="81"/>
        <v>43142170.1322129</v>
      </c>
      <c r="W42" s="14">
        <f t="shared" si="102"/>
        <v>48799.843600170519</v>
      </c>
      <c r="X42" s="14">
        <v>0</v>
      </c>
      <c r="Y42" s="14">
        <f t="shared" si="82"/>
        <v>43142170.1322129</v>
      </c>
      <c r="Z42" s="14">
        <f t="shared" si="103"/>
        <v>62221.059887453761</v>
      </c>
      <c r="AA42" s="14">
        <v>0</v>
      </c>
      <c r="AB42" s="14">
        <f t="shared" si="83"/>
        <v>43142170.1322129</v>
      </c>
      <c r="AC42" s="14">
        <f t="shared" si="104"/>
        <v>62221.059887453761</v>
      </c>
      <c r="AD42" s="14">
        <v>0</v>
      </c>
      <c r="AE42" s="14">
        <f t="shared" si="84"/>
        <v>43142170.1322129</v>
      </c>
      <c r="AF42" s="14">
        <f t="shared" si="105"/>
        <v>62221.059887453761</v>
      </c>
      <c r="AG42" s="14">
        <v>0</v>
      </c>
      <c r="AH42" s="14">
        <f t="shared" si="85"/>
        <v>43142170.1322129</v>
      </c>
      <c r="AI42" s="14">
        <f t="shared" si="106"/>
        <v>62221.059887453761</v>
      </c>
      <c r="AJ42" s="14">
        <v>0</v>
      </c>
      <c r="AK42" s="14">
        <f t="shared" si="86"/>
        <v>43142170.1322129</v>
      </c>
      <c r="AL42" s="14">
        <f t="shared" si="107"/>
        <v>62221.059887453761</v>
      </c>
      <c r="AM42" s="14">
        <v>0</v>
      </c>
      <c r="AN42" s="14">
        <f t="shared" si="87"/>
        <v>43142170.1322129</v>
      </c>
      <c r="AO42" s="14">
        <f t="shared" si="108"/>
        <v>62221.059887453761</v>
      </c>
      <c r="AP42" s="14">
        <v>0</v>
      </c>
      <c r="AQ42" s="14">
        <f t="shared" si="88"/>
        <v>43142170.1322129</v>
      </c>
      <c r="AR42" s="14">
        <f t="shared" si="109"/>
        <v>62221.059887453761</v>
      </c>
      <c r="AS42" s="14">
        <v>0</v>
      </c>
      <c r="AT42" s="14">
        <f t="shared" si="89"/>
        <v>43142170.1322129</v>
      </c>
      <c r="AU42" s="14">
        <f t="shared" si="110"/>
        <v>62221.059887453761</v>
      </c>
      <c r="AV42" s="14">
        <v>0</v>
      </c>
      <c r="AW42" s="14">
        <f t="shared" si="90"/>
        <v>43142170.1322129</v>
      </c>
      <c r="AX42" s="14">
        <f t="shared" si="111"/>
        <v>62221.059887453761</v>
      </c>
      <c r="AY42" s="14">
        <v>0</v>
      </c>
      <c r="AZ42" s="14">
        <f t="shared" si="91"/>
        <v>43142170.1322129</v>
      </c>
      <c r="BA42" s="14">
        <f t="shared" si="112"/>
        <v>62221.059887453761</v>
      </c>
      <c r="BB42" s="14">
        <v>0</v>
      </c>
      <c r="BC42" s="14">
        <f t="shared" si="92"/>
        <v>43142170.1322129</v>
      </c>
      <c r="BD42" s="14">
        <f t="shared" si="113"/>
        <v>62221.059887453761</v>
      </c>
      <c r="BE42" s="14">
        <v>0</v>
      </c>
      <c r="BF42" s="14">
        <f t="shared" si="93"/>
        <v>43142170.1322129</v>
      </c>
      <c r="BG42" s="14">
        <f t="shared" si="114"/>
        <v>62221.059887453761</v>
      </c>
      <c r="BI42" s="41">
        <f t="shared" si="94"/>
        <v>746652.71864944522</v>
      </c>
    </row>
    <row r="43" spans="1:61" x14ac:dyDescent="0.2">
      <c r="A43" s="18" t="s">
        <v>79</v>
      </c>
      <c r="B43" s="18" t="s">
        <v>14</v>
      </c>
      <c r="C43" s="40">
        <v>1.7991386396310569E-2</v>
      </c>
      <c r="D43" s="16">
        <v>0</v>
      </c>
      <c r="E43" s="16">
        <f t="shared" si="95"/>
        <v>0</v>
      </c>
      <c r="F43" s="14">
        <v>5105448.040000001</v>
      </c>
      <c r="G43" s="14">
        <f t="shared" si="96"/>
        <v>5105448.040000001</v>
      </c>
      <c r="H43" s="14">
        <f t="shared" si="97"/>
        <v>3827.2536839136033</v>
      </c>
      <c r="I43" s="14">
        <v>1758672.7774164479</v>
      </c>
      <c r="J43" s="14">
        <f t="shared" si="77"/>
        <v>6864120.8174164491</v>
      </c>
      <c r="K43" s="14">
        <f t="shared" si="98"/>
        <v>8972.8807629593739</v>
      </c>
      <c r="L43" s="14">
        <v>1570177.3310109319</v>
      </c>
      <c r="M43" s="14">
        <f t="shared" si="78"/>
        <v>8434298.1484273802</v>
      </c>
      <c r="N43" s="14">
        <f t="shared" si="99"/>
        <v>11468.323619464261</v>
      </c>
      <c r="O43" s="14">
        <v>2989877.6360850455</v>
      </c>
      <c r="P43" s="14">
        <f t="shared" si="79"/>
        <v>11424175.784512427</v>
      </c>
      <c r="Q43" s="14">
        <f t="shared" si="100"/>
        <v>14886.728240357552</v>
      </c>
      <c r="R43" s="14">
        <v>683531.2373156969</v>
      </c>
      <c r="S43" s="14">
        <f t="shared" si="80"/>
        <v>12107707.021828124</v>
      </c>
      <c r="T43" s="14">
        <f t="shared" si="101"/>
        <v>17640.466508398749</v>
      </c>
      <c r="U43" s="14">
        <v>29454789.555824619</v>
      </c>
      <c r="V43" s="14">
        <f t="shared" si="81"/>
        <v>41562496.577652745</v>
      </c>
      <c r="W43" s="14">
        <f t="shared" si="102"/>
        <v>40233.390455288274</v>
      </c>
      <c r="X43" s="14">
        <v>0</v>
      </c>
      <c r="Y43" s="14">
        <f t="shared" si="82"/>
        <v>41562496.577652745</v>
      </c>
      <c r="Z43" s="14">
        <f t="shared" si="103"/>
        <v>62313.911293657184</v>
      </c>
      <c r="AA43" s="14">
        <v>0</v>
      </c>
      <c r="AB43" s="14">
        <f t="shared" si="83"/>
        <v>41562496.577652745</v>
      </c>
      <c r="AC43" s="14">
        <f t="shared" si="104"/>
        <v>62313.911293657184</v>
      </c>
      <c r="AD43" s="14">
        <v>0</v>
      </c>
      <c r="AE43" s="14">
        <f t="shared" si="84"/>
        <v>41562496.577652745</v>
      </c>
      <c r="AF43" s="14">
        <f t="shared" si="105"/>
        <v>62313.911293657184</v>
      </c>
      <c r="AG43" s="14">
        <v>0</v>
      </c>
      <c r="AH43" s="14">
        <f t="shared" si="85"/>
        <v>41562496.577652745</v>
      </c>
      <c r="AI43" s="14">
        <f t="shared" si="106"/>
        <v>62313.911293657184</v>
      </c>
      <c r="AJ43" s="14">
        <v>0</v>
      </c>
      <c r="AK43" s="14">
        <f t="shared" si="86"/>
        <v>41562496.577652745</v>
      </c>
      <c r="AL43" s="14">
        <f t="shared" si="107"/>
        <v>62313.911293657184</v>
      </c>
      <c r="AM43" s="14">
        <v>0</v>
      </c>
      <c r="AN43" s="14">
        <f t="shared" si="87"/>
        <v>41562496.577652745</v>
      </c>
      <c r="AO43" s="14">
        <f t="shared" si="108"/>
        <v>62313.911293657184</v>
      </c>
      <c r="AP43" s="14">
        <v>0</v>
      </c>
      <c r="AQ43" s="14">
        <f t="shared" si="88"/>
        <v>41562496.577652745</v>
      </c>
      <c r="AR43" s="14">
        <f t="shared" si="109"/>
        <v>62313.911293657184</v>
      </c>
      <c r="AS43" s="14">
        <v>0</v>
      </c>
      <c r="AT43" s="14">
        <f t="shared" si="89"/>
        <v>41562496.577652745</v>
      </c>
      <c r="AU43" s="14">
        <f t="shared" si="110"/>
        <v>62313.911293657184</v>
      </c>
      <c r="AV43" s="14">
        <v>0</v>
      </c>
      <c r="AW43" s="14">
        <f t="shared" si="90"/>
        <v>41562496.577652745</v>
      </c>
      <c r="AX43" s="14">
        <f t="shared" si="111"/>
        <v>62313.911293657184</v>
      </c>
      <c r="AY43" s="14">
        <v>0</v>
      </c>
      <c r="AZ43" s="14">
        <f t="shared" si="91"/>
        <v>41562496.577652745</v>
      </c>
      <c r="BA43" s="14">
        <f t="shared" si="112"/>
        <v>62313.911293657184</v>
      </c>
      <c r="BB43" s="14">
        <v>0</v>
      </c>
      <c r="BC43" s="14">
        <f t="shared" si="92"/>
        <v>41562496.577652745</v>
      </c>
      <c r="BD43" s="14">
        <f t="shared" si="113"/>
        <v>62313.911293657184</v>
      </c>
      <c r="BE43" s="14">
        <v>0</v>
      </c>
      <c r="BF43" s="14">
        <f t="shared" si="93"/>
        <v>41562496.577652745</v>
      </c>
      <c r="BG43" s="14">
        <f t="shared" si="114"/>
        <v>62313.911293657184</v>
      </c>
      <c r="BI43" s="41">
        <f t="shared" si="94"/>
        <v>747766.93552388612</v>
      </c>
    </row>
    <row r="44" spans="1:61" x14ac:dyDescent="0.2">
      <c r="A44" s="18" t="s">
        <v>80</v>
      </c>
      <c r="B44" s="18" t="s">
        <v>13</v>
      </c>
      <c r="C44" s="40">
        <v>1.7306795563627502E-2</v>
      </c>
      <c r="D44" s="16">
        <v>0</v>
      </c>
      <c r="E44" s="16">
        <f t="shared" si="95"/>
        <v>0</v>
      </c>
      <c r="F44" s="14">
        <v>0</v>
      </c>
      <c r="G44" s="14">
        <f t="shared" si="96"/>
        <v>0</v>
      </c>
      <c r="H44" s="14">
        <f t="shared" si="97"/>
        <v>0</v>
      </c>
      <c r="I44" s="14">
        <v>0</v>
      </c>
      <c r="J44" s="14">
        <f t="shared" si="77"/>
        <v>0</v>
      </c>
      <c r="K44" s="14">
        <f t="shared" si="98"/>
        <v>0</v>
      </c>
      <c r="L44" s="14">
        <v>0</v>
      </c>
      <c r="M44" s="14">
        <f t="shared" si="78"/>
        <v>0</v>
      </c>
      <c r="N44" s="14">
        <f t="shared" si="99"/>
        <v>0</v>
      </c>
      <c r="O44" s="14">
        <v>0</v>
      </c>
      <c r="P44" s="14">
        <f t="shared" si="79"/>
        <v>0</v>
      </c>
      <c r="Q44" s="14">
        <f t="shared" si="100"/>
        <v>0</v>
      </c>
      <c r="R44" s="14">
        <v>0</v>
      </c>
      <c r="S44" s="14">
        <f t="shared" si="80"/>
        <v>0</v>
      </c>
      <c r="T44" s="14">
        <f t="shared" si="101"/>
        <v>0</v>
      </c>
      <c r="U44" s="14">
        <v>0</v>
      </c>
      <c r="V44" s="14">
        <f t="shared" si="81"/>
        <v>0</v>
      </c>
      <c r="W44" s="14">
        <f t="shared" si="102"/>
        <v>0</v>
      </c>
      <c r="X44" s="14">
        <v>2714041.1627000007</v>
      </c>
      <c r="Y44" s="14">
        <f t="shared" si="82"/>
        <v>2714041.1627000007</v>
      </c>
      <c r="Z44" s="14">
        <f t="shared" si="103"/>
        <v>1957.1398147549498</v>
      </c>
      <c r="AA44" s="14">
        <v>4050774.5163300005</v>
      </c>
      <c r="AB44" s="14">
        <f t="shared" si="83"/>
        <v>6764815.6790300012</v>
      </c>
      <c r="AC44" s="14">
        <f t="shared" si="104"/>
        <v>6835.3598973630424</v>
      </c>
      <c r="AD44" s="14">
        <v>6778053.7392793186</v>
      </c>
      <c r="AE44" s="14">
        <f t="shared" si="84"/>
        <v>13542869.41830932</v>
      </c>
      <c r="AF44" s="14">
        <f t="shared" si="105"/>
        <v>14644.206431257355</v>
      </c>
      <c r="AG44" s="14">
        <v>6356177.0641921032</v>
      </c>
      <c r="AH44" s="14">
        <f t="shared" si="85"/>
        <v>19899046.482501425</v>
      </c>
      <c r="AI44" s="14">
        <f t="shared" si="106"/>
        <v>24115.516739639806</v>
      </c>
      <c r="AJ44" s="14">
        <v>13961871.893590037</v>
      </c>
      <c r="AK44" s="14">
        <f t="shared" si="86"/>
        <v>33860918.376091465</v>
      </c>
      <c r="AL44" s="14">
        <f t="shared" si="107"/>
        <v>38767.196721477747</v>
      </c>
      <c r="AM44" s="14">
        <v>27065873.152243473</v>
      </c>
      <c r="AN44" s="14">
        <f t="shared" si="87"/>
        <v>60926791.528334938</v>
      </c>
      <c r="AO44" s="14">
        <f t="shared" si="108"/>
        <v>68352.979885847395</v>
      </c>
      <c r="AP44" s="14">
        <v>10603631.39027895</v>
      </c>
      <c r="AQ44" s="14">
        <f t="shared" si="88"/>
        <v>71530422.918613881</v>
      </c>
      <c r="AR44" s="14">
        <f t="shared" si="109"/>
        <v>95517.080473371272</v>
      </c>
      <c r="AS44" s="14">
        <v>8762209.9667182639</v>
      </c>
      <c r="AT44" s="14">
        <f t="shared" si="89"/>
        <v>80292632.885332137</v>
      </c>
      <c r="AU44" s="14">
        <f t="shared" si="110"/>
        <v>109482.10786017099</v>
      </c>
      <c r="AV44" s="14">
        <v>7837928.8488275344</v>
      </c>
      <c r="AW44" s="14">
        <f t="shared" si="90"/>
        <v>88130561.734159678</v>
      </c>
      <c r="AX44" s="14">
        <f t="shared" si="111"/>
        <v>121452.74156052468</v>
      </c>
      <c r="AY44" s="14">
        <v>15072002.764977366</v>
      </c>
      <c r="AZ44" s="14">
        <f t="shared" si="91"/>
        <v>103202564.49913704</v>
      </c>
      <c r="BA44" s="14">
        <f t="shared" si="112"/>
        <v>137973.47084455835</v>
      </c>
      <c r="BB44" s="14">
        <v>74709001.823072299</v>
      </c>
      <c r="BC44" s="14">
        <f t="shared" si="92"/>
        <v>177911566.32220936</v>
      </c>
      <c r="BD44" s="14">
        <f t="shared" si="113"/>
        <v>202716.0330071616</v>
      </c>
      <c r="BE44" s="14">
        <v>23102661.461216599</v>
      </c>
      <c r="BF44" s="14">
        <f t="shared" si="93"/>
        <v>201014227.78342596</v>
      </c>
      <c r="BG44" s="14">
        <f t="shared" si="114"/>
        <v>273249.63551547652</v>
      </c>
      <c r="BI44" s="41">
        <f t="shared" si="94"/>
        <v>1095063.4687516037</v>
      </c>
    </row>
    <row r="45" spans="1:61" x14ac:dyDescent="0.2">
      <c r="A45" s="18" t="s">
        <v>81</v>
      </c>
      <c r="B45" s="18" t="s">
        <v>14</v>
      </c>
      <c r="C45" s="40">
        <v>1.7991386396310569E-2</v>
      </c>
      <c r="D45" s="16">
        <v>0</v>
      </c>
      <c r="E45" s="16">
        <f>(D45*C45)/12</f>
        <v>0</v>
      </c>
      <c r="F45" s="14">
        <v>0</v>
      </c>
      <c r="G45" s="14">
        <f>D45+F45</f>
        <v>0</v>
      </c>
      <c r="H45" s="14">
        <f>(((D45+G45)/2)*$C45)/12</f>
        <v>0</v>
      </c>
      <c r="I45" s="14">
        <v>0</v>
      </c>
      <c r="J45" s="14">
        <f t="shared" si="77"/>
        <v>0</v>
      </c>
      <c r="K45" s="14">
        <f>(((G45+J45)/2)*$C45)/12</f>
        <v>0</v>
      </c>
      <c r="L45" s="14">
        <v>0</v>
      </c>
      <c r="M45" s="14">
        <f t="shared" si="78"/>
        <v>0</v>
      </c>
      <c r="N45" s="14">
        <f>(((J45+M45)/2)*$C45)/12</f>
        <v>0</v>
      </c>
      <c r="O45" s="14">
        <v>0</v>
      </c>
      <c r="P45" s="14">
        <f t="shared" si="79"/>
        <v>0</v>
      </c>
      <c r="Q45" s="14">
        <f>(((M45+P45)/2)*$C45)/12</f>
        <v>0</v>
      </c>
      <c r="R45" s="14">
        <v>0</v>
      </c>
      <c r="S45" s="14">
        <f t="shared" si="80"/>
        <v>0</v>
      </c>
      <c r="T45" s="14">
        <f>(((P45+S45)/2)*$C45)/12</f>
        <v>0</v>
      </c>
      <c r="U45" s="14">
        <v>0</v>
      </c>
      <c r="V45" s="14">
        <f t="shared" si="81"/>
        <v>0</v>
      </c>
      <c r="W45" s="14">
        <f>(((S45+V45)/2)*$C45)/12</f>
        <v>0</v>
      </c>
      <c r="X45" s="14">
        <v>986480.90661274805</v>
      </c>
      <c r="Y45" s="14">
        <f t="shared" si="82"/>
        <v>986480.90661274805</v>
      </c>
      <c r="Z45" s="14">
        <f>(((V45+Y45)/2)*$C45)/12</f>
        <v>739.50663181052971</v>
      </c>
      <c r="AA45" s="14">
        <v>755273.43239990983</v>
      </c>
      <c r="AB45" s="14">
        <f t="shared" si="83"/>
        <v>1741754.3390126578</v>
      </c>
      <c r="AC45" s="14">
        <f>(((Y45+AB45)/2)*$C45)/12</f>
        <v>2045.1972701699979</v>
      </c>
      <c r="AD45" s="14">
        <v>2231797.7598933121</v>
      </c>
      <c r="AE45" s="14">
        <f t="shared" si="84"/>
        <v>3973552.0989059699</v>
      </c>
      <c r="AF45" s="14">
        <f>(((AB45+AE45)/2)*$C45)/12</f>
        <v>4284.4286040798088</v>
      </c>
      <c r="AG45" s="14">
        <v>2365694.3446776639</v>
      </c>
      <c r="AH45" s="14">
        <f t="shared" si="85"/>
        <v>6339246.4435836338</v>
      </c>
      <c r="AI45" s="14">
        <f>(((AE45+AH45)/2)*$C45)/12</f>
        <v>7730.8976418849552</v>
      </c>
      <c r="AJ45" s="14">
        <v>57986273.680602618</v>
      </c>
      <c r="AK45" s="14">
        <f t="shared" si="86"/>
        <v>64325520.124186248</v>
      </c>
      <c r="AL45" s="14">
        <f>(((AH45+AK45)/2)*$C45)/12</f>
        <v>52973.213330243212</v>
      </c>
      <c r="AM45" s="14">
        <v>5208374.0511540426</v>
      </c>
      <c r="AN45" s="14">
        <f t="shared" si="87"/>
        <v>69533894.175340295</v>
      </c>
      <c r="AO45" s="14">
        <f>(((AK45+AN45)/2)*$C45)/12</f>
        <v>100346.5185602751</v>
      </c>
      <c r="AP45" s="14">
        <v>3045846.9524363833</v>
      </c>
      <c r="AQ45" s="14">
        <f t="shared" si="88"/>
        <v>72579741.127776682</v>
      </c>
      <c r="AR45" s="14">
        <f>(((AN45+AQ45)/2)*$C45)/12</f>
        <v>106534.22187178086</v>
      </c>
      <c r="AS45" s="14">
        <v>2475467.207384354</v>
      </c>
      <c r="AT45" s="14">
        <f t="shared" si="89"/>
        <v>75055208.33516103</v>
      </c>
      <c r="AU45" s="14">
        <f>(((AQ45+AT45)/2)*$C45)/12</f>
        <v>110673.22589114566</v>
      </c>
      <c r="AV45" s="14">
        <v>2250173.758919111</v>
      </c>
      <c r="AW45" s="14">
        <f t="shared" si="90"/>
        <v>77305382.094080135</v>
      </c>
      <c r="AX45" s="14">
        <f>(((AT45+AW45)/2)*$C45)/12</f>
        <v>114215.76058260399</v>
      </c>
      <c r="AY45" s="14">
        <v>2195058.8149843686</v>
      </c>
      <c r="AZ45" s="14">
        <f t="shared" si="91"/>
        <v>79500440.909064502</v>
      </c>
      <c r="BA45" s="14">
        <f>(((AW45+AZ45)/2)*$C45)/12</f>
        <v>117548.08961837746</v>
      </c>
      <c r="BB45" s="14">
        <v>2704186.2749960152</v>
      </c>
      <c r="BC45" s="14">
        <f t="shared" si="92"/>
        <v>82204627.184060514</v>
      </c>
      <c r="BD45" s="14">
        <f>(((AZ45+BC45)/2)*$C45)/12</f>
        <v>121220.76509604683</v>
      </c>
      <c r="BE45" s="14">
        <v>20747932.392370783</v>
      </c>
      <c r="BF45" s="14">
        <f t="shared" si="93"/>
        <v>102952559.5764313</v>
      </c>
      <c r="BG45" s="14">
        <f>(((BC45+BF45)/2)*$C45)/12</f>
        <v>138801.437127577</v>
      </c>
      <c r="BI45" s="41">
        <f t="shared" si="94"/>
        <v>877113.26222599542</v>
      </c>
    </row>
    <row r="46" spans="1:61" x14ac:dyDescent="0.2">
      <c r="A46" s="18" t="s">
        <v>82</v>
      </c>
      <c r="C46" s="40"/>
      <c r="D46" s="19">
        <f>SUBTOTAL(9,D38:D45)</f>
        <v>6446373862.5199995</v>
      </c>
      <c r="E46" s="19">
        <f t="shared" ref="E46:BG46" si="115">SUBTOTAL(9,E38:E45)</f>
        <v>9386616.5193532221</v>
      </c>
      <c r="F46" s="17">
        <f t="shared" si="115"/>
        <v>5643141.6038992498</v>
      </c>
      <c r="G46" s="17">
        <f t="shared" si="115"/>
        <v>6452017004.1238985</v>
      </c>
      <c r="H46" s="17">
        <f t="shared" si="115"/>
        <v>9390815.3363780919</v>
      </c>
      <c r="I46" s="17">
        <f t="shared" si="115"/>
        <v>3470067.3490375672</v>
      </c>
      <c r="J46" s="17">
        <f t="shared" si="115"/>
        <v>6455487071.4729347</v>
      </c>
      <c r="K46" s="17">
        <f t="shared" si="115"/>
        <v>9397550.4652804416</v>
      </c>
      <c r="L46" s="17">
        <f t="shared" si="115"/>
        <v>2713661.3941211356</v>
      </c>
      <c r="M46" s="17">
        <f t="shared" si="115"/>
        <v>6458200732.8670549</v>
      </c>
      <c r="N46" s="17">
        <f t="shared" si="115"/>
        <v>9402072.255473759</v>
      </c>
      <c r="O46" s="17">
        <f t="shared" si="115"/>
        <v>8166151.6604782166</v>
      </c>
      <c r="P46" s="17">
        <f t="shared" si="115"/>
        <v>6466366884.5275345</v>
      </c>
      <c r="Q46" s="17">
        <f t="shared" si="115"/>
        <v>9410015.5891123675</v>
      </c>
      <c r="R46" s="17">
        <f t="shared" si="115"/>
        <v>7641208.2384083299</v>
      </c>
      <c r="S46" s="17">
        <f t="shared" si="115"/>
        <v>6474008092.7659416</v>
      </c>
      <c r="T46" s="17">
        <f t="shared" si="115"/>
        <v>9421486.9667541794</v>
      </c>
      <c r="U46" s="17">
        <f t="shared" si="115"/>
        <v>46265721.24592115</v>
      </c>
      <c r="V46" s="17">
        <f t="shared" si="115"/>
        <v>6520273814.0118628</v>
      </c>
      <c r="W46" s="17">
        <f t="shared" si="115"/>
        <v>9461187.4734778814</v>
      </c>
      <c r="X46" s="17">
        <f t="shared" si="115"/>
        <v>1899736.1996460825</v>
      </c>
      <c r="Y46" s="17">
        <f t="shared" si="115"/>
        <v>6522173550.2115068</v>
      </c>
      <c r="Z46" s="17">
        <f t="shared" si="115"/>
        <v>9496756.3516081367</v>
      </c>
      <c r="AA46" s="17">
        <f t="shared" si="115"/>
        <v>3005262.0790632442</v>
      </c>
      <c r="AB46" s="17">
        <f t="shared" si="115"/>
        <v>6525178812.2905712</v>
      </c>
      <c r="AC46" s="17">
        <f t="shared" si="115"/>
        <v>9500310.7568871398</v>
      </c>
      <c r="AD46" s="17">
        <f t="shared" si="115"/>
        <v>7209065.6295059649</v>
      </c>
      <c r="AE46" s="17">
        <f t="shared" si="115"/>
        <v>6532387877.9200754</v>
      </c>
      <c r="AF46" s="17">
        <f t="shared" si="115"/>
        <v>9507729.329312982</v>
      </c>
      <c r="AG46" s="17">
        <f t="shared" si="115"/>
        <v>6921085.5392031018</v>
      </c>
      <c r="AH46" s="17">
        <f t="shared" si="115"/>
        <v>6539308963.4592781</v>
      </c>
      <c r="AI46" s="17">
        <f t="shared" si="115"/>
        <v>9518017.6032172032</v>
      </c>
      <c r="AJ46" s="17">
        <f t="shared" si="115"/>
        <v>70147359.704525992</v>
      </c>
      <c r="AK46" s="17">
        <f t="shared" si="115"/>
        <v>6609456323.1638041</v>
      </c>
      <c r="AL46" s="17">
        <f t="shared" si="115"/>
        <v>9575282.0934454389</v>
      </c>
      <c r="AM46" s="17">
        <f t="shared" si="115"/>
        <v>30473461.33373085</v>
      </c>
      <c r="AN46" s="17">
        <f t="shared" si="115"/>
        <v>6639929784.4975357</v>
      </c>
      <c r="AO46" s="17">
        <f t="shared" si="115"/>
        <v>9649611.6763978731</v>
      </c>
      <c r="AP46" s="17">
        <f t="shared" si="115"/>
        <v>11848692.473048668</v>
      </c>
      <c r="AQ46" s="17">
        <f t="shared" si="115"/>
        <v>6651778476.970583</v>
      </c>
      <c r="AR46" s="17">
        <f t="shared" si="115"/>
        <v>9680333.9748549405</v>
      </c>
      <c r="AS46" s="17">
        <f t="shared" si="115"/>
        <v>9436891.3044359516</v>
      </c>
      <c r="AT46" s="17">
        <f t="shared" si="115"/>
        <v>6661215368.2750187</v>
      </c>
      <c r="AU46" s="17">
        <f t="shared" si="115"/>
        <v>9695808.5008191392</v>
      </c>
      <c r="AV46" s="17">
        <f t="shared" si="115"/>
        <v>8287316.7380799782</v>
      </c>
      <c r="AW46" s="17">
        <f t="shared" si="115"/>
        <v>6669502685.0130987</v>
      </c>
      <c r="AX46" s="17">
        <f t="shared" si="115"/>
        <v>9708692.16376899</v>
      </c>
      <c r="AY46" s="17">
        <f t="shared" si="115"/>
        <v>15466275.710295068</v>
      </c>
      <c r="AZ46" s="17">
        <f t="shared" si="115"/>
        <v>6684968960.7233934</v>
      </c>
      <c r="BA46" s="17">
        <f t="shared" si="115"/>
        <v>9725915.7166468315</v>
      </c>
      <c r="BB46" s="17">
        <f t="shared" si="115"/>
        <v>75612402.228401646</v>
      </c>
      <c r="BC46" s="17">
        <f t="shared" si="115"/>
        <v>6760581362.9517946</v>
      </c>
      <c r="BD46" s="17">
        <f t="shared" si="115"/>
        <v>9791701.4488451425</v>
      </c>
      <c r="BE46" s="17">
        <f t="shared" si="115"/>
        <v>42049807.983920716</v>
      </c>
      <c r="BF46" s="17">
        <f t="shared" si="115"/>
        <v>6802631170.9357147</v>
      </c>
      <c r="BG46" s="17">
        <f t="shared" si="115"/>
        <v>9877186.217943022</v>
      </c>
      <c r="BI46" s="90">
        <f>SUBTOTAL(9,BI38:BI45)</f>
        <v>115727345.83374687</v>
      </c>
    </row>
    <row r="47" spans="1:61" x14ac:dyDescent="0.2">
      <c r="C47" s="40"/>
      <c r="D47" s="16"/>
      <c r="E47" s="83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I47" s="41"/>
    </row>
    <row r="48" spans="1:61" x14ac:dyDescent="0.2">
      <c r="A48" s="27" t="s">
        <v>83</v>
      </c>
      <c r="C48" s="40"/>
      <c r="D48" s="16"/>
      <c r="E48" s="83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I48" s="41"/>
    </row>
    <row r="49" spans="1:61" x14ac:dyDescent="0.2">
      <c r="A49" s="18" t="s">
        <v>84</v>
      </c>
      <c r="B49" s="18" t="s">
        <v>24</v>
      </c>
      <c r="C49" s="40">
        <v>2.6816046579846681E-2</v>
      </c>
      <c r="D49" s="16">
        <v>277722064.80000007</v>
      </c>
      <c r="E49" s="16">
        <f t="shared" ref="E49:E55" si="116">(D49*C49)/12</f>
        <v>620617.31882733328</v>
      </c>
      <c r="F49" s="14">
        <v>616676.8143333334</v>
      </c>
      <c r="G49" s="14">
        <f t="shared" ref="G49:G55" si="117">D49+F49</f>
        <v>278338741.61433339</v>
      </c>
      <c r="H49" s="14">
        <f t="shared" ref="H49:H55" si="118">(((D49+G49)/2)*$C49)/12</f>
        <v>621306.35358474473</v>
      </c>
      <c r="I49" s="14">
        <v>1447624.7673551247</v>
      </c>
      <c r="J49" s="14">
        <f t="shared" ref="J49:J55" si="119">G49+I49</f>
        <v>279786366.38168854</v>
      </c>
      <c r="K49" s="14">
        <f t="shared" ref="K49:K55" si="120">(((G49+J49)/2)*$C49)/12</f>
        <v>623612.87055847014</v>
      </c>
      <c r="L49" s="14">
        <v>1308690.1793352261</v>
      </c>
      <c r="M49" s="14">
        <f t="shared" ref="M49:M55" si="121">J49+L49</f>
        <v>281095056.56102377</v>
      </c>
      <c r="N49" s="14">
        <f t="shared" ref="N49:N55" si="122">(((J49+M49)/2)*$C49)/12</f>
        <v>626692.59847510245</v>
      </c>
      <c r="O49" s="14">
        <v>1151723.3752179544</v>
      </c>
      <c r="P49" s="14">
        <f t="shared" ref="P49:P55" si="123">M49+O49</f>
        <v>282246779.93624175</v>
      </c>
      <c r="Q49" s="14">
        <f t="shared" ref="Q49:Q55" si="124">(((M49+P49)/2)*$C49)/12</f>
        <v>629441.70532862691</v>
      </c>
      <c r="R49" s="14">
        <v>2043524.7678755864</v>
      </c>
      <c r="S49" s="14">
        <f t="shared" ref="S49:S55" si="125">P49+R49</f>
        <v>284290304.70411736</v>
      </c>
      <c r="T49" s="14">
        <f t="shared" ref="T49:T55" si="126">(((P49+S49)/2)*$C49)/12</f>
        <v>633011.86878860055</v>
      </c>
      <c r="U49" s="14">
        <v>965430.04882362171</v>
      </c>
      <c r="V49" s="14">
        <f t="shared" ref="V49:V55" si="127">S49+U49</f>
        <v>285255734.75294095</v>
      </c>
      <c r="W49" s="14">
        <f t="shared" ref="W49:W55" si="128">(((S49+V49)/2)*$C49)/12</f>
        <v>636373.88014365302</v>
      </c>
      <c r="X49" s="14">
        <v>516067.60252446099</v>
      </c>
      <c r="Y49" s="14">
        <f t="shared" ref="Y49:Y55" si="129">V49+X49</f>
        <v>285771802.35546541</v>
      </c>
      <c r="Z49" s="14">
        <f t="shared" ref="Z49:Z55" si="130">(((V49+Y49)/2)*$C49)/12</f>
        <v>638029.20972808974</v>
      </c>
      <c r="AA49" s="14">
        <v>372322.74061995326</v>
      </c>
      <c r="AB49" s="14">
        <f t="shared" ref="AB49:AB55" si="131">Y49+AA49</f>
        <v>286144125.09608537</v>
      </c>
      <c r="AC49" s="14">
        <f t="shared" ref="AC49:AC55" si="132">(((Y49+AB49)/2)*$C49)/12</f>
        <v>639021.8395957083</v>
      </c>
      <c r="AD49" s="14">
        <v>1418941.7928035459</v>
      </c>
      <c r="AE49" s="14">
        <f t="shared" ref="AE49:AE55" si="133">AB49+AD49</f>
        <v>287563066.8888889</v>
      </c>
      <c r="AF49" s="14">
        <f t="shared" ref="AF49:AF55" si="134">(((AB49+AE49)/2)*$C49)/12</f>
        <v>641023.28264425474</v>
      </c>
      <c r="AG49" s="14">
        <v>1506194.2386821785</v>
      </c>
      <c r="AH49" s="14">
        <f t="shared" ref="AH49:AH55" si="135">AE49+AG49</f>
        <v>289069261.12757105</v>
      </c>
      <c r="AI49" s="14">
        <f t="shared" ref="AI49:AI55" si="136">(((AE49+AH49)/2)*$C49)/12</f>
        <v>644291.64031395083</v>
      </c>
      <c r="AJ49" s="14">
        <v>1978086.5003529575</v>
      </c>
      <c r="AK49" s="14">
        <f t="shared" ref="AK49:AK55" si="137">AH49+AJ49</f>
        <v>291047347.62792403</v>
      </c>
      <c r="AL49" s="14">
        <f t="shared" ref="AL49:AL55" si="138">(((AH49+AK49)/2)*$C49)/12</f>
        <v>648184.75008875201</v>
      </c>
      <c r="AM49" s="14">
        <v>14642780.183481188</v>
      </c>
      <c r="AN49" s="14">
        <f t="shared" ref="AN49:AN55" si="139">AK49+AM49</f>
        <v>305690127.81140524</v>
      </c>
      <c r="AO49" s="14">
        <f t="shared" ref="AO49:AO55" si="140">(((AK49+AN49)/2)*$C49)/12</f>
        <v>666755.83072171535</v>
      </c>
      <c r="AP49" s="14">
        <v>1978350.9123123002</v>
      </c>
      <c r="AQ49" s="14">
        <f t="shared" ref="AQ49:AQ55" si="141">AN49+AP49</f>
        <v>307668478.72371757</v>
      </c>
      <c r="AR49" s="14">
        <f t="shared" ref="AR49:AR55" si="142">(((AN49+AQ49)/2)*$C49)/12</f>
        <v>685327.20679148787</v>
      </c>
      <c r="AS49" s="14">
        <v>1577894.3838497626</v>
      </c>
      <c r="AT49" s="14">
        <f t="shared" ref="AT49:AT55" si="143">AQ49+AS49</f>
        <v>309246373.10756731</v>
      </c>
      <c r="AU49" s="14">
        <f t="shared" ref="AU49:AU55" si="144">(((AQ49+AT49)/2)*$C49)/12</f>
        <v>689300.72510445619</v>
      </c>
      <c r="AV49" s="14">
        <v>1168012.1491743883</v>
      </c>
      <c r="AW49" s="14">
        <f t="shared" ref="AW49:AW55" si="145">AT49+AV49</f>
        <v>310414385.2567417</v>
      </c>
      <c r="AX49" s="14">
        <f t="shared" ref="AX49:AX55" si="146">(((AT49+AW49)/2)*$C49)/12</f>
        <v>692368.82333335129</v>
      </c>
      <c r="AY49" s="14">
        <v>851151.22344040382</v>
      </c>
      <c r="AZ49" s="14">
        <f t="shared" ref="AZ49:AZ55" si="147">AW49+AY49</f>
        <v>311265536.48018211</v>
      </c>
      <c r="BA49" s="14">
        <f t="shared" ref="BA49:BA55" si="148">(((AW49+AZ49)/2)*$C49)/12</f>
        <v>694624.90579386614</v>
      </c>
      <c r="BB49" s="14">
        <v>650224.1026818332</v>
      </c>
      <c r="BC49" s="14">
        <f t="shared" ref="BC49:BC55" si="149">AZ49+BB49</f>
        <v>311915760.58286393</v>
      </c>
      <c r="BD49" s="14">
        <f t="shared" ref="BD49:BD55" si="150">(((AZ49+BC49)/2)*$C49)/12</f>
        <v>696302.4454054964</v>
      </c>
      <c r="BE49" s="14">
        <v>359182.75042229635</v>
      </c>
      <c r="BF49" s="14">
        <f t="shared" ref="BF49:BF55" si="151">BC49+BE49</f>
        <v>312274943.33328623</v>
      </c>
      <c r="BG49" s="14">
        <f t="shared" ref="BG49:BG55" si="152">(((BC49+BF49)/2)*$C49)/12</f>
        <v>697430.29128844873</v>
      </c>
      <c r="BI49" s="41">
        <f t="shared" ref="BI49:BI55" si="153">SUMIF($Y$6:$BG$6,"Depreciation Expense",$Y49:$BG49)</f>
        <v>8032660.9508095765</v>
      </c>
    </row>
    <row r="50" spans="1:61" x14ac:dyDescent="0.2">
      <c r="A50" s="18" t="s">
        <v>85</v>
      </c>
      <c r="B50" s="18" t="s">
        <v>26</v>
      </c>
      <c r="C50" s="40">
        <v>2.5282094458882812E-2</v>
      </c>
      <c r="D50" s="16">
        <v>2153746612.4400001</v>
      </c>
      <c r="E50" s="16">
        <f t="shared" si="116"/>
        <v>4537602.1080172462</v>
      </c>
      <c r="F50" s="14">
        <v>4850322.6091666697</v>
      </c>
      <c r="G50" s="14">
        <f t="shared" si="117"/>
        <v>2158596935.0491667</v>
      </c>
      <c r="H50" s="14">
        <f t="shared" si="118"/>
        <v>4542711.5377822872</v>
      </c>
      <c r="I50" s="14">
        <v>11173177.435586384</v>
      </c>
      <c r="J50" s="14">
        <f t="shared" si="119"/>
        <v>2169770112.4847531</v>
      </c>
      <c r="K50" s="14">
        <f t="shared" si="120"/>
        <v>4559591.0228528446</v>
      </c>
      <c r="L50" s="14">
        <v>6100005.4219683325</v>
      </c>
      <c r="M50" s="14">
        <f t="shared" si="121"/>
        <v>2175870117.9067216</v>
      </c>
      <c r="N50" s="14">
        <f t="shared" si="122"/>
        <v>4577786.9495449392</v>
      </c>
      <c r="O50" s="14">
        <v>5698267.7413283391</v>
      </c>
      <c r="P50" s="14">
        <f t="shared" si="123"/>
        <v>2181568385.6480498</v>
      </c>
      <c r="Q50" s="14">
        <f t="shared" si="124"/>
        <v>4590215.4935685294</v>
      </c>
      <c r="R50" s="14">
        <v>5846721.6628389983</v>
      </c>
      <c r="S50" s="14">
        <f t="shared" si="125"/>
        <v>2187415107.3108888</v>
      </c>
      <c r="T50" s="14">
        <f t="shared" si="126"/>
        <v>4602377.223261985</v>
      </c>
      <c r="U50" s="14">
        <v>6642000.020452247</v>
      </c>
      <c r="V50" s="14">
        <f t="shared" si="127"/>
        <v>2194057107.3313408</v>
      </c>
      <c r="W50" s="14">
        <f t="shared" si="128"/>
        <v>4615533.099981471</v>
      </c>
      <c r="X50" s="14">
        <v>2518031.7286604904</v>
      </c>
      <c r="Y50" s="14">
        <f t="shared" si="129"/>
        <v>2196575139.0600014</v>
      </c>
      <c r="Z50" s="14">
        <f t="shared" si="130"/>
        <v>4625182.466145114</v>
      </c>
      <c r="AA50" s="14">
        <v>1717881.5147674491</v>
      </c>
      <c r="AB50" s="14">
        <f t="shared" si="131"/>
        <v>2198293020.574769</v>
      </c>
      <c r="AC50" s="14">
        <f t="shared" si="132"/>
        <v>4629644.6644259468</v>
      </c>
      <c r="AD50" s="14">
        <v>7897790.7093376229</v>
      </c>
      <c r="AE50" s="14">
        <f t="shared" si="133"/>
        <v>2206190811.2841067</v>
      </c>
      <c r="AF50" s="14">
        <f t="shared" si="134"/>
        <v>4639774.0116532585</v>
      </c>
      <c r="AG50" s="14">
        <v>8407409.5207770765</v>
      </c>
      <c r="AH50" s="14">
        <f t="shared" si="135"/>
        <v>2214598220.804884</v>
      </c>
      <c r="AI50" s="14">
        <f t="shared" si="136"/>
        <v>4656950.2455027914</v>
      </c>
      <c r="AJ50" s="14">
        <v>13540571.749015396</v>
      </c>
      <c r="AK50" s="14">
        <f t="shared" si="137"/>
        <v>2228138792.5538993</v>
      </c>
      <c r="AL50" s="14">
        <f t="shared" si="138"/>
        <v>4680070.701154653</v>
      </c>
      <c r="AM50" s="14">
        <v>8060470.7353479741</v>
      </c>
      <c r="AN50" s="14">
        <f t="shared" si="139"/>
        <v>2236199263.289247</v>
      </c>
      <c r="AO50" s="14">
        <f t="shared" si="140"/>
        <v>4702825.6843421534</v>
      </c>
      <c r="AP50" s="14">
        <v>11077513.405407676</v>
      </c>
      <c r="AQ50" s="14">
        <f t="shared" si="141"/>
        <v>2247276776.6946549</v>
      </c>
      <c r="AR50" s="14">
        <f t="shared" si="142"/>
        <v>4722986.0311254524</v>
      </c>
      <c r="AS50" s="14">
        <v>8484659.7737035677</v>
      </c>
      <c r="AT50" s="14">
        <f t="shared" si="143"/>
        <v>2255761436.4683585</v>
      </c>
      <c r="AU50" s="14">
        <f t="shared" si="144"/>
        <v>4743593.2273810906</v>
      </c>
      <c r="AV50" s="14">
        <v>14968061.24734322</v>
      </c>
      <c r="AW50" s="14">
        <f t="shared" si="145"/>
        <v>2270729497.7157016</v>
      </c>
      <c r="AX50" s="14">
        <f t="shared" si="146"/>
        <v>4768298.8068882544</v>
      </c>
      <c r="AY50" s="14">
        <v>4432227.2231372511</v>
      </c>
      <c r="AZ50" s="14">
        <f t="shared" si="147"/>
        <v>2275161724.938839</v>
      </c>
      <c r="BA50" s="14">
        <f t="shared" si="148"/>
        <v>4788735.4704565993</v>
      </c>
      <c r="BB50" s="14">
        <v>3140386.7838065475</v>
      </c>
      <c r="BC50" s="14">
        <f t="shared" si="149"/>
        <v>2278302111.7226453</v>
      </c>
      <c r="BD50" s="14">
        <f t="shared" si="150"/>
        <v>4796712.6180659402</v>
      </c>
      <c r="BE50" s="14">
        <v>16004365.301886266</v>
      </c>
      <c r="BF50" s="14">
        <f t="shared" si="151"/>
        <v>2294306477.0245314</v>
      </c>
      <c r="BG50" s="14">
        <f t="shared" si="152"/>
        <v>4816880.0943418732</v>
      </c>
      <c r="BI50" s="41">
        <f t="shared" si="153"/>
        <v>56571654.021483123</v>
      </c>
    </row>
    <row r="51" spans="1:61" x14ac:dyDescent="0.2">
      <c r="A51" s="18" t="s">
        <v>86</v>
      </c>
      <c r="B51" s="18" t="s">
        <v>28</v>
      </c>
      <c r="C51" s="40">
        <v>2.7600331615531212E-2</v>
      </c>
      <c r="D51" s="16">
        <v>523567015.61999995</v>
      </c>
      <c r="E51" s="16">
        <f t="shared" si="116"/>
        <v>1204218.6045055008</v>
      </c>
      <c r="F51" s="14">
        <v>2108318.317166667</v>
      </c>
      <c r="G51" s="14">
        <f t="shared" si="117"/>
        <v>525675333.93716663</v>
      </c>
      <c r="H51" s="14">
        <f t="shared" si="118"/>
        <v>1206643.1997015381</v>
      </c>
      <c r="I51" s="14">
        <v>1045601.5140164368</v>
      </c>
      <c r="J51" s="14">
        <f t="shared" si="119"/>
        <v>526720935.45118308</v>
      </c>
      <c r="K51" s="14">
        <f t="shared" si="120"/>
        <v>1210270.2510860988</v>
      </c>
      <c r="L51" s="14">
        <v>3509393.5953297014</v>
      </c>
      <c r="M51" s="14">
        <f t="shared" si="121"/>
        <v>530230329.04651278</v>
      </c>
      <c r="N51" s="14">
        <f t="shared" si="122"/>
        <v>1215508.5583996437</v>
      </c>
      <c r="O51" s="14">
        <v>453667.18556864455</v>
      </c>
      <c r="P51" s="14">
        <f t="shared" si="123"/>
        <v>530683996.23208141</v>
      </c>
      <c r="Q51" s="14">
        <f t="shared" si="124"/>
        <v>1220066.1330565312</v>
      </c>
      <c r="R51" s="14">
        <v>329956.376339601</v>
      </c>
      <c r="S51" s="14">
        <f t="shared" si="125"/>
        <v>531013952.60842103</v>
      </c>
      <c r="T51" s="14">
        <f t="shared" si="126"/>
        <v>1220967.3109802983</v>
      </c>
      <c r="U51" s="14">
        <v>3380718.9669095143</v>
      </c>
      <c r="V51" s="14">
        <f t="shared" si="127"/>
        <v>534394671.57533056</v>
      </c>
      <c r="W51" s="14">
        <f t="shared" si="128"/>
        <v>1225234.6388966003</v>
      </c>
      <c r="X51" s="14">
        <v>379270.78726683964</v>
      </c>
      <c r="Y51" s="14">
        <f t="shared" si="129"/>
        <v>534773942.36259741</v>
      </c>
      <c r="Z51" s="14">
        <f t="shared" si="130"/>
        <v>1229558.6790668615</v>
      </c>
      <c r="AA51" s="14">
        <v>237486.43195825734</v>
      </c>
      <c r="AB51" s="14">
        <f t="shared" si="131"/>
        <v>535011428.79455566</v>
      </c>
      <c r="AC51" s="14">
        <f t="shared" si="132"/>
        <v>1230267.9583908985</v>
      </c>
      <c r="AD51" s="14">
        <v>1261780.0355203897</v>
      </c>
      <c r="AE51" s="14">
        <f t="shared" si="133"/>
        <v>536273208.83007604</v>
      </c>
      <c r="AF51" s="14">
        <f t="shared" si="134"/>
        <v>1231992.1355443341</v>
      </c>
      <c r="AG51" s="14">
        <v>1349599.2065310385</v>
      </c>
      <c r="AH51" s="14">
        <f t="shared" si="135"/>
        <v>537622808.03660703</v>
      </c>
      <c r="AI51" s="14">
        <f t="shared" si="136"/>
        <v>1234995.2577549396</v>
      </c>
      <c r="AJ51" s="14">
        <v>4098141.4990096521</v>
      </c>
      <c r="AK51" s="14">
        <f t="shared" si="137"/>
        <v>541720949.53561664</v>
      </c>
      <c r="AL51" s="14">
        <f t="shared" si="138"/>
        <v>1241260.2348394541</v>
      </c>
      <c r="AM51" s="14">
        <v>1239713.5672647343</v>
      </c>
      <c r="AN51" s="14">
        <f t="shared" si="139"/>
        <v>542960663.10288131</v>
      </c>
      <c r="AO51" s="14">
        <f t="shared" si="140"/>
        <v>1247398.8419204878</v>
      </c>
      <c r="AP51" s="14">
        <v>1786845.5145533616</v>
      </c>
      <c r="AQ51" s="14">
        <f t="shared" si="141"/>
        <v>544747508.61743462</v>
      </c>
      <c r="AR51" s="14">
        <f t="shared" si="142"/>
        <v>1250879.4266834953</v>
      </c>
      <c r="AS51" s="14">
        <v>1363844.6275374307</v>
      </c>
      <c r="AT51" s="14">
        <f t="shared" si="143"/>
        <v>546111353.24497211</v>
      </c>
      <c r="AU51" s="14">
        <f t="shared" si="144"/>
        <v>1254502.7638809741</v>
      </c>
      <c r="AV51" s="14">
        <v>943192.99463943543</v>
      </c>
      <c r="AW51" s="14">
        <f t="shared" si="145"/>
        <v>547054546.23961151</v>
      </c>
      <c r="AX51" s="14">
        <f t="shared" si="146"/>
        <v>1257155.8890235403</v>
      </c>
      <c r="AY51" s="14">
        <v>644592.88083401253</v>
      </c>
      <c r="AZ51" s="14">
        <f t="shared" si="147"/>
        <v>547699139.12044549</v>
      </c>
      <c r="BA51" s="14">
        <f t="shared" si="148"/>
        <v>1258981.8647192703</v>
      </c>
      <c r="BB51" s="14">
        <v>490260.16252390773</v>
      </c>
      <c r="BC51" s="14">
        <f t="shared" si="149"/>
        <v>548189399.28296936</v>
      </c>
      <c r="BD51" s="14">
        <f t="shared" si="150"/>
        <v>1260286.9613997524</v>
      </c>
      <c r="BE51" s="14">
        <v>3246529.8342716908</v>
      </c>
      <c r="BF51" s="14">
        <f t="shared" si="151"/>
        <v>551435929.11724102</v>
      </c>
      <c r="BG51" s="14">
        <f t="shared" si="152"/>
        <v>1264584.3215284673</v>
      </c>
      <c r="BI51" s="41">
        <f t="shared" si="153"/>
        <v>14961864.334752474</v>
      </c>
    </row>
    <row r="52" spans="1:61" x14ac:dyDescent="0.2">
      <c r="A52" s="18" t="s">
        <v>87</v>
      </c>
      <c r="B52" s="18" t="s">
        <v>29</v>
      </c>
      <c r="C52" s="40">
        <v>2.9597777623130067E-2</v>
      </c>
      <c r="D52" s="16">
        <v>632340852.26999998</v>
      </c>
      <c r="E52" s="16">
        <f t="shared" si="116"/>
        <v>1559656.9939590001</v>
      </c>
      <c r="F52" s="14">
        <v>2809629.6955111101</v>
      </c>
      <c r="G52" s="14">
        <f t="shared" si="117"/>
        <v>635150481.96551108</v>
      </c>
      <c r="H52" s="14">
        <f t="shared" si="118"/>
        <v>1563121.9437477952</v>
      </c>
      <c r="I52" s="14">
        <v>3484523.7683010846</v>
      </c>
      <c r="J52" s="14">
        <f t="shared" si="119"/>
        <v>638635005.73381221</v>
      </c>
      <c r="K52" s="14">
        <f t="shared" si="120"/>
        <v>1570884.1501872854</v>
      </c>
      <c r="L52" s="14">
        <v>9582883.689650774</v>
      </c>
      <c r="M52" s="14">
        <f t="shared" si="121"/>
        <v>648217889.42346299</v>
      </c>
      <c r="N52" s="14">
        <f t="shared" si="122"/>
        <v>1586999.4093560893</v>
      </c>
      <c r="O52" s="14">
        <v>2780152.1690031365</v>
      </c>
      <c r="P52" s="14">
        <f t="shared" si="123"/>
        <v>650998041.59246612</v>
      </c>
      <c r="Q52" s="14">
        <f t="shared" si="124"/>
        <v>1602246.0087765569</v>
      </c>
      <c r="R52" s="14">
        <v>2667500.3428384094</v>
      </c>
      <c r="S52" s="14">
        <f t="shared" si="125"/>
        <v>653665541.93530452</v>
      </c>
      <c r="T52" s="14">
        <f t="shared" si="126"/>
        <v>1608964.2757604553</v>
      </c>
      <c r="U52" s="14">
        <v>1182574.0098550436</v>
      </c>
      <c r="V52" s="14">
        <f t="shared" si="127"/>
        <v>654848115.94515955</v>
      </c>
      <c r="W52" s="14">
        <f t="shared" si="128"/>
        <v>1613712.3442822697</v>
      </c>
      <c r="X52" s="14">
        <v>1337966.5686360004</v>
      </c>
      <c r="Y52" s="14">
        <f t="shared" si="129"/>
        <v>656186082.51379561</v>
      </c>
      <c r="Z52" s="14">
        <f t="shared" si="130"/>
        <v>1616820.777596114</v>
      </c>
      <c r="AA52" s="14">
        <v>1345729.2279250005</v>
      </c>
      <c r="AB52" s="14">
        <f t="shared" si="131"/>
        <v>657531811.74172056</v>
      </c>
      <c r="AC52" s="14">
        <f t="shared" si="132"/>
        <v>1620130.4205708944</v>
      </c>
      <c r="AD52" s="14">
        <v>1594028.2672050004</v>
      </c>
      <c r="AE52" s="14">
        <f t="shared" si="133"/>
        <v>659125840.00892556</v>
      </c>
      <c r="AF52" s="14">
        <f t="shared" si="134"/>
        <v>1623755.8492628438</v>
      </c>
      <c r="AG52" s="14">
        <v>1773535.1120790001</v>
      </c>
      <c r="AH52" s="14">
        <f t="shared" si="135"/>
        <v>660899375.12100458</v>
      </c>
      <c r="AI52" s="14">
        <f t="shared" si="136"/>
        <v>1627908.865597504</v>
      </c>
      <c r="AJ52" s="14">
        <v>2066250.5470160001</v>
      </c>
      <c r="AK52" s="14">
        <f t="shared" si="137"/>
        <v>662965625.66802061</v>
      </c>
      <c r="AL52" s="14">
        <f t="shared" si="138"/>
        <v>1632644.2456832703</v>
      </c>
      <c r="AM52" s="14">
        <v>2069604.5043010002</v>
      </c>
      <c r="AN52" s="14">
        <f t="shared" si="139"/>
        <v>665035230.17232156</v>
      </c>
      <c r="AO52" s="14">
        <f t="shared" si="140"/>
        <v>1637744.7506037022</v>
      </c>
      <c r="AP52" s="14">
        <v>1917965.8626740004</v>
      </c>
      <c r="AQ52" s="14">
        <f t="shared" si="141"/>
        <v>666953196.03499556</v>
      </c>
      <c r="AR52" s="14">
        <f t="shared" si="142"/>
        <v>1642662.384811132</v>
      </c>
      <c r="AS52" s="14">
        <v>2087351.6341390002</v>
      </c>
      <c r="AT52" s="14">
        <f t="shared" si="143"/>
        <v>669040547.6691345</v>
      </c>
      <c r="AU52" s="14">
        <f t="shared" si="144"/>
        <v>1647601.9055019945</v>
      </c>
      <c r="AV52" s="14">
        <v>1944554.8312250001</v>
      </c>
      <c r="AW52" s="14">
        <f t="shared" si="145"/>
        <v>670985102.50035954</v>
      </c>
      <c r="AX52" s="14">
        <f t="shared" si="146"/>
        <v>1652574.2167919574</v>
      </c>
      <c r="AY52" s="14">
        <v>4516447.772417401</v>
      </c>
      <c r="AZ52" s="14">
        <f t="shared" si="147"/>
        <v>675501550.27277696</v>
      </c>
      <c r="BA52" s="14">
        <f t="shared" si="148"/>
        <v>1660542.1883871686</v>
      </c>
      <c r="BB52" s="14">
        <v>1447357.9062210007</v>
      </c>
      <c r="BC52" s="14">
        <f t="shared" si="149"/>
        <v>676948908.17899799</v>
      </c>
      <c r="BD52" s="14">
        <f t="shared" si="150"/>
        <v>1667896.9964814978</v>
      </c>
      <c r="BE52" s="14">
        <v>1598790.1861329998</v>
      </c>
      <c r="BF52" s="14">
        <f t="shared" si="151"/>
        <v>678547698.36513102</v>
      </c>
      <c r="BG52" s="14">
        <f t="shared" si="152"/>
        <v>1671653.6303916899</v>
      </c>
      <c r="BI52" s="41">
        <f t="shared" si="153"/>
        <v>19701936.231679771</v>
      </c>
    </row>
    <row r="53" spans="1:61" x14ac:dyDescent="0.2">
      <c r="A53" s="18" t="s">
        <v>88</v>
      </c>
      <c r="B53" s="18" t="s">
        <v>27</v>
      </c>
      <c r="C53" s="40">
        <v>2.605145412883756E-2</v>
      </c>
      <c r="D53" s="16">
        <v>3051625176.5099993</v>
      </c>
      <c r="E53" s="16">
        <f t="shared" si="116"/>
        <v>6624939.4420213392</v>
      </c>
      <c r="F53" s="14">
        <v>7283501.7529743835</v>
      </c>
      <c r="G53" s="14">
        <f t="shared" si="117"/>
        <v>3058908678.2629738</v>
      </c>
      <c r="H53" s="14">
        <f t="shared" si="118"/>
        <v>6632845.5175136281</v>
      </c>
      <c r="I53" s="14">
        <v>8159892.3597541321</v>
      </c>
      <c r="J53" s="14">
        <f t="shared" si="119"/>
        <v>3067068570.6227279</v>
      </c>
      <c r="K53" s="14">
        <f t="shared" si="120"/>
        <v>6649608.970568683</v>
      </c>
      <c r="L53" s="14">
        <v>6872266.746998731</v>
      </c>
      <c r="M53" s="14">
        <f t="shared" si="121"/>
        <v>3073940837.3697267</v>
      </c>
      <c r="N53" s="14">
        <f t="shared" si="122"/>
        <v>6665926.0373781389</v>
      </c>
      <c r="O53" s="14">
        <v>6610152.0053370297</v>
      </c>
      <c r="P53" s="14">
        <f t="shared" si="123"/>
        <v>3080550989.3750639</v>
      </c>
      <c r="Q53" s="14">
        <f t="shared" si="124"/>
        <v>6680560.8962811502</v>
      </c>
      <c r="R53" s="14">
        <v>5788079.4755784031</v>
      </c>
      <c r="S53" s="14">
        <f t="shared" si="125"/>
        <v>3086339068.8506422</v>
      </c>
      <c r="T53" s="14">
        <f t="shared" si="126"/>
        <v>6694018.894560474</v>
      </c>
      <c r="U53" s="14">
        <v>11470641.685049983</v>
      </c>
      <c r="V53" s="14">
        <f t="shared" si="127"/>
        <v>3097809710.5356922</v>
      </c>
      <c r="W53" s="14">
        <f t="shared" si="128"/>
        <v>6712752.8438370787</v>
      </c>
      <c r="X53" s="14">
        <v>7995131.6208165046</v>
      </c>
      <c r="Y53" s="14">
        <f t="shared" si="129"/>
        <v>3105804842.1565089</v>
      </c>
      <c r="Z53" s="14">
        <f t="shared" si="130"/>
        <v>6733882.4980187519</v>
      </c>
      <c r="AA53" s="14">
        <v>8269193.5887055006</v>
      </c>
      <c r="AB53" s="14">
        <f t="shared" si="131"/>
        <v>3114074035.7452145</v>
      </c>
      <c r="AC53" s="14">
        <f t="shared" si="132"/>
        <v>6751537.0531075997</v>
      </c>
      <c r="AD53" s="14">
        <v>9935214.7576733883</v>
      </c>
      <c r="AE53" s="14">
        <f t="shared" si="133"/>
        <v>3124009250.5028877</v>
      </c>
      <c r="AF53" s="14">
        <f t="shared" si="134"/>
        <v>6771297.5243150294</v>
      </c>
      <c r="AG53" s="14">
        <v>9539261.2567343973</v>
      </c>
      <c r="AH53" s="14">
        <f t="shared" si="135"/>
        <v>3133548511.7596221</v>
      </c>
      <c r="AI53" s="14">
        <f t="shared" si="136"/>
        <v>6792436.6250888826</v>
      </c>
      <c r="AJ53" s="14">
        <v>25300920.380527213</v>
      </c>
      <c r="AK53" s="14">
        <f t="shared" si="137"/>
        <v>3158849432.1401491</v>
      </c>
      <c r="AL53" s="14">
        <f t="shared" si="138"/>
        <v>6830254.8498290265</v>
      </c>
      <c r="AM53" s="14">
        <v>18876335.765585326</v>
      </c>
      <c r="AN53" s="14">
        <f t="shared" si="139"/>
        <v>3177725767.9057345</v>
      </c>
      <c r="AO53" s="14">
        <f t="shared" si="140"/>
        <v>6878208.2565802084</v>
      </c>
      <c r="AP53" s="14">
        <v>18185944.372254334</v>
      </c>
      <c r="AQ53" s="14">
        <f t="shared" si="141"/>
        <v>3195911712.2779889</v>
      </c>
      <c r="AR53" s="14">
        <f t="shared" si="142"/>
        <v>6918438.5187019194</v>
      </c>
      <c r="AS53" s="14">
        <v>23477490.946059711</v>
      </c>
      <c r="AT53" s="14">
        <f t="shared" si="143"/>
        <v>3219389203.2240486</v>
      </c>
      <c r="AU53" s="14">
        <f t="shared" si="144"/>
        <v>6963663.2301204549</v>
      </c>
      <c r="AV53" s="14">
        <v>15706020.007793246</v>
      </c>
      <c r="AW53" s="14">
        <f t="shared" si="145"/>
        <v>3235095223.231842</v>
      </c>
      <c r="AX53" s="14">
        <f t="shared" si="146"/>
        <v>7006196.0400463352</v>
      </c>
      <c r="AY53" s="14">
        <v>13768071.714741006</v>
      </c>
      <c r="AZ53" s="14">
        <f t="shared" si="147"/>
        <v>3248863294.9465833</v>
      </c>
      <c r="BA53" s="14">
        <f t="shared" si="148"/>
        <v>7038189.4962337837</v>
      </c>
      <c r="BB53" s="14">
        <v>12742650.998770336</v>
      </c>
      <c r="BC53" s="14">
        <f t="shared" si="149"/>
        <v>3261605945.9453535</v>
      </c>
      <c r="BD53" s="14">
        <f t="shared" si="150"/>
        <v>7066966.2827626755</v>
      </c>
      <c r="BE53" s="14">
        <v>17895734.616414778</v>
      </c>
      <c r="BF53" s="14">
        <f t="shared" si="151"/>
        <v>3279501680.5617681</v>
      </c>
      <c r="BG53" s="14">
        <f t="shared" si="152"/>
        <v>7100223.5534891589</v>
      </c>
      <c r="BI53" s="41">
        <f t="shared" si="153"/>
        <v>82851293.928293839</v>
      </c>
    </row>
    <row r="54" spans="1:61" x14ac:dyDescent="0.2">
      <c r="A54" s="18" t="s">
        <v>89</v>
      </c>
      <c r="B54" s="18" t="s">
        <v>25</v>
      </c>
      <c r="C54" s="40">
        <v>2.6954698726206754E-2</v>
      </c>
      <c r="D54" s="16">
        <v>362463737.94999999</v>
      </c>
      <c r="E54" s="16">
        <f t="shared" si="116"/>
        <v>814175.07130141696</v>
      </c>
      <c r="F54" s="14">
        <v>960662.42226298328</v>
      </c>
      <c r="G54" s="14">
        <f t="shared" si="117"/>
        <v>363424400.37226295</v>
      </c>
      <c r="H54" s="14">
        <f t="shared" si="118"/>
        <v>815254.00322515389</v>
      </c>
      <c r="I54" s="14">
        <v>1523606.3659673727</v>
      </c>
      <c r="J54" s="14">
        <f t="shared" si="119"/>
        <v>364948006.73823035</v>
      </c>
      <c r="K54" s="14">
        <f t="shared" si="120"/>
        <v>818044.1164227234</v>
      </c>
      <c r="L54" s="14">
        <v>1124577.4755963492</v>
      </c>
      <c r="M54" s="14">
        <f t="shared" si="121"/>
        <v>366072584.21382672</v>
      </c>
      <c r="N54" s="14">
        <f t="shared" si="122"/>
        <v>821018.32465693017</v>
      </c>
      <c r="O54" s="14">
        <v>1000232.7202678361</v>
      </c>
      <c r="P54" s="14">
        <f t="shared" si="123"/>
        <v>367072816.93409455</v>
      </c>
      <c r="Q54" s="14">
        <f t="shared" si="124"/>
        <v>823404.72543525894</v>
      </c>
      <c r="R54" s="14">
        <v>968201.03645780671</v>
      </c>
      <c r="S54" s="14">
        <f t="shared" si="125"/>
        <v>368041017.97055233</v>
      </c>
      <c r="T54" s="14">
        <f t="shared" si="126"/>
        <v>825615.49788838532</v>
      </c>
      <c r="U54" s="14">
        <v>929592.80040991085</v>
      </c>
      <c r="V54" s="14">
        <f t="shared" si="127"/>
        <v>368970610.77096224</v>
      </c>
      <c r="W54" s="14">
        <f t="shared" si="128"/>
        <v>827746.93376826949</v>
      </c>
      <c r="X54" s="14">
        <v>1032065.2930169407</v>
      </c>
      <c r="Y54" s="14">
        <f t="shared" si="129"/>
        <v>370002676.06397921</v>
      </c>
      <c r="Z54" s="14">
        <f t="shared" si="130"/>
        <v>829950.09638960892</v>
      </c>
      <c r="AA54" s="14">
        <v>1101953.8658139408</v>
      </c>
      <c r="AB54" s="14">
        <f t="shared" si="131"/>
        <v>371104629.92979312</v>
      </c>
      <c r="AC54" s="14">
        <f t="shared" si="132"/>
        <v>832346.83986886882</v>
      </c>
      <c r="AD54" s="14">
        <v>1287703.1617449406</v>
      </c>
      <c r="AE54" s="14">
        <f t="shared" si="133"/>
        <v>372392333.09153807</v>
      </c>
      <c r="AF54" s="14">
        <f t="shared" si="134"/>
        <v>835030.69342040271</v>
      </c>
      <c r="AG54" s="14">
        <v>1409870.9296489407</v>
      </c>
      <c r="AH54" s="14">
        <f t="shared" si="135"/>
        <v>373802204.02118701</v>
      </c>
      <c r="AI54" s="14">
        <f t="shared" si="136"/>
        <v>838060.37245895027</v>
      </c>
      <c r="AJ54" s="14">
        <v>1450147.6431838814</v>
      </c>
      <c r="AK54" s="14">
        <f t="shared" si="137"/>
        <v>375252351.66437089</v>
      </c>
      <c r="AL54" s="14">
        <f t="shared" si="138"/>
        <v>841272.49491653638</v>
      </c>
      <c r="AM54" s="14">
        <v>1659026.9096858816</v>
      </c>
      <c r="AN54" s="14">
        <f t="shared" si="139"/>
        <v>376911378.5740568</v>
      </c>
      <c r="AO54" s="14">
        <f t="shared" si="140"/>
        <v>844764.4475565278</v>
      </c>
      <c r="AP54" s="14">
        <v>1643897.2048418811</v>
      </c>
      <c r="AQ54" s="14">
        <f t="shared" si="141"/>
        <v>378555275.77889866</v>
      </c>
      <c r="AR54" s="14">
        <f t="shared" si="142"/>
        <v>848474.00274080364</v>
      </c>
      <c r="AS54" s="14">
        <v>1710947.9938148817</v>
      </c>
      <c r="AT54" s="14">
        <f t="shared" si="143"/>
        <v>380266223.77271354</v>
      </c>
      <c r="AU54" s="14">
        <f t="shared" si="144"/>
        <v>852241.87114092242</v>
      </c>
      <c r="AV54" s="14">
        <v>1656958.1926807624</v>
      </c>
      <c r="AW54" s="14">
        <f t="shared" si="145"/>
        <v>381923181.96539432</v>
      </c>
      <c r="AX54" s="14">
        <f t="shared" si="146"/>
        <v>856024.4084990524</v>
      </c>
      <c r="AY54" s="14">
        <v>1439034.6790127628</v>
      </c>
      <c r="AZ54" s="14">
        <f t="shared" si="147"/>
        <v>383362216.64440709</v>
      </c>
      <c r="BA54" s="14">
        <f t="shared" si="148"/>
        <v>859501.55662884342</v>
      </c>
      <c r="BB54" s="14">
        <v>7170664.209031756</v>
      </c>
      <c r="BC54" s="14">
        <f t="shared" si="149"/>
        <v>390532880.85343885</v>
      </c>
      <c r="BD54" s="14">
        <f t="shared" si="150"/>
        <v>869171.2166142849</v>
      </c>
      <c r="BE54" s="14">
        <v>1854563.3956282884</v>
      </c>
      <c r="BF54" s="14">
        <f t="shared" si="151"/>
        <v>392387444.24906713</v>
      </c>
      <c r="BG54" s="14">
        <f t="shared" si="152"/>
        <v>879307.56207341223</v>
      </c>
      <c r="BI54" s="41">
        <f t="shared" si="153"/>
        <v>10186145.562308213</v>
      </c>
    </row>
    <row r="55" spans="1:61" x14ac:dyDescent="0.2">
      <c r="A55" s="18" t="s">
        <v>90</v>
      </c>
      <c r="B55" s="18" t="s">
        <v>34</v>
      </c>
      <c r="C55" s="40">
        <v>2.9900841738303423E-2</v>
      </c>
      <c r="D55" s="16">
        <v>137121105.85000002</v>
      </c>
      <c r="E55" s="16">
        <f t="shared" si="116"/>
        <v>341669.70708350017</v>
      </c>
      <c r="F55" s="14">
        <v>-22582.051166666661</v>
      </c>
      <c r="G55" s="14">
        <f t="shared" si="117"/>
        <v>137098523.79883337</v>
      </c>
      <c r="H55" s="14">
        <f t="shared" si="118"/>
        <v>341641.57281941437</v>
      </c>
      <c r="I55" s="14">
        <v>-22582.051166666661</v>
      </c>
      <c r="J55" s="14">
        <f t="shared" si="119"/>
        <v>137075941.74766672</v>
      </c>
      <c r="K55" s="14">
        <f t="shared" si="120"/>
        <v>341585.30429124268</v>
      </c>
      <c r="L55" s="14">
        <v>-22582.051166666661</v>
      </c>
      <c r="M55" s="14">
        <f t="shared" si="121"/>
        <v>137053359.69650006</v>
      </c>
      <c r="N55" s="14">
        <f t="shared" si="122"/>
        <v>341529.03576307098</v>
      </c>
      <c r="O55" s="14">
        <v>-22582.051166666661</v>
      </c>
      <c r="P55" s="14">
        <f t="shared" si="123"/>
        <v>137030777.64533341</v>
      </c>
      <c r="Q55" s="14">
        <f t="shared" si="124"/>
        <v>341472.76723489928</v>
      </c>
      <c r="R55" s="14">
        <v>-22582.051166666661</v>
      </c>
      <c r="S55" s="14">
        <f t="shared" si="125"/>
        <v>137008195.59416676</v>
      </c>
      <c r="T55" s="14">
        <f t="shared" si="126"/>
        <v>341416.49870672758</v>
      </c>
      <c r="U55" s="14">
        <v>-22582.051166666661</v>
      </c>
      <c r="V55" s="14">
        <f t="shared" si="127"/>
        <v>136985613.5430001</v>
      </c>
      <c r="W55" s="14">
        <f t="shared" si="128"/>
        <v>341360.23017855588</v>
      </c>
      <c r="X55" s="14">
        <v>-22582.051166666661</v>
      </c>
      <c r="Y55" s="14">
        <f t="shared" si="129"/>
        <v>136963031.49183345</v>
      </c>
      <c r="Z55" s="14">
        <f t="shared" si="130"/>
        <v>341303.96165038418</v>
      </c>
      <c r="AA55" s="14">
        <v>-22582.051166666661</v>
      </c>
      <c r="AB55" s="14">
        <f t="shared" si="131"/>
        <v>136940449.44066679</v>
      </c>
      <c r="AC55" s="14">
        <f t="shared" si="132"/>
        <v>341247.69312221248</v>
      </c>
      <c r="AD55" s="14">
        <v>-22582.051166666661</v>
      </c>
      <c r="AE55" s="14">
        <f t="shared" si="133"/>
        <v>136917867.38950014</v>
      </c>
      <c r="AF55" s="14">
        <f t="shared" si="134"/>
        <v>341191.42459404079</v>
      </c>
      <c r="AG55" s="14">
        <v>-22582.051166666661</v>
      </c>
      <c r="AH55" s="14">
        <f t="shared" si="135"/>
        <v>136895285.33833349</v>
      </c>
      <c r="AI55" s="14">
        <f t="shared" si="136"/>
        <v>341135.15606586909</v>
      </c>
      <c r="AJ55" s="14">
        <v>-22582.051166666661</v>
      </c>
      <c r="AK55" s="14">
        <f t="shared" si="137"/>
        <v>136872703.28716683</v>
      </c>
      <c r="AL55" s="14">
        <f t="shared" si="138"/>
        <v>341078.88753769739</v>
      </c>
      <c r="AM55" s="14">
        <v>-22582.051166666661</v>
      </c>
      <c r="AN55" s="14">
        <f t="shared" si="139"/>
        <v>136850121.23600018</v>
      </c>
      <c r="AO55" s="14">
        <f t="shared" si="140"/>
        <v>341022.61900952569</v>
      </c>
      <c r="AP55" s="14">
        <v>-22582.051166666661</v>
      </c>
      <c r="AQ55" s="14">
        <f t="shared" si="141"/>
        <v>136827539.18483353</v>
      </c>
      <c r="AR55" s="14">
        <f t="shared" si="142"/>
        <v>340966.35048135399</v>
      </c>
      <c r="AS55" s="14">
        <v>-22582.051166666661</v>
      </c>
      <c r="AT55" s="14">
        <f t="shared" si="143"/>
        <v>136804957.13366687</v>
      </c>
      <c r="AU55" s="14">
        <f t="shared" si="144"/>
        <v>340910.08195318229</v>
      </c>
      <c r="AV55" s="14">
        <v>-22582.051166666661</v>
      </c>
      <c r="AW55" s="14">
        <f t="shared" si="145"/>
        <v>136782375.08250022</v>
      </c>
      <c r="AX55" s="14">
        <f t="shared" si="146"/>
        <v>340853.81342501059</v>
      </c>
      <c r="AY55" s="14">
        <v>-22582.051166666661</v>
      </c>
      <c r="AZ55" s="14">
        <f t="shared" si="147"/>
        <v>136759793.03133357</v>
      </c>
      <c r="BA55" s="14">
        <f t="shared" si="148"/>
        <v>340797.5448968389</v>
      </c>
      <c r="BB55" s="14">
        <v>-22582.051166666661</v>
      </c>
      <c r="BC55" s="14">
        <f t="shared" si="149"/>
        <v>136737210.98016691</v>
      </c>
      <c r="BD55" s="14">
        <f t="shared" si="150"/>
        <v>340741.2763686672</v>
      </c>
      <c r="BE55" s="14">
        <v>-22582.051166666661</v>
      </c>
      <c r="BF55" s="14">
        <f t="shared" si="151"/>
        <v>136714628.92900026</v>
      </c>
      <c r="BG55" s="14">
        <f t="shared" si="152"/>
        <v>340685.0078404955</v>
      </c>
      <c r="BI55" s="41">
        <f t="shared" si="153"/>
        <v>4091933.8169452781</v>
      </c>
    </row>
    <row r="56" spans="1:61" x14ac:dyDescent="0.2">
      <c r="A56" s="18" t="s">
        <v>91</v>
      </c>
      <c r="C56" s="40"/>
      <c r="D56" s="19">
        <f>SUBTOTAL(9,D49:D55)</f>
        <v>7138586565.4399996</v>
      </c>
      <c r="E56" s="19">
        <f t="shared" ref="E56:BG56" si="154">SUBTOTAL(9,E49:E55)</f>
        <v>15702879.245715337</v>
      </c>
      <c r="F56" s="17">
        <f t="shared" si="154"/>
        <v>18606529.560248483</v>
      </c>
      <c r="G56" s="17">
        <f t="shared" si="154"/>
        <v>7157193095.000248</v>
      </c>
      <c r="H56" s="17">
        <f t="shared" si="154"/>
        <v>15723524.128374562</v>
      </c>
      <c r="I56" s="17">
        <f t="shared" si="154"/>
        <v>26811844.159813873</v>
      </c>
      <c r="J56" s="17">
        <f t="shared" si="154"/>
        <v>7184004939.1600628</v>
      </c>
      <c r="K56" s="17">
        <f t="shared" si="154"/>
        <v>15773596.68596735</v>
      </c>
      <c r="L56" s="17">
        <f t="shared" si="154"/>
        <v>28475235.057712451</v>
      </c>
      <c r="M56" s="17">
        <f t="shared" si="154"/>
        <v>7212480174.2177744</v>
      </c>
      <c r="N56" s="17">
        <f t="shared" si="154"/>
        <v>15835460.913573915</v>
      </c>
      <c r="O56" s="17">
        <f t="shared" si="154"/>
        <v>17671613.145556275</v>
      </c>
      <c r="P56" s="17">
        <f t="shared" si="154"/>
        <v>7230151787.3633308</v>
      </c>
      <c r="Q56" s="17">
        <f t="shared" si="154"/>
        <v>15887407.729681553</v>
      </c>
      <c r="R56" s="17">
        <f t="shared" si="154"/>
        <v>17621401.610762138</v>
      </c>
      <c r="S56" s="17">
        <f t="shared" si="154"/>
        <v>7247773188.9740934</v>
      </c>
      <c r="T56" s="17">
        <f t="shared" si="154"/>
        <v>15926371.569946926</v>
      </c>
      <c r="U56" s="17">
        <f t="shared" si="154"/>
        <v>24548375.480333656</v>
      </c>
      <c r="V56" s="17">
        <f t="shared" si="154"/>
        <v>7272321564.4544268</v>
      </c>
      <c r="W56" s="17">
        <f t="shared" si="154"/>
        <v>15972713.971087897</v>
      </c>
      <c r="X56" s="17">
        <f t="shared" si="154"/>
        <v>13755951.549754569</v>
      </c>
      <c r="Y56" s="17">
        <f t="shared" si="154"/>
        <v>7286077516.0041809</v>
      </c>
      <c r="Z56" s="17">
        <f t="shared" si="154"/>
        <v>16014727.688594926</v>
      </c>
      <c r="AA56" s="17">
        <f t="shared" si="154"/>
        <v>13021985.318623435</v>
      </c>
      <c r="AB56" s="17">
        <f t="shared" si="154"/>
        <v>7299099501.3228054</v>
      </c>
      <c r="AC56" s="17">
        <f t="shared" si="154"/>
        <v>16044196.469082128</v>
      </c>
      <c r="AD56" s="17">
        <f t="shared" si="154"/>
        <v>23372876.673118223</v>
      </c>
      <c r="AE56" s="17">
        <f t="shared" si="154"/>
        <v>7322472377.995924</v>
      </c>
      <c r="AF56" s="17">
        <f t="shared" si="154"/>
        <v>16084064.921434164</v>
      </c>
      <c r="AG56" s="17">
        <f t="shared" si="154"/>
        <v>23963288.213285968</v>
      </c>
      <c r="AH56" s="17">
        <f t="shared" si="154"/>
        <v>7346435666.2092085</v>
      </c>
      <c r="AI56" s="17">
        <f t="shared" si="154"/>
        <v>16135778.162782887</v>
      </c>
      <c r="AJ56" s="17">
        <f t="shared" si="154"/>
        <v>48411536.267938428</v>
      </c>
      <c r="AK56" s="17">
        <f t="shared" si="154"/>
        <v>7394847202.4771471</v>
      </c>
      <c r="AL56" s="17">
        <f t="shared" si="154"/>
        <v>16214766.164049389</v>
      </c>
      <c r="AM56" s="17">
        <f t="shared" si="154"/>
        <v>46525349.614499435</v>
      </c>
      <c r="AN56" s="17">
        <f t="shared" si="154"/>
        <v>7441372552.0916462</v>
      </c>
      <c r="AO56" s="17">
        <f t="shared" si="154"/>
        <v>16318720.430734321</v>
      </c>
      <c r="AP56" s="17">
        <f t="shared" si="154"/>
        <v>36567935.220876887</v>
      </c>
      <c r="AQ56" s="17">
        <f t="shared" si="154"/>
        <v>7477940487.3125229</v>
      </c>
      <c r="AR56" s="17">
        <f t="shared" si="154"/>
        <v>16409733.921335645</v>
      </c>
      <c r="AS56" s="17">
        <f t="shared" si="154"/>
        <v>38679607.307937682</v>
      </c>
      <c r="AT56" s="17">
        <f t="shared" si="154"/>
        <v>7516620094.6204615</v>
      </c>
      <c r="AU56" s="17">
        <f t="shared" si="154"/>
        <v>16491813.805083074</v>
      </c>
      <c r="AV56" s="17">
        <f t="shared" si="154"/>
        <v>36364217.371689379</v>
      </c>
      <c r="AW56" s="17">
        <f t="shared" si="154"/>
        <v>7552984311.9921503</v>
      </c>
      <c r="AX56" s="17">
        <f t="shared" si="154"/>
        <v>16573471.998007502</v>
      </c>
      <c r="AY56" s="17">
        <f t="shared" si="154"/>
        <v>25628943.442416176</v>
      </c>
      <c r="AZ56" s="17">
        <f t="shared" si="154"/>
        <v>7578613255.4345684</v>
      </c>
      <c r="BA56" s="17">
        <f t="shared" si="154"/>
        <v>16641373.027116371</v>
      </c>
      <c r="BB56" s="17">
        <f t="shared" si="154"/>
        <v>25618962.111868717</v>
      </c>
      <c r="BC56" s="17">
        <f t="shared" si="154"/>
        <v>7604232217.5464363</v>
      </c>
      <c r="BD56" s="17">
        <f t="shared" si="154"/>
        <v>16698077.797098314</v>
      </c>
      <c r="BE56" s="17">
        <f t="shared" si="154"/>
        <v>40936584.033589654</v>
      </c>
      <c r="BF56" s="17">
        <f t="shared" si="154"/>
        <v>7645168801.5800247</v>
      </c>
      <c r="BG56" s="17">
        <f t="shared" si="154"/>
        <v>16770764.460953547</v>
      </c>
      <c r="BI56" s="90">
        <f>SUBTOTAL(9,BI49:BI55)</f>
        <v>196397488.84627229</v>
      </c>
    </row>
    <row r="57" spans="1:61" x14ac:dyDescent="0.2">
      <c r="C57" s="40"/>
      <c r="D57" s="16"/>
      <c r="E57" s="83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I57" s="41"/>
    </row>
    <row r="58" spans="1:61" x14ac:dyDescent="0.2">
      <c r="A58" s="27" t="s">
        <v>92</v>
      </c>
      <c r="C58" s="40"/>
      <c r="D58" s="16"/>
      <c r="E58" s="83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I58" s="41"/>
    </row>
    <row r="59" spans="1:61" x14ac:dyDescent="0.2">
      <c r="A59" s="18" t="s">
        <v>84</v>
      </c>
      <c r="B59" s="18" t="s">
        <v>24</v>
      </c>
      <c r="C59" s="40">
        <v>2.2385515505271413E-2</v>
      </c>
      <c r="D59" s="16">
        <v>19031141.239999998</v>
      </c>
      <c r="E59" s="16">
        <f t="shared" ref="E59:E73" si="155">(D59*C59)/12</f>
        <v>35501.825609252519</v>
      </c>
      <c r="F59" s="14">
        <v>69441.476666666669</v>
      </c>
      <c r="G59" s="14">
        <f t="shared" ref="G59:G73" si="156">D59+F59</f>
        <v>19100582.716666665</v>
      </c>
      <c r="H59" s="14">
        <f t="shared" ref="H59:H73" si="157">(((D59+G59)/2)*$C59)/12</f>
        <v>35566.595744778788</v>
      </c>
      <c r="I59" s="14">
        <v>89.926376573283051</v>
      </c>
      <c r="J59" s="14">
        <f t="shared" ref="J59:J73" si="158">G59+I59</f>
        <v>19100672.643043239</v>
      </c>
      <c r="K59" s="14">
        <f t="shared" ref="K59:K73" si="159">(((G59+J59)/2)*$C59)/12</f>
        <v>35631.449757317445</v>
      </c>
      <c r="L59" s="14">
        <v>414107.07825193275</v>
      </c>
      <c r="M59" s="14">
        <f t="shared" ref="M59:M73" si="160">J59+L59</f>
        <v>19514779.72129517</v>
      </c>
      <c r="N59" s="14">
        <f t="shared" ref="N59:N73" si="161">(((J59+M59)/2)*$C59)/12</f>
        <v>36017.783651873637</v>
      </c>
      <c r="O59" s="14">
        <v>904167.61243329581</v>
      </c>
      <c r="P59" s="14">
        <f t="shared" ref="P59:P73" si="162">M59+O59</f>
        <v>20418947.333728466</v>
      </c>
      <c r="Q59" s="14">
        <f t="shared" ref="Q59:Q73" si="163">(((M59+P59)/2)*$C59)/12</f>
        <v>37247.377757229508</v>
      </c>
      <c r="R59" s="14">
        <v>1139215.3398859664</v>
      </c>
      <c r="S59" s="14">
        <f t="shared" ref="S59:S73" si="164">P59+R59</f>
        <v>21558162.673614431</v>
      </c>
      <c r="T59" s="14">
        <f t="shared" ref="T59:T73" si="165">(((P59+S59)/2)*$C59)/12</f>
        <v>39153.301955660761</v>
      </c>
      <c r="U59" s="14">
        <v>1379549.3444159112</v>
      </c>
      <c r="V59" s="14">
        <f t="shared" ref="V59:V73" si="166">S59+U59</f>
        <v>22937712.018030342</v>
      </c>
      <c r="W59" s="14">
        <f t="shared" ref="W59:W73" si="167">(((S59+V59)/2)*$C59)/12</f>
        <v>41502.628867934494</v>
      </c>
      <c r="X59" s="14">
        <v>-3130.6685434129722</v>
      </c>
      <c r="Y59" s="14">
        <f t="shared" ref="Y59:Y73" si="168">V59+X59</f>
        <v>22934581.349486928</v>
      </c>
      <c r="Z59" s="14">
        <f t="shared" ref="Z59:Z73" si="169">(((V59+Y59)/2)*$C59)/12</f>
        <v>42786.455601704867</v>
      </c>
      <c r="AA59" s="14">
        <v>-6806.4188815888738</v>
      </c>
      <c r="AB59" s="14">
        <f t="shared" ref="AB59:AB73" si="170">Y59+AA59</f>
        <v>22927774.930605341</v>
      </c>
      <c r="AC59" s="14">
        <f t="shared" ref="AC59:AC73" si="171">(((Y59+AB59)/2)*$C59)/12</f>
        <v>42777.186984011969</v>
      </c>
      <c r="AD59" s="14">
        <v>21339.933311484998</v>
      </c>
      <c r="AE59" s="14">
        <f t="shared" ref="AE59:AE73" si="172">AB59+AD59</f>
        <v>22949114.863916826</v>
      </c>
      <c r="AF59" s="14">
        <f t="shared" ref="AF59:AF73" si="173">(((AB59+AE59)/2)*$C59)/12</f>
        <v>42790.742826204325</v>
      </c>
      <c r="AG59" s="14">
        <v>23620.247249218326</v>
      </c>
      <c r="AH59" s="14">
        <f t="shared" ref="AH59:AH73" si="174">AE59+AG59</f>
        <v>22972735.111166045</v>
      </c>
      <c r="AI59" s="14">
        <f t="shared" ref="AI59:AI73" si="175">(((AE59+AH59)/2)*$C59)/12</f>
        <v>42832.678526998556</v>
      </c>
      <c r="AJ59" s="14">
        <v>36209.160631707869</v>
      </c>
      <c r="AK59" s="14">
        <f t="shared" ref="AK59:AK73" si="176">AH59+AJ59</f>
        <v>23008944.271797754</v>
      </c>
      <c r="AL59" s="14">
        <f t="shared" ref="AL59:AL73" si="177">(((AH59+AK59)/2)*$C59)/12</f>
        <v>42888.483199406459</v>
      </c>
      <c r="AM59" s="14">
        <v>21106.354274540037</v>
      </c>
      <c r="AN59" s="14">
        <f t="shared" ref="AN59:AN73" si="178">AK59+AM59</f>
        <v>23030050.626072295</v>
      </c>
      <c r="AO59" s="14">
        <f t="shared" ref="AO59:AO73" si="179">(((AK59+AN59)/2)*$C59)/12</f>
        <v>42941.94308889089</v>
      </c>
      <c r="AP59" s="14">
        <v>36160.105079871166</v>
      </c>
      <c r="AQ59" s="14">
        <f t="shared" ref="AQ59:AQ73" si="180">AN59+AP59</f>
        <v>23066210.731152166</v>
      </c>
      <c r="AR59" s="14">
        <f t="shared" ref="AR59:AR73" si="181">(((AN59+AQ59)/2)*$C59)/12</f>
        <v>42995.357222799656</v>
      </c>
      <c r="AS59" s="14">
        <v>24395.102265017147</v>
      </c>
      <c r="AT59" s="14">
        <f t="shared" ref="AT59:AT73" si="182">AQ59+AS59</f>
        <v>23090605.833417185</v>
      </c>
      <c r="AU59" s="14">
        <f t="shared" ref="AU59:AU73" si="183">(((AQ59+AT59)/2)*$C59)/12</f>
        <v>43051.838870005653</v>
      </c>
      <c r="AV59" s="14">
        <v>12186.940383775876</v>
      </c>
      <c r="AW59" s="14">
        <f t="shared" ref="AW59:AW73" si="184">AT59+AV59</f>
        <v>23102792.773800962</v>
      </c>
      <c r="AX59" s="14">
        <f t="shared" ref="AX59:AX73" si="185">(((AT59+AW59)/2)*$C59)/12</f>
        <v>43085.960031794362</v>
      </c>
      <c r="AY59" s="14">
        <v>3446.1241381406471</v>
      </c>
      <c r="AZ59" s="14">
        <f t="shared" ref="AZ59:AZ73" si="186">AW59+AY59</f>
        <v>23106238.897939101</v>
      </c>
      <c r="BA59" s="14">
        <f t="shared" ref="BA59:BA73" si="187">(((AW59+AZ59)/2)*$C59)/12</f>
        <v>43100.541457138126</v>
      </c>
      <c r="BB59" s="14">
        <v>-373.50170766345036</v>
      </c>
      <c r="BC59" s="14">
        <f t="shared" ref="BC59:BC73" si="188">AZ59+BB59</f>
        <v>23105865.396231439</v>
      </c>
      <c r="BD59" s="14">
        <f t="shared" ref="BD59:BD73" si="189">(((AZ59+BC59)/2)*$C59)/12</f>
        <v>43103.407383682264</v>
      </c>
      <c r="BE59" s="14">
        <v>146438.53432988995</v>
      </c>
      <c r="BF59" s="14">
        <f t="shared" ref="BF59:BF73" si="190">BC59+BE59</f>
        <v>23252303.93056133</v>
      </c>
      <c r="BG59" s="14">
        <f t="shared" ref="BG59:BG73" si="191">(((BC59+BF59)/2)*$C59)/12</f>
        <v>43239.646594204882</v>
      </c>
      <c r="BI59" s="41">
        <f t="shared" ref="BI59:BI73" si="192">SUMIF($Y$6:$BG$6,"Depreciation Expense",$Y59:$BG59)</f>
        <v>515594.241786842</v>
      </c>
    </row>
    <row r="60" spans="1:61" x14ac:dyDescent="0.2">
      <c r="A60" s="18" t="s">
        <v>85</v>
      </c>
      <c r="B60" s="18" t="s">
        <v>26</v>
      </c>
      <c r="C60" s="40">
        <v>2.5410912328627768E-2</v>
      </c>
      <c r="D60" s="16">
        <v>206484488.51999998</v>
      </c>
      <c r="E60" s="16">
        <f t="shared" si="155"/>
        <v>437246.60291693889</v>
      </c>
      <c r="F60" s="14">
        <v>4225043.0618333323</v>
      </c>
      <c r="G60" s="14">
        <f t="shared" si="156"/>
        <v>210709531.5818333</v>
      </c>
      <c r="H60" s="14">
        <f t="shared" si="157"/>
        <v>441720.02786814398</v>
      </c>
      <c r="I60" s="14">
        <v>2066591.5125909646</v>
      </c>
      <c r="J60" s="14">
        <f t="shared" si="158"/>
        <v>212776123.09442428</v>
      </c>
      <c r="K60" s="14">
        <f t="shared" si="159"/>
        <v>448381.53514207987</v>
      </c>
      <c r="L60" s="14">
        <v>2649279.9523171978</v>
      </c>
      <c r="M60" s="14">
        <f t="shared" si="160"/>
        <v>215425403.04674149</v>
      </c>
      <c r="N60" s="14">
        <f t="shared" si="161"/>
        <v>453374.64332324057</v>
      </c>
      <c r="O60" s="14">
        <v>1557981.3912844497</v>
      </c>
      <c r="P60" s="14">
        <f t="shared" si="162"/>
        <v>216983384.43802592</v>
      </c>
      <c r="Q60" s="14">
        <f t="shared" si="163"/>
        <v>457829.24120431923</v>
      </c>
      <c r="R60" s="14">
        <v>799004.37835944304</v>
      </c>
      <c r="S60" s="14">
        <f t="shared" si="164"/>
        <v>217782388.81638536</v>
      </c>
      <c r="T60" s="14">
        <f t="shared" si="165"/>
        <v>460324.78948566271</v>
      </c>
      <c r="U60" s="14">
        <v>2294047.6153436806</v>
      </c>
      <c r="V60" s="14">
        <f t="shared" si="166"/>
        <v>220076436.43172905</v>
      </c>
      <c r="W60" s="14">
        <f t="shared" si="167"/>
        <v>463599.67586232425</v>
      </c>
      <c r="X60" s="14">
        <v>-53669.361138302251</v>
      </c>
      <c r="Y60" s="14">
        <f t="shared" si="168"/>
        <v>220022767.07059073</v>
      </c>
      <c r="Z60" s="14">
        <f t="shared" si="169"/>
        <v>465971.76150401495</v>
      </c>
      <c r="AA60" s="14">
        <v>-111917.20653741664</v>
      </c>
      <c r="AB60" s="14">
        <f t="shared" si="170"/>
        <v>219910849.86405331</v>
      </c>
      <c r="AC60" s="14">
        <f t="shared" si="171"/>
        <v>465796.44043093134</v>
      </c>
      <c r="AD60" s="14">
        <v>362508.84638637002</v>
      </c>
      <c r="AE60" s="14">
        <f t="shared" si="172"/>
        <v>220273358.71043968</v>
      </c>
      <c r="AF60" s="14">
        <f t="shared" si="173"/>
        <v>466061.76385553507</v>
      </c>
      <c r="AG60" s="14">
        <v>367141.08783131943</v>
      </c>
      <c r="AH60" s="14">
        <f t="shared" si="174"/>
        <v>220640499.798271</v>
      </c>
      <c r="AI60" s="14">
        <f t="shared" si="175"/>
        <v>466834.30846007651</v>
      </c>
      <c r="AJ60" s="14">
        <v>597958.27504376101</v>
      </c>
      <c r="AK60" s="14">
        <f t="shared" si="176"/>
        <v>221238458.07331476</v>
      </c>
      <c r="AL60" s="14">
        <f t="shared" si="177"/>
        <v>467856.14409751119</v>
      </c>
      <c r="AM60" s="14">
        <v>328539.31728657335</v>
      </c>
      <c r="AN60" s="14">
        <f t="shared" si="178"/>
        <v>221566997.39060134</v>
      </c>
      <c r="AO60" s="14">
        <f t="shared" si="179"/>
        <v>468837.10864298581</v>
      </c>
      <c r="AP60" s="14">
        <v>567249.02734854701</v>
      </c>
      <c r="AQ60" s="14">
        <f t="shared" si="180"/>
        <v>222134246.41794989</v>
      </c>
      <c r="AR60" s="14">
        <f t="shared" si="181"/>
        <v>469785.55860509118</v>
      </c>
      <c r="AS60" s="14">
        <v>419050.47131255874</v>
      </c>
      <c r="AT60" s="14">
        <f t="shared" si="182"/>
        <v>222553296.88926244</v>
      </c>
      <c r="AU60" s="14">
        <f t="shared" si="183"/>
        <v>470829.84069218487</v>
      </c>
      <c r="AV60" s="14">
        <v>188859.70521654165</v>
      </c>
      <c r="AW60" s="14">
        <f t="shared" si="184"/>
        <v>222742156.59447896</v>
      </c>
      <c r="AX60" s="14">
        <f t="shared" si="185"/>
        <v>471473.48870049574</v>
      </c>
      <c r="AY60" s="14">
        <v>1511638.6399899693</v>
      </c>
      <c r="AZ60" s="14">
        <f t="shared" si="186"/>
        <v>224253795.23446894</v>
      </c>
      <c r="BA60" s="14">
        <f t="shared" si="187"/>
        <v>473273.95596570481</v>
      </c>
      <c r="BB60" s="14">
        <v>268331.6787929358</v>
      </c>
      <c r="BC60" s="14">
        <f t="shared" si="188"/>
        <v>224522126.91326186</v>
      </c>
      <c r="BD60" s="14">
        <f t="shared" si="189"/>
        <v>475158.56720396125</v>
      </c>
      <c r="BE60" s="14">
        <v>378624.41388163238</v>
      </c>
      <c r="BF60" s="14">
        <f t="shared" si="190"/>
        <v>224900751.32714349</v>
      </c>
      <c r="BG60" s="14">
        <f t="shared" si="191"/>
        <v>475843.55656027049</v>
      </c>
      <c r="BI60" s="41">
        <f t="shared" si="192"/>
        <v>5637722.494718764</v>
      </c>
    </row>
    <row r="61" spans="1:61" x14ac:dyDescent="0.2">
      <c r="A61" s="18" t="s">
        <v>86</v>
      </c>
      <c r="B61" s="18" t="s">
        <v>28</v>
      </c>
      <c r="C61" s="40">
        <v>2.5643587618301288E-2</v>
      </c>
      <c r="D61" s="16">
        <v>45896804.990000002</v>
      </c>
      <c r="E61" s="16">
        <f t="shared" si="155"/>
        <v>98079.895013429399</v>
      </c>
      <c r="F61" s="14">
        <v>-73346.29833333331</v>
      </c>
      <c r="G61" s="14">
        <f t="shared" si="156"/>
        <v>45823458.69166667</v>
      </c>
      <c r="H61" s="14">
        <f t="shared" si="157"/>
        <v>98001.5257539382</v>
      </c>
      <c r="I61" s="14">
        <v>5434.2183852664893</v>
      </c>
      <c r="J61" s="14">
        <f t="shared" si="158"/>
        <v>45828892.910051934</v>
      </c>
      <c r="K61" s="14">
        <f t="shared" si="159"/>
        <v>97928.962863417808</v>
      </c>
      <c r="L61" s="14">
        <v>233231.45684579381</v>
      </c>
      <c r="M61" s="14">
        <f t="shared" si="160"/>
        <v>46062124.366897725</v>
      </c>
      <c r="N61" s="14">
        <f t="shared" si="161"/>
        <v>98183.973036512325</v>
      </c>
      <c r="O61" s="14">
        <v>146229.39118881169</v>
      </c>
      <c r="P61" s="14">
        <f t="shared" si="162"/>
        <v>46208353.75808654</v>
      </c>
      <c r="Q61" s="14">
        <f t="shared" si="163"/>
        <v>98589.420432524421</v>
      </c>
      <c r="R61" s="14">
        <v>-62872.171472079077</v>
      </c>
      <c r="S61" s="14">
        <f t="shared" si="164"/>
        <v>46145481.58661446</v>
      </c>
      <c r="T61" s="14">
        <f t="shared" si="165"/>
        <v>98678.486189500429</v>
      </c>
      <c r="U61" s="14">
        <v>115603.95155085019</v>
      </c>
      <c r="V61" s="14">
        <f t="shared" si="166"/>
        <v>46261085.538165309</v>
      </c>
      <c r="W61" s="14">
        <f t="shared" si="167"/>
        <v>98734.829190447053</v>
      </c>
      <c r="X61" s="14">
        <v>-51649.411816888809</v>
      </c>
      <c r="Y61" s="14">
        <f t="shared" si="168"/>
        <v>46209436.126348421</v>
      </c>
      <c r="Z61" s="14">
        <f t="shared" si="169"/>
        <v>98803.163517249399</v>
      </c>
      <c r="AA61" s="14">
        <v>-59839.709047222132</v>
      </c>
      <c r="AB61" s="14">
        <f t="shared" si="170"/>
        <v>46149596.4173012</v>
      </c>
      <c r="AC61" s="14">
        <f t="shared" si="171"/>
        <v>98684.039307275787</v>
      </c>
      <c r="AD61" s="14">
        <v>2381.1273985269654</v>
      </c>
      <c r="AE61" s="14">
        <f t="shared" si="172"/>
        <v>46151977.544699728</v>
      </c>
      <c r="AF61" s="14">
        <f t="shared" si="173"/>
        <v>98622.645800070313</v>
      </c>
      <c r="AG61" s="14">
        <v>17501.175727007372</v>
      </c>
      <c r="AH61" s="14">
        <f t="shared" si="174"/>
        <v>46169478.720426738</v>
      </c>
      <c r="AI61" s="14">
        <f t="shared" si="175"/>
        <v>98643.889699330859</v>
      </c>
      <c r="AJ61" s="14">
        <v>35161.439288214679</v>
      </c>
      <c r="AK61" s="14">
        <f t="shared" si="176"/>
        <v>46204640.159714952</v>
      </c>
      <c r="AL61" s="14">
        <f t="shared" si="177"/>
        <v>98700.158798595527</v>
      </c>
      <c r="AM61" s="14">
        <v>11902.62105447588</v>
      </c>
      <c r="AN61" s="14">
        <f t="shared" si="178"/>
        <v>46216542.78076943</v>
      </c>
      <c r="AO61" s="14">
        <f t="shared" si="179"/>
        <v>98750.445938390141</v>
      </c>
      <c r="AP61" s="14">
        <v>34990.512665016882</v>
      </c>
      <c r="AQ61" s="14">
        <f t="shared" si="180"/>
        <v>46251533.293434449</v>
      </c>
      <c r="AR61" s="14">
        <f t="shared" si="181"/>
        <v>98800.550446024848</v>
      </c>
      <c r="AS61" s="14">
        <v>34486.99652609117</v>
      </c>
      <c r="AT61" s="14">
        <f t="shared" si="182"/>
        <v>46286020.289960541</v>
      </c>
      <c r="AU61" s="14">
        <f t="shared" si="183"/>
        <v>98874.785970793324</v>
      </c>
      <c r="AV61" s="14">
        <v>7495.5993052102713</v>
      </c>
      <c r="AW61" s="14">
        <f t="shared" si="184"/>
        <v>46293515.889265753</v>
      </c>
      <c r="AX61" s="14">
        <f t="shared" si="185"/>
        <v>98919.643653070147</v>
      </c>
      <c r="AY61" s="14">
        <v>220074.46997286263</v>
      </c>
      <c r="AZ61" s="14">
        <f t="shared" si="186"/>
        <v>46513590.359238617</v>
      </c>
      <c r="BA61" s="14">
        <f t="shared" si="187"/>
        <v>99162.798361854933</v>
      </c>
      <c r="BB61" s="14">
        <v>-11017.185106768171</v>
      </c>
      <c r="BC61" s="14">
        <f t="shared" si="188"/>
        <v>46502573.174131848</v>
      </c>
      <c r="BD61" s="14">
        <f t="shared" si="189"/>
        <v>99386.17247859278</v>
      </c>
      <c r="BE61" s="14">
        <v>748670.00033129484</v>
      </c>
      <c r="BF61" s="14">
        <f t="shared" si="190"/>
        <v>47251243.174463145</v>
      </c>
      <c r="BG61" s="14">
        <f t="shared" si="191"/>
        <v>100174.34183688847</v>
      </c>
      <c r="BI61" s="41">
        <f t="shared" si="192"/>
        <v>1187522.6358081368</v>
      </c>
    </row>
    <row r="62" spans="1:61" x14ac:dyDescent="0.2">
      <c r="A62" s="18" t="s">
        <v>87</v>
      </c>
      <c r="B62" s="18" t="s">
        <v>29</v>
      </c>
      <c r="C62" s="40">
        <v>2.6723057259082219E-2</v>
      </c>
      <c r="D62" s="16">
        <v>74881094.580000013</v>
      </c>
      <c r="E62" s="16">
        <f t="shared" si="155"/>
        <v>166754.31484034096</v>
      </c>
      <c r="F62" s="14">
        <v>77923.249200007325</v>
      </c>
      <c r="G62" s="14">
        <f t="shared" si="156"/>
        <v>74959017.829200014</v>
      </c>
      <c r="H62" s="14">
        <f t="shared" si="157"/>
        <v>166841.07931743198</v>
      </c>
      <c r="I62" s="14">
        <v>369694.54920000723</v>
      </c>
      <c r="J62" s="14">
        <f t="shared" si="158"/>
        <v>75328712.378400028</v>
      </c>
      <c r="K62" s="14">
        <f t="shared" si="159"/>
        <v>167339.48415313321</v>
      </c>
      <c r="L62" s="14">
        <v>97117.423089967197</v>
      </c>
      <c r="M62" s="14">
        <f t="shared" si="160"/>
        <v>75425829.801489994</v>
      </c>
      <c r="N62" s="14">
        <f t="shared" si="161"/>
        <v>167859.26094749695</v>
      </c>
      <c r="O62" s="14">
        <v>80202.14920000729</v>
      </c>
      <c r="P62" s="14">
        <f t="shared" si="162"/>
        <v>75506031.950690001</v>
      </c>
      <c r="Q62" s="14">
        <f t="shared" si="163"/>
        <v>168056.69932597448</v>
      </c>
      <c r="R62" s="14">
        <v>372172.43920000724</v>
      </c>
      <c r="S62" s="14">
        <f t="shared" si="164"/>
        <v>75878204.389890015</v>
      </c>
      <c r="T62" s="14">
        <f t="shared" si="165"/>
        <v>168560.4006604898</v>
      </c>
      <c r="U62" s="14">
        <v>1196852.7430899672</v>
      </c>
      <c r="V62" s="14">
        <f t="shared" si="166"/>
        <v>77075057.132979989</v>
      </c>
      <c r="W62" s="14">
        <f t="shared" si="167"/>
        <v>170307.44856829301</v>
      </c>
      <c r="X62" s="14">
        <v>306142.09207333333</v>
      </c>
      <c r="Y62" s="14">
        <f t="shared" si="168"/>
        <v>77381199.225053325</v>
      </c>
      <c r="Z62" s="14">
        <f t="shared" si="169"/>
        <v>171980.97427830024</v>
      </c>
      <c r="AA62" s="14">
        <v>2296.8496733333159</v>
      </c>
      <c r="AB62" s="14">
        <f t="shared" si="170"/>
        <v>77383496.074726656</v>
      </c>
      <c r="AC62" s="14">
        <f t="shared" si="171"/>
        <v>172324.40892418471</v>
      </c>
      <c r="AD62" s="14">
        <v>42130.231753333326</v>
      </c>
      <c r="AE62" s="14">
        <f t="shared" si="172"/>
        <v>77425626.30647999</v>
      </c>
      <c r="AF62" s="14">
        <f t="shared" si="173"/>
        <v>172373.87673421882</v>
      </c>
      <c r="AG62" s="14">
        <v>40277.5049733333</v>
      </c>
      <c r="AH62" s="14">
        <f t="shared" si="174"/>
        <v>77465903.811453328</v>
      </c>
      <c r="AI62" s="14">
        <f t="shared" si="175"/>
        <v>172465.63451201629</v>
      </c>
      <c r="AJ62" s="14">
        <v>154219.47087333331</v>
      </c>
      <c r="AK62" s="14">
        <f t="shared" si="176"/>
        <v>77620123.282326654</v>
      </c>
      <c r="AL62" s="14">
        <f t="shared" si="177"/>
        <v>172682.19925461078</v>
      </c>
      <c r="AM62" s="14">
        <v>307994.81885333324</v>
      </c>
      <c r="AN62" s="14">
        <f t="shared" si="178"/>
        <v>77928118.101179987</v>
      </c>
      <c r="AO62" s="14">
        <f t="shared" si="179"/>
        <v>173196.85671004126</v>
      </c>
      <c r="AP62" s="14">
        <v>116238.81557333333</v>
      </c>
      <c r="AQ62" s="14">
        <f t="shared" si="180"/>
        <v>78044356.916753322</v>
      </c>
      <c r="AR62" s="14">
        <f t="shared" si="181"/>
        <v>173669.22419770845</v>
      </c>
      <c r="AS62" s="14">
        <v>519092.80714520242</v>
      </c>
      <c r="AT62" s="14">
        <f t="shared" si="182"/>
        <v>78563449.72389853</v>
      </c>
      <c r="AU62" s="14">
        <f t="shared" si="183"/>
        <v>174376.64100322567</v>
      </c>
      <c r="AV62" s="14">
        <v>684300.8670640873</v>
      </c>
      <c r="AW62" s="14">
        <f t="shared" si="184"/>
        <v>79247750.590962619</v>
      </c>
      <c r="AX62" s="14">
        <f t="shared" si="185"/>
        <v>175716.57258910534</v>
      </c>
      <c r="AY62" s="14">
        <v>306142.09207333333</v>
      </c>
      <c r="AZ62" s="14">
        <f t="shared" si="186"/>
        <v>79553892.683035955</v>
      </c>
      <c r="BA62" s="14">
        <f t="shared" si="187"/>
        <v>176819.39191864218</v>
      </c>
      <c r="BB62" s="14">
        <v>496045.36857333325</v>
      </c>
      <c r="BC62" s="14">
        <f t="shared" si="188"/>
        <v>80049938.051609293</v>
      </c>
      <c r="BD62" s="14">
        <f t="shared" si="189"/>
        <v>177712.59614544964</v>
      </c>
      <c r="BE62" s="14">
        <v>859118.01851037529</v>
      </c>
      <c r="BF62" s="14">
        <f t="shared" si="190"/>
        <v>80909056.070119664</v>
      </c>
      <c r="BG62" s="14">
        <f t="shared" si="191"/>
        <v>179221.51734496839</v>
      </c>
      <c r="BI62" s="41">
        <f t="shared" si="192"/>
        <v>2092539.8936124721</v>
      </c>
    </row>
    <row r="63" spans="1:61" x14ac:dyDescent="0.2">
      <c r="A63" s="18" t="s">
        <v>88</v>
      </c>
      <c r="B63" s="18" t="s">
        <v>27</v>
      </c>
      <c r="C63" s="40">
        <v>2.111132803715756E-2</v>
      </c>
      <c r="D63" s="16">
        <v>227027380.91999999</v>
      </c>
      <c r="E63" s="16">
        <f t="shared" si="155"/>
        <v>399404.12600157043</v>
      </c>
      <c r="F63" s="14">
        <v>163847.70790543087</v>
      </c>
      <c r="G63" s="14">
        <f t="shared" si="156"/>
        <v>227191228.62790543</v>
      </c>
      <c r="H63" s="14">
        <f t="shared" si="157"/>
        <v>399548.25278114248</v>
      </c>
      <c r="I63" s="14">
        <v>24261.403544377419</v>
      </c>
      <c r="J63" s="14">
        <f t="shared" si="158"/>
        <v>227215490.03144979</v>
      </c>
      <c r="K63" s="14">
        <f t="shared" si="159"/>
        <v>399713.72082941723</v>
      </c>
      <c r="L63" s="14">
        <v>485156.02932960185</v>
      </c>
      <c r="M63" s="14">
        <f t="shared" si="160"/>
        <v>227700646.06077939</v>
      </c>
      <c r="N63" s="14">
        <f t="shared" si="161"/>
        <v>400161.82410163595</v>
      </c>
      <c r="O63" s="14">
        <v>1045734.0335443774</v>
      </c>
      <c r="P63" s="14">
        <f t="shared" si="162"/>
        <v>228746380.09432378</v>
      </c>
      <c r="Q63" s="14">
        <f t="shared" si="163"/>
        <v>401508.4541977258</v>
      </c>
      <c r="R63" s="14">
        <v>1062947.8479054309</v>
      </c>
      <c r="S63" s="14">
        <f t="shared" si="164"/>
        <v>229809327.94222921</v>
      </c>
      <c r="T63" s="14">
        <f t="shared" si="165"/>
        <v>403363.33231961326</v>
      </c>
      <c r="U63" s="14">
        <v>3436935.2849685485</v>
      </c>
      <c r="V63" s="14">
        <f t="shared" si="166"/>
        <v>233246263.22719777</v>
      </c>
      <c r="W63" s="14">
        <f t="shared" si="167"/>
        <v>407321.60352573724</v>
      </c>
      <c r="X63" s="14">
        <v>873030.50732309069</v>
      </c>
      <c r="Y63" s="14">
        <f t="shared" si="168"/>
        <v>234119293.73452085</v>
      </c>
      <c r="Z63" s="14">
        <f t="shared" si="169"/>
        <v>411112.81609532033</v>
      </c>
      <c r="AA63" s="14">
        <v>89536.599323090923</v>
      </c>
      <c r="AB63" s="14">
        <f t="shared" si="170"/>
        <v>234208830.33384395</v>
      </c>
      <c r="AC63" s="14">
        <f t="shared" si="171"/>
        <v>411959.52734307811</v>
      </c>
      <c r="AD63" s="14">
        <v>190270.79196309095</v>
      </c>
      <c r="AE63" s="14">
        <f t="shared" si="172"/>
        <v>234399101.12580705</v>
      </c>
      <c r="AF63" s="14">
        <f t="shared" si="173"/>
        <v>412205.65674410574</v>
      </c>
      <c r="AG63" s="14">
        <v>187473.3378230909</v>
      </c>
      <c r="AH63" s="14">
        <f t="shared" si="174"/>
        <v>234586574.46363014</v>
      </c>
      <c r="AI63" s="14">
        <f t="shared" si="175"/>
        <v>412537.93508735689</v>
      </c>
      <c r="AJ63" s="14">
        <v>481283.55332309083</v>
      </c>
      <c r="AK63" s="14">
        <f t="shared" si="176"/>
        <v>235067858.01695323</v>
      </c>
      <c r="AL63" s="14">
        <f t="shared" si="177"/>
        <v>413126.19950844423</v>
      </c>
      <c r="AM63" s="14">
        <v>875827.96146309073</v>
      </c>
      <c r="AN63" s="14">
        <f t="shared" si="178"/>
        <v>235943685.97841632</v>
      </c>
      <c r="AO63" s="14">
        <f t="shared" si="179"/>
        <v>414319.96727392985</v>
      </c>
      <c r="AP63" s="14">
        <v>408410.10676713235</v>
      </c>
      <c r="AQ63" s="14">
        <f t="shared" si="180"/>
        <v>236352096.08518344</v>
      </c>
      <c r="AR63" s="14">
        <f t="shared" si="181"/>
        <v>415449.63273793878</v>
      </c>
      <c r="AS63" s="14">
        <v>988375.28335095337</v>
      </c>
      <c r="AT63" s="14">
        <f t="shared" si="182"/>
        <v>237340471.36853439</v>
      </c>
      <c r="AU63" s="14">
        <f t="shared" si="183"/>
        <v>416678.2991782843</v>
      </c>
      <c r="AV63" s="14">
        <v>517146.89334546035</v>
      </c>
      <c r="AW63" s="14">
        <f t="shared" si="184"/>
        <v>237857618.26187986</v>
      </c>
      <c r="AX63" s="14">
        <f t="shared" si="185"/>
        <v>418002.61470076145</v>
      </c>
      <c r="AY63" s="14">
        <v>981105.72216369049</v>
      </c>
      <c r="AZ63" s="14">
        <f t="shared" si="186"/>
        <v>238838723.98404354</v>
      </c>
      <c r="BA63" s="14">
        <f t="shared" si="187"/>
        <v>419320.53563611745</v>
      </c>
      <c r="BB63" s="14">
        <v>1453369.8013436187</v>
      </c>
      <c r="BC63" s="14">
        <f t="shared" si="188"/>
        <v>240292093.78538716</v>
      </c>
      <c r="BD63" s="14">
        <f t="shared" si="189"/>
        <v>421461.99444341712</v>
      </c>
      <c r="BE63" s="14">
        <v>25927817.195995301</v>
      </c>
      <c r="BF63" s="14">
        <f t="shared" si="190"/>
        <v>266219910.98138246</v>
      </c>
      <c r="BG63" s="14">
        <f t="shared" si="191"/>
        <v>445547.54530789953</v>
      </c>
      <c r="BI63" s="41">
        <f t="shared" si="192"/>
        <v>5011722.7240566546</v>
      </c>
    </row>
    <row r="64" spans="1:61" x14ac:dyDescent="0.2">
      <c r="A64" s="18" t="s">
        <v>89</v>
      </c>
      <c r="B64" s="18" t="s">
        <v>25</v>
      </c>
      <c r="C64" s="40">
        <v>2.0982410391342455E-2</v>
      </c>
      <c r="D64" s="16">
        <v>44557065.00999999</v>
      </c>
      <c r="E64" s="16">
        <f t="shared" si="155"/>
        <v>77909.551989462096</v>
      </c>
      <c r="F64" s="14">
        <v>73797.902572612191</v>
      </c>
      <c r="G64" s="14">
        <f t="shared" si="156"/>
        <v>44630862.9125726</v>
      </c>
      <c r="H64" s="14">
        <f t="shared" si="157"/>
        <v>77974.071067703699</v>
      </c>
      <c r="I64" s="14">
        <v>763704.07257261209</v>
      </c>
      <c r="J64" s="14">
        <f t="shared" si="158"/>
        <v>45394566.985145211</v>
      </c>
      <c r="K64" s="14">
        <f t="shared" si="159"/>
        <v>78706.271490456071</v>
      </c>
      <c r="L64" s="14">
        <v>227859.32072208144</v>
      </c>
      <c r="M64" s="14">
        <f t="shared" si="160"/>
        <v>45622426.305867292</v>
      </c>
      <c r="N64" s="14">
        <f t="shared" si="161"/>
        <v>79573.162742420289</v>
      </c>
      <c r="O64" s="14">
        <v>561444.91257261217</v>
      </c>
      <c r="P64" s="14">
        <f t="shared" si="162"/>
        <v>46183871.218439907</v>
      </c>
      <c r="Q64" s="14">
        <f t="shared" si="163"/>
        <v>80263.22546519585</v>
      </c>
      <c r="R64" s="14">
        <v>1840178.9125726123</v>
      </c>
      <c r="S64" s="14">
        <f t="shared" si="164"/>
        <v>48024050.131012522</v>
      </c>
      <c r="T64" s="14">
        <f t="shared" si="165"/>
        <v>82362.886161230141</v>
      </c>
      <c r="U64" s="14">
        <v>241726.79072208141</v>
      </c>
      <c r="V64" s="14">
        <f t="shared" si="166"/>
        <v>48265776.921734601</v>
      </c>
      <c r="W64" s="14">
        <f t="shared" si="167"/>
        <v>84183.027822172051</v>
      </c>
      <c r="X64" s="14">
        <v>182746.08249666667</v>
      </c>
      <c r="Y64" s="14">
        <f t="shared" si="168"/>
        <v>48448523.004231267</v>
      </c>
      <c r="Z64" s="14">
        <f t="shared" si="169"/>
        <v>84554.130489916555</v>
      </c>
      <c r="AA64" s="14">
        <v>62085.232896666676</v>
      </c>
      <c r="AB64" s="14">
        <f t="shared" si="170"/>
        <v>48510608.23712793</v>
      </c>
      <c r="AC64" s="14">
        <f t="shared" si="171"/>
        <v>84768.178453926346</v>
      </c>
      <c r="AD64" s="14">
        <v>78234.983606666705</v>
      </c>
      <c r="AE64" s="14">
        <f t="shared" si="172"/>
        <v>48588843.220734596</v>
      </c>
      <c r="AF64" s="14">
        <f t="shared" si="173"/>
        <v>84890.855802629449</v>
      </c>
      <c r="AG64" s="14">
        <v>77167.839096666692</v>
      </c>
      <c r="AH64" s="14">
        <f t="shared" si="174"/>
        <v>48666011.059831262</v>
      </c>
      <c r="AI64" s="14">
        <f t="shared" si="175"/>
        <v>85026.719377710062</v>
      </c>
      <c r="AJ64" s="14">
        <v>122415.65769666669</v>
      </c>
      <c r="AK64" s="14">
        <f t="shared" si="176"/>
        <v>48788426.717527926</v>
      </c>
      <c r="AL64" s="14">
        <f t="shared" si="177"/>
        <v>85201.208662587422</v>
      </c>
      <c r="AM64" s="14">
        <v>183813.22700666668</v>
      </c>
      <c r="AN64" s="14">
        <f t="shared" si="178"/>
        <v>48972239.944534592</v>
      </c>
      <c r="AO64" s="14">
        <f t="shared" si="179"/>
        <v>85468.934501442782</v>
      </c>
      <c r="AP64" s="14">
        <v>107333.05149666668</v>
      </c>
      <c r="AQ64" s="14">
        <f t="shared" si="180"/>
        <v>49079572.996031262</v>
      </c>
      <c r="AR64" s="14">
        <f t="shared" si="181"/>
        <v>85723.474113920645</v>
      </c>
      <c r="AS64" s="14">
        <v>182746.08249666667</v>
      </c>
      <c r="AT64" s="14">
        <f t="shared" si="182"/>
        <v>49262319.078527927</v>
      </c>
      <c r="AU64" s="14">
        <f t="shared" si="183"/>
        <v>85977.080757062868</v>
      </c>
      <c r="AV64" s="14">
        <v>123482.8022066667</v>
      </c>
      <c r="AW64" s="14">
        <f t="shared" si="184"/>
        <v>49385801.880734593</v>
      </c>
      <c r="AX64" s="14">
        <f t="shared" si="185"/>
        <v>86244.806595918213</v>
      </c>
      <c r="AY64" s="14">
        <v>182746.08249666667</v>
      </c>
      <c r="AZ64" s="14">
        <f t="shared" si="186"/>
        <v>49568547.963231258</v>
      </c>
      <c r="BA64" s="14">
        <f t="shared" si="187"/>
        <v>86512.532434773573</v>
      </c>
      <c r="BB64" s="14">
        <v>258159.11349666669</v>
      </c>
      <c r="BC64" s="14">
        <f t="shared" si="188"/>
        <v>49826707.076727927</v>
      </c>
      <c r="BD64" s="14">
        <f t="shared" si="189"/>
        <v>86898.001341690557</v>
      </c>
      <c r="BE64" s="14">
        <v>680361.72989854973</v>
      </c>
      <c r="BF64" s="14">
        <f t="shared" si="190"/>
        <v>50507068.806626476</v>
      </c>
      <c r="BG64" s="14">
        <f t="shared" si="191"/>
        <v>87718.519237396671</v>
      </c>
      <c r="BI64" s="41">
        <f t="shared" si="192"/>
        <v>1028984.4417689751</v>
      </c>
    </row>
    <row r="65" spans="1:61" x14ac:dyDescent="0.2">
      <c r="A65" s="18" t="s">
        <v>90</v>
      </c>
      <c r="B65" s="18" t="s">
        <v>34</v>
      </c>
      <c r="C65" s="40">
        <v>2.2073152816033538E-2</v>
      </c>
      <c r="D65" s="16">
        <v>16921266.509999998</v>
      </c>
      <c r="E65" s="16">
        <f t="shared" si="155"/>
        <v>31125.47512633837</v>
      </c>
      <c r="F65" s="14">
        <v>-28176.14366666667</v>
      </c>
      <c r="G65" s="14">
        <f t="shared" si="156"/>
        <v>16893090.366333332</v>
      </c>
      <c r="H65" s="14">
        <f t="shared" si="157"/>
        <v>31099.561112800002</v>
      </c>
      <c r="I65" s="14">
        <v>-28176.14366666667</v>
      </c>
      <c r="J65" s="14">
        <f t="shared" si="158"/>
        <v>16864914.222666666</v>
      </c>
      <c r="K65" s="14">
        <f t="shared" si="159"/>
        <v>31047.73308572327</v>
      </c>
      <c r="L65" s="14">
        <v>-28176.14366666667</v>
      </c>
      <c r="M65" s="14">
        <f t="shared" si="160"/>
        <v>16836738.079</v>
      </c>
      <c r="N65" s="14">
        <f t="shared" si="161"/>
        <v>30995.905058646527</v>
      </c>
      <c r="O65" s="14">
        <v>-28176.14366666667</v>
      </c>
      <c r="P65" s="14">
        <f t="shared" si="162"/>
        <v>16808561.935333334</v>
      </c>
      <c r="Q65" s="14">
        <f t="shared" si="163"/>
        <v>30944.077031569799</v>
      </c>
      <c r="R65" s="14">
        <v>-28176.14366666667</v>
      </c>
      <c r="S65" s="14">
        <f t="shared" si="164"/>
        <v>16780385.791666668</v>
      </c>
      <c r="T65" s="14">
        <f t="shared" si="165"/>
        <v>30892.249004493056</v>
      </c>
      <c r="U65" s="14">
        <v>-28176.14366666667</v>
      </c>
      <c r="V65" s="14">
        <f t="shared" si="166"/>
        <v>16752209.648000002</v>
      </c>
      <c r="W65" s="14">
        <f t="shared" si="167"/>
        <v>30840.420977416321</v>
      </c>
      <c r="X65" s="14">
        <v>-28176.14366666667</v>
      </c>
      <c r="Y65" s="14">
        <f t="shared" si="168"/>
        <v>16724033.504333336</v>
      </c>
      <c r="Z65" s="14">
        <f t="shared" si="169"/>
        <v>30788.592950339586</v>
      </c>
      <c r="AA65" s="14">
        <v>-28176.14366666667</v>
      </c>
      <c r="AB65" s="14">
        <f t="shared" si="170"/>
        <v>16695857.36066667</v>
      </c>
      <c r="AC65" s="14">
        <f t="shared" si="171"/>
        <v>30736.76492326285</v>
      </c>
      <c r="AD65" s="14">
        <v>-28176.14366666667</v>
      </c>
      <c r="AE65" s="14">
        <f t="shared" si="172"/>
        <v>16667681.217000004</v>
      </c>
      <c r="AF65" s="14">
        <f t="shared" si="173"/>
        <v>30684.936896186115</v>
      </c>
      <c r="AG65" s="14">
        <v>-28176.14366666667</v>
      </c>
      <c r="AH65" s="14">
        <f t="shared" si="174"/>
        <v>16639505.073333338</v>
      </c>
      <c r="AI65" s="14">
        <f t="shared" si="175"/>
        <v>30633.108869109376</v>
      </c>
      <c r="AJ65" s="14">
        <v>-28176.14366666667</v>
      </c>
      <c r="AK65" s="14">
        <f t="shared" si="176"/>
        <v>16611328.929666672</v>
      </c>
      <c r="AL65" s="14">
        <f t="shared" si="177"/>
        <v>30581.280842032644</v>
      </c>
      <c r="AM65" s="14">
        <v>-28176.14366666667</v>
      </c>
      <c r="AN65" s="14">
        <f t="shared" si="178"/>
        <v>16583152.786000006</v>
      </c>
      <c r="AO65" s="14">
        <f t="shared" si="179"/>
        <v>30529.452814955905</v>
      </c>
      <c r="AP65" s="14">
        <v>-28176.14366666667</v>
      </c>
      <c r="AQ65" s="14">
        <f t="shared" si="180"/>
        <v>16554976.64233334</v>
      </c>
      <c r="AR65" s="14">
        <f t="shared" si="181"/>
        <v>30477.624787879166</v>
      </c>
      <c r="AS65" s="14">
        <v>-28176.14366666667</v>
      </c>
      <c r="AT65" s="14">
        <f t="shared" si="182"/>
        <v>16526800.498666674</v>
      </c>
      <c r="AU65" s="14">
        <f t="shared" si="183"/>
        <v>30425.796760802434</v>
      </c>
      <c r="AV65" s="14">
        <v>-28176.14366666667</v>
      </c>
      <c r="AW65" s="14">
        <f t="shared" si="184"/>
        <v>16498624.355000008</v>
      </c>
      <c r="AX65" s="14">
        <f t="shared" si="185"/>
        <v>30373.968733725695</v>
      </c>
      <c r="AY65" s="14">
        <v>-28176.14366666667</v>
      </c>
      <c r="AZ65" s="14">
        <f t="shared" si="186"/>
        <v>16470448.211333342</v>
      </c>
      <c r="BA65" s="14">
        <f t="shared" si="187"/>
        <v>30322.140706648959</v>
      </c>
      <c r="BB65" s="14">
        <v>-28176.14366666667</v>
      </c>
      <c r="BC65" s="14">
        <f t="shared" si="188"/>
        <v>16442272.067666676</v>
      </c>
      <c r="BD65" s="14">
        <f t="shared" si="189"/>
        <v>30270.312679572224</v>
      </c>
      <c r="BE65" s="14">
        <v>-28176.14366666667</v>
      </c>
      <c r="BF65" s="14">
        <f t="shared" si="190"/>
        <v>16414095.92400001</v>
      </c>
      <c r="BG65" s="14">
        <f t="shared" si="191"/>
        <v>30218.484652495488</v>
      </c>
      <c r="BI65" s="41">
        <f t="shared" si="192"/>
        <v>366042.46561701043</v>
      </c>
    </row>
    <row r="66" spans="1:61" x14ac:dyDescent="0.2">
      <c r="A66" s="18" t="s">
        <v>63</v>
      </c>
      <c r="B66" s="18" t="s">
        <v>13</v>
      </c>
      <c r="C66" s="40">
        <v>3.4346821805925291E-2</v>
      </c>
      <c r="D66" s="16">
        <v>205229144.75999999</v>
      </c>
      <c r="E66" s="16">
        <f t="shared" si="155"/>
        <v>587414.07203784713</v>
      </c>
      <c r="F66" s="14">
        <v>133643.68300000002</v>
      </c>
      <c r="G66" s="14">
        <f t="shared" si="156"/>
        <v>205362788.44299999</v>
      </c>
      <c r="H66" s="14">
        <f t="shared" si="157"/>
        <v>587605.33186140913</v>
      </c>
      <c r="I66" s="14">
        <v>-53011.716999999946</v>
      </c>
      <c r="J66" s="14">
        <f t="shared" si="158"/>
        <v>205309776.72599998</v>
      </c>
      <c r="K66" s="14">
        <f t="shared" si="159"/>
        <v>587720.72568507853</v>
      </c>
      <c r="L66" s="14">
        <v>-125264.80699999997</v>
      </c>
      <c r="M66" s="14">
        <f t="shared" si="160"/>
        <v>205184511.91899997</v>
      </c>
      <c r="N66" s="14">
        <f t="shared" si="161"/>
        <v>587465.59101832809</v>
      </c>
      <c r="O66" s="14">
        <v>87681.323000000033</v>
      </c>
      <c r="P66" s="14">
        <f t="shared" si="162"/>
        <v>205272193.24199998</v>
      </c>
      <c r="Q66" s="14">
        <f t="shared" si="163"/>
        <v>587411.80463383673</v>
      </c>
      <c r="R66" s="14">
        <v>505840.26300000004</v>
      </c>
      <c r="S66" s="14">
        <f t="shared" si="164"/>
        <v>205778033.505</v>
      </c>
      <c r="T66" s="14">
        <f t="shared" si="165"/>
        <v>588261.20380684978</v>
      </c>
      <c r="U66" s="14">
        <v>749495.67299999995</v>
      </c>
      <c r="V66" s="14">
        <f t="shared" si="166"/>
        <v>206527529.178</v>
      </c>
      <c r="W66" s="14">
        <f t="shared" si="167"/>
        <v>590057.73712769838</v>
      </c>
      <c r="X66" s="14">
        <v>-262634.46699999995</v>
      </c>
      <c r="Y66" s="14">
        <f t="shared" si="168"/>
        <v>206264894.711</v>
      </c>
      <c r="Z66" s="14">
        <f t="shared" si="169"/>
        <v>590754.49275631085</v>
      </c>
      <c r="AA66" s="14">
        <v>-256756.07699999996</v>
      </c>
      <c r="AB66" s="14">
        <f t="shared" si="170"/>
        <v>206008138.634</v>
      </c>
      <c r="AC66" s="14">
        <f t="shared" si="171"/>
        <v>590011.18382037547</v>
      </c>
      <c r="AD66" s="14">
        <v>-151188.07699999993</v>
      </c>
      <c r="AE66" s="14">
        <f t="shared" si="172"/>
        <v>205856950.55700001</v>
      </c>
      <c r="AF66" s="14">
        <f t="shared" si="173"/>
        <v>589427.36777186685</v>
      </c>
      <c r="AG66" s="14">
        <v>-227146.07699999996</v>
      </c>
      <c r="AH66" s="14">
        <f t="shared" si="174"/>
        <v>205629804.48000002</v>
      </c>
      <c r="AI66" s="14">
        <f t="shared" si="175"/>
        <v>588885.92711476132</v>
      </c>
      <c r="AJ66" s="14">
        <v>-209247.62699999998</v>
      </c>
      <c r="AK66" s="14">
        <f t="shared" si="176"/>
        <v>205420556.85300002</v>
      </c>
      <c r="AL66" s="14">
        <f t="shared" si="177"/>
        <v>588261.3964152399</v>
      </c>
      <c r="AM66" s="14">
        <v>-231329.90699999995</v>
      </c>
      <c r="AN66" s="14">
        <f t="shared" si="178"/>
        <v>205189226.94600001</v>
      </c>
      <c r="AO66" s="14">
        <f t="shared" si="179"/>
        <v>587630.87816307344</v>
      </c>
      <c r="AP66" s="14">
        <v>-62902.536252431921</v>
      </c>
      <c r="AQ66" s="14">
        <f t="shared" si="180"/>
        <v>205126324.40974757</v>
      </c>
      <c r="AR66" s="14">
        <f t="shared" si="181"/>
        <v>587209.79694232706</v>
      </c>
      <c r="AS66" s="14">
        <v>148289.26152531302</v>
      </c>
      <c r="AT66" s="14">
        <f t="shared" si="182"/>
        <v>205274613.67127287</v>
      </c>
      <c r="AU66" s="14">
        <f t="shared" si="183"/>
        <v>587331.99538555788</v>
      </c>
      <c r="AV66" s="14">
        <v>334864.42933117808</v>
      </c>
      <c r="AW66" s="14">
        <f t="shared" si="184"/>
        <v>205609478.10060406</v>
      </c>
      <c r="AX66" s="14">
        <f t="shared" si="185"/>
        <v>588023.44512408797</v>
      </c>
      <c r="AY66" s="14">
        <v>358459.93166751426</v>
      </c>
      <c r="AZ66" s="14">
        <f t="shared" si="186"/>
        <v>205967938.03227156</v>
      </c>
      <c r="BA66" s="14">
        <f t="shared" si="187"/>
        <v>589015.67380245996</v>
      </c>
      <c r="BB66" s="14">
        <v>570592.75839087716</v>
      </c>
      <c r="BC66" s="14">
        <f t="shared" si="188"/>
        <v>206538530.79066244</v>
      </c>
      <c r="BD66" s="14">
        <f t="shared" si="189"/>
        <v>590345.25743553299</v>
      </c>
      <c r="BE66" s="14">
        <v>1972421.5650139269</v>
      </c>
      <c r="BF66" s="14">
        <f t="shared" si="190"/>
        <v>208510952.35567635</v>
      </c>
      <c r="BG66" s="14">
        <f t="shared" si="191"/>
        <v>593984.60992786218</v>
      </c>
      <c r="BI66" s="41">
        <f t="shared" si="192"/>
        <v>7070882.0246594548</v>
      </c>
    </row>
    <row r="67" spans="1:61" x14ac:dyDescent="0.2">
      <c r="A67" s="18" t="s">
        <v>64</v>
      </c>
      <c r="B67" s="18" t="s">
        <v>14</v>
      </c>
      <c r="C67" s="40">
        <v>4.0215066440176098E-2</v>
      </c>
      <c r="D67" s="16">
        <v>70385667.229999989</v>
      </c>
      <c r="E67" s="16">
        <f t="shared" si="155"/>
        <v>235880.35700754795</v>
      </c>
      <c r="F67" s="14">
        <v>275138.56800000003</v>
      </c>
      <c r="G67" s="14">
        <f t="shared" si="156"/>
        <v>70660805.797999993</v>
      </c>
      <c r="H67" s="14">
        <f t="shared" si="157"/>
        <v>236341.38683223026</v>
      </c>
      <c r="I67" s="14">
        <v>-43825.221999999987</v>
      </c>
      <c r="J67" s="14">
        <f t="shared" si="158"/>
        <v>70616980.57599999</v>
      </c>
      <c r="K67" s="14">
        <f t="shared" si="159"/>
        <v>236728.98189797564</v>
      </c>
      <c r="L67" s="14">
        <v>189747.86800000002</v>
      </c>
      <c r="M67" s="14">
        <f t="shared" si="160"/>
        <v>70806728.443999991</v>
      </c>
      <c r="N67" s="14">
        <f t="shared" si="161"/>
        <v>236973.49393564297</v>
      </c>
      <c r="O67" s="14">
        <v>104409.99800000002</v>
      </c>
      <c r="P67" s="14">
        <f t="shared" si="162"/>
        <v>70911138.441999987</v>
      </c>
      <c r="Q67" s="14">
        <f t="shared" si="163"/>
        <v>237466.39302418838</v>
      </c>
      <c r="R67" s="14">
        <v>1143663.0179999999</v>
      </c>
      <c r="S67" s="14">
        <f t="shared" si="164"/>
        <v>72054801.459999993</v>
      </c>
      <c r="T67" s="14">
        <f t="shared" si="165"/>
        <v>239557.69882671468</v>
      </c>
      <c r="U67" s="14">
        <v>726878.00800000015</v>
      </c>
      <c r="V67" s="14">
        <f t="shared" si="166"/>
        <v>72781679.467999995</v>
      </c>
      <c r="W67" s="14">
        <f t="shared" si="167"/>
        <v>242692.02931170072</v>
      </c>
      <c r="X67" s="14">
        <v>66938.398000000016</v>
      </c>
      <c r="Y67" s="14">
        <f t="shared" si="168"/>
        <v>72848617.865999997</v>
      </c>
      <c r="Z67" s="14">
        <f t="shared" si="169"/>
        <v>244022.17012455873</v>
      </c>
      <c r="AA67" s="14">
        <v>265874.49800000008</v>
      </c>
      <c r="AB67" s="14">
        <f t="shared" si="170"/>
        <v>73114492.363999993</v>
      </c>
      <c r="AC67" s="14">
        <f t="shared" si="171"/>
        <v>244579.84065475818</v>
      </c>
      <c r="AD67" s="14">
        <v>471312.05800000008</v>
      </c>
      <c r="AE67" s="14">
        <f t="shared" si="172"/>
        <v>73585804.421999991</v>
      </c>
      <c r="AF67" s="14">
        <f t="shared" si="173"/>
        <v>245815.09091843921</v>
      </c>
      <c r="AG67" s="14">
        <v>271539.05800000008</v>
      </c>
      <c r="AH67" s="14">
        <f t="shared" si="174"/>
        <v>73857343.479999989</v>
      </c>
      <c r="AI67" s="14">
        <f t="shared" si="175"/>
        <v>247059.83287615166</v>
      </c>
      <c r="AJ67" s="14">
        <v>332539.61800000002</v>
      </c>
      <c r="AK67" s="14">
        <f t="shared" si="176"/>
        <v>74189883.09799999</v>
      </c>
      <c r="AL67" s="14">
        <f t="shared" si="177"/>
        <v>248072.04387991971</v>
      </c>
      <c r="AM67" s="14">
        <v>211078.49800000005</v>
      </c>
      <c r="AN67" s="14">
        <f t="shared" si="178"/>
        <v>74400961.595999986</v>
      </c>
      <c r="AO67" s="14">
        <f t="shared" si="179"/>
        <v>248982.94549046236</v>
      </c>
      <c r="AP67" s="14">
        <v>271539.05800000008</v>
      </c>
      <c r="AQ67" s="14">
        <f t="shared" si="180"/>
        <v>74672500.653999984</v>
      </c>
      <c r="AR67" s="14">
        <f t="shared" si="181"/>
        <v>249791.63286878468</v>
      </c>
      <c r="AS67" s="14">
        <v>335739.05800000002</v>
      </c>
      <c r="AT67" s="14">
        <f t="shared" si="182"/>
        <v>75008239.711999983</v>
      </c>
      <c r="AU67" s="14">
        <f t="shared" si="183"/>
        <v>250809.20494305986</v>
      </c>
      <c r="AV67" s="14">
        <v>271539.05800000008</v>
      </c>
      <c r="AW67" s="14">
        <f t="shared" si="184"/>
        <v>75279778.769999981</v>
      </c>
      <c r="AX67" s="14">
        <f t="shared" si="185"/>
        <v>251826.77701733506</v>
      </c>
      <c r="AY67" s="14">
        <v>271539.05800000008</v>
      </c>
      <c r="AZ67" s="14">
        <f t="shared" si="186"/>
        <v>75551317.827999979</v>
      </c>
      <c r="BA67" s="14">
        <f t="shared" si="187"/>
        <v>252736.7737888828</v>
      </c>
      <c r="BB67" s="14">
        <v>1811044.1705984799</v>
      </c>
      <c r="BC67" s="14">
        <f t="shared" si="188"/>
        <v>77362361.998598456</v>
      </c>
      <c r="BD67" s="14">
        <f t="shared" si="189"/>
        <v>256226.40807660297</v>
      </c>
      <c r="BE67" s="14">
        <v>1760331.4910463598</v>
      </c>
      <c r="BF67" s="14">
        <f t="shared" si="190"/>
        <v>79122693.489644811</v>
      </c>
      <c r="BG67" s="14">
        <f t="shared" si="191"/>
        <v>262210.70430643111</v>
      </c>
      <c r="BI67" s="41">
        <f t="shared" si="192"/>
        <v>3002133.4249453866</v>
      </c>
    </row>
    <row r="68" spans="1:61" x14ac:dyDescent="0.2">
      <c r="A68" s="18" t="s">
        <v>65</v>
      </c>
      <c r="B68" s="18" t="s">
        <v>15</v>
      </c>
      <c r="C68" s="40">
        <v>4.2999999999999997E-2</v>
      </c>
      <c r="D68" s="16">
        <v>138683.51</v>
      </c>
      <c r="E68" s="16">
        <f t="shared" si="155"/>
        <v>496.94924416666663</v>
      </c>
      <c r="F68" s="14">
        <v>0</v>
      </c>
      <c r="G68" s="14">
        <f t="shared" si="156"/>
        <v>138683.51</v>
      </c>
      <c r="H68" s="14">
        <f t="shared" si="157"/>
        <v>496.94924416666663</v>
      </c>
      <c r="I68" s="14">
        <v>0</v>
      </c>
      <c r="J68" s="14">
        <f t="shared" si="158"/>
        <v>138683.51</v>
      </c>
      <c r="K68" s="14">
        <f t="shared" si="159"/>
        <v>496.94924416666663</v>
      </c>
      <c r="L68" s="14">
        <v>0</v>
      </c>
      <c r="M68" s="14">
        <f t="shared" si="160"/>
        <v>138683.51</v>
      </c>
      <c r="N68" s="14">
        <f t="shared" si="161"/>
        <v>496.94924416666663</v>
      </c>
      <c r="O68" s="14">
        <v>0</v>
      </c>
      <c r="P68" s="14">
        <f t="shared" si="162"/>
        <v>138683.51</v>
      </c>
      <c r="Q68" s="14">
        <f t="shared" si="163"/>
        <v>496.94924416666663</v>
      </c>
      <c r="R68" s="14">
        <v>0</v>
      </c>
      <c r="S68" s="14">
        <f t="shared" si="164"/>
        <v>138683.51</v>
      </c>
      <c r="T68" s="14">
        <f t="shared" si="165"/>
        <v>496.94924416666663</v>
      </c>
      <c r="U68" s="14">
        <v>0</v>
      </c>
      <c r="V68" s="14">
        <f t="shared" si="166"/>
        <v>138683.51</v>
      </c>
      <c r="W68" s="14">
        <f t="shared" si="167"/>
        <v>496.94924416666663</v>
      </c>
      <c r="X68" s="14">
        <v>0</v>
      </c>
      <c r="Y68" s="14">
        <f t="shared" si="168"/>
        <v>138683.51</v>
      </c>
      <c r="Z68" s="14">
        <f t="shared" si="169"/>
        <v>496.94924416666663</v>
      </c>
      <c r="AA68" s="14">
        <v>0</v>
      </c>
      <c r="AB68" s="14">
        <f t="shared" si="170"/>
        <v>138683.51</v>
      </c>
      <c r="AC68" s="14">
        <f t="shared" si="171"/>
        <v>496.94924416666663</v>
      </c>
      <c r="AD68" s="14">
        <v>0</v>
      </c>
      <c r="AE68" s="14">
        <f t="shared" si="172"/>
        <v>138683.51</v>
      </c>
      <c r="AF68" s="14">
        <f t="shared" si="173"/>
        <v>496.94924416666663</v>
      </c>
      <c r="AG68" s="14">
        <v>0</v>
      </c>
      <c r="AH68" s="14">
        <f t="shared" si="174"/>
        <v>138683.51</v>
      </c>
      <c r="AI68" s="14">
        <f t="shared" si="175"/>
        <v>496.94924416666663</v>
      </c>
      <c r="AJ68" s="14">
        <v>0</v>
      </c>
      <c r="AK68" s="14">
        <f t="shared" si="176"/>
        <v>138683.51</v>
      </c>
      <c r="AL68" s="14">
        <f t="shared" si="177"/>
        <v>496.94924416666663</v>
      </c>
      <c r="AM68" s="14">
        <v>0</v>
      </c>
      <c r="AN68" s="14">
        <f t="shared" si="178"/>
        <v>138683.51</v>
      </c>
      <c r="AO68" s="14">
        <f t="shared" si="179"/>
        <v>496.94924416666663</v>
      </c>
      <c r="AP68" s="14">
        <v>0</v>
      </c>
      <c r="AQ68" s="14">
        <f t="shared" si="180"/>
        <v>138683.51</v>
      </c>
      <c r="AR68" s="14">
        <f t="shared" si="181"/>
        <v>496.94924416666663</v>
      </c>
      <c r="AS68" s="14">
        <v>0</v>
      </c>
      <c r="AT68" s="14">
        <f t="shared" si="182"/>
        <v>138683.51</v>
      </c>
      <c r="AU68" s="14">
        <f t="shared" si="183"/>
        <v>496.94924416666663</v>
      </c>
      <c r="AV68" s="14">
        <v>0</v>
      </c>
      <c r="AW68" s="14">
        <f t="shared" si="184"/>
        <v>138683.51</v>
      </c>
      <c r="AX68" s="14">
        <f t="shared" si="185"/>
        <v>496.94924416666663</v>
      </c>
      <c r="AY68" s="14">
        <v>0</v>
      </c>
      <c r="AZ68" s="14">
        <f t="shared" si="186"/>
        <v>138683.51</v>
      </c>
      <c r="BA68" s="14">
        <f t="shared" si="187"/>
        <v>496.94924416666663</v>
      </c>
      <c r="BB68" s="14">
        <v>0</v>
      </c>
      <c r="BC68" s="14">
        <f t="shared" si="188"/>
        <v>138683.51</v>
      </c>
      <c r="BD68" s="14">
        <f t="shared" si="189"/>
        <v>496.94924416666663</v>
      </c>
      <c r="BE68" s="14">
        <v>0</v>
      </c>
      <c r="BF68" s="14">
        <f t="shared" si="190"/>
        <v>138683.51</v>
      </c>
      <c r="BG68" s="14">
        <f t="shared" si="191"/>
        <v>496.94924416666663</v>
      </c>
      <c r="BI68" s="41">
        <f t="shared" si="192"/>
        <v>5963.3909299999978</v>
      </c>
    </row>
    <row r="69" spans="1:61" x14ac:dyDescent="0.2">
      <c r="A69" s="18" t="s">
        <v>93</v>
      </c>
      <c r="B69" s="18" t="s">
        <v>36</v>
      </c>
      <c r="C69" s="40">
        <v>5.221267842376643E-2</v>
      </c>
      <c r="D69" s="16">
        <v>305921417.25</v>
      </c>
      <c r="E69" s="16">
        <f t="shared" si="155"/>
        <v>1331081.3818180936</v>
      </c>
      <c r="F69" s="14">
        <v>324243.54899999965</v>
      </c>
      <c r="G69" s="14">
        <f t="shared" si="156"/>
        <v>306245660.79900002</v>
      </c>
      <c r="H69" s="14">
        <f t="shared" si="157"/>
        <v>1331786.7828245484</v>
      </c>
      <c r="I69" s="14">
        <v>1915570.8370000005</v>
      </c>
      <c r="J69" s="14">
        <f t="shared" si="158"/>
        <v>308161231.63600004</v>
      </c>
      <c r="K69" s="14">
        <f t="shared" si="159"/>
        <v>1336659.5623355962</v>
      </c>
      <c r="L69" s="14">
        <v>696353.99899999984</v>
      </c>
      <c r="M69" s="14">
        <f t="shared" si="160"/>
        <v>308857585.63500005</v>
      </c>
      <c r="N69" s="14">
        <f t="shared" si="161"/>
        <v>1342341.8786493095</v>
      </c>
      <c r="O69" s="14">
        <v>-654427.70700000005</v>
      </c>
      <c r="P69" s="14">
        <f t="shared" si="162"/>
        <v>308203157.92800003</v>
      </c>
      <c r="Q69" s="14">
        <f t="shared" si="163"/>
        <v>1342433.0904827134</v>
      </c>
      <c r="R69" s="14">
        <v>-723903.82700000005</v>
      </c>
      <c r="S69" s="14">
        <f t="shared" si="164"/>
        <v>307479254.10100001</v>
      </c>
      <c r="T69" s="14">
        <f t="shared" si="165"/>
        <v>1339434.4912682935</v>
      </c>
      <c r="U69" s="14">
        <v>5056360.8669999996</v>
      </c>
      <c r="V69" s="14">
        <f t="shared" si="166"/>
        <v>312535614.96799999</v>
      </c>
      <c r="W69" s="14">
        <f t="shared" si="167"/>
        <v>1348859.8740272226</v>
      </c>
      <c r="X69" s="14">
        <v>-1170804.3279777754</v>
      </c>
      <c r="Y69" s="14">
        <f t="shared" si="168"/>
        <v>311364810.64002222</v>
      </c>
      <c r="Z69" s="14">
        <f t="shared" si="169"/>
        <v>1357313.0121134447</v>
      </c>
      <c r="AA69" s="14">
        <v>-923260.36262722302</v>
      </c>
      <c r="AB69" s="14">
        <f t="shared" si="170"/>
        <v>310441550.27739501</v>
      </c>
      <c r="AC69" s="14">
        <f t="shared" si="171"/>
        <v>1352757.3151847315</v>
      </c>
      <c r="AD69" s="14">
        <v>-645558.78773077007</v>
      </c>
      <c r="AE69" s="14">
        <f t="shared" si="172"/>
        <v>309795991.48966426</v>
      </c>
      <c r="AF69" s="14">
        <f t="shared" si="173"/>
        <v>1349344.3047762862</v>
      </c>
      <c r="AG69" s="14">
        <v>3177452.1412679441</v>
      </c>
      <c r="AH69" s="14">
        <f t="shared" si="174"/>
        <v>312973443.63093221</v>
      </c>
      <c r="AI69" s="14">
        <f t="shared" si="175"/>
        <v>1354852.5103375989</v>
      </c>
      <c r="AJ69" s="14">
        <v>-182211.12065043021</v>
      </c>
      <c r="AK69" s="14">
        <f t="shared" si="176"/>
        <v>312791232.5102818</v>
      </c>
      <c r="AL69" s="14">
        <f t="shared" si="177"/>
        <v>1361368.741846398</v>
      </c>
      <c r="AM69" s="14">
        <v>1262415.8043975502</v>
      </c>
      <c r="AN69" s="14">
        <f t="shared" si="178"/>
        <v>314053648.31467932</v>
      </c>
      <c r="AO69" s="14">
        <f t="shared" si="179"/>
        <v>1363718.7576707455</v>
      </c>
      <c r="AP69" s="14">
        <v>120343.61126936995</v>
      </c>
      <c r="AQ69" s="14">
        <f t="shared" si="180"/>
        <v>314173991.92594868</v>
      </c>
      <c r="AR69" s="14">
        <f t="shared" si="181"/>
        <v>1366726.9898668972</v>
      </c>
      <c r="AS69" s="14">
        <v>3486695.0160999997</v>
      </c>
      <c r="AT69" s="14">
        <f t="shared" si="182"/>
        <v>317660686.94204867</v>
      </c>
      <c r="AU69" s="14">
        <f t="shared" si="183"/>
        <v>1374574.20436327</v>
      </c>
      <c r="AV69" s="14">
        <v>-21961.491700870218</v>
      </c>
      <c r="AW69" s="14">
        <f t="shared" si="184"/>
        <v>317638725.45034778</v>
      </c>
      <c r="AX69" s="14">
        <f t="shared" si="185"/>
        <v>1382111.8300854987</v>
      </c>
      <c r="AY69" s="14">
        <v>-231836.4368358301</v>
      </c>
      <c r="AZ69" s="14">
        <f t="shared" si="186"/>
        <v>317406889.01351196</v>
      </c>
      <c r="BA69" s="14">
        <f t="shared" si="187"/>
        <v>1381559.6855176946</v>
      </c>
      <c r="BB69" s="14">
        <v>454435.44716459978</v>
      </c>
      <c r="BC69" s="14">
        <f t="shared" si="188"/>
        <v>317861324.46067655</v>
      </c>
      <c r="BD69" s="14">
        <f t="shared" si="189"/>
        <v>1382043.9559570171</v>
      </c>
      <c r="BE69" s="14">
        <v>6249567.5733642858</v>
      </c>
      <c r="BF69" s="14">
        <f t="shared" si="190"/>
        <v>324110892.03404081</v>
      </c>
      <c r="BG69" s="14">
        <f t="shared" si="191"/>
        <v>1396628.7040346351</v>
      </c>
      <c r="BI69" s="41">
        <f t="shared" si="192"/>
        <v>16423000.01175422</v>
      </c>
    </row>
    <row r="70" spans="1:61" x14ac:dyDescent="0.2">
      <c r="A70" s="18" t="s">
        <v>68</v>
      </c>
      <c r="B70" s="18" t="s">
        <v>16</v>
      </c>
      <c r="C70" s="40">
        <v>2.0318511008325931E-2</v>
      </c>
      <c r="D70" s="16">
        <v>22195491.73</v>
      </c>
      <c r="E70" s="16">
        <f t="shared" si="155"/>
        <v>37581.611920934352</v>
      </c>
      <c r="F70" s="14">
        <v>-65074.645833333358</v>
      </c>
      <c r="G70" s="14">
        <f t="shared" si="156"/>
        <v>22130417.084166668</v>
      </c>
      <c r="H70" s="14">
        <f t="shared" si="157"/>
        <v>37526.519424779035</v>
      </c>
      <c r="I70" s="14">
        <v>-129603.00583333336</v>
      </c>
      <c r="J70" s="14">
        <f t="shared" si="158"/>
        <v>22000814.078333333</v>
      </c>
      <c r="K70" s="14">
        <f t="shared" si="159"/>
        <v>37361.70442442636</v>
      </c>
      <c r="L70" s="14">
        <v>-129571.36583333336</v>
      </c>
      <c r="M70" s="14">
        <f t="shared" si="160"/>
        <v>21871242.712499999</v>
      </c>
      <c r="N70" s="14">
        <f t="shared" si="161"/>
        <v>37142.286202601979</v>
      </c>
      <c r="O70" s="14">
        <v>-129539.73583333335</v>
      </c>
      <c r="P70" s="14">
        <f t="shared" si="162"/>
        <v>21741702.976666667</v>
      </c>
      <c r="Q70" s="14">
        <f t="shared" si="163"/>
        <v>36922.921545452242</v>
      </c>
      <c r="R70" s="14">
        <v>-129508.09583333335</v>
      </c>
      <c r="S70" s="14">
        <f t="shared" si="164"/>
        <v>21612194.880833331</v>
      </c>
      <c r="T70" s="14">
        <f t="shared" si="165"/>
        <v>36703.610452977162</v>
      </c>
      <c r="U70" s="14">
        <v>-23073.285833333357</v>
      </c>
      <c r="V70" s="14">
        <f t="shared" si="166"/>
        <v>21589121.594999999</v>
      </c>
      <c r="W70" s="14">
        <f t="shared" si="167"/>
        <v>36574.434349516327</v>
      </c>
      <c r="X70" s="14">
        <v>-129983.40583333335</v>
      </c>
      <c r="Y70" s="14">
        <f t="shared" si="168"/>
        <v>21459138.189166665</v>
      </c>
      <c r="Z70" s="14">
        <f t="shared" si="169"/>
        <v>36444.855846411032</v>
      </c>
      <c r="AA70" s="14">
        <v>-129983.40583333335</v>
      </c>
      <c r="AB70" s="14">
        <f t="shared" si="170"/>
        <v>21329154.783333331</v>
      </c>
      <c r="AC70" s="14">
        <f t="shared" si="171"/>
        <v>36224.76674121734</v>
      </c>
      <c r="AD70" s="14">
        <v>-129983.40583333335</v>
      </c>
      <c r="AE70" s="14">
        <f t="shared" si="172"/>
        <v>21199171.377499998</v>
      </c>
      <c r="AF70" s="14">
        <f t="shared" si="173"/>
        <v>36004.677636023654</v>
      </c>
      <c r="AG70" s="14">
        <v>-129983.40583333335</v>
      </c>
      <c r="AH70" s="14">
        <f t="shared" si="174"/>
        <v>21069187.971666664</v>
      </c>
      <c r="AI70" s="14">
        <f t="shared" si="175"/>
        <v>35784.588530829962</v>
      </c>
      <c r="AJ70" s="14">
        <v>-129983.40583333335</v>
      </c>
      <c r="AK70" s="14">
        <f t="shared" si="176"/>
        <v>20939204.56583333</v>
      </c>
      <c r="AL70" s="14">
        <f t="shared" si="177"/>
        <v>35564.49942563627</v>
      </c>
      <c r="AM70" s="14">
        <v>552634.93416666659</v>
      </c>
      <c r="AN70" s="14">
        <f t="shared" si="178"/>
        <v>21491839.499999996</v>
      </c>
      <c r="AO70" s="14">
        <f t="shared" si="179"/>
        <v>35922.318164433214</v>
      </c>
      <c r="AP70" s="14">
        <v>-129983.40583333335</v>
      </c>
      <c r="AQ70" s="14">
        <f t="shared" si="180"/>
        <v>21361856.094166663</v>
      </c>
      <c r="AR70" s="14">
        <f t="shared" si="181"/>
        <v>36280.136903230152</v>
      </c>
      <c r="AS70" s="14">
        <v>-129983.40583333335</v>
      </c>
      <c r="AT70" s="14">
        <f t="shared" si="182"/>
        <v>21231872.688333329</v>
      </c>
      <c r="AU70" s="14">
        <f t="shared" si="183"/>
        <v>36060.047798036459</v>
      </c>
      <c r="AV70" s="14">
        <v>-129983.40583333335</v>
      </c>
      <c r="AW70" s="14">
        <f t="shared" si="184"/>
        <v>21101889.282499995</v>
      </c>
      <c r="AX70" s="14">
        <f t="shared" si="185"/>
        <v>35839.958692842774</v>
      </c>
      <c r="AY70" s="14">
        <v>-129983.40583333335</v>
      </c>
      <c r="AZ70" s="14">
        <f t="shared" si="186"/>
        <v>20971905.876666661</v>
      </c>
      <c r="BA70" s="14">
        <f t="shared" si="187"/>
        <v>35619.869587649082</v>
      </c>
      <c r="BB70" s="14">
        <v>-129983.40583333335</v>
      </c>
      <c r="BC70" s="14">
        <f t="shared" si="188"/>
        <v>20841922.470833328</v>
      </c>
      <c r="BD70" s="14">
        <f t="shared" si="189"/>
        <v>35399.78048245539</v>
      </c>
      <c r="BE70" s="14">
        <v>536751.96416666685</v>
      </c>
      <c r="BF70" s="14">
        <f t="shared" si="190"/>
        <v>21378674.434999995</v>
      </c>
      <c r="BG70" s="14">
        <f t="shared" si="191"/>
        <v>35744.152625386087</v>
      </c>
      <c r="BI70" s="41">
        <f t="shared" si="192"/>
        <v>430889.65243415139</v>
      </c>
    </row>
    <row r="71" spans="1:61" x14ac:dyDescent="0.2">
      <c r="A71" s="18" t="s">
        <v>113</v>
      </c>
      <c r="B71" s="18" t="s">
        <v>37</v>
      </c>
      <c r="C71" s="40">
        <v>0</v>
      </c>
      <c r="D71" s="16">
        <v>0</v>
      </c>
      <c r="E71" s="16">
        <f t="shared" si="155"/>
        <v>0</v>
      </c>
      <c r="F71" s="14">
        <v>-17.828166666666668</v>
      </c>
      <c r="G71" s="14">
        <f t="shared" si="156"/>
        <v>-17.828166666666668</v>
      </c>
      <c r="H71" s="14">
        <f t="shared" si="157"/>
        <v>0</v>
      </c>
      <c r="I71" s="14">
        <v>-17.828166666666668</v>
      </c>
      <c r="J71" s="14">
        <f t="shared" si="158"/>
        <v>-35.656333333333336</v>
      </c>
      <c r="K71" s="14">
        <f t="shared" si="159"/>
        <v>0</v>
      </c>
      <c r="L71" s="14">
        <v>-17.828166666666668</v>
      </c>
      <c r="M71" s="14">
        <f t="shared" si="160"/>
        <v>-53.484500000000004</v>
      </c>
      <c r="N71" s="14">
        <f t="shared" si="161"/>
        <v>0</v>
      </c>
      <c r="O71" s="14">
        <v>-17.828166666666668</v>
      </c>
      <c r="P71" s="14">
        <f t="shared" si="162"/>
        <v>-71.312666666666672</v>
      </c>
      <c r="Q71" s="14">
        <f t="shared" si="163"/>
        <v>0</v>
      </c>
      <c r="R71" s="14">
        <v>-17.828166666666668</v>
      </c>
      <c r="S71" s="14">
        <f t="shared" si="164"/>
        <v>-89.140833333333347</v>
      </c>
      <c r="T71" s="14">
        <f t="shared" si="165"/>
        <v>0</v>
      </c>
      <c r="U71" s="14">
        <v>-17.828166666666668</v>
      </c>
      <c r="V71" s="14">
        <f t="shared" si="166"/>
        <v>-106.96900000000002</v>
      </c>
      <c r="W71" s="14">
        <f t="shared" si="167"/>
        <v>0</v>
      </c>
      <c r="X71" s="14">
        <v>-17.828166666666668</v>
      </c>
      <c r="Y71" s="14">
        <f t="shared" si="168"/>
        <v>-124.7971666666667</v>
      </c>
      <c r="Z71" s="14">
        <f t="shared" si="169"/>
        <v>0</v>
      </c>
      <c r="AA71" s="14">
        <v>-17.828166666666668</v>
      </c>
      <c r="AB71" s="14">
        <f t="shared" si="170"/>
        <v>-142.62533333333337</v>
      </c>
      <c r="AC71" s="14">
        <f t="shared" si="171"/>
        <v>0</v>
      </c>
      <c r="AD71" s="14">
        <v>-17.828166666666668</v>
      </c>
      <c r="AE71" s="14">
        <f t="shared" si="172"/>
        <v>-160.45350000000005</v>
      </c>
      <c r="AF71" s="14">
        <f t="shared" si="173"/>
        <v>0</v>
      </c>
      <c r="AG71" s="14">
        <v>-17.828166666666668</v>
      </c>
      <c r="AH71" s="14">
        <f t="shared" si="174"/>
        <v>-178.28166666666672</v>
      </c>
      <c r="AI71" s="14">
        <f t="shared" si="175"/>
        <v>0</v>
      </c>
      <c r="AJ71" s="14">
        <v>-17.828166666666668</v>
      </c>
      <c r="AK71" s="14">
        <f t="shared" si="176"/>
        <v>-196.1098333333334</v>
      </c>
      <c r="AL71" s="14">
        <f t="shared" si="177"/>
        <v>0</v>
      </c>
      <c r="AM71" s="14">
        <v>-17.828166666666668</v>
      </c>
      <c r="AN71" s="14">
        <f t="shared" si="178"/>
        <v>-213.93800000000007</v>
      </c>
      <c r="AO71" s="14">
        <f t="shared" si="179"/>
        <v>0</v>
      </c>
      <c r="AP71" s="14">
        <v>-17.828166666666668</v>
      </c>
      <c r="AQ71" s="14">
        <f t="shared" si="180"/>
        <v>-231.76616666666675</v>
      </c>
      <c r="AR71" s="14">
        <f t="shared" si="181"/>
        <v>0</v>
      </c>
      <c r="AS71" s="14">
        <v>-17.828166666666668</v>
      </c>
      <c r="AT71" s="14">
        <f t="shared" si="182"/>
        <v>-249.59433333333342</v>
      </c>
      <c r="AU71" s="14">
        <f t="shared" si="183"/>
        <v>0</v>
      </c>
      <c r="AV71" s="14">
        <v>-17.828166666666668</v>
      </c>
      <c r="AW71" s="14">
        <f t="shared" si="184"/>
        <v>-267.42250000000007</v>
      </c>
      <c r="AX71" s="14">
        <f t="shared" si="185"/>
        <v>0</v>
      </c>
      <c r="AY71" s="14">
        <v>-17.828166666666668</v>
      </c>
      <c r="AZ71" s="14">
        <f t="shared" si="186"/>
        <v>-285.25066666666675</v>
      </c>
      <c r="BA71" s="14">
        <f t="shared" si="187"/>
        <v>0</v>
      </c>
      <c r="BB71" s="14">
        <v>-17.828166666666668</v>
      </c>
      <c r="BC71" s="14">
        <f t="shared" si="188"/>
        <v>-303.07883333333342</v>
      </c>
      <c r="BD71" s="14">
        <f t="shared" si="189"/>
        <v>0</v>
      </c>
      <c r="BE71" s="14">
        <v>-17.828166666666668</v>
      </c>
      <c r="BF71" s="14">
        <f t="shared" si="190"/>
        <v>-320.9070000000001</v>
      </c>
      <c r="BG71" s="14">
        <f t="shared" si="191"/>
        <v>0</v>
      </c>
      <c r="BI71" s="41">
        <f t="shared" si="192"/>
        <v>0</v>
      </c>
    </row>
    <row r="72" spans="1:61" x14ac:dyDescent="0.2">
      <c r="A72" s="18" t="s">
        <v>94</v>
      </c>
      <c r="B72" s="18" t="s">
        <v>38</v>
      </c>
      <c r="C72" s="40">
        <v>5.3525066599860678E-2</v>
      </c>
      <c r="D72" s="16">
        <v>17307919.080000002</v>
      </c>
      <c r="E72" s="16">
        <f t="shared" si="155"/>
        <v>77200.626788499954</v>
      </c>
      <c r="F72" s="14">
        <v>-156223.29949999999</v>
      </c>
      <c r="G72" s="14">
        <f t="shared" si="156"/>
        <v>17151695.780500002</v>
      </c>
      <c r="H72" s="14">
        <f t="shared" si="157"/>
        <v>76852.215850575492</v>
      </c>
      <c r="I72" s="14">
        <v>-156223.29949999999</v>
      </c>
      <c r="J72" s="14">
        <f t="shared" si="158"/>
        <v>16995472.481000002</v>
      </c>
      <c r="K72" s="14">
        <f t="shared" si="159"/>
        <v>76155.39397472651</v>
      </c>
      <c r="L72" s="14">
        <v>-156223.29949999999</v>
      </c>
      <c r="M72" s="14">
        <f t="shared" si="160"/>
        <v>16839249.181500003</v>
      </c>
      <c r="N72" s="14">
        <f t="shared" si="161"/>
        <v>75458.572098877572</v>
      </c>
      <c r="O72" s="14">
        <v>-156223.29949999999</v>
      </c>
      <c r="P72" s="14">
        <f t="shared" si="162"/>
        <v>16683025.882000003</v>
      </c>
      <c r="Q72" s="14">
        <f t="shared" si="163"/>
        <v>74761.750223028605</v>
      </c>
      <c r="R72" s="14">
        <v>-156223.29949999999</v>
      </c>
      <c r="S72" s="14">
        <f t="shared" si="164"/>
        <v>16526802.582500003</v>
      </c>
      <c r="T72" s="14">
        <f t="shared" si="165"/>
        <v>74064.928347179652</v>
      </c>
      <c r="U72" s="14">
        <v>-156223.29949999999</v>
      </c>
      <c r="V72" s="14">
        <f t="shared" si="166"/>
        <v>16370579.283000004</v>
      </c>
      <c r="W72" s="14">
        <f t="shared" si="167"/>
        <v>73368.106471330699</v>
      </c>
      <c r="X72" s="14">
        <v>-156223.29949999999</v>
      </c>
      <c r="Y72" s="14">
        <f t="shared" si="168"/>
        <v>16214355.983500004</v>
      </c>
      <c r="Z72" s="14">
        <f t="shared" si="169"/>
        <v>72671.284595481746</v>
      </c>
      <c r="AA72" s="14">
        <v>-156223.29949999999</v>
      </c>
      <c r="AB72" s="14">
        <f t="shared" si="170"/>
        <v>16058132.684000004</v>
      </c>
      <c r="AC72" s="14">
        <f t="shared" si="171"/>
        <v>71974.462719632793</v>
      </c>
      <c r="AD72" s="14">
        <v>-156223.29949999999</v>
      </c>
      <c r="AE72" s="14">
        <f t="shared" si="172"/>
        <v>15901909.384500004</v>
      </c>
      <c r="AF72" s="14">
        <f t="shared" si="173"/>
        <v>71277.64084378384</v>
      </c>
      <c r="AG72" s="14">
        <v>-156223.29949999999</v>
      </c>
      <c r="AH72" s="14">
        <f t="shared" si="174"/>
        <v>15745686.085000005</v>
      </c>
      <c r="AI72" s="14">
        <f t="shared" si="175"/>
        <v>70580.818967934872</v>
      </c>
      <c r="AJ72" s="14">
        <v>-156223.29949999999</v>
      </c>
      <c r="AK72" s="14">
        <f t="shared" si="176"/>
        <v>15589462.785500005</v>
      </c>
      <c r="AL72" s="14">
        <f t="shared" si="177"/>
        <v>69883.99709208592</v>
      </c>
      <c r="AM72" s="14">
        <v>-156223.29949999999</v>
      </c>
      <c r="AN72" s="14">
        <f t="shared" si="178"/>
        <v>15433239.486000005</v>
      </c>
      <c r="AO72" s="14">
        <f t="shared" si="179"/>
        <v>69187.175216236967</v>
      </c>
      <c r="AP72" s="14">
        <v>-156223.29949999999</v>
      </c>
      <c r="AQ72" s="14">
        <f t="shared" si="180"/>
        <v>15277016.186500005</v>
      </c>
      <c r="AR72" s="14">
        <f t="shared" si="181"/>
        <v>68490.353340388014</v>
      </c>
      <c r="AS72" s="14">
        <v>-156223.29949999999</v>
      </c>
      <c r="AT72" s="14">
        <f t="shared" si="182"/>
        <v>15120792.887000006</v>
      </c>
      <c r="AU72" s="14">
        <f t="shared" si="183"/>
        <v>67793.531464539046</v>
      </c>
      <c r="AV72" s="14">
        <v>-156223.29949999999</v>
      </c>
      <c r="AW72" s="14">
        <f t="shared" si="184"/>
        <v>14964569.587500006</v>
      </c>
      <c r="AX72" s="14">
        <f t="shared" si="185"/>
        <v>67096.709588690093</v>
      </c>
      <c r="AY72" s="14">
        <v>-156223.29949999999</v>
      </c>
      <c r="AZ72" s="14">
        <f t="shared" si="186"/>
        <v>14808346.288000006</v>
      </c>
      <c r="BA72" s="14">
        <f t="shared" si="187"/>
        <v>66399.88771284114</v>
      </c>
      <c r="BB72" s="14">
        <v>-156223.29949999999</v>
      </c>
      <c r="BC72" s="14">
        <f t="shared" si="188"/>
        <v>14652122.988500006</v>
      </c>
      <c r="BD72" s="14">
        <f t="shared" si="189"/>
        <v>65703.065836992188</v>
      </c>
      <c r="BE72" s="14">
        <v>-156223.29949999999</v>
      </c>
      <c r="BF72" s="14">
        <f t="shared" si="190"/>
        <v>14495899.689000007</v>
      </c>
      <c r="BG72" s="14">
        <f t="shared" si="191"/>
        <v>65006.243961143227</v>
      </c>
      <c r="BI72" s="41">
        <f t="shared" si="192"/>
        <v>826065.17133974982</v>
      </c>
    </row>
    <row r="73" spans="1:61" x14ac:dyDescent="0.2">
      <c r="A73" s="18" t="s">
        <v>95</v>
      </c>
      <c r="B73" s="18" t="s">
        <v>39</v>
      </c>
      <c r="C73" s="40">
        <v>2.8910241087903899E-2</v>
      </c>
      <c r="D73" s="16">
        <v>3682951.7399999998</v>
      </c>
      <c r="E73" s="16">
        <f t="shared" si="155"/>
        <v>8872.9185598762615</v>
      </c>
      <c r="F73" s="14">
        <v>-2862.7488333333349</v>
      </c>
      <c r="G73" s="14">
        <f t="shared" si="156"/>
        <v>3680088.9911666666</v>
      </c>
      <c r="H73" s="14">
        <f t="shared" si="157"/>
        <v>8869.4701115868556</v>
      </c>
      <c r="I73" s="14">
        <v>-2862.7488333333349</v>
      </c>
      <c r="J73" s="14">
        <f t="shared" si="158"/>
        <v>3677226.2423333335</v>
      </c>
      <c r="K73" s="14">
        <f t="shared" si="159"/>
        <v>8862.5732150080403</v>
      </c>
      <c r="L73" s="14">
        <v>-2862.7488333333349</v>
      </c>
      <c r="M73" s="14">
        <f t="shared" si="160"/>
        <v>3674363.4935000003</v>
      </c>
      <c r="N73" s="14">
        <f t="shared" si="161"/>
        <v>8855.6763184292267</v>
      </c>
      <c r="O73" s="14">
        <v>-2862.7488333333349</v>
      </c>
      <c r="P73" s="14">
        <f t="shared" si="162"/>
        <v>3671500.7446666672</v>
      </c>
      <c r="Q73" s="14">
        <f t="shared" si="163"/>
        <v>8848.7794218504114</v>
      </c>
      <c r="R73" s="14">
        <v>-2862.7488333333349</v>
      </c>
      <c r="S73" s="14">
        <f t="shared" si="164"/>
        <v>3668637.995833334</v>
      </c>
      <c r="T73" s="14">
        <f t="shared" si="165"/>
        <v>8841.882525271596</v>
      </c>
      <c r="U73" s="14">
        <v>-2862.7488333333349</v>
      </c>
      <c r="V73" s="14">
        <f t="shared" si="166"/>
        <v>3665775.2470000009</v>
      </c>
      <c r="W73" s="14">
        <f t="shared" si="167"/>
        <v>8834.9856286927807</v>
      </c>
      <c r="X73" s="14">
        <v>-2862.7488333333349</v>
      </c>
      <c r="Y73" s="14">
        <f t="shared" si="168"/>
        <v>3662912.4981666678</v>
      </c>
      <c r="Z73" s="14">
        <f t="shared" si="169"/>
        <v>8828.0887321139671</v>
      </c>
      <c r="AA73" s="14">
        <v>-2862.7488333333349</v>
      </c>
      <c r="AB73" s="14">
        <f t="shared" si="170"/>
        <v>3660049.7493333346</v>
      </c>
      <c r="AC73" s="14">
        <f t="shared" si="171"/>
        <v>8821.1918355351518</v>
      </c>
      <c r="AD73" s="14">
        <v>-2862.7488333333349</v>
      </c>
      <c r="AE73" s="14">
        <f t="shared" si="172"/>
        <v>3657187.0005000015</v>
      </c>
      <c r="AF73" s="14">
        <f t="shared" si="173"/>
        <v>8814.2949389563382</v>
      </c>
      <c r="AG73" s="14">
        <v>-2862.7488333333349</v>
      </c>
      <c r="AH73" s="14">
        <f t="shared" si="174"/>
        <v>3654324.2516666683</v>
      </c>
      <c r="AI73" s="14">
        <f t="shared" si="175"/>
        <v>8807.3980423775229</v>
      </c>
      <c r="AJ73" s="14">
        <v>-2862.7488333333349</v>
      </c>
      <c r="AK73" s="14">
        <f t="shared" si="176"/>
        <v>3651461.5028333352</v>
      </c>
      <c r="AL73" s="14">
        <f t="shared" si="177"/>
        <v>8800.5011457987075</v>
      </c>
      <c r="AM73" s="14">
        <v>-2862.7488333333349</v>
      </c>
      <c r="AN73" s="14">
        <f t="shared" si="178"/>
        <v>3648598.7540000021</v>
      </c>
      <c r="AO73" s="14">
        <f t="shared" si="179"/>
        <v>8793.6042492198922</v>
      </c>
      <c r="AP73" s="14">
        <v>-2862.7488333333349</v>
      </c>
      <c r="AQ73" s="14">
        <f t="shared" si="180"/>
        <v>3645736.0051666689</v>
      </c>
      <c r="AR73" s="14">
        <f t="shared" si="181"/>
        <v>8786.7073526410786</v>
      </c>
      <c r="AS73" s="14">
        <v>-2862.7488333333349</v>
      </c>
      <c r="AT73" s="14">
        <f t="shared" si="182"/>
        <v>3642873.2563333358</v>
      </c>
      <c r="AU73" s="14">
        <f t="shared" si="183"/>
        <v>8779.8104560622633</v>
      </c>
      <c r="AV73" s="14">
        <v>-2862.7488333333349</v>
      </c>
      <c r="AW73" s="14">
        <f t="shared" si="184"/>
        <v>3640010.5075000026</v>
      </c>
      <c r="AX73" s="14">
        <f t="shared" si="185"/>
        <v>8772.9135594834497</v>
      </c>
      <c r="AY73" s="14">
        <v>-2862.7488333333349</v>
      </c>
      <c r="AZ73" s="14">
        <f t="shared" si="186"/>
        <v>3637147.7586666695</v>
      </c>
      <c r="BA73" s="14">
        <f t="shared" si="187"/>
        <v>8766.0166629046344</v>
      </c>
      <c r="BB73" s="14">
        <v>-2862.7488333333349</v>
      </c>
      <c r="BC73" s="14">
        <f t="shared" si="188"/>
        <v>3634285.0098333363</v>
      </c>
      <c r="BD73" s="14">
        <f t="shared" si="189"/>
        <v>8759.119766325819</v>
      </c>
      <c r="BE73" s="14">
        <v>-2862.7488333333349</v>
      </c>
      <c r="BF73" s="14">
        <f t="shared" si="190"/>
        <v>3631422.2610000032</v>
      </c>
      <c r="BG73" s="14">
        <f t="shared" si="191"/>
        <v>8752.2228697470036</v>
      </c>
      <c r="BI73" s="41">
        <f t="shared" si="192"/>
        <v>105481.86961116581</v>
      </c>
    </row>
    <row r="74" spans="1:61" x14ac:dyDescent="0.2">
      <c r="A74" s="18" t="s">
        <v>96</v>
      </c>
      <c r="C74" s="40"/>
      <c r="D74" s="19">
        <f t="shared" ref="D74:AI74" si="193">SUBTOTAL(9,D59:D73)</f>
        <v>1259660517.0699999</v>
      </c>
      <c r="E74" s="19">
        <f t="shared" si="193"/>
        <v>3524549.7088742983</v>
      </c>
      <c r="F74" s="17">
        <f t="shared" si="193"/>
        <v>5017378.233844717</v>
      </c>
      <c r="G74" s="17">
        <f t="shared" si="193"/>
        <v>1264677895.3038445</v>
      </c>
      <c r="H74" s="17">
        <f t="shared" si="193"/>
        <v>3530229.7697952352</v>
      </c>
      <c r="I74" s="17">
        <f t="shared" si="193"/>
        <v>4731626.5546698021</v>
      </c>
      <c r="J74" s="17">
        <f t="shared" si="193"/>
        <v>1269409521.8585143</v>
      </c>
      <c r="K74" s="17">
        <f t="shared" si="193"/>
        <v>3542735.0480985232</v>
      </c>
      <c r="L74" s="17">
        <f t="shared" si="193"/>
        <v>4550736.9345565746</v>
      </c>
      <c r="M74" s="17">
        <f t="shared" si="193"/>
        <v>1273960258.7930713</v>
      </c>
      <c r="N74" s="17">
        <f t="shared" si="193"/>
        <v>3554901.0003291829</v>
      </c>
      <c r="O74" s="17">
        <f t="shared" si="193"/>
        <v>3516603.3482235535</v>
      </c>
      <c r="P74" s="17">
        <f t="shared" si="193"/>
        <v>1277476862.1412947</v>
      </c>
      <c r="Q74" s="17">
        <f t="shared" si="193"/>
        <v>3562780.1839897758</v>
      </c>
      <c r="R74" s="17">
        <f t="shared" si="193"/>
        <v>5759458.0844513811</v>
      </c>
      <c r="S74" s="17">
        <f t="shared" si="193"/>
        <v>1283236320.2257462</v>
      </c>
      <c r="T74" s="17">
        <f t="shared" si="193"/>
        <v>3570696.2102481034</v>
      </c>
      <c r="U74" s="17">
        <f t="shared" si="193"/>
        <v>14987096.97209104</v>
      </c>
      <c r="V74" s="17">
        <f t="shared" si="193"/>
        <v>1298223417.1978369</v>
      </c>
      <c r="W74" s="17">
        <f t="shared" si="193"/>
        <v>3597373.7509746528</v>
      </c>
      <c r="X74" s="17">
        <f t="shared" si="193"/>
        <v>-430294.58258328872</v>
      </c>
      <c r="Y74" s="17">
        <f t="shared" si="193"/>
        <v>1297793122.6152537</v>
      </c>
      <c r="Z74" s="17">
        <f t="shared" si="193"/>
        <v>3616528.747849334</v>
      </c>
      <c r="AA74" s="17">
        <f t="shared" si="193"/>
        <v>-1256050.0202003596</v>
      </c>
      <c r="AB74" s="17">
        <f t="shared" si="193"/>
        <v>1296537072.5950532</v>
      </c>
      <c r="AC74" s="17">
        <f t="shared" si="193"/>
        <v>3611912.256567088</v>
      </c>
      <c r="AD74" s="17">
        <f t="shared" si="193"/>
        <v>54167.681688703058</v>
      </c>
      <c r="AE74" s="17">
        <f t="shared" si="193"/>
        <v>1296591240.2767422</v>
      </c>
      <c r="AF74" s="17">
        <f t="shared" si="193"/>
        <v>3608810.8047884731</v>
      </c>
      <c r="AG74" s="17">
        <f t="shared" si="193"/>
        <v>3617762.8889685804</v>
      </c>
      <c r="AH74" s="17">
        <f t="shared" si="193"/>
        <v>1300209003.1657109</v>
      </c>
      <c r="AI74" s="17">
        <f t="shared" si="193"/>
        <v>3615442.299646419</v>
      </c>
      <c r="AJ74" s="17">
        <f t="shared" ref="AJ74:BG74" si="194">SUBTOTAL(9,AJ59:AJ73)</f>
        <v>1051065.001206344</v>
      </c>
      <c r="AK74" s="17">
        <f t="shared" si="194"/>
        <v>1301260068.1669173</v>
      </c>
      <c r="AL74" s="17">
        <f t="shared" si="194"/>
        <v>3623483.8034124337</v>
      </c>
      <c r="AM74" s="17">
        <f t="shared" si="194"/>
        <v>3336703.6093362304</v>
      </c>
      <c r="AN74" s="17">
        <f t="shared" si="194"/>
        <v>1304596771.7762532</v>
      </c>
      <c r="AO74" s="17">
        <f t="shared" si="194"/>
        <v>3628777.3371689753</v>
      </c>
      <c r="AP74" s="17">
        <f t="shared" si="194"/>
        <v>1282098.3259475054</v>
      </c>
      <c r="AQ74" s="17">
        <f t="shared" si="194"/>
        <v>1305878870.102201</v>
      </c>
      <c r="AR74" s="17">
        <f t="shared" si="194"/>
        <v>3634683.988629797</v>
      </c>
      <c r="AS74" s="17">
        <f t="shared" si="194"/>
        <v>5821606.6527218027</v>
      </c>
      <c r="AT74" s="17">
        <f t="shared" si="194"/>
        <v>1311700476.7549224</v>
      </c>
      <c r="AU74" s="17">
        <f t="shared" si="194"/>
        <v>3646060.0268870518</v>
      </c>
      <c r="AV74" s="17">
        <f t="shared" si="194"/>
        <v>1800651.3771520499</v>
      </c>
      <c r="AW74" s="17">
        <f t="shared" si="194"/>
        <v>1313501128.1320748</v>
      </c>
      <c r="AX74" s="17">
        <f t="shared" si="194"/>
        <v>3657985.6383169754</v>
      </c>
      <c r="AY74" s="17">
        <f t="shared" si="194"/>
        <v>3286052.2576663475</v>
      </c>
      <c r="AZ74" s="17">
        <f t="shared" si="194"/>
        <v>1316787180.3897412</v>
      </c>
      <c r="BA74" s="17">
        <f t="shared" si="194"/>
        <v>3663106.7527974788</v>
      </c>
      <c r="BB74" s="17">
        <f t="shared" si="194"/>
        <v>4983324.2255460797</v>
      </c>
      <c r="BC74" s="17">
        <f t="shared" si="194"/>
        <v>1321770504.6152871</v>
      </c>
      <c r="BD74" s="17">
        <f t="shared" si="194"/>
        <v>3672965.5884754583</v>
      </c>
      <c r="BE74" s="17">
        <f t="shared" si="194"/>
        <v>39072822.466371611</v>
      </c>
      <c r="BF74" s="17">
        <f t="shared" si="194"/>
        <v>1360843327.0816584</v>
      </c>
      <c r="BG74" s="17">
        <f t="shared" si="194"/>
        <v>3724787.1985034952</v>
      </c>
      <c r="BI74" s="90">
        <f>SUBTOTAL(9,BI59:BI73)</f>
        <v>43704544.443042986</v>
      </c>
    </row>
    <row r="75" spans="1:61" x14ac:dyDescent="0.2">
      <c r="C75" s="40"/>
      <c r="D75" s="16"/>
      <c r="E75" s="83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I75" s="41"/>
    </row>
    <row r="76" spans="1:61" x14ac:dyDescent="0.2">
      <c r="A76" s="27" t="s">
        <v>114</v>
      </c>
      <c r="C76" s="40"/>
      <c r="D76" s="16"/>
      <c r="E76" s="83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I76" s="41"/>
    </row>
    <row r="77" spans="1:61" x14ac:dyDescent="0.2">
      <c r="A77" s="18" t="s">
        <v>95</v>
      </c>
      <c r="B77" s="18" t="s">
        <v>39</v>
      </c>
      <c r="C77" s="40">
        <v>0</v>
      </c>
      <c r="D77" s="16">
        <v>1854827.92</v>
      </c>
      <c r="E77" s="16">
        <f>(D77*C77)/12</f>
        <v>0</v>
      </c>
      <c r="F77" s="14">
        <v>0</v>
      </c>
      <c r="G77" s="14">
        <f>D77+F77</f>
        <v>1854827.92</v>
      </c>
      <c r="H77" s="14">
        <f>(((D77+G77)/2)*$C77)/12</f>
        <v>0</v>
      </c>
      <c r="I77" s="14">
        <v>0</v>
      </c>
      <c r="J77" s="14">
        <f t="shared" ref="J77" si="195">G77+I77</f>
        <v>1854827.92</v>
      </c>
      <c r="K77" s="14">
        <f>(((G77+J77)/2)*$C77)/12</f>
        <v>0</v>
      </c>
      <c r="L77" s="14">
        <v>0</v>
      </c>
      <c r="M77" s="14">
        <f t="shared" ref="M77" si="196">J77+L77</f>
        <v>1854827.92</v>
      </c>
      <c r="N77" s="14">
        <f>(((J77+M77)/2)*$C77)/12</f>
        <v>0</v>
      </c>
      <c r="O77" s="14">
        <v>0</v>
      </c>
      <c r="P77" s="14">
        <f t="shared" ref="P77" si="197">M77+O77</f>
        <v>1854827.92</v>
      </c>
      <c r="Q77" s="14">
        <f>(((M77+P77)/2)*$C77)/12</f>
        <v>0</v>
      </c>
      <c r="R77" s="14">
        <v>0</v>
      </c>
      <c r="S77" s="14">
        <f t="shared" ref="S77" si="198">P77+R77</f>
        <v>1854827.92</v>
      </c>
      <c r="T77" s="14">
        <f>(((P77+S77)/2)*$C77)/12</f>
        <v>0</v>
      </c>
      <c r="U77" s="14">
        <v>0</v>
      </c>
      <c r="V77" s="14">
        <f t="shared" ref="V77" si="199">S77+U77</f>
        <v>1854827.92</v>
      </c>
      <c r="W77" s="14">
        <f>(((S77+V77)/2)*$C77)/12</f>
        <v>0</v>
      </c>
      <c r="X77" s="14">
        <v>0</v>
      </c>
      <c r="Y77" s="14">
        <f t="shared" ref="Y77" si="200">V77+X77</f>
        <v>1854827.92</v>
      </c>
      <c r="Z77" s="14">
        <f>(((V77+Y77)/2)*$C77)/12</f>
        <v>0</v>
      </c>
      <c r="AA77" s="14">
        <v>0</v>
      </c>
      <c r="AB77" s="14">
        <f t="shared" ref="AB77" si="201">Y77+AA77</f>
        <v>1854827.92</v>
      </c>
      <c r="AC77" s="14">
        <f>(((Y77+AB77)/2)*$C77)/12</f>
        <v>0</v>
      </c>
      <c r="AD77" s="14">
        <v>0</v>
      </c>
      <c r="AE77" s="14">
        <f t="shared" ref="AE77" si="202">AB77+AD77</f>
        <v>1854827.92</v>
      </c>
      <c r="AF77" s="14">
        <f>(((AB77+AE77)/2)*$C77)/12</f>
        <v>0</v>
      </c>
      <c r="AG77" s="14">
        <v>0</v>
      </c>
      <c r="AH77" s="14">
        <f t="shared" ref="AH77" si="203">AE77+AG77</f>
        <v>1854827.92</v>
      </c>
      <c r="AI77" s="14">
        <f>(((AE77+AH77)/2)*$C77)/12</f>
        <v>0</v>
      </c>
      <c r="AJ77" s="14">
        <v>0</v>
      </c>
      <c r="AK77" s="14">
        <f t="shared" ref="AK77" si="204">AH77+AJ77</f>
        <v>1854827.92</v>
      </c>
      <c r="AL77" s="14">
        <f>(((AH77+AK77)/2)*$C77)/12</f>
        <v>0</v>
      </c>
      <c r="AM77" s="14">
        <v>0</v>
      </c>
      <c r="AN77" s="14">
        <f t="shared" ref="AN77" si="205">AK77+AM77</f>
        <v>1854827.92</v>
      </c>
      <c r="AO77" s="14">
        <f>(((AK77+AN77)/2)*$C77)/12</f>
        <v>0</v>
      </c>
      <c r="AP77" s="14">
        <v>0</v>
      </c>
      <c r="AQ77" s="14">
        <f t="shared" ref="AQ77" si="206">AN77+AP77</f>
        <v>1854827.92</v>
      </c>
      <c r="AR77" s="14">
        <f>(((AN77+AQ77)/2)*$C77)/12</f>
        <v>0</v>
      </c>
      <c r="AS77" s="14">
        <v>0</v>
      </c>
      <c r="AT77" s="14">
        <f t="shared" ref="AT77" si="207">AQ77+AS77</f>
        <v>1854827.92</v>
      </c>
      <c r="AU77" s="14">
        <f>(((AQ77+AT77)/2)*$C77)/12</f>
        <v>0</v>
      </c>
      <c r="AV77" s="14">
        <v>0</v>
      </c>
      <c r="AW77" s="14">
        <f t="shared" ref="AW77" si="208">AT77+AV77</f>
        <v>1854827.92</v>
      </c>
      <c r="AX77" s="14">
        <f>(((AT77+AW77)/2)*$C77)/12</f>
        <v>0</v>
      </c>
      <c r="AY77" s="14">
        <v>0</v>
      </c>
      <c r="AZ77" s="14">
        <f t="shared" ref="AZ77" si="209">AW77+AY77</f>
        <v>1854827.92</v>
      </c>
      <c r="BA77" s="14">
        <f>(((AW77+AZ77)/2)*$C77)/12</f>
        <v>0</v>
      </c>
      <c r="BB77" s="14">
        <v>0</v>
      </c>
      <c r="BC77" s="14">
        <f t="shared" ref="BC77" si="210">AZ77+BB77</f>
        <v>1854827.92</v>
      </c>
      <c r="BD77" s="14">
        <f>(((AZ77+BC77)/2)*$C77)/12</f>
        <v>0</v>
      </c>
      <c r="BE77" s="14">
        <v>0</v>
      </c>
      <c r="BF77" s="14">
        <f t="shared" ref="BF77" si="211">BC77+BE77</f>
        <v>1854827.92</v>
      </c>
      <c r="BG77" s="14">
        <f>(((BC77+BF77)/2)*$C77)/12</f>
        <v>0</v>
      </c>
      <c r="BI77" s="41">
        <f>SUMIF($Y$6:$BG$6,"Depreciation Expense",$Y77:$BG77)</f>
        <v>0</v>
      </c>
    </row>
    <row r="78" spans="1:61" x14ac:dyDescent="0.2">
      <c r="A78" s="18" t="s">
        <v>115</v>
      </c>
      <c r="C78" s="40"/>
      <c r="D78" s="19">
        <f>SUBTOTAL(9,D77)</f>
        <v>1854827.92</v>
      </c>
      <c r="E78" s="19">
        <f t="shared" ref="E78:BG78" si="212">SUBTOTAL(9,E77)</f>
        <v>0</v>
      </c>
      <c r="F78" s="17">
        <f t="shared" si="212"/>
        <v>0</v>
      </c>
      <c r="G78" s="17">
        <f t="shared" si="212"/>
        <v>1854827.92</v>
      </c>
      <c r="H78" s="17">
        <f t="shared" si="212"/>
        <v>0</v>
      </c>
      <c r="I78" s="17">
        <f t="shared" si="212"/>
        <v>0</v>
      </c>
      <c r="J78" s="17">
        <f t="shared" si="212"/>
        <v>1854827.92</v>
      </c>
      <c r="K78" s="17">
        <f t="shared" si="212"/>
        <v>0</v>
      </c>
      <c r="L78" s="17">
        <f t="shared" si="212"/>
        <v>0</v>
      </c>
      <c r="M78" s="17">
        <f t="shared" si="212"/>
        <v>1854827.92</v>
      </c>
      <c r="N78" s="17">
        <f t="shared" si="212"/>
        <v>0</v>
      </c>
      <c r="O78" s="17">
        <f t="shared" si="212"/>
        <v>0</v>
      </c>
      <c r="P78" s="17">
        <f t="shared" si="212"/>
        <v>1854827.92</v>
      </c>
      <c r="Q78" s="17">
        <f t="shared" si="212"/>
        <v>0</v>
      </c>
      <c r="R78" s="17">
        <f t="shared" si="212"/>
        <v>0</v>
      </c>
      <c r="S78" s="17">
        <f t="shared" si="212"/>
        <v>1854827.92</v>
      </c>
      <c r="T78" s="17">
        <f t="shared" si="212"/>
        <v>0</v>
      </c>
      <c r="U78" s="17">
        <f t="shared" si="212"/>
        <v>0</v>
      </c>
      <c r="V78" s="17">
        <f t="shared" si="212"/>
        <v>1854827.92</v>
      </c>
      <c r="W78" s="17">
        <f t="shared" si="212"/>
        <v>0</v>
      </c>
      <c r="X78" s="17">
        <f t="shared" si="212"/>
        <v>0</v>
      </c>
      <c r="Y78" s="17">
        <f t="shared" si="212"/>
        <v>1854827.92</v>
      </c>
      <c r="Z78" s="17">
        <f t="shared" si="212"/>
        <v>0</v>
      </c>
      <c r="AA78" s="17">
        <f t="shared" si="212"/>
        <v>0</v>
      </c>
      <c r="AB78" s="17">
        <f t="shared" si="212"/>
        <v>1854827.92</v>
      </c>
      <c r="AC78" s="17">
        <f t="shared" si="212"/>
        <v>0</v>
      </c>
      <c r="AD78" s="17">
        <f t="shared" si="212"/>
        <v>0</v>
      </c>
      <c r="AE78" s="17">
        <f t="shared" si="212"/>
        <v>1854827.92</v>
      </c>
      <c r="AF78" s="17">
        <f t="shared" si="212"/>
        <v>0</v>
      </c>
      <c r="AG78" s="17">
        <f t="shared" si="212"/>
        <v>0</v>
      </c>
      <c r="AH78" s="17">
        <f t="shared" si="212"/>
        <v>1854827.92</v>
      </c>
      <c r="AI78" s="17">
        <f t="shared" si="212"/>
        <v>0</v>
      </c>
      <c r="AJ78" s="17">
        <f t="shared" si="212"/>
        <v>0</v>
      </c>
      <c r="AK78" s="17">
        <f t="shared" si="212"/>
        <v>1854827.92</v>
      </c>
      <c r="AL78" s="17">
        <f t="shared" si="212"/>
        <v>0</v>
      </c>
      <c r="AM78" s="17">
        <f t="shared" si="212"/>
        <v>0</v>
      </c>
      <c r="AN78" s="17">
        <f t="shared" si="212"/>
        <v>1854827.92</v>
      </c>
      <c r="AO78" s="17">
        <f t="shared" si="212"/>
        <v>0</v>
      </c>
      <c r="AP78" s="17">
        <f t="shared" si="212"/>
        <v>0</v>
      </c>
      <c r="AQ78" s="17">
        <f t="shared" si="212"/>
        <v>1854827.92</v>
      </c>
      <c r="AR78" s="17">
        <f t="shared" si="212"/>
        <v>0</v>
      </c>
      <c r="AS78" s="17">
        <f t="shared" si="212"/>
        <v>0</v>
      </c>
      <c r="AT78" s="17">
        <f t="shared" si="212"/>
        <v>1854827.92</v>
      </c>
      <c r="AU78" s="17">
        <f t="shared" si="212"/>
        <v>0</v>
      </c>
      <c r="AV78" s="17">
        <f t="shared" si="212"/>
        <v>0</v>
      </c>
      <c r="AW78" s="17">
        <f t="shared" si="212"/>
        <v>1854827.92</v>
      </c>
      <c r="AX78" s="17">
        <f t="shared" si="212"/>
        <v>0</v>
      </c>
      <c r="AY78" s="17">
        <f t="shared" si="212"/>
        <v>0</v>
      </c>
      <c r="AZ78" s="17">
        <f t="shared" si="212"/>
        <v>1854827.92</v>
      </c>
      <c r="BA78" s="17">
        <f t="shared" si="212"/>
        <v>0</v>
      </c>
      <c r="BB78" s="17">
        <f t="shared" si="212"/>
        <v>0</v>
      </c>
      <c r="BC78" s="17">
        <f t="shared" si="212"/>
        <v>1854827.92</v>
      </c>
      <c r="BD78" s="17">
        <f t="shared" si="212"/>
        <v>0</v>
      </c>
      <c r="BE78" s="17">
        <f t="shared" si="212"/>
        <v>0</v>
      </c>
      <c r="BF78" s="17">
        <f t="shared" si="212"/>
        <v>1854827.92</v>
      </c>
      <c r="BG78" s="17">
        <f t="shared" si="212"/>
        <v>0</v>
      </c>
      <c r="BI78" s="90">
        <f>SUBTOTAL(9,BI77)</f>
        <v>0</v>
      </c>
    </row>
    <row r="79" spans="1:61" x14ac:dyDescent="0.2">
      <c r="C79" s="40"/>
      <c r="D79" s="16"/>
      <c r="E79" s="16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I79" s="41"/>
    </row>
    <row r="80" spans="1:61" x14ac:dyDescent="0.2">
      <c r="A80" s="27" t="s">
        <v>40</v>
      </c>
      <c r="C80" s="40"/>
      <c r="D80" s="19">
        <f t="shared" ref="D80:AI80" si="213">SUBTOTAL(9,D12:D78)</f>
        <v>27133634654.578178</v>
      </c>
      <c r="E80" s="19">
        <f t="shared" si="213"/>
        <v>62871560.531318672</v>
      </c>
      <c r="F80" s="17">
        <f t="shared" si="213"/>
        <v>46012834.376825765</v>
      </c>
      <c r="G80" s="17">
        <f t="shared" si="213"/>
        <v>27179647488.954998</v>
      </c>
      <c r="H80" s="17">
        <f t="shared" si="213"/>
        <v>62922047.092008479</v>
      </c>
      <c r="I80" s="17">
        <f t="shared" si="213"/>
        <v>37906701.772354551</v>
      </c>
      <c r="J80" s="17">
        <f t="shared" si="213"/>
        <v>27217554190.72736</v>
      </c>
      <c r="K80" s="17">
        <f t="shared" si="213"/>
        <v>63015760.210276239</v>
      </c>
      <c r="L80" s="17">
        <f t="shared" si="213"/>
        <v>35412198.365223482</v>
      </c>
      <c r="M80" s="17">
        <f t="shared" si="213"/>
        <v>27252966389.092575</v>
      </c>
      <c r="N80" s="17">
        <f t="shared" si="213"/>
        <v>63098576.052121632</v>
      </c>
      <c r="O80" s="17">
        <f t="shared" si="213"/>
        <v>35244841.503091373</v>
      </c>
      <c r="P80" s="17">
        <f t="shared" si="213"/>
        <v>27288211230.595673</v>
      </c>
      <c r="Q80" s="17">
        <f t="shared" si="213"/>
        <v>63175442.220867909</v>
      </c>
      <c r="R80" s="17">
        <f t="shared" si="213"/>
        <v>49831419.942455173</v>
      </c>
      <c r="S80" s="17">
        <f t="shared" si="213"/>
        <v>27338042650.538124</v>
      </c>
      <c r="T80" s="17">
        <f t="shared" si="213"/>
        <v>63270997.779154964</v>
      </c>
      <c r="U80" s="17">
        <f t="shared" si="213"/>
        <v>116439042.96717921</v>
      </c>
      <c r="V80" s="17">
        <f t="shared" si="213"/>
        <v>27454481693.505306</v>
      </c>
      <c r="W80" s="17">
        <f t="shared" si="213"/>
        <v>63454277.202194333</v>
      </c>
      <c r="X80" s="17">
        <f t="shared" si="213"/>
        <v>27548805.497884136</v>
      </c>
      <c r="Y80" s="17">
        <f t="shared" si="213"/>
        <v>27482030499.003189</v>
      </c>
      <c r="Z80" s="17">
        <f t="shared" si="213"/>
        <v>62639764.372629963</v>
      </c>
      <c r="AA80" s="17">
        <f t="shared" si="213"/>
        <v>8652377.0070800614</v>
      </c>
      <c r="AB80" s="17">
        <f t="shared" si="213"/>
        <v>27490682876.010269</v>
      </c>
      <c r="AC80" s="17">
        <f t="shared" si="213"/>
        <v>62673996.180365637</v>
      </c>
      <c r="AD80" s="17">
        <f t="shared" si="213"/>
        <v>25145732.204494309</v>
      </c>
      <c r="AE80" s="17">
        <f t="shared" si="213"/>
        <v>27515828608.214767</v>
      </c>
      <c r="AF80" s="17">
        <f t="shared" si="213"/>
        <v>62703095.305638954</v>
      </c>
      <c r="AG80" s="17">
        <f t="shared" si="213"/>
        <v>75889188.191051379</v>
      </c>
      <c r="AH80" s="17">
        <f t="shared" si="213"/>
        <v>27591717796.405823</v>
      </c>
      <c r="AI80" s="17">
        <f t="shared" si="213"/>
        <v>62819125.873748176</v>
      </c>
      <c r="AJ80" s="17">
        <f t="shared" ref="AJ80:BG80" si="214">SUBTOTAL(9,AJ12:AJ78)</f>
        <v>121874841.52620126</v>
      </c>
      <c r="AK80" s="17">
        <f t="shared" si="214"/>
        <v>27713592637.932018</v>
      </c>
      <c r="AL80" s="17">
        <f t="shared" si="214"/>
        <v>63022215.413129508</v>
      </c>
      <c r="AM80" s="17">
        <f t="shared" si="214"/>
        <v>108879873.53311642</v>
      </c>
      <c r="AN80" s="17">
        <f t="shared" si="214"/>
        <v>27822472511.465137</v>
      </c>
      <c r="AO80" s="17">
        <f t="shared" si="214"/>
        <v>63245723.232598633</v>
      </c>
      <c r="AP80" s="17">
        <f t="shared" si="214"/>
        <v>44700417.824057713</v>
      </c>
      <c r="AQ80" s="17">
        <f t="shared" si="214"/>
        <v>27867172929.289188</v>
      </c>
      <c r="AR80" s="17">
        <f t="shared" si="214"/>
        <v>63402216.771490917</v>
      </c>
      <c r="AS80" s="17">
        <f t="shared" si="214"/>
        <v>48896553.94444713</v>
      </c>
      <c r="AT80" s="17">
        <f t="shared" si="214"/>
        <v>27916069483.233627</v>
      </c>
      <c r="AU80" s="17">
        <f t="shared" si="214"/>
        <v>63497700.144226417</v>
      </c>
      <c r="AV80" s="17">
        <f t="shared" si="214"/>
        <v>41311920.159131415</v>
      </c>
      <c r="AW80" s="17">
        <f t="shared" si="214"/>
        <v>27957381403.392765</v>
      </c>
      <c r="AX80" s="17">
        <f t="shared" si="214"/>
        <v>63590834.898901813</v>
      </c>
      <c r="AY80" s="17">
        <f t="shared" si="214"/>
        <v>40542174.145872153</v>
      </c>
      <c r="AZ80" s="17">
        <f t="shared" si="214"/>
        <v>27997923577.538635</v>
      </c>
      <c r="BA80" s="17">
        <f t="shared" si="214"/>
        <v>63669358.753534816</v>
      </c>
      <c r="BB80" s="17">
        <f t="shared" si="214"/>
        <v>115649512.28268951</v>
      </c>
      <c r="BC80" s="17">
        <f t="shared" si="214"/>
        <v>28113573089.821327</v>
      </c>
      <c r="BD80" s="17">
        <f t="shared" si="214"/>
        <v>63808777.098016694</v>
      </c>
      <c r="BE80" s="17">
        <f t="shared" si="214"/>
        <v>165694887.38972265</v>
      </c>
      <c r="BF80" s="17">
        <f t="shared" si="214"/>
        <v>28279267977.211037</v>
      </c>
      <c r="BG80" s="17">
        <f t="shared" si="214"/>
        <v>64087368.26217024</v>
      </c>
      <c r="BI80" s="90">
        <f>SUBTOTAL(9,BI12:BI78)</f>
        <v>759160176.3064518</v>
      </c>
    </row>
    <row r="81" spans="1:61" x14ac:dyDescent="0.2">
      <c r="A81" s="27"/>
      <c r="C81" s="40"/>
      <c r="D81" s="16"/>
      <c r="E81" s="16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I81" s="41"/>
    </row>
    <row r="82" spans="1:61" x14ac:dyDescent="0.2">
      <c r="C82" s="40"/>
      <c r="D82" s="16"/>
      <c r="E82" s="16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I82" s="41"/>
    </row>
    <row r="83" spans="1:61" ht="12" customHeight="1" x14ac:dyDescent="0.2">
      <c r="A83" s="27" t="s">
        <v>98</v>
      </c>
      <c r="C83" s="40"/>
      <c r="D83" s="16"/>
      <c r="E83" s="16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I83" s="41"/>
    </row>
    <row r="84" spans="1:61" x14ac:dyDescent="0.2">
      <c r="A84" s="27"/>
      <c r="C84" s="40"/>
      <c r="D84" s="16"/>
      <c r="E84" s="16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I84" s="41"/>
    </row>
    <row r="85" spans="1:61" x14ac:dyDescent="0.2">
      <c r="A85" s="27" t="s">
        <v>99</v>
      </c>
      <c r="C85" s="40"/>
      <c r="D85" s="16"/>
      <c r="E85" s="16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I85" s="41"/>
    </row>
    <row r="86" spans="1:61" x14ac:dyDescent="0.2">
      <c r="A86" s="15" t="s">
        <v>84</v>
      </c>
      <c r="B86" s="22" t="s">
        <v>24</v>
      </c>
      <c r="C86" s="40">
        <v>3.6686010883621172E-3</v>
      </c>
      <c r="D86" s="16">
        <v>481167.06</v>
      </c>
      <c r="E86" s="16">
        <f t="shared" ref="E86:E102" si="215">(D86*C86)/12</f>
        <v>147.10083333333333</v>
      </c>
      <c r="F86" s="14">
        <v>0</v>
      </c>
      <c r="G86" s="14">
        <f t="shared" ref="G86:G101" si="216">D86+F86</f>
        <v>481167.06</v>
      </c>
      <c r="H86" s="14">
        <f t="shared" ref="H86:H102" si="217">(((D86+G86)/2)*$C86)/12</f>
        <v>147.10083333333333</v>
      </c>
      <c r="I86" s="14">
        <v>0</v>
      </c>
      <c r="J86" s="14">
        <f t="shared" ref="J86:J101" si="218">G86+I86</f>
        <v>481167.06</v>
      </c>
      <c r="K86" s="14">
        <f t="shared" ref="K86:K102" si="219">(((G86+J86)/2)*$C86)/12</f>
        <v>147.10083333333333</v>
      </c>
      <c r="L86" s="14">
        <v>0</v>
      </c>
      <c r="M86" s="14">
        <f t="shared" ref="M86:M101" si="220">J86+L86</f>
        <v>481167.06</v>
      </c>
      <c r="N86" s="14">
        <f t="shared" ref="N86:N102" si="221">(((J86+M86)/2)*$C86)/12</f>
        <v>147.10083333333333</v>
      </c>
      <c r="O86" s="14">
        <v>0</v>
      </c>
      <c r="P86" s="14">
        <f t="shared" ref="P86:P101" si="222">M86+O86</f>
        <v>481167.06</v>
      </c>
      <c r="Q86" s="14">
        <f t="shared" ref="Q86:Q102" si="223">(((M86+P86)/2)*$C86)/12</f>
        <v>147.10083333333333</v>
      </c>
      <c r="R86" s="14">
        <v>0</v>
      </c>
      <c r="S86" s="14">
        <f t="shared" ref="S86:S101" si="224">P86+R86</f>
        <v>481167.06</v>
      </c>
      <c r="T86" s="14">
        <f t="shared" ref="T86:T102" si="225">(((P86+S86)/2)*$C86)/12</f>
        <v>147.10083333333333</v>
      </c>
      <c r="U86" s="14">
        <v>0</v>
      </c>
      <c r="V86" s="14">
        <f t="shared" ref="V86:V101" si="226">S86+U86</f>
        <v>481167.06</v>
      </c>
      <c r="W86" s="14">
        <f t="shared" ref="W86:W102" si="227">(((S86+V86)/2)*$C86)/12</f>
        <v>147.10083333333333</v>
      </c>
      <c r="X86" s="14">
        <v>0</v>
      </c>
      <c r="Y86" s="14">
        <f t="shared" ref="Y86:Y101" si="228">V86+X86</f>
        <v>481167.06</v>
      </c>
      <c r="Z86" s="14">
        <f t="shared" ref="Z86:Z101" si="229">(((V86+Y86)/2)*$C86)/12</f>
        <v>147.10083333333333</v>
      </c>
      <c r="AA86" s="14">
        <v>0</v>
      </c>
      <c r="AB86" s="14">
        <f t="shared" ref="AB86:AB101" si="230">Y86+AA86</f>
        <v>481167.06</v>
      </c>
      <c r="AC86" s="14">
        <f t="shared" ref="AC86:AC101" si="231">(((Y86+AB86)/2)*$C86)/12</f>
        <v>147.10083333333333</v>
      </c>
      <c r="AD86" s="14">
        <v>0</v>
      </c>
      <c r="AE86" s="14">
        <f t="shared" ref="AE86:AE101" si="232">AB86+AD86</f>
        <v>481167.06</v>
      </c>
      <c r="AF86" s="14">
        <f t="shared" ref="AF86:AF101" si="233">(((AB86+AE86)/2)*$C86)/12</f>
        <v>147.10083333333333</v>
      </c>
      <c r="AG86" s="14">
        <v>0</v>
      </c>
      <c r="AH86" s="14">
        <f t="shared" ref="AH86:AH101" si="234">AE86+AG86</f>
        <v>481167.06</v>
      </c>
      <c r="AI86" s="14">
        <f t="shared" ref="AI86:AI101" si="235">(((AE86+AH86)/2)*$C86)/12</f>
        <v>147.10083333333333</v>
      </c>
      <c r="AJ86" s="14">
        <v>0</v>
      </c>
      <c r="AK86" s="14">
        <f t="shared" ref="AK86:AK101" si="236">AH86+AJ86</f>
        <v>481167.06</v>
      </c>
      <c r="AL86" s="14">
        <f t="shared" ref="AL86:AL101" si="237">(((AH86+AK86)/2)*$C86)/12</f>
        <v>147.10083333333333</v>
      </c>
      <c r="AM86" s="14">
        <v>0</v>
      </c>
      <c r="AN86" s="14">
        <f t="shared" ref="AN86:AN101" si="238">AK86+AM86</f>
        <v>481167.06</v>
      </c>
      <c r="AO86" s="14">
        <f t="shared" ref="AO86:AO101" si="239">(((AK86+AN86)/2)*$C86)/12</f>
        <v>147.10083333333333</v>
      </c>
      <c r="AP86" s="14">
        <v>0</v>
      </c>
      <c r="AQ86" s="14">
        <f t="shared" ref="AQ86:AQ101" si="240">AN86+AP86</f>
        <v>481167.06</v>
      </c>
      <c r="AR86" s="14">
        <f t="shared" ref="AR86:AR101" si="241">(((AN86+AQ86)/2)*$C86)/12</f>
        <v>147.10083333333333</v>
      </c>
      <c r="AS86" s="14">
        <v>0</v>
      </c>
      <c r="AT86" s="14">
        <f t="shared" ref="AT86:AT101" si="242">AQ86+AS86</f>
        <v>481167.06</v>
      </c>
      <c r="AU86" s="14">
        <f t="shared" ref="AU86:AU101" si="243">(((AQ86+AT86)/2)*$C86)/12</f>
        <v>147.10083333333333</v>
      </c>
      <c r="AV86" s="14">
        <v>0</v>
      </c>
      <c r="AW86" s="14">
        <f t="shared" ref="AW86:AW101" si="244">AT86+AV86</f>
        <v>481167.06</v>
      </c>
      <c r="AX86" s="14">
        <f t="shared" ref="AX86:AX101" si="245">(((AT86+AW86)/2)*$C86)/12</f>
        <v>147.10083333333333</v>
      </c>
      <c r="AY86" s="14">
        <v>0</v>
      </c>
      <c r="AZ86" s="14">
        <f t="shared" ref="AZ86:AZ101" si="246">AW86+AY86</f>
        <v>481167.06</v>
      </c>
      <c r="BA86" s="14">
        <f t="shared" ref="BA86:BA101" si="247">(((AW86+AZ86)/2)*$C86)/12</f>
        <v>147.10083333333333</v>
      </c>
      <c r="BB86" s="14">
        <v>0</v>
      </c>
      <c r="BC86" s="14">
        <f t="shared" ref="BC86:BC101" si="248">AZ86+BB86</f>
        <v>481167.06</v>
      </c>
      <c r="BD86" s="14">
        <f t="shared" ref="BD86:BD101" si="249">(((AZ86+BC86)/2)*$C86)/12</f>
        <v>147.10083333333333</v>
      </c>
      <c r="BE86" s="14">
        <v>636932.31983560545</v>
      </c>
      <c r="BF86" s="14">
        <f t="shared" ref="BF86:BF101" si="250">BC86+BE86</f>
        <v>1118099.3798356054</v>
      </c>
      <c r="BG86" s="14">
        <f t="shared" ref="BG86:BG101" si="251">(((BC86+BF86)/2)*$C86)/12</f>
        <v>244.46127507341293</v>
      </c>
      <c r="BH86" s="15"/>
      <c r="BI86" s="41">
        <f t="shared" ref="BI86:BI102" si="252">SUMIF($Y$6:$BG$6,"Depreciation Expense",$Y86:$BG86)</f>
        <v>1862.5704417400798</v>
      </c>
    </row>
    <row r="87" spans="1:61" x14ac:dyDescent="0.2">
      <c r="A87" s="18" t="s">
        <v>94</v>
      </c>
      <c r="B87" s="22" t="s">
        <v>38</v>
      </c>
      <c r="C87" s="40">
        <v>6.0686681053321492E-2</v>
      </c>
      <c r="D87" s="16">
        <v>176107083.84999999</v>
      </c>
      <c r="E87" s="16">
        <f t="shared" si="215"/>
        <v>890612.86906962458</v>
      </c>
      <c r="F87" s="14">
        <v>-34058.991333333332</v>
      </c>
      <c r="G87" s="14">
        <f t="shared" si="216"/>
        <v>176073024.85866666</v>
      </c>
      <c r="H87" s="14">
        <f t="shared" si="217"/>
        <v>890526.74710528937</v>
      </c>
      <c r="I87" s="14">
        <v>-34058.991333333332</v>
      </c>
      <c r="J87" s="14">
        <f t="shared" si="218"/>
        <v>176038965.86733332</v>
      </c>
      <c r="K87" s="14">
        <f t="shared" si="219"/>
        <v>890354.50317661895</v>
      </c>
      <c r="L87" s="14">
        <v>-34058.991333333332</v>
      </c>
      <c r="M87" s="14">
        <f t="shared" si="220"/>
        <v>176004906.87599999</v>
      </c>
      <c r="N87" s="14">
        <f t="shared" si="221"/>
        <v>890182.25924794876</v>
      </c>
      <c r="O87" s="14">
        <v>-34058.991333333332</v>
      </c>
      <c r="P87" s="14">
        <f t="shared" si="222"/>
        <v>175970847.88466665</v>
      </c>
      <c r="Q87" s="14">
        <f t="shared" si="223"/>
        <v>890010.01531927835</v>
      </c>
      <c r="R87" s="14">
        <v>-34058.991333333332</v>
      </c>
      <c r="S87" s="14">
        <f t="shared" si="224"/>
        <v>175936788.89333332</v>
      </c>
      <c r="T87" s="14">
        <f t="shared" si="225"/>
        <v>889837.77139060805</v>
      </c>
      <c r="U87" s="14">
        <v>-34058.991333333332</v>
      </c>
      <c r="V87" s="14">
        <f t="shared" si="226"/>
        <v>175902729.90199998</v>
      </c>
      <c r="W87" s="14">
        <f t="shared" si="227"/>
        <v>889665.52746193763</v>
      </c>
      <c r="X87" s="14">
        <v>-34058.991333333332</v>
      </c>
      <c r="Y87" s="14">
        <f t="shared" si="228"/>
        <v>175868670.91066664</v>
      </c>
      <c r="Z87" s="14">
        <f t="shared" si="229"/>
        <v>889493.28353326733</v>
      </c>
      <c r="AA87" s="14">
        <v>-34058.991333333332</v>
      </c>
      <c r="AB87" s="14">
        <f t="shared" si="230"/>
        <v>175834611.91933331</v>
      </c>
      <c r="AC87" s="14">
        <f t="shared" si="231"/>
        <v>889321.03960459691</v>
      </c>
      <c r="AD87" s="14">
        <v>-34058.991333333332</v>
      </c>
      <c r="AE87" s="14">
        <f t="shared" si="232"/>
        <v>175800552.92799997</v>
      </c>
      <c r="AF87" s="14">
        <f t="shared" si="233"/>
        <v>889148.79567592673</v>
      </c>
      <c r="AG87" s="14">
        <v>-34058.991333333332</v>
      </c>
      <c r="AH87" s="14">
        <f t="shared" si="234"/>
        <v>175766493.93666664</v>
      </c>
      <c r="AI87" s="14">
        <f t="shared" si="235"/>
        <v>888976.55174725631</v>
      </c>
      <c r="AJ87" s="14">
        <v>-34058.991333333332</v>
      </c>
      <c r="AK87" s="14">
        <f t="shared" si="236"/>
        <v>175732434.9453333</v>
      </c>
      <c r="AL87" s="14">
        <f t="shared" si="237"/>
        <v>888804.30781858612</v>
      </c>
      <c r="AM87" s="14">
        <v>-34058.991333333332</v>
      </c>
      <c r="AN87" s="14">
        <f t="shared" si="238"/>
        <v>175698375.95399997</v>
      </c>
      <c r="AO87" s="14">
        <f t="shared" si="239"/>
        <v>888632.06388991559</v>
      </c>
      <c r="AP87" s="14">
        <v>-34058.991333333332</v>
      </c>
      <c r="AQ87" s="14">
        <f t="shared" si="240"/>
        <v>175664316.96266663</v>
      </c>
      <c r="AR87" s="14">
        <f t="shared" si="241"/>
        <v>888459.81996124552</v>
      </c>
      <c r="AS87" s="14">
        <v>-34058.991333333332</v>
      </c>
      <c r="AT87" s="14">
        <f t="shared" si="242"/>
        <v>175630257.9713333</v>
      </c>
      <c r="AU87" s="14">
        <f t="shared" si="243"/>
        <v>888287.57603257487</v>
      </c>
      <c r="AV87" s="14">
        <v>-34058.991333333332</v>
      </c>
      <c r="AW87" s="14">
        <f t="shared" si="244"/>
        <v>175596198.97999996</v>
      </c>
      <c r="AX87" s="14">
        <f t="shared" si="245"/>
        <v>888115.3321039048</v>
      </c>
      <c r="AY87" s="14">
        <v>-34058.991333333332</v>
      </c>
      <c r="AZ87" s="14">
        <f t="shared" si="246"/>
        <v>175562139.98866662</v>
      </c>
      <c r="BA87" s="14">
        <f t="shared" si="247"/>
        <v>887943.08817523427</v>
      </c>
      <c r="BB87" s="14">
        <v>-34058.991333333332</v>
      </c>
      <c r="BC87" s="14">
        <f t="shared" si="248"/>
        <v>175528080.99733329</v>
      </c>
      <c r="BD87" s="14">
        <f t="shared" si="249"/>
        <v>887770.84424656408</v>
      </c>
      <c r="BE87" s="14">
        <v>-34058.991333333332</v>
      </c>
      <c r="BF87" s="14">
        <f t="shared" si="250"/>
        <v>175494022.00599995</v>
      </c>
      <c r="BG87" s="14">
        <f t="shared" si="251"/>
        <v>887598.60031789355</v>
      </c>
      <c r="BI87" s="41">
        <f t="shared" si="252"/>
        <v>10662551.303106965</v>
      </c>
    </row>
    <row r="88" spans="1:61" x14ac:dyDescent="0.2">
      <c r="A88" s="18" t="s">
        <v>68</v>
      </c>
      <c r="B88" s="22" t="s">
        <v>16</v>
      </c>
      <c r="C88" s="40">
        <v>0.10532211131821444</v>
      </c>
      <c r="D88" s="16">
        <v>2131834.59</v>
      </c>
      <c r="E88" s="16">
        <f t="shared" si="215"/>
        <v>18710.776666666668</v>
      </c>
      <c r="F88" s="14">
        <v>0</v>
      </c>
      <c r="G88" s="14">
        <f t="shared" si="216"/>
        <v>2131834.59</v>
      </c>
      <c r="H88" s="14">
        <f t="shared" si="217"/>
        <v>18710.776666666668</v>
      </c>
      <c r="I88" s="14">
        <v>0</v>
      </c>
      <c r="J88" s="14">
        <f t="shared" si="218"/>
        <v>2131834.59</v>
      </c>
      <c r="K88" s="14">
        <f t="shared" si="219"/>
        <v>18710.776666666668</v>
      </c>
      <c r="L88" s="14">
        <v>0</v>
      </c>
      <c r="M88" s="14">
        <f t="shared" si="220"/>
        <v>2131834.59</v>
      </c>
      <c r="N88" s="14">
        <f t="shared" si="221"/>
        <v>18710.776666666668</v>
      </c>
      <c r="O88" s="14">
        <v>0</v>
      </c>
      <c r="P88" s="14">
        <f t="shared" si="222"/>
        <v>2131834.59</v>
      </c>
      <c r="Q88" s="14">
        <f t="shared" si="223"/>
        <v>18710.776666666668</v>
      </c>
      <c r="R88" s="14">
        <v>0</v>
      </c>
      <c r="S88" s="14">
        <f t="shared" si="224"/>
        <v>2131834.59</v>
      </c>
      <c r="T88" s="14">
        <f t="shared" si="225"/>
        <v>18710.776666666668</v>
      </c>
      <c r="U88" s="14">
        <v>0</v>
      </c>
      <c r="V88" s="14">
        <f t="shared" si="226"/>
        <v>2131834.59</v>
      </c>
      <c r="W88" s="14">
        <f t="shared" si="227"/>
        <v>18710.776666666668</v>
      </c>
      <c r="X88" s="14">
        <v>0</v>
      </c>
      <c r="Y88" s="14">
        <f t="shared" si="228"/>
        <v>2131834.59</v>
      </c>
      <c r="Z88" s="14">
        <f t="shared" si="229"/>
        <v>18710.776666666668</v>
      </c>
      <c r="AA88" s="14">
        <v>0</v>
      </c>
      <c r="AB88" s="14">
        <f t="shared" si="230"/>
        <v>2131834.59</v>
      </c>
      <c r="AC88" s="14">
        <f t="shared" si="231"/>
        <v>18710.776666666668</v>
      </c>
      <c r="AD88" s="14">
        <v>0</v>
      </c>
      <c r="AE88" s="14">
        <f t="shared" si="232"/>
        <v>2131834.59</v>
      </c>
      <c r="AF88" s="14">
        <f t="shared" si="233"/>
        <v>18710.776666666668</v>
      </c>
      <c r="AG88" s="14">
        <v>0</v>
      </c>
      <c r="AH88" s="14">
        <f t="shared" si="234"/>
        <v>2131834.59</v>
      </c>
      <c r="AI88" s="14">
        <f t="shared" si="235"/>
        <v>18710.776666666668</v>
      </c>
      <c r="AJ88" s="14">
        <v>0</v>
      </c>
      <c r="AK88" s="14">
        <f t="shared" si="236"/>
        <v>2131834.59</v>
      </c>
      <c r="AL88" s="14">
        <f t="shared" si="237"/>
        <v>18710.776666666668</v>
      </c>
      <c r="AM88" s="14">
        <v>0</v>
      </c>
      <c r="AN88" s="14">
        <f t="shared" si="238"/>
        <v>2131834.59</v>
      </c>
      <c r="AO88" s="14">
        <f t="shared" si="239"/>
        <v>18710.776666666668</v>
      </c>
      <c r="AP88" s="14">
        <v>0</v>
      </c>
      <c r="AQ88" s="14">
        <f t="shared" si="240"/>
        <v>2131834.59</v>
      </c>
      <c r="AR88" s="14">
        <f t="shared" si="241"/>
        <v>18710.776666666668</v>
      </c>
      <c r="AS88" s="14">
        <v>0</v>
      </c>
      <c r="AT88" s="14">
        <f t="shared" si="242"/>
        <v>2131834.59</v>
      </c>
      <c r="AU88" s="14">
        <f t="shared" si="243"/>
        <v>18710.776666666668</v>
      </c>
      <c r="AV88" s="14">
        <v>0</v>
      </c>
      <c r="AW88" s="14">
        <f t="shared" si="244"/>
        <v>2131834.59</v>
      </c>
      <c r="AX88" s="14">
        <f t="shared" si="245"/>
        <v>18710.776666666668</v>
      </c>
      <c r="AY88" s="14">
        <v>0</v>
      </c>
      <c r="AZ88" s="14">
        <f t="shared" si="246"/>
        <v>2131834.59</v>
      </c>
      <c r="BA88" s="14">
        <f t="shared" si="247"/>
        <v>18710.776666666668</v>
      </c>
      <c r="BB88" s="14">
        <v>0</v>
      </c>
      <c r="BC88" s="14">
        <f t="shared" si="248"/>
        <v>2131834.59</v>
      </c>
      <c r="BD88" s="14">
        <f t="shared" si="249"/>
        <v>18710.776666666668</v>
      </c>
      <c r="BE88" s="14">
        <v>0</v>
      </c>
      <c r="BF88" s="14">
        <f t="shared" si="250"/>
        <v>2131834.59</v>
      </c>
      <c r="BG88" s="14">
        <f t="shared" si="251"/>
        <v>18710.776666666668</v>
      </c>
      <c r="BI88" s="41">
        <f t="shared" si="252"/>
        <v>224529.32000000004</v>
      </c>
    </row>
    <row r="89" spans="1:61" x14ac:dyDescent="0.2">
      <c r="A89" s="18" t="s">
        <v>89</v>
      </c>
      <c r="B89" s="22" t="s">
        <v>25</v>
      </c>
      <c r="C89" s="40">
        <v>5.2712823827647517E-3</v>
      </c>
      <c r="D89" s="16">
        <v>4371145.07</v>
      </c>
      <c r="E89" s="16">
        <f t="shared" si="215"/>
        <v>1920.1283333333331</v>
      </c>
      <c r="F89" s="14">
        <v>-86.248166666666677</v>
      </c>
      <c r="G89" s="14">
        <f t="shared" si="216"/>
        <v>4371058.8218333339</v>
      </c>
      <c r="H89" s="14">
        <f t="shared" si="217"/>
        <v>1920.1093900649378</v>
      </c>
      <c r="I89" s="14">
        <v>-86.248166666666677</v>
      </c>
      <c r="J89" s="14">
        <f t="shared" si="218"/>
        <v>4370972.5736666676</v>
      </c>
      <c r="K89" s="14">
        <f t="shared" si="219"/>
        <v>1920.0715035281464</v>
      </c>
      <c r="L89" s="14">
        <v>-86.248166666666677</v>
      </c>
      <c r="M89" s="14">
        <f t="shared" si="220"/>
        <v>4370886.3255000012</v>
      </c>
      <c r="N89" s="14">
        <f t="shared" si="221"/>
        <v>1920.0336169913555</v>
      </c>
      <c r="O89" s="14">
        <v>-86.248166666666677</v>
      </c>
      <c r="P89" s="14">
        <f t="shared" si="222"/>
        <v>4370800.0773333348</v>
      </c>
      <c r="Q89" s="14">
        <f t="shared" si="223"/>
        <v>1919.995730454564</v>
      </c>
      <c r="R89" s="14">
        <v>-86.248166666666677</v>
      </c>
      <c r="S89" s="14">
        <f t="shared" si="224"/>
        <v>4370713.8291666685</v>
      </c>
      <c r="T89" s="14">
        <f t="shared" si="225"/>
        <v>1919.9578439177731</v>
      </c>
      <c r="U89" s="14">
        <v>-86.248166666666677</v>
      </c>
      <c r="V89" s="14">
        <f t="shared" si="226"/>
        <v>4370627.5810000021</v>
      </c>
      <c r="W89" s="14">
        <f t="shared" si="227"/>
        <v>1919.9199573809817</v>
      </c>
      <c r="X89" s="14">
        <v>-86.248166666666677</v>
      </c>
      <c r="Y89" s="14">
        <f t="shared" si="228"/>
        <v>4370541.3328333357</v>
      </c>
      <c r="Z89" s="14">
        <f t="shared" si="229"/>
        <v>1919.8820708441908</v>
      </c>
      <c r="AA89" s="14">
        <v>-86.248166666666677</v>
      </c>
      <c r="AB89" s="14">
        <f t="shared" si="230"/>
        <v>4370455.0846666694</v>
      </c>
      <c r="AC89" s="14">
        <f t="shared" si="231"/>
        <v>1919.844184307399</v>
      </c>
      <c r="AD89" s="14">
        <v>-86.248166666666677</v>
      </c>
      <c r="AE89" s="14">
        <f t="shared" si="232"/>
        <v>4370368.836500003</v>
      </c>
      <c r="AF89" s="14">
        <f t="shared" si="233"/>
        <v>1919.8062977706084</v>
      </c>
      <c r="AG89" s="14">
        <v>-86.248166666666677</v>
      </c>
      <c r="AH89" s="14">
        <f t="shared" si="234"/>
        <v>4370282.5883333366</v>
      </c>
      <c r="AI89" s="14">
        <f t="shared" si="235"/>
        <v>1919.7684112338168</v>
      </c>
      <c r="AJ89" s="14">
        <v>-86.248166666666677</v>
      </c>
      <c r="AK89" s="14">
        <f t="shared" si="236"/>
        <v>4370196.3401666703</v>
      </c>
      <c r="AL89" s="14">
        <f t="shared" si="237"/>
        <v>1919.7305246970261</v>
      </c>
      <c r="AM89" s="14">
        <v>-86.248166666666677</v>
      </c>
      <c r="AN89" s="14">
        <f t="shared" si="238"/>
        <v>4370110.0920000039</v>
      </c>
      <c r="AO89" s="14">
        <f t="shared" si="239"/>
        <v>1919.6926381602345</v>
      </c>
      <c r="AP89" s="14">
        <v>-86.248166666666677</v>
      </c>
      <c r="AQ89" s="14">
        <f t="shared" si="240"/>
        <v>4370023.8438333375</v>
      </c>
      <c r="AR89" s="14">
        <f t="shared" si="241"/>
        <v>1919.6547516234439</v>
      </c>
      <c r="AS89" s="14">
        <v>-86.248166666666677</v>
      </c>
      <c r="AT89" s="14">
        <f t="shared" si="242"/>
        <v>4369937.5956666712</v>
      </c>
      <c r="AU89" s="14">
        <f t="shared" si="243"/>
        <v>1919.6168650866521</v>
      </c>
      <c r="AV89" s="14">
        <v>-86.248166666666677</v>
      </c>
      <c r="AW89" s="14">
        <f t="shared" si="244"/>
        <v>4369851.3475000048</v>
      </c>
      <c r="AX89" s="14">
        <f t="shared" si="245"/>
        <v>1919.5789785498612</v>
      </c>
      <c r="AY89" s="14">
        <v>-86.248166666666677</v>
      </c>
      <c r="AZ89" s="14">
        <f t="shared" si="246"/>
        <v>4369765.0993333384</v>
      </c>
      <c r="BA89" s="14">
        <f t="shared" si="247"/>
        <v>1919.5410920130698</v>
      </c>
      <c r="BB89" s="14">
        <v>-86.248166666666677</v>
      </c>
      <c r="BC89" s="14">
        <f t="shared" si="248"/>
        <v>4369678.8511666721</v>
      </c>
      <c r="BD89" s="14">
        <f t="shared" si="249"/>
        <v>1919.5032054762789</v>
      </c>
      <c r="BE89" s="14">
        <v>-86.248166666666677</v>
      </c>
      <c r="BF89" s="14">
        <f t="shared" si="250"/>
        <v>4369592.6030000057</v>
      </c>
      <c r="BG89" s="14">
        <f t="shared" si="251"/>
        <v>1919.4653189394874</v>
      </c>
      <c r="BI89" s="41">
        <f t="shared" si="252"/>
        <v>23036.084338702069</v>
      </c>
    </row>
    <row r="90" spans="1:61" x14ac:dyDescent="0.2">
      <c r="A90" s="18" t="s">
        <v>85</v>
      </c>
      <c r="B90" s="22" t="s">
        <v>26</v>
      </c>
      <c r="C90" s="40">
        <v>2.5028747903744286E-3</v>
      </c>
      <c r="D90" s="16">
        <v>4615240.8600000003</v>
      </c>
      <c r="E90" s="16">
        <f t="shared" si="215"/>
        <v>962.61416666666662</v>
      </c>
      <c r="F90" s="14">
        <v>-493.27250000000004</v>
      </c>
      <c r="G90" s="14">
        <f t="shared" si="216"/>
        <v>4614747.5875000004</v>
      </c>
      <c r="H90" s="14">
        <f t="shared" si="217"/>
        <v>962.56272502895683</v>
      </c>
      <c r="I90" s="14">
        <v>-493.27250000000004</v>
      </c>
      <c r="J90" s="14">
        <f t="shared" si="218"/>
        <v>4614254.3150000004</v>
      </c>
      <c r="K90" s="14">
        <f t="shared" si="219"/>
        <v>962.45984175353715</v>
      </c>
      <c r="L90" s="14">
        <v>-493.27250000000004</v>
      </c>
      <c r="M90" s="14">
        <f t="shared" si="220"/>
        <v>4613761.0425000004</v>
      </c>
      <c r="N90" s="14">
        <f t="shared" si="221"/>
        <v>962.35695847811769</v>
      </c>
      <c r="O90" s="14">
        <v>-493.27250000000004</v>
      </c>
      <c r="P90" s="14">
        <f t="shared" si="222"/>
        <v>4613267.7700000005</v>
      </c>
      <c r="Q90" s="14">
        <f t="shared" si="223"/>
        <v>962.254075202698</v>
      </c>
      <c r="R90" s="14">
        <v>-493.27250000000004</v>
      </c>
      <c r="S90" s="14">
        <f t="shared" si="224"/>
        <v>4612774.4975000005</v>
      </c>
      <c r="T90" s="14">
        <f t="shared" si="225"/>
        <v>962.15119192727855</v>
      </c>
      <c r="U90" s="14">
        <v>-493.27250000000004</v>
      </c>
      <c r="V90" s="14">
        <f t="shared" si="226"/>
        <v>4612281.2250000006</v>
      </c>
      <c r="W90" s="14">
        <f t="shared" si="227"/>
        <v>962.04830865185886</v>
      </c>
      <c r="X90" s="14">
        <v>-493.27250000000004</v>
      </c>
      <c r="Y90" s="14">
        <f t="shared" si="228"/>
        <v>4611787.9525000006</v>
      </c>
      <c r="Z90" s="14">
        <f t="shared" si="229"/>
        <v>961.9454253764394</v>
      </c>
      <c r="AA90" s="14">
        <v>-493.27250000000004</v>
      </c>
      <c r="AB90" s="14">
        <f t="shared" si="230"/>
        <v>4611294.6800000006</v>
      </c>
      <c r="AC90" s="14">
        <f t="shared" si="231"/>
        <v>961.84254210101972</v>
      </c>
      <c r="AD90" s="14">
        <v>-493.27250000000004</v>
      </c>
      <c r="AE90" s="14">
        <f t="shared" si="232"/>
        <v>4610801.4075000007</v>
      </c>
      <c r="AF90" s="14">
        <f t="shared" si="233"/>
        <v>961.73965882560026</v>
      </c>
      <c r="AG90" s="14">
        <v>-493.27250000000004</v>
      </c>
      <c r="AH90" s="14">
        <f t="shared" si="234"/>
        <v>4610308.1350000007</v>
      </c>
      <c r="AI90" s="14">
        <f t="shared" si="235"/>
        <v>961.63677555018057</v>
      </c>
      <c r="AJ90" s="14">
        <v>-493.27250000000004</v>
      </c>
      <c r="AK90" s="14">
        <f t="shared" si="236"/>
        <v>4609814.8625000007</v>
      </c>
      <c r="AL90" s="14">
        <f t="shared" si="237"/>
        <v>961.53389227476112</v>
      </c>
      <c r="AM90" s="14">
        <v>-493.27250000000004</v>
      </c>
      <c r="AN90" s="14">
        <f t="shared" si="238"/>
        <v>4609321.5900000008</v>
      </c>
      <c r="AO90" s="14">
        <f t="shared" si="239"/>
        <v>961.43100899934143</v>
      </c>
      <c r="AP90" s="14">
        <v>-493.27250000000004</v>
      </c>
      <c r="AQ90" s="14">
        <f t="shared" si="240"/>
        <v>4608828.3175000008</v>
      </c>
      <c r="AR90" s="14">
        <f t="shared" si="241"/>
        <v>961.32812572392197</v>
      </c>
      <c r="AS90" s="14">
        <v>-493.27250000000004</v>
      </c>
      <c r="AT90" s="14">
        <f t="shared" si="242"/>
        <v>4608335.0450000009</v>
      </c>
      <c r="AU90" s="14">
        <f t="shared" si="243"/>
        <v>961.22524244850229</v>
      </c>
      <c r="AV90" s="14">
        <v>-493.27250000000004</v>
      </c>
      <c r="AW90" s="14">
        <f t="shared" si="244"/>
        <v>4607841.7725000009</v>
      </c>
      <c r="AX90" s="14">
        <f t="shared" si="245"/>
        <v>961.12235917308283</v>
      </c>
      <c r="AY90" s="14">
        <v>-493.27250000000004</v>
      </c>
      <c r="AZ90" s="14">
        <f t="shared" si="246"/>
        <v>4607348.5000000009</v>
      </c>
      <c r="BA90" s="14">
        <f t="shared" si="247"/>
        <v>961.01947589766314</v>
      </c>
      <c r="BB90" s="14">
        <v>-493.27250000000004</v>
      </c>
      <c r="BC90" s="14">
        <f t="shared" si="248"/>
        <v>4606855.227500001</v>
      </c>
      <c r="BD90" s="14">
        <f t="shared" si="249"/>
        <v>960.91659262224368</v>
      </c>
      <c r="BE90" s="14">
        <v>326138.686390054</v>
      </c>
      <c r="BF90" s="14">
        <f t="shared" si="250"/>
        <v>4932993.9138900554</v>
      </c>
      <c r="BG90" s="14">
        <f t="shared" si="251"/>
        <v>994.87699666501283</v>
      </c>
      <c r="BI90" s="41">
        <f t="shared" si="252"/>
        <v>11570.618095657768</v>
      </c>
    </row>
    <row r="91" spans="1:61" x14ac:dyDescent="0.2">
      <c r="A91" s="18" t="s">
        <v>95</v>
      </c>
      <c r="B91" s="22" t="s">
        <v>39</v>
      </c>
      <c r="C91" s="40">
        <v>0</v>
      </c>
      <c r="D91" s="16">
        <v>0</v>
      </c>
      <c r="E91" s="16">
        <f t="shared" si="215"/>
        <v>0</v>
      </c>
      <c r="F91" s="14">
        <v>-61459.378166666669</v>
      </c>
      <c r="G91" s="14">
        <f t="shared" si="216"/>
        <v>-61459.378166666669</v>
      </c>
      <c r="H91" s="14">
        <f t="shared" si="217"/>
        <v>0</v>
      </c>
      <c r="I91" s="14">
        <v>-61459.378166666669</v>
      </c>
      <c r="J91" s="14">
        <f t="shared" si="218"/>
        <v>-122918.75633333334</v>
      </c>
      <c r="K91" s="14">
        <f t="shared" si="219"/>
        <v>0</v>
      </c>
      <c r="L91" s="14">
        <v>-61459.378166666669</v>
      </c>
      <c r="M91" s="14">
        <f t="shared" si="220"/>
        <v>-184378.13450000001</v>
      </c>
      <c r="N91" s="14">
        <f t="shared" si="221"/>
        <v>0</v>
      </c>
      <c r="O91" s="14">
        <v>-61459.378166666669</v>
      </c>
      <c r="P91" s="14">
        <f t="shared" si="222"/>
        <v>-245837.51266666668</v>
      </c>
      <c r="Q91" s="14">
        <f t="shared" si="223"/>
        <v>0</v>
      </c>
      <c r="R91" s="14">
        <v>-61459.378166666669</v>
      </c>
      <c r="S91" s="14">
        <f t="shared" si="224"/>
        <v>-307296.89083333337</v>
      </c>
      <c r="T91" s="14">
        <f t="shared" si="225"/>
        <v>0</v>
      </c>
      <c r="U91" s="14">
        <v>-61459.378166666669</v>
      </c>
      <c r="V91" s="14">
        <f t="shared" si="226"/>
        <v>-368756.26900000003</v>
      </c>
      <c r="W91" s="14">
        <f t="shared" si="227"/>
        <v>0</v>
      </c>
      <c r="X91" s="14">
        <v>-61459.378166666669</v>
      </c>
      <c r="Y91" s="14">
        <f t="shared" si="228"/>
        <v>-430215.64716666669</v>
      </c>
      <c r="Z91" s="14">
        <f t="shared" si="229"/>
        <v>0</v>
      </c>
      <c r="AA91" s="14">
        <v>-61459.378166666669</v>
      </c>
      <c r="AB91" s="14">
        <f t="shared" si="230"/>
        <v>-491675.02533333335</v>
      </c>
      <c r="AC91" s="14">
        <f t="shared" si="231"/>
        <v>0</v>
      </c>
      <c r="AD91" s="14">
        <v>-61459.378166666669</v>
      </c>
      <c r="AE91" s="14">
        <f t="shared" si="232"/>
        <v>-553134.40350000001</v>
      </c>
      <c r="AF91" s="14">
        <f t="shared" si="233"/>
        <v>0</v>
      </c>
      <c r="AG91" s="14">
        <v>-61459.378166666669</v>
      </c>
      <c r="AH91" s="14">
        <f t="shared" si="234"/>
        <v>-614593.78166666673</v>
      </c>
      <c r="AI91" s="14">
        <f t="shared" si="235"/>
        <v>0</v>
      </c>
      <c r="AJ91" s="14">
        <v>-61459.378166666669</v>
      </c>
      <c r="AK91" s="14">
        <f t="shared" si="236"/>
        <v>-676053.15983333346</v>
      </c>
      <c r="AL91" s="14">
        <f t="shared" si="237"/>
        <v>0</v>
      </c>
      <c r="AM91" s="14">
        <v>-61459.378166666669</v>
      </c>
      <c r="AN91" s="14">
        <f t="shared" si="238"/>
        <v>-737512.53800000018</v>
      </c>
      <c r="AO91" s="14">
        <f t="shared" si="239"/>
        <v>0</v>
      </c>
      <c r="AP91" s="14">
        <v>-61459.378166666669</v>
      </c>
      <c r="AQ91" s="14">
        <f t="shared" si="240"/>
        <v>-798971.9161666669</v>
      </c>
      <c r="AR91" s="14">
        <f t="shared" si="241"/>
        <v>0</v>
      </c>
      <c r="AS91" s="14">
        <v>-61459.378166666669</v>
      </c>
      <c r="AT91" s="14">
        <f t="shared" si="242"/>
        <v>-860431.29433333362</v>
      </c>
      <c r="AU91" s="14">
        <f t="shared" si="243"/>
        <v>0</v>
      </c>
      <c r="AV91" s="14">
        <v>-61459.378166666669</v>
      </c>
      <c r="AW91" s="14">
        <f t="shared" si="244"/>
        <v>-921890.67250000034</v>
      </c>
      <c r="AX91" s="14">
        <f t="shared" si="245"/>
        <v>0</v>
      </c>
      <c r="AY91" s="14">
        <v>-61459.378166666669</v>
      </c>
      <c r="AZ91" s="14">
        <f t="shared" si="246"/>
        <v>-983350.05066666706</v>
      </c>
      <c r="BA91" s="14">
        <f t="shared" si="247"/>
        <v>0</v>
      </c>
      <c r="BB91" s="14">
        <v>-61459.378166666669</v>
      </c>
      <c r="BC91" s="14">
        <f t="shared" si="248"/>
        <v>-1044809.4288333338</v>
      </c>
      <c r="BD91" s="14">
        <f t="shared" si="249"/>
        <v>0</v>
      </c>
      <c r="BE91" s="14">
        <v>-61459.378166666669</v>
      </c>
      <c r="BF91" s="14">
        <f t="shared" si="250"/>
        <v>-1106268.8070000005</v>
      </c>
      <c r="BG91" s="14">
        <f t="shared" si="251"/>
        <v>0</v>
      </c>
      <c r="BI91" s="41">
        <f t="shared" si="252"/>
        <v>0</v>
      </c>
    </row>
    <row r="92" spans="1:61" x14ac:dyDescent="0.2">
      <c r="A92" s="18" t="s">
        <v>65</v>
      </c>
      <c r="B92" s="22" t="s">
        <v>15</v>
      </c>
      <c r="C92" s="40">
        <v>2.360692666992595E-3</v>
      </c>
      <c r="D92" s="16">
        <v>1600187.12</v>
      </c>
      <c r="E92" s="16">
        <f t="shared" si="215"/>
        <v>314.79583333333329</v>
      </c>
      <c r="F92" s="14">
        <v>0</v>
      </c>
      <c r="G92" s="14">
        <f t="shared" si="216"/>
        <v>1600187.12</v>
      </c>
      <c r="H92" s="14">
        <f t="shared" si="217"/>
        <v>314.79583333333329</v>
      </c>
      <c r="I92" s="14">
        <v>0</v>
      </c>
      <c r="J92" s="14">
        <f t="shared" si="218"/>
        <v>1600187.12</v>
      </c>
      <c r="K92" s="14">
        <f t="shared" si="219"/>
        <v>314.79583333333329</v>
      </c>
      <c r="L92" s="14">
        <v>0</v>
      </c>
      <c r="M92" s="14">
        <f t="shared" si="220"/>
        <v>1600187.12</v>
      </c>
      <c r="N92" s="14">
        <f t="shared" si="221"/>
        <v>314.79583333333329</v>
      </c>
      <c r="O92" s="14">
        <v>0</v>
      </c>
      <c r="P92" s="14">
        <f t="shared" si="222"/>
        <v>1600187.12</v>
      </c>
      <c r="Q92" s="14">
        <f t="shared" si="223"/>
        <v>314.79583333333329</v>
      </c>
      <c r="R92" s="14">
        <v>0</v>
      </c>
      <c r="S92" s="14">
        <f t="shared" si="224"/>
        <v>1600187.12</v>
      </c>
      <c r="T92" s="14">
        <f t="shared" si="225"/>
        <v>314.79583333333329</v>
      </c>
      <c r="U92" s="14">
        <v>0</v>
      </c>
      <c r="V92" s="14">
        <f t="shared" si="226"/>
        <v>1600187.12</v>
      </c>
      <c r="W92" s="14">
        <f t="shared" si="227"/>
        <v>314.79583333333329</v>
      </c>
      <c r="X92" s="14">
        <v>0</v>
      </c>
      <c r="Y92" s="14">
        <f t="shared" si="228"/>
        <v>1600187.12</v>
      </c>
      <c r="Z92" s="14">
        <f t="shared" si="229"/>
        <v>314.79583333333329</v>
      </c>
      <c r="AA92" s="14">
        <v>0</v>
      </c>
      <c r="AB92" s="14">
        <f t="shared" si="230"/>
        <v>1600187.12</v>
      </c>
      <c r="AC92" s="14">
        <f t="shared" si="231"/>
        <v>314.79583333333329</v>
      </c>
      <c r="AD92" s="14">
        <v>0</v>
      </c>
      <c r="AE92" s="14">
        <f t="shared" si="232"/>
        <v>1600187.12</v>
      </c>
      <c r="AF92" s="14">
        <f t="shared" si="233"/>
        <v>314.79583333333329</v>
      </c>
      <c r="AG92" s="14">
        <v>0</v>
      </c>
      <c r="AH92" s="14">
        <f t="shared" si="234"/>
        <v>1600187.12</v>
      </c>
      <c r="AI92" s="14">
        <f t="shared" si="235"/>
        <v>314.79583333333329</v>
      </c>
      <c r="AJ92" s="14">
        <v>0</v>
      </c>
      <c r="AK92" s="14">
        <f t="shared" si="236"/>
        <v>1600187.12</v>
      </c>
      <c r="AL92" s="14">
        <f t="shared" si="237"/>
        <v>314.79583333333329</v>
      </c>
      <c r="AM92" s="14">
        <v>0</v>
      </c>
      <c r="AN92" s="14">
        <f t="shared" si="238"/>
        <v>1600187.12</v>
      </c>
      <c r="AO92" s="14">
        <f t="shared" si="239"/>
        <v>314.79583333333329</v>
      </c>
      <c r="AP92" s="14">
        <v>0</v>
      </c>
      <c r="AQ92" s="14">
        <f t="shared" si="240"/>
        <v>1600187.12</v>
      </c>
      <c r="AR92" s="14">
        <f t="shared" si="241"/>
        <v>314.79583333333329</v>
      </c>
      <c r="AS92" s="14">
        <v>0</v>
      </c>
      <c r="AT92" s="14">
        <f t="shared" si="242"/>
        <v>1600187.12</v>
      </c>
      <c r="AU92" s="14">
        <f t="shared" si="243"/>
        <v>314.79583333333329</v>
      </c>
      <c r="AV92" s="14">
        <v>0</v>
      </c>
      <c r="AW92" s="14">
        <f t="shared" si="244"/>
        <v>1600187.12</v>
      </c>
      <c r="AX92" s="14">
        <f t="shared" si="245"/>
        <v>314.79583333333329</v>
      </c>
      <c r="AY92" s="14">
        <v>0</v>
      </c>
      <c r="AZ92" s="14">
        <f t="shared" si="246"/>
        <v>1600187.12</v>
      </c>
      <c r="BA92" s="14">
        <f t="shared" si="247"/>
        <v>314.79583333333329</v>
      </c>
      <c r="BB92" s="14">
        <v>0</v>
      </c>
      <c r="BC92" s="14">
        <f t="shared" si="248"/>
        <v>1600187.12</v>
      </c>
      <c r="BD92" s="14">
        <f t="shared" si="249"/>
        <v>314.79583333333329</v>
      </c>
      <c r="BE92" s="14">
        <v>0</v>
      </c>
      <c r="BF92" s="14">
        <f t="shared" si="250"/>
        <v>1600187.12</v>
      </c>
      <c r="BG92" s="14">
        <f t="shared" si="251"/>
        <v>314.79583333333329</v>
      </c>
      <c r="BI92" s="41">
        <f t="shared" si="252"/>
        <v>3777.5499999999988</v>
      </c>
    </row>
    <row r="93" spans="1:61" x14ac:dyDescent="0.2">
      <c r="A93" s="15" t="s">
        <v>63</v>
      </c>
      <c r="B93" s="22" t="s">
        <v>13</v>
      </c>
      <c r="C93" s="40">
        <v>4.8703414808367311E-2</v>
      </c>
      <c r="D93" s="16">
        <v>90727911.049999997</v>
      </c>
      <c r="E93" s="16">
        <f t="shared" si="215"/>
        <v>368229.92388040014</v>
      </c>
      <c r="F93" s="14">
        <v>-92905.588499999998</v>
      </c>
      <c r="G93" s="14">
        <f t="shared" si="216"/>
        <v>90635005.461500004</v>
      </c>
      <c r="H93" s="14">
        <f t="shared" si="217"/>
        <v>368041.38973811973</v>
      </c>
      <c r="I93" s="14">
        <v>-92905.588499999998</v>
      </c>
      <c r="J93" s="14">
        <f t="shared" si="218"/>
        <v>90542099.873000011</v>
      </c>
      <c r="K93" s="14">
        <f t="shared" si="219"/>
        <v>367664.3214535588</v>
      </c>
      <c r="L93" s="14">
        <v>-92905.588499999998</v>
      </c>
      <c r="M93" s="14">
        <f t="shared" si="220"/>
        <v>90449194.284500018</v>
      </c>
      <c r="N93" s="14">
        <f t="shared" si="221"/>
        <v>367287.253168998</v>
      </c>
      <c r="O93" s="14">
        <v>-92905.588499999998</v>
      </c>
      <c r="P93" s="14">
        <f t="shared" si="222"/>
        <v>90356288.696000025</v>
      </c>
      <c r="Q93" s="14">
        <f t="shared" si="223"/>
        <v>366910.18488443707</v>
      </c>
      <c r="R93" s="14">
        <v>-92905.588499999998</v>
      </c>
      <c r="S93" s="14">
        <f t="shared" si="224"/>
        <v>90263383.107500032</v>
      </c>
      <c r="T93" s="14">
        <f t="shared" si="225"/>
        <v>366533.1165998762</v>
      </c>
      <c r="U93" s="14">
        <v>-92905.588499999998</v>
      </c>
      <c r="V93" s="14">
        <f t="shared" si="226"/>
        <v>90170477.519000039</v>
      </c>
      <c r="W93" s="14">
        <f t="shared" si="227"/>
        <v>366156.04831531527</v>
      </c>
      <c r="X93" s="14">
        <v>-92905.588499999998</v>
      </c>
      <c r="Y93" s="14">
        <f t="shared" si="228"/>
        <v>90077571.930500045</v>
      </c>
      <c r="Z93" s="14">
        <f t="shared" si="229"/>
        <v>365778.98003075441</v>
      </c>
      <c r="AA93" s="14">
        <v>-92905.588499999998</v>
      </c>
      <c r="AB93" s="14">
        <f t="shared" si="230"/>
        <v>89984666.342000052</v>
      </c>
      <c r="AC93" s="14">
        <f t="shared" si="231"/>
        <v>365401.91174619348</v>
      </c>
      <c r="AD93" s="14">
        <v>-92905.588499999998</v>
      </c>
      <c r="AE93" s="14">
        <f t="shared" si="232"/>
        <v>89891760.753500059</v>
      </c>
      <c r="AF93" s="14">
        <f t="shared" si="233"/>
        <v>365024.84346163267</v>
      </c>
      <c r="AG93" s="14">
        <v>-92905.588499999998</v>
      </c>
      <c r="AH93" s="14">
        <f t="shared" si="234"/>
        <v>89798855.165000066</v>
      </c>
      <c r="AI93" s="14">
        <f t="shared" si="235"/>
        <v>364647.77517707174</v>
      </c>
      <c r="AJ93" s="14">
        <v>-92905.588499999998</v>
      </c>
      <c r="AK93" s="14">
        <f t="shared" si="236"/>
        <v>89705949.576500073</v>
      </c>
      <c r="AL93" s="14">
        <f t="shared" si="237"/>
        <v>364270.70689251088</v>
      </c>
      <c r="AM93" s="14">
        <v>-92905.588499999998</v>
      </c>
      <c r="AN93" s="14">
        <f t="shared" si="238"/>
        <v>89613043.98800008</v>
      </c>
      <c r="AO93" s="14">
        <f t="shared" si="239"/>
        <v>363893.63860794995</v>
      </c>
      <c r="AP93" s="14">
        <v>-92905.588499999998</v>
      </c>
      <c r="AQ93" s="14">
        <f t="shared" si="240"/>
        <v>89520138.399500087</v>
      </c>
      <c r="AR93" s="14">
        <f t="shared" si="241"/>
        <v>363516.57032338908</v>
      </c>
      <c r="AS93" s="14">
        <v>-92905.588499999998</v>
      </c>
      <c r="AT93" s="14">
        <f t="shared" si="242"/>
        <v>89427232.811000094</v>
      </c>
      <c r="AU93" s="14">
        <f t="shared" si="243"/>
        <v>363139.50203882816</v>
      </c>
      <c r="AV93" s="14">
        <v>-92905.588499999998</v>
      </c>
      <c r="AW93" s="14">
        <f t="shared" si="244"/>
        <v>89334327.222500101</v>
      </c>
      <c r="AX93" s="14">
        <f t="shared" si="245"/>
        <v>362762.43375426735</v>
      </c>
      <c r="AY93" s="14">
        <v>-92905.588499999998</v>
      </c>
      <c r="AZ93" s="14">
        <f t="shared" si="246"/>
        <v>89241421.634000108</v>
      </c>
      <c r="BA93" s="14">
        <f t="shared" si="247"/>
        <v>362385.36546970642</v>
      </c>
      <c r="BB93" s="14">
        <v>-92905.588499999998</v>
      </c>
      <c r="BC93" s="14">
        <f t="shared" si="248"/>
        <v>89148516.045500115</v>
      </c>
      <c r="BD93" s="14">
        <f t="shared" si="249"/>
        <v>362008.29718514555</v>
      </c>
      <c r="BE93" s="14">
        <v>-92905.588499999998</v>
      </c>
      <c r="BF93" s="14">
        <f t="shared" si="250"/>
        <v>89055610.457000121</v>
      </c>
      <c r="BG93" s="14">
        <f t="shared" si="251"/>
        <v>361631.22890058463</v>
      </c>
      <c r="BI93" s="41">
        <f t="shared" si="252"/>
        <v>4364461.2535880338</v>
      </c>
    </row>
    <row r="94" spans="1:61" x14ac:dyDescent="0.2">
      <c r="A94" s="15" t="s">
        <v>64</v>
      </c>
      <c r="B94" s="22" t="s">
        <v>14</v>
      </c>
      <c r="C94" s="40">
        <v>3.0579523950962566E-2</v>
      </c>
      <c r="D94" s="16">
        <v>83469914.860000014</v>
      </c>
      <c r="E94" s="16">
        <f t="shared" si="215"/>
        <v>212705.85505384803</v>
      </c>
      <c r="F94" s="14">
        <v>-259842.1845</v>
      </c>
      <c r="G94" s="14">
        <f t="shared" si="216"/>
        <v>83210072.67550002</v>
      </c>
      <c r="H94" s="14">
        <f t="shared" si="217"/>
        <v>212374.77795783189</v>
      </c>
      <c r="I94" s="14">
        <v>-259842.1845</v>
      </c>
      <c r="J94" s="14">
        <f t="shared" si="218"/>
        <v>82950230.491000026</v>
      </c>
      <c r="K94" s="14">
        <f t="shared" si="219"/>
        <v>211712.62376579954</v>
      </c>
      <c r="L94" s="14">
        <v>-259842.1845</v>
      </c>
      <c r="M94" s="14">
        <f t="shared" si="220"/>
        <v>82690388.306500033</v>
      </c>
      <c r="N94" s="14">
        <f t="shared" si="221"/>
        <v>211050.46957376724</v>
      </c>
      <c r="O94" s="14">
        <v>-259842.1845</v>
      </c>
      <c r="P94" s="14">
        <f t="shared" si="222"/>
        <v>82430546.122000039</v>
      </c>
      <c r="Q94" s="14">
        <f t="shared" si="223"/>
        <v>210388.31538173486</v>
      </c>
      <c r="R94" s="14">
        <v>-259842.1845</v>
      </c>
      <c r="S94" s="14">
        <f t="shared" si="224"/>
        <v>82170703.937500045</v>
      </c>
      <c r="T94" s="14">
        <f t="shared" si="225"/>
        <v>209726.16118970257</v>
      </c>
      <c r="U94" s="14">
        <v>-259842.1845</v>
      </c>
      <c r="V94" s="14">
        <f t="shared" si="226"/>
        <v>81910861.753000051</v>
      </c>
      <c r="W94" s="14">
        <f t="shared" si="227"/>
        <v>209064.00699767019</v>
      </c>
      <c r="X94" s="14">
        <v>-259842.1845</v>
      </c>
      <c r="Y94" s="14">
        <f t="shared" si="228"/>
        <v>81651019.568500057</v>
      </c>
      <c r="Z94" s="14">
        <f t="shared" si="229"/>
        <v>208401.8528056379</v>
      </c>
      <c r="AA94" s="14">
        <v>-259842.1845</v>
      </c>
      <c r="AB94" s="14">
        <f t="shared" si="230"/>
        <v>81391177.384000063</v>
      </c>
      <c r="AC94" s="14">
        <f t="shared" si="231"/>
        <v>207739.69861360555</v>
      </c>
      <c r="AD94" s="14">
        <v>-259842.1845</v>
      </c>
      <c r="AE94" s="14">
        <f t="shared" si="232"/>
        <v>81131335.199500069</v>
      </c>
      <c r="AF94" s="14">
        <f t="shared" si="233"/>
        <v>207077.54442157326</v>
      </c>
      <c r="AG94" s="14">
        <v>-259842.1845</v>
      </c>
      <c r="AH94" s="14">
        <f t="shared" si="234"/>
        <v>80871493.015000075</v>
      </c>
      <c r="AI94" s="14">
        <f t="shared" si="235"/>
        <v>206415.39022954088</v>
      </c>
      <c r="AJ94" s="14">
        <v>-259842.1845</v>
      </c>
      <c r="AK94" s="14">
        <f t="shared" si="236"/>
        <v>80611650.830500081</v>
      </c>
      <c r="AL94" s="14">
        <f t="shared" si="237"/>
        <v>205753.23603750858</v>
      </c>
      <c r="AM94" s="14">
        <v>-259842.1845</v>
      </c>
      <c r="AN94" s="14">
        <f t="shared" si="238"/>
        <v>80351808.646000087</v>
      </c>
      <c r="AO94" s="14">
        <f t="shared" si="239"/>
        <v>205091.0818454762</v>
      </c>
      <c r="AP94" s="14">
        <v>-259842.1845</v>
      </c>
      <c r="AQ94" s="14">
        <f t="shared" si="240"/>
        <v>80091966.461500093</v>
      </c>
      <c r="AR94" s="14">
        <f t="shared" si="241"/>
        <v>204428.92765344391</v>
      </c>
      <c r="AS94" s="14">
        <v>-259842.1845</v>
      </c>
      <c r="AT94" s="14">
        <f t="shared" si="242"/>
        <v>79832124.277000099</v>
      </c>
      <c r="AU94" s="14">
        <f t="shared" si="243"/>
        <v>203766.77346141156</v>
      </c>
      <c r="AV94" s="14">
        <v>-259842.1845</v>
      </c>
      <c r="AW94" s="14">
        <f t="shared" si="244"/>
        <v>79572282.092500106</v>
      </c>
      <c r="AX94" s="14">
        <f t="shared" si="245"/>
        <v>203104.61926937927</v>
      </c>
      <c r="AY94" s="14">
        <v>-259842.1845</v>
      </c>
      <c r="AZ94" s="14">
        <f t="shared" si="246"/>
        <v>79312439.908000112</v>
      </c>
      <c r="BA94" s="14">
        <f t="shared" si="247"/>
        <v>202442.46507734689</v>
      </c>
      <c r="BB94" s="14">
        <v>-259842.1845</v>
      </c>
      <c r="BC94" s="14">
        <f t="shared" si="248"/>
        <v>79052597.723500118</v>
      </c>
      <c r="BD94" s="14">
        <f t="shared" si="249"/>
        <v>201780.3108853146</v>
      </c>
      <c r="BE94" s="14">
        <v>-259842.1845</v>
      </c>
      <c r="BF94" s="14">
        <f t="shared" si="250"/>
        <v>78792755.539000124</v>
      </c>
      <c r="BG94" s="14">
        <f t="shared" si="251"/>
        <v>201118.15669328219</v>
      </c>
      <c r="BI94" s="41">
        <f t="shared" si="252"/>
        <v>2457120.0569935204</v>
      </c>
    </row>
    <row r="95" spans="1:61" x14ac:dyDescent="0.2">
      <c r="A95" s="18" t="s">
        <v>93</v>
      </c>
      <c r="B95" s="22" t="s">
        <v>36</v>
      </c>
      <c r="C95" s="40">
        <v>4.0779813103623143E-2</v>
      </c>
      <c r="D95" s="16">
        <v>385727442.81999999</v>
      </c>
      <c r="E95" s="16">
        <f t="shared" si="215"/>
        <v>1310824.4189281736</v>
      </c>
      <c r="F95" s="14">
        <v>7142581.4969999995</v>
      </c>
      <c r="G95" s="14">
        <f t="shared" si="216"/>
        <v>392870024.31699997</v>
      </c>
      <c r="H95" s="14">
        <f t="shared" si="217"/>
        <v>1322960.7997000508</v>
      </c>
      <c r="I95" s="14">
        <v>-984962.58500000008</v>
      </c>
      <c r="J95" s="14">
        <f t="shared" si="218"/>
        <v>391885061.73199999</v>
      </c>
      <c r="K95" s="14">
        <f t="shared" si="219"/>
        <v>1333423.57254983</v>
      </c>
      <c r="L95" s="14">
        <v>-1018844.8330000001</v>
      </c>
      <c r="M95" s="14">
        <f t="shared" si="220"/>
        <v>390866216.89899999</v>
      </c>
      <c r="N95" s="14">
        <f t="shared" si="221"/>
        <v>1330018.7853830927</v>
      </c>
      <c r="O95" s="14">
        <v>-1041244.8330000001</v>
      </c>
      <c r="P95" s="14">
        <f t="shared" si="222"/>
        <v>389824972.06599998</v>
      </c>
      <c r="Q95" s="14">
        <f t="shared" si="223"/>
        <v>1326518.365734918</v>
      </c>
      <c r="R95" s="14">
        <v>-1041244.8330000001</v>
      </c>
      <c r="S95" s="14">
        <f t="shared" si="224"/>
        <v>388783727.23299998</v>
      </c>
      <c r="T95" s="14">
        <f t="shared" si="225"/>
        <v>1322979.8849278472</v>
      </c>
      <c r="U95" s="14">
        <v>-905302.92100000009</v>
      </c>
      <c r="V95" s="14">
        <f t="shared" si="226"/>
        <v>387878424.31199998</v>
      </c>
      <c r="W95" s="14">
        <f t="shared" si="227"/>
        <v>1319672.3910276222</v>
      </c>
      <c r="X95" s="14">
        <v>-1052525.3496251388</v>
      </c>
      <c r="Y95" s="14">
        <f t="shared" si="228"/>
        <v>386825898.96237487</v>
      </c>
      <c r="Z95" s="14">
        <f t="shared" si="229"/>
        <v>1316345.7297374106</v>
      </c>
      <c r="AA95" s="14">
        <v>-945083.9158732011</v>
      </c>
      <c r="AB95" s="14">
        <f t="shared" si="230"/>
        <v>385880815.04650164</v>
      </c>
      <c r="AC95" s="14">
        <f t="shared" si="231"/>
        <v>1312951.4742165317</v>
      </c>
      <c r="AD95" s="14">
        <v>-197430.12904998311</v>
      </c>
      <c r="AE95" s="14">
        <f t="shared" si="232"/>
        <v>385683384.91745168</v>
      </c>
      <c r="AF95" s="14">
        <f t="shared" si="233"/>
        <v>1311010.1613323553</v>
      </c>
      <c r="AG95" s="14">
        <v>-589778.78316714219</v>
      </c>
      <c r="AH95" s="14">
        <f t="shared" si="234"/>
        <v>385093606.13428456</v>
      </c>
      <c r="AI95" s="14">
        <f t="shared" si="235"/>
        <v>1309672.5683192837</v>
      </c>
      <c r="AJ95" s="14">
        <v>-6551.2081174200866</v>
      </c>
      <c r="AK95" s="14">
        <f t="shared" si="236"/>
        <v>385087054.92616713</v>
      </c>
      <c r="AL95" s="14">
        <f t="shared" si="237"/>
        <v>1308659.3089195893</v>
      </c>
      <c r="AM95" s="14">
        <v>5293109.0180362891</v>
      </c>
      <c r="AN95" s="14">
        <f t="shared" si="238"/>
        <v>390380163.94420344</v>
      </c>
      <c r="AO95" s="14">
        <f t="shared" si="239"/>
        <v>1317642.0105633389</v>
      </c>
      <c r="AP95" s="14">
        <v>669050.6095511599</v>
      </c>
      <c r="AQ95" s="14">
        <f t="shared" si="240"/>
        <v>391049214.55375457</v>
      </c>
      <c r="AR95" s="14">
        <f t="shared" si="241"/>
        <v>1327772.667034463</v>
      </c>
      <c r="AS95" s="14">
        <v>-531194.0638289362</v>
      </c>
      <c r="AT95" s="14">
        <f t="shared" si="242"/>
        <v>390518020.48992562</v>
      </c>
      <c r="AU95" s="14">
        <f t="shared" si="243"/>
        <v>1328006.9072081991</v>
      </c>
      <c r="AV95" s="14">
        <v>30400.105189969763</v>
      </c>
      <c r="AW95" s="14">
        <f t="shared" si="244"/>
        <v>390548420.5951156</v>
      </c>
      <c r="AX95" s="14">
        <f t="shared" si="245"/>
        <v>1327155.9787066693</v>
      </c>
      <c r="AY95" s="14">
        <v>-231882.90324215114</v>
      </c>
      <c r="AZ95" s="14">
        <f t="shared" si="246"/>
        <v>390316537.69187343</v>
      </c>
      <c r="BA95" s="14">
        <f t="shared" si="247"/>
        <v>1326813.6274213288</v>
      </c>
      <c r="BB95" s="14">
        <v>82451.32002411969</v>
      </c>
      <c r="BC95" s="14">
        <f t="shared" si="248"/>
        <v>390398989.01189756</v>
      </c>
      <c r="BD95" s="14">
        <f t="shared" si="249"/>
        <v>1326559.7194198535</v>
      </c>
      <c r="BE95" s="14">
        <v>12795236.407469641</v>
      </c>
      <c r="BF95" s="14">
        <f t="shared" si="250"/>
        <v>403194225.41936719</v>
      </c>
      <c r="BG95" s="14">
        <f t="shared" si="251"/>
        <v>1348440.9568671042</v>
      </c>
      <c r="BI95" s="41">
        <f t="shared" si="252"/>
        <v>15861031.109746128</v>
      </c>
    </row>
    <row r="96" spans="1:61" x14ac:dyDescent="0.2">
      <c r="A96" s="18" t="s">
        <v>63</v>
      </c>
      <c r="B96" s="22" t="s">
        <v>13</v>
      </c>
      <c r="C96" s="40">
        <v>4.8703414808367311E-2</v>
      </c>
      <c r="D96" s="16">
        <v>10579623.739999998</v>
      </c>
      <c r="E96" s="16">
        <f t="shared" si="215"/>
        <v>42938.650293805855</v>
      </c>
      <c r="F96" s="14">
        <v>0</v>
      </c>
      <c r="G96" s="14">
        <f t="shared" si="216"/>
        <v>10579623.739999998</v>
      </c>
      <c r="H96" s="14">
        <f t="shared" si="217"/>
        <v>42938.650293805855</v>
      </c>
      <c r="I96" s="14">
        <v>0</v>
      </c>
      <c r="J96" s="14">
        <f t="shared" si="218"/>
        <v>10579623.739999998</v>
      </c>
      <c r="K96" s="14">
        <f t="shared" si="219"/>
        <v>42938.650293805855</v>
      </c>
      <c r="L96" s="14">
        <v>0</v>
      </c>
      <c r="M96" s="14">
        <f t="shared" si="220"/>
        <v>10579623.739999998</v>
      </c>
      <c r="N96" s="14">
        <f t="shared" si="221"/>
        <v>42938.650293805855</v>
      </c>
      <c r="O96" s="14">
        <v>0</v>
      </c>
      <c r="P96" s="14">
        <f t="shared" si="222"/>
        <v>10579623.739999998</v>
      </c>
      <c r="Q96" s="14">
        <f t="shared" si="223"/>
        <v>42938.650293805855</v>
      </c>
      <c r="R96" s="14">
        <v>0</v>
      </c>
      <c r="S96" s="14">
        <f t="shared" si="224"/>
        <v>10579623.739999998</v>
      </c>
      <c r="T96" s="14">
        <f t="shared" si="225"/>
        <v>42938.650293805855</v>
      </c>
      <c r="U96" s="14">
        <v>0</v>
      </c>
      <c r="V96" s="14">
        <f t="shared" si="226"/>
        <v>10579623.739999998</v>
      </c>
      <c r="W96" s="14">
        <f t="shared" si="227"/>
        <v>42938.650293805855</v>
      </c>
      <c r="X96" s="14">
        <v>0</v>
      </c>
      <c r="Y96" s="14">
        <f t="shared" si="228"/>
        <v>10579623.739999998</v>
      </c>
      <c r="Z96" s="14">
        <f t="shared" si="229"/>
        <v>42938.650293805855</v>
      </c>
      <c r="AA96" s="14">
        <v>0</v>
      </c>
      <c r="AB96" s="14">
        <f t="shared" si="230"/>
        <v>10579623.739999998</v>
      </c>
      <c r="AC96" s="14">
        <f t="shared" si="231"/>
        <v>42938.650293805855</v>
      </c>
      <c r="AD96" s="14">
        <v>0</v>
      </c>
      <c r="AE96" s="14">
        <f t="shared" si="232"/>
        <v>10579623.739999998</v>
      </c>
      <c r="AF96" s="14">
        <f t="shared" si="233"/>
        <v>42938.650293805855</v>
      </c>
      <c r="AG96" s="14">
        <v>0</v>
      </c>
      <c r="AH96" s="14">
        <f t="shared" si="234"/>
        <v>10579623.739999998</v>
      </c>
      <c r="AI96" s="14">
        <f t="shared" si="235"/>
        <v>42938.650293805855</v>
      </c>
      <c r="AJ96" s="14">
        <v>0</v>
      </c>
      <c r="AK96" s="14">
        <f t="shared" si="236"/>
        <v>10579623.739999998</v>
      </c>
      <c r="AL96" s="14">
        <f t="shared" si="237"/>
        <v>42938.650293805855</v>
      </c>
      <c r="AM96" s="14">
        <v>0</v>
      </c>
      <c r="AN96" s="14">
        <f t="shared" si="238"/>
        <v>10579623.739999998</v>
      </c>
      <c r="AO96" s="14">
        <f t="shared" si="239"/>
        <v>42938.650293805855</v>
      </c>
      <c r="AP96" s="14">
        <v>0</v>
      </c>
      <c r="AQ96" s="14">
        <f t="shared" si="240"/>
        <v>10579623.739999998</v>
      </c>
      <c r="AR96" s="14">
        <f t="shared" si="241"/>
        <v>42938.650293805855</v>
      </c>
      <c r="AS96" s="14">
        <v>0</v>
      </c>
      <c r="AT96" s="14">
        <f t="shared" si="242"/>
        <v>10579623.739999998</v>
      </c>
      <c r="AU96" s="14">
        <f t="shared" si="243"/>
        <v>42938.650293805855</v>
      </c>
      <c r="AV96" s="14">
        <v>0</v>
      </c>
      <c r="AW96" s="14">
        <f t="shared" si="244"/>
        <v>10579623.739999998</v>
      </c>
      <c r="AX96" s="14">
        <f t="shared" si="245"/>
        <v>42938.650293805855</v>
      </c>
      <c r="AY96" s="14">
        <v>0</v>
      </c>
      <c r="AZ96" s="14">
        <f t="shared" si="246"/>
        <v>10579623.739999998</v>
      </c>
      <c r="BA96" s="14">
        <f t="shared" si="247"/>
        <v>42938.650293805855</v>
      </c>
      <c r="BB96" s="14">
        <v>0</v>
      </c>
      <c r="BC96" s="14">
        <f t="shared" si="248"/>
        <v>10579623.739999998</v>
      </c>
      <c r="BD96" s="14">
        <f t="shared" si="249"/>
        <v>42938.650293805855</v>
      </c>
      <c r="BE96" s="14">
        <v>0</v>
      </c>
      <c r="BF96" s="14">
        <f t="shared" si="250"/>
        <v>10579623.739999998</v>
      </c>
      <c r="BG96" s="14">
        <f t="shared" si="251"/>
        <v>42938.650293805855</v>
      </c>
      <c r="BI96" s="41">
        <f t="shared" si="252"/>
        <v>515263.80352567037</v>
      </c>
    </row>
    <row r="97" spans="1:61" x14ac:dyDescent="0.2">
      <c r="A97" s="18" t="s">
        <v>64</v>
      </c>
      <c r="B97" s="22" t="s">
        <v>14</v>
      </c>
      <c r="C97" s="40">
        <v>3.0579523950962566E-2</v>
      </c>
      <c r="D97" s="16">
        <v>100504607.99999999</v>
      </c>
      <c r="E97" s="16">
        <f t="shared" si="215"/>
        <v>256115.25562650862</v>
      </c>
      <c r="F97" s="14">
        <v>0</v>
      </c>
      <c r="G97" s="14">
        <f t="shared" si="216"/>
        <v>100504607.99999999</v>
      </c>
      <c r="H97" s="14">
        <f t="shared" si="217"/>
        <v>256115.25562650862</v>
      </c>
      <c r="I97" s="14">
        <v>0</v>
      </c>
      <c r="J97" s="14">
        <f t="shared" si="218"/>
        <v>100504607.99999999</v>
      </c>
      <c r="K97" s="14">
        <f t="shared" si="219"/>
        <v>256115.25562650862</v>
      </c>
      <c r="L97" s="14">
        <v>0</v>
      </c>
      <c r="M97" s="14">
        <f t="shared" si="220"/>
        <v>100504607.99999999</v>
      </c>
      <c r="N97" s="14">
        <f t="shared" si="221"/>
        <v>256115.25562650862</v>
      </c>
      <c r="O97" s="14">
        <v>0</v>
      </c>
      <c r="P97" s="14">
        <f t="shared" si="222"/>
        <v>100504607.99999999</v>
      </c>
      <c r="Q97" s="14">
        <f t="shared" si="223"/>
        <v>256115.25562650862</v>
      </c>
      <c r="R97" s="14">
        <v>0</v>
      </c>
      <c r="S97" s="14">
        <f t="shared" si="224"/>
        <v>100504607.99999999</v>
      </c>
      <c r="T97" s="14">
        <f t="shared" si="225"/>
        <v>256115.25562650862</v>
      </c>
      <c r="U97" s="14">
        <v>0</v>
      </c>
      <c r="V97" s="14">
        <f t="shared" si="226"/>
        <v>100504607.99999999</v>
      </c>
      <c r="W97" s="14">
        <f t="shared" si="227"/>
        <v>256115.25562650862</v>
      </c>
      <c r="X97" s="14">
        <v>0</v>
      </c>
      <c r="Y97" s="14">
        <f t="shared" si="228"/>
        <v>100504607.99999999</v>
      </c>
      <c r="Z97" s="14">
        <f t="shared" si="229"/>
        <v>256115.25562650862</v>
      </c>
      <c r="AA97" s="14">
        <v>0</v>
      </c>
      <c r="AB97" s="14">
        <f t="shared" si="230"/>
        <v>100504607.99999999</v>
      </c>
      <c r="AC97" s="14">
        <f t="shared" si="231"/>
        <v>256115.25562650862</v>
      </c>
      <c r="AD97" s="14">
        <v>0</v>
      </c>
      <c r="AE97" s="14">
        <f t="shared" si="232"/>
        <v>100504607.99999999</v>
      </c>
      <c r="AF97" s="14">
        <f t="shared" si="233"/>
        <v>256115.25562650862</v>
      </c>
      <c r="AG97" s="14">
        <v>0</v>
      </c>
      <c r="AH97" s="14">
        <f t="shared" si="234"/>
        <v>100504607.99999999</v>
      </c>
      <c r="AI97" s="14">
        <f t="shared" si="235"/>
        <v>256115.25562650862</v>
      </c>
      <c r="AJ97" s="14">
        <v>0</v>
      </c>
      <c r="AK97" s="14">
        <f t="shared" si="236"/>
        <v>100504607.99999999</v>
      </c>
      <c r="AL97" s="14">
        <f t="shared" si="237"/>
        <v>256115.25562650862</v>
      </c>
      <c r="AM97" s="14">
        <v>0</v>
      </c>
      <c r="AN97" s="14">
        <f t="shared" si="238"/>
        <v>100504607.99999999</v>
      </c>
      <c r="AO97" s="14">
        <f t="shared" si="239"/>
        <v>256115.25562650862</v>
      </c>
      <c r="AP97" s="14">
        <v>0</v>
      </c>
      <c r="AQ97" s="14">
        <f t="shared" si="240"/>
        <v>100504607.99999999</v>
      </c>
      <c r="AR97" s="14">
        <f t="shared" si="241"/>
        <v>256115.25562650862</v>
      </c>
      <c r="AS97" s="14">
        <v>0</v>
      </c>
      <c r="AT97" s="14">
        <f t="shared" si="242"/>
        <v>100504607.99999999</v>
      </c>
      <c r="AU97" s="14">
        <f t="shared" si="243"/>
        <v>256115.25562650862</v>
      </c>
      <c r="AV97" s="14">
        <v>0</v>
      </c>
      <c r="AW97" s="14">
        <f t="shared" si="244"/>
        <v>100504607.99999999</v>
      </c>
      <c r="AX97" s="14">
        <f t="shared" si="245"/>
        <v>256115.25562650862</v>
      </c>
      <c r="AY97" s="14">
        <v>0</v>
      </c>
      <c r="AZ97" s="14">
        <f t="shared" si="246"/>
        <v>100504607.99999999</v>
      </c>
      <c r="BA97" s="14">
        <f t="shared" si="247"/>
        <v>256115.25562650862</v>
      </c>
      <c r="BB97" s="14">
        <v>0</v>
      </c>
      <c r="BC97" s="14">
        <f t="shared" si="248"/>
        <v>100504607.99999999</v>
      </c>
      <c r="BD97" s="14">
        <f t="shared" si="249"/>
        <v>256115.25562650862</v>
      </c>
      <c r="BE97" s="14">
        <v>0</v>
      </c>
      <c r="BF97" s="14">
        <f t="shared" si="250"/>
        <v>100504607.99999999</v>
      </c>
      <c r="BG97" s="14">
        <f t="shared" si="251"/>
        <v>256115.25562650862</v>
      </c>
      <c r="BI97" s="41">
        <f t="shared" si="252"/>
        <v>3073383.0675181025</v>
      </c>
    </row>
    <row r="98" spans="1:61" x14ac:dyDescent="0.2">
      <c r="A98" s="18" t="s">
        <v>88</v>
      </c>
      <c r="B98" s="22" t="s">
        <v>27</v>
      </c>
      <c r="C98" s="40">
        <v>0.13032121549402031</v>
      </c>
      <c r="D98" s="16">
        <v>-26190998.120000001</v>
      </c>
      <c r="E98" s="16">
        <f t="shared" si="215"/>
        <v>-284436.89250000007</v>
      </c>
      <c r="F98" s="14">
        <v>-1384.5368333333333</v>
      </c>
      <c r="G98" s="14">
        <f t="shared" si="216"/>
        <v>-26192382.656833336</v>
      </c>
      <c r="H98" s="14">
        <f t="shared" si="217"/>
        <v>-284444.41060512577</v>
      </c>
      <c r="I98" s="14">
        <v>-1384.5368333333333</v>
      </c>
      <c r="J98" s="14">
        <f t="shared" si="218"/>
        <v>-26193767.19366667</v>
      </c>
      <c r="K98" s="14">
        <f t="shared" si="219"/>
        <v>-284459.44681537716</v>
      </c>
      <c r="L98" s="14">
        <v>-1384.5368333333333</v>
      </c>
      <c r="M98" s="14">
        <f t="shared" si="220"/>
        <v>-26195151.730500005</v>
      </c>
      <c r="N98" s="14">
        <f t="shared" si="221"/>
        <v>-284474.48302562855</v>
      </c>
      <c r="O98" s="14">
        <v>-1384.5368333333333</v>
      </c>
      <c r="P98" s="14">
        <f t="shared" si="222"/>
        <v>-26196536.26733334</v>
      </c>
      <c r="Q98" s="14">
        <f t="shared" si="223"/>
        <v>-284489.51923587982</v>
      </c>
      <c r="R98" s="14">
        <v>-1384.5368333333333</v>
      </c>
      <c r="S98" s="14">
        <f t="shared" si="224"/>
        <v>-26197920.804166675</v>
      </c>
      <c r="T98" s="14">
        <f t="shared" si="225"/>
        <v>-284504.55544613127</v>
      </c>
      <c r="U98" s="14">
        <v>-1384.5368333333333</v>
      </c>
      <c r="V98" s="14">
        <f t="shared" si="226"/>
        <v>-26199305.341000009</v>
      </c>
      <c r="W98" s="14">
        <f t="shared" si="227"/>
        <v>-284519.5916563826</v>
      </c>
      <c r="X98" s="14">
        <v>-1384.5368333333333</v>
      </c>
      <c r="Y98" s="14">
        <f t="shared" si="228"/>
        <v>-26200689.877833344</v>
      </c>
      <c r="Z98" s="14">
        <f t="shared" si="229"/>
        <v>-284534.62786663399</v>
      </c>
      <c r="AA98" s="14">
        <v>-1384.5368333333333</v>
      </c>
      <c r="AB98" s="14">
        <f t="shared" si="230"/>
        <v>-26202074.414666679</v>
      </c>
      <c r="AC98" s="14">
        <f t="shared" si="231"/>
        <v>-284549.66407688532</v>
      </c>
      <c r="AD98" s="14">
        <v>-1384.5368333333333</v>
      </c>
      <c r="AE98" s="14">
        <f t="shared" si="232"/>
        <v>-26203458.951500013</v>
      </c>
      <c r="AF98" s="14">
        <f t="shared" si="233"/>
        <v>-284564.70028713677</v>
      </c>
      <c r="AG98" s="14">
        <v>-1384.5368333333333</v>
      </c>
      <c r="AH98" s="14">
        <f t="shared" si="234"/>
        <v>-26204843.488333348</v>
      </c>
      <c r="AI98" s="14">
        <f t="shared" si="235"/>
        <v>-284579.73649738805</v>
      </c>
      <c r="AJ98" s="14">
        <v>-1384.5368333333333</v>
      </c>
      <c r="AK98" s="14">
        <f t="shared" si="236"/>
        <v>-26206228.025166683</v>
      </c>
      <c r="AL98" s="14">
        <f t="shared" si="237"/>
        <v>-284594.77270763949</v>
      </c>
      <c r="AM98" s="14">
        <v>-1384.5368333333333</v>
      </c>
      <c r="AN98" s="14">
        <f t="shared" si="238"/>
        <v>-26207612.562000018</v>
      </c>
      <c r="AO98" s="14">
        <f t="shared" si="239"/>
        <v>-284609.80891789083</v>
      </c>
      <c r="AP98" s="14">
        <v>-1384.5368333333333</v>
      </c>
      <c r="AQ98" s="14">
        <f t="shared" si="240"/>
        <v>-26208997.098833352</v>
      </c>
      <c r="AR98" s="14">
        <f t="shared" si="241"/>
        <v>-284624.84512814222</v>
      </c>
      <c r="AS98" s="14">
        <v>-1384.5368333333333</v>
      </c>
      <c r="AT98" s="14">
        <f t="shared" si="242"/>
        <v>-26210381.635666687</v>
      </c>
      <c r="AU98" s="14">
        <f t="shared" si="243"/>
        <v>-284639.88133839355</v>
      </c>
      <c r="AV98" s="14">
        <v>-1384.5368333333333</v>
      </c>
      <c r="AW98" s="14">
        <f t="shared" si="244"/>
        <v>-26211766.172500022</v>
      </c>
      <c r="AX98" s="14">
        <f t="shared" si="245"/>
        <v>-284654.91754864494</v>
      </c>
      <c r="AY98" s="14">
        <v>-1384.5368333333333</v>
      </c>
      <c r="AZ98" s="14">
        <f t="shared" si="246"/>
        <v>-26213150.709333356</v>
      </c>
      <c r="BA98" s="14">
        <f t="shared" si="247"/>
        <v>-284669.95375889627</v>
      </c>
      <c r="BB98" s="14">
        <v>-1384.5368333333333</v>
      </c>
      <c r="BC98" s="14">
        <f t="shared" si="248"/>
        <v>-26214535.246166691</v>
      </c>
      <c r="BD98" s="14">
        <f t="shared" si="249"/>
        <v>-284684.98996914766</v>
      </c>
      <c r="BE98" s="14">
        <v>-1384.5368333333333</v>
      </c>
      <c r="BF98" s="14">
        <f t="shared" si="250"/>
        <v>-26215919.783000026</v>
      </c>
      <c r="BG98" s="14">
        <f t="shared" si="251"/>
        <v>-284700.02617939905</v>
      </c>
      <c r="BI98" s="41">
        <f t="shared" si="252"/>
        <v>-3415407.9242761978</v>
      </c>
    </row>
    <row r="99" spans="1:61" x14ac:dyDescent="0.2">
      <c r="A99" s="18" t="s">
        <v>86</v>
      </c>
      <c r="B99" s="22" t="s">
        <v>28</v>
      </c>
      <c r="C99" s="40">
        <v>1.4848039770982296E-3</v>
      </c>
      <c r="D99" s="16">
        <v>2036363.08</v>
      </c>
      <c r="E99" s="16">
        <f t="shared" si="215"/>
        <v>251.9666666666667</v>
      </c>
      <c r="F99" s="14">
        <v>0</v>
      </c>
      <c r="G99" s="14">
        <f t="shared" si="216"/>
        <v>2036363.08</v>
      </c>
      <c r="H99" s="14">
        <f t="shared" si="217"/>
        <v>251.9666666666667</v>
      </c>
      <c r="I99" s="14">
        <v>0</v>
      </c>
      <c r="J99" s="14">
        <f t="shared" si="218"/>
        <v>2036363.08</v>
      </c>
      <c r="K99" s="14">
        <f t="shared" si="219"/>
        <v>251.9666666666667</v>
      </c>
      <c r="L99" s="14">
        <v>0</v>
      </c>
      <c r="M99" s="14">
        <f t="shared" si="220"/>
        <v>2036363.08</v>
      </c>
      <c r="N99" s="14">
        <f t="shared" si="221"/>
        <v>251.9666666666667</v>
      </c>
      <c r="O99" s="14">
        <v>0</v>
      </c>
      <c r="P99" s="14">
        <f t="shared" si="222"/>
        <v>2036363.08</v>
      </c>
      <c r="Q99" s="14">
        <f t="shared" si="223"/>
        <v>251.9666666666667</v>
      </c>
      <c r="R99" s="14">
        <v>0</v>
      </c>
      <c r="S99" s="14">
        <f t="shared" si="224"/>
        <v>2036363.08</v>
      </c>
      <c r="T99" s="14">
        <f t="shared" si="225"/>
        <v>251.9666666666667</v>
      </c>
      <c r="U99" s="14">
        <v>0</v>
      </c>
      <c r="V99" s="14">
        <f t="shared" si="226"/>
        <v>2036363.08</v>
      </c>
      <c r="W99" s="14">
        <f t="shared" si="227"/>
        <v>251.9666666666667</v>
      </c>
      <c r="X99" s="14">
        <v>0</v>
      </c>
      <c r="Y99" s="14">
        <f t="shared" si="228"/>
        <v>2036363.08</v>
      </c>
      <c r="Z99" s="14">
        <f t="shared" si="229"/>
        <v>251.9666666666667</v>
      </c>
      <c r="AA99" s="14">
        <v>0</v>
      </c>
      <c r="AB99" s="14">
        <f t="shared" si="230"/>
        <v>2036363.08</v>
      </c>
      <c r="AC99" s="14">
        <f t="shared" si="231"/>
        <v>251.9666666666667</v>
      </c>
      <c r="AD99" s="14">
        <v>0</v>
      </c>
      <c r="AE99" s="14">
        <f t="shared" si="232"/>
        <v>2036363.08</v>
      </c>
      <c r="AF99" s="14">
        <f t="shared" si="233"/>
        <v>251.9666666666667</v>
      </c>
      <c r="AG99" s="14">
        <v>0</v>
      </c>
      <c r="AH99" s="14">
        <f t="shared" si="234"/>
        <v>2036363.08</v>
      </c>
      <c r="AI99" s="14">
        <f t="shared" si="235"/>
        <v>251.9666666666667</v>
      </c>
      <c r="AJ99" s="14">
        <v>0</v>
      </c>
      <c r="AK99" s="14">
        <f t="shared" si="236"/>
        <v>2036363.08</v>
      </c>
      <c r="AL99" s="14">
        <f t="shared" si="237"/>
        <v>251.9666666666667</v>
      </c>
      <c r="AM99" s="14">
        <v>0</v>
      </c>
      <c r="AN99" s="14">
        <f t="shared" si="238"/>
        <v>2036363.08</v>
      </c>
      <c r="AO99" s="14">
        <f t="shared" si="239"/>
        <v>251.9666666666667</v>
      </c>
      <c r="AP99" s="14">
        <v>0</v>
      </c>
      <c r="AQ99" s="14">
        <f t="shared" si="240"/>
        <v>2036363.08</v>
      </c>
      <c r="AR99" s="14">
        <f t="shared" si="241"/>
        <v>251.9666666666667</v>
      </c>
      <c r="AS99" s="14">
        <v>0</v>
      </c>
      <c r="AT99" s="14">
        <f t="shared" si="242"/>
        <v>2036363.08</v>
      </c>
      <c r="AU99" s="14">
        <f t="shared" si="243"/>
        <v>251.9666666666667</v>
      </c>
      <c r="AV99" s="14">
        <v>0</v>
      </c>
      <c r="AW99" s="14">
        <f t="shared" si="244"/>
        <v>2036363.08</v>
      </c>
      <c r="AX99" s="14">
        <f t="shared" si="245"/>
        <v>251.9666666666667</v>
      </c>
      <c r="AY99" s="14">
        <v>0</v>
      </c>
      <c r="AZ99" s="14">
        <f t="shared" si="246"/>
        <v>2036363.08</v>
      </c>
      <c r="BA99" s="14">
        <f t="shared" si="247"/>
        <v>251.9666666666667</v>
      </c>
      <c r="BB99" s="14">
        <v>0</v>
      </c>
      <c r="BC99" s="14">
        <f t="shared" si="248"/>
        <v>2036363.08</v>
      </c>
      <c r="BD99" s="14">
        <f t="shared" si="249"/>
        <v>251.9666666666667</v>
      </c>
      <c r="BE99" s="14">
        <v>0</v>
      </c>
      <c r="BF99" s="14">
        <f t="shared" si="250"/>
        <v>2036363.08</v>
      </c>
      <c r="BG99" s="14">
        <f t="shared" si="251"/>
        <v>251.9666666666667</v>
      </c>
      <c r="BI99" s="41">
        <f t="shared" si="252"/>
        <v>3023.6000000000004</v>
      </c>
    </row>
    <row r="100" spans="1:61" x14ac:dyDescent="0.2">
      <c r="A100" s="18" t="s">
        <v>87</v>
      </c>
      <c r="B100" s="22" t="s">
        <v>29</v>
      </c>
      <c r="C100" s="40">
        <v>1.963222727229863E-2</v>
      </c>
      <c r="D100" s="16">
        <v>5628211.4800000004</v>
      </c>
      <c r="E100" s="16">
        <f t="shared" si="215"/>
        <v>9207.8605759933544</v>
      </c>
      <c r="F100" s="14">
        <v>-13406.444833333333</v>
      </c>
      <c r="G100" s="14">
        <f t="shared" si="216"/>
        <v>5614805.0351666668</v>
      </c>
      <c r="H100" s="14">
        <f t="shared" si="217"/>
        <v>9196.8939771649548</v>
      </c>
      <c r="I100" s="14">
        <v>-13406.444833333333</v>
      </c>
      <c r="J100" s="14">
        <f t="shared" si="218"/>
        <v>5601398.5903333332</v>
      </c>
      <c r="K100" s="14">
        <f t="shared" si="219"/>
        <v>9174.9607795081629</v>
      </c>
      <c r="L100" s="14">
        <v>-13406.444833333333</v>
      </c>
      <c r="M100" s="14">
        <f t="shared" si="220"/>
        <v>5587992.1454999996</v>
      </c>
      <c r="N100" s="14">
        <f t="shared" si="221"/>
        <v>9153.0275818513655</v>
      </c>
      <c r="O100" s="14">
        <v>-13406.444833333333</v>
      </c>
      <c r="P100" s="14">
        <f t="shared" si="222"/>
        <v>5574585.700666666</v>
      </c>
      <c r="Q100" s="14">
        <f t="shared" si="223"/>
        <v>9131.0943841945718</v>
      </c>
      <c r="R100" s="14">
        <v>-13406.444833333333</v>
      </c>
      <c r="S100" s="14">
        <f t="shared" si="224"/>
        <v>5561179.2558333324</v>
      </c>
      <c r="T100" s="14">
        <f t="shared" si="225"/>
        <v>9109.1611865377763</v>
      </c>
      <c r="U100" s="14">
        <v>-13406.444833333333</v>
      </c>
      <c r="V100" s="14">
        <f t="shared" si="226"/>
        <v>5547772.8109999988</v>
      </c>
      <c r="W100" s="14">
        <f t="shared" si="227"/>
        <v>9087.2279888809826</v>
      </c>
      <c r="X100" s="14">
        <v>-13406.444833333333</v>
      </c>
      <c r="Y100" s="14">
        <f t="shared" si="228"/>
        <v>5534366.3661666652</v>
      </c>
      <c r="Z100" s="14">
        <f t="shared" si="229"/>
        <v>9065.2947912241852</v>
      </c>
      <c r="AA100" s="14">
        <v>-13406.444833333333</v>
      </c>
      <c r="AB100" s="14">
        <f t="shared" si="230"/>
        <v>5520959.9213333316</v>
      </c>
      <c r="AC100" s="14">
        <f t="shared" si="231"/>
        <v>9043.3615935673934</v>
      </c>
      <c r="AD100" s="14">
        <v>-13406.444833333333</v>
      </c>
      <c r="AE100" s="14">
        <f t="shared" si="232"/>
        <v>5507553.476499998</v>
      </c>
      <c r="AF100" s="14">
        <f t="shared" si="233"/>
        <v>9021.428395910596</v>
      </c>
      <c r="AG100" s="14">
        <v>-13406.444833333333</v>
      </c>
      <c r="AH100" s="14">
        <f t="shared" si="234"/>
        <v>5494147.0316666644</v>
      </c>
      <c r="AI100" s="14">
        <f t="shared" si="235"/>
        <v>8999.4951982538023</v>
      </c>
      <c r="AJ100" s="14">
        <v>-13406.444833333333</v>
      </c>
      <c r="AK100" s="14">
        <f t="shared" si="236"/>
        <v>5480740.5868333308</v>
      </c>
      <c r="AL100" s="14">
        <f t="shared" si="237"/>
        <v>8977.5620005970068</v>
      </c>
      <c r="AM100" s="14">
        <v>-13406.444833333333</v>
      </c>
      <c r="AN100" s="14">
        <f t="shared" si="238"/>
        <v>5467334.1419999972</v>
      </c>
      <c r="AO100" s="14">
        <f t="shared" si="239"/>
        <v>8955.6288029402131</v>
      </c>
      <c r="AP100" s="14">
        <v>-13406.444833333333</v>
      </c>
      <c r="AQ100" s="14">
        <f t="shared" si="240"/>
        <v>5453927.6971666636</v>
      </c>
      <c r="AR100" s="14">
        <f t="shared" si="241"/>
        <v>8933.6956052834157</v>
      </c>
      <c r="AS100" s="14">
        <v>-13406.444833333333</v>
      </c>
      <c r="AT100" s="14">
        <f t="shared" si="242"/>
        <v>5440521.25233333</v>
      </c>
      <c r="AU100" s="14">
        <f t="shared" si="243"/>
        <v>8911.7624076266238</v>
      </c>
      <c r="AV100" s="14">
        <v>-13406.444833333333</v>
      </c>
      <c r="AW100" s="14">
        <f t="shared" si="244"/>
        <v>5427114.8074999964</v>
      </c>
      <c r="AX100" s="14">
        <f t="shared" si="245"/>
        <v>8889.8292099698265</v>
      </c>
      <c r="AY100" s="14">
        <v>-13406.444833333333</v>
      </c>
      <c r="AZ100" s="14">
        <f t="shared" si="246"/>
        <v>5413708.3626666628</v>
      </c>
      <c r="BA100" s="14">
        <f t="shared" si="247"/>
        <v>8867.8960123130328</v>
      </c>
      <c r="BB100" s="14">
        <v>-13406.444833333333</v>
      </c>
      <c r="BC100" s="14">
        <f t="shared" si="248"/>
        <v>5400301.9178333292</v>
      </c>
      <c r="BD100" s="14">
        <f t="shared" si="249"/>
        <v>8845.9628146562372</v>
      </c>
      <c r="BE100" s="14">
        <v>-13406.444833333333</v>
      </c>
      <c r="BF100" s="14">
        <f t="shared" si="250"/>
        <v>5386895.4729999956</v>
      </c>
      <c r="BG100" s="14">
        <f t="shared" si="251"/>
        <v>8824.0296169994435</v>
      </c>
      <c r="BI100" s="41">
        <f t="shared" si="252"/>
        <v>107335.94644934178</v>
      </c>
    </row>
    <row r="101" spans="1:61" x14ac:dyDescent="0.2">
      <c r="A101" s="15" t="s">
        <v>90</v>
      </c>
      <c r="B101" s="22" t="s">
        <v>34</v>
      </c>
      <c r="C101" s="40">
        <v>0</v>
      </c>
      <c r="D101" s="16">
        <v>0</v>
      </c>
      <c r="E101" s="16">
        <f t="shared" si="215"/>
        <v>0</v>
      </c>
      <c r="F101" s="14">
        <v>0</v>
      </c>
      <c r="G101" s="14">
        <f t="shared" si="216"/>
        <v>0</v>
      </c>
      <c r="H101" s="14">
        <f t="shared" si="217"/>
        <v>0</v>
      </c>
      <c r="I101" s="14">
        <v>0</v>
      </c>
      <c r="J101" s="14">
        <f t="shared" si="218"/>
        <v>0</v>
      </c>
      <c r="K101" s="14">
        <f t="shared" si="219"/>
        <v>0</v>
      </c>
      <c r="L101" s="14">
        <v>0</v>
      </c>
      <c r="M101" s="14">
        <f t="shared" si="220"/>
        <v>0</v>
      </c>
      <c r="N101" s="14">
        <f t="shared" si="221"/>
        <v>0</v>
      </c>
      <c r="O101" s="14">
        <v>0</v>
      </c>
      <c r="P101" s="14">
        <f t="shared" si="222"/>
        <v>0</v>
      </c>
      <c r="Q101" s="14">
        <f t="shared" si="223"/>
        <v>0</v>
      </c>
      <c r="R101" s="14">
        <v>0</v>
      </c>
      <c r="S101" s="14">
        <f t="shared" si="224"/>
        <v>0</v>
      </c>
      <c r="T101" s="14">
        <f t="shared" si="225"/>
        <v>0</v>
      </c>
      <c r="U101" s="14">
        <v>0</v>
      </c>
      <c r="V101" s="14">
        <f t="shared" si="226"/>
        <v>0</v>
      </c>
      <c r="W101" s="14">
        <f t="shared" si="227"/>
        <v>0</v>
      </c>
      <c r="X101" s="14">
        <v>0</v>
      </c>
      <c r="Y101" s="14">
        <f t="shared" si="228"/>
        <v>0</v>
      </c>
      <c r="Z101" s="14">
        <f t="shared" si="229"/>
        <v>0</v>
      </c>
      <c r="AA101" s="14">
        <v>0</v>
      </c>
      <c r="AB101" s="14">
        <f t="shared" si="230"/>
        <v>0</v>
      </c>
      <c r="AC101" s="14">
        <f t="shared" si="231"/>
        <v>0</v>
      </c>
      <c r="AD101" s="14">
        <v>0</v>
      </c>
      <c r="AE101" s="14">
        <f t="shared" si="232"/>
        <v>0</v>
      </c>
      <c r="AF101" s="14">
        <f t="shared" si="233"/>
        <v>0</v>
      </c>
      <c r="AG101" s="14">
        <v>0</v>
      </c>
      <c r="AH101" s="14">
        <f t="shared" si="234"/>
        <v>0</v>
      </c>
      <c r="AI101" s="14">
        <f t="shared" si="235"/>
        <v>0</v>
      </c>
      <c r="AJ101" s="14">
        <v>0</v>
      </c>
      <c r="AK101" s="14">
        <f t="shared" si="236"/>
        <v>0</v>
      </c>
      <c r="AL101" s="14">
        <f t="shared" si="237"/>
        <v>0</v>
      </c>
      <c r="AM101" s="14">
        <v>0</v>
      </c>
      <c r="AN101" s="14">
        <f t="shared" si="238"/>
        <v>0</v>
      </c>
      <c r="AO101" s="14">
        <f t="shared" si="239"/>
        <v>0</v>
      </c>
      <c r="AP101" s="14">
        <v>0</v>
      </c>
      <c r="AQ101" s="14">
        <f t="shared" si="240"/>
        <v>0</v>
      </c>
      <c r="AR101" s="14">
        <f t="shared" si="241"/>
        <v>0</v>
      </c>
      <c r="AS101" s="14">
        <v>0</v>
      </c>
      <c r="AT101" s="14">
        <f t="shared" si="242"/>
        <v>0</v>
      </c>
      <c r="AU101" s="14">
        <f t="shared" si="243"/>
        <v>0</v>
      </c>
      <c r="AV101" s="14">
        <v>0</v>
      </c>
      <c r="AW101" s="14">
        <f t="shared" si="244"/>
        <v>0</v>
      </c>
      <c r="AX101" s="14">
        <f t="shared" si="245"/>
        <v>0</v>
      </c>
      <c r="AY101" s="14">
        <v>0</v>
      </c>
      <c r="AZ101" s="14">
        <f t="shared" si="246"/>
        <v>0</v>
      </c>
      <c r="BA101" s="14">
        <f t="shared" si="247"/>
        <v>0</v>
      </c>
      <c r="BB101" s="14">
        <v>0</v>
      </c>
      <c r="BC101" s="14">
        <f t="shared" si="248"/>
        <v>0</v>
      </c>
      <c r="BD101" s="14">
        <f t="shared" si="249"/>
        <v>0</v>
      </c>
      <c r="BE101" s="14">
        <v>0</v>
      </c>
      <c r="BF101" s="14">
        <f t="shared" si="250"/>
        <v>0</v>
      </c>
      <c r="BG101" s="14">
        <f t="shared" si="251"/>
        <v>0</v>
      </c>
      <c r="BH101" s="15"/>
      <c r="BI101" s="41">
        <f t="shared" si="252"/>
        <v>0</v>
      </c>
    </row>
    <row r="102" spans="1:61" s="15" customFormat="1" x14ac:dyDescent="0.2">
      <c r="A102" s="15" t="s">
        <v>100</v>
      </c>
      <c r="B102" s="22" t="s">
        <v>14</v>
      </c>
      <c r="C102" s="40">
        <v>0.10232513224207733</v>
      </c>
      <c r="D102" s="16">
        <v>74111749.809999987</v>
      </c>
      <c r="E102" s="16">
        <f t="shared" si="215"/>
        <v>631957.88333333319</v>
      </c>
      <c r="F102" s="16">
        <v>0</v>
      </c>
      <c r="G102" s="16">
        <f>D102+F102</f>
        <v>74111749.809999987</v>
      </c>
      <c r="H102" s="16">
        <f t="shared" si="217"/>
        <v>631957.88333333319</v>
      </c>
      <c r="I102" s="16">
        <v>0</v>
      </c>
      <c r="J102" s="16">
        <f>G102+I102</f>
        <v>74111749.809999987</v>
      </c>
      <c r="K102" s="16">
        <f t="shared" si="219"/>
        <v>631957.88333333319</v>
      </c>
      <c r="L102" s="16">
        <v>0</v>
      </c>
      <c r="M102" s="16">
        <f>J102+L102</f>
        <v>74111749.809999987</v>
      </c>
      <c r="N102" s="16">
        <f t="shared" si="221"/>
        <v>631957.88333333319</v>
      </c>
      <c r="O102" s="16">
        <v>0</v>
      </c>
      <c r="P102" s="16">
        <f>M102+O102</f>
        <v>74111749.809999987</v>
      </c>
      <c r="Q102" s="16">
        <f t="shared" si="223"/>
        <v>631957.88333333319</v>
      </c>
      <c r="R102" s="16">
        <v>0</v>
      </c>
      <c r="S102" s="16">
        <f>P102+R102</f>
        <v>74111749.809999987</v>
      </c>
      <c r="T102" s="16">
        <f t="shared" si="225"/>
        <v>631957.88333333319</v>
      </c>
      <c r="U102" s="16">
        <v>0</v>
      </c>
      <c r="V102" s="16">
        <f>S102+U102</f>
        <v>74111749.809999987</v>
      </c>
      <c r="W102" s="16">
        <f t="shared" si="227"/>
        <v>631957.88333333319</v>
      </c>
      <c r="X102" s="16">
        <v>0</v>
      </c>
      <c r="Y102" s="16">
        <f>V102+X102</f>
        <v>74111749.809999987</v>
      </c>
      <c r="Z102" s="16"/>
      <c r="AA102" s="16">
        <v>0</v>
      </c>
      <c r="AB102" s="16">
        <f>Y102+AA102</f>
        <v>74111749.809999987</v>
      </c>
      <c r="AC102" s="16"/>
      <c r="AD102" s="16">
        <v>0</v>
      </c>
      <c r="AE102" s="16">
        <f>AB102+AD102</f>
        <v>74111749.809999987</v>
      </c>
      <c r="AF102" s="16"/>
      <c r="AG102" s="16">
        <v>0</v>
      </c>
      <c r="AH102" s="16">
        <f>AE102+AG102</f>
        <v>74111749.809999987</v>
      </c>
      <c r="AI102" s="16"/>
      <c r="AJ102" s="16">
        <v>0</v>
      </c>
      <c r="AK102" s="16">
        <f>AH102+AJ102</f>
        <v>74111749.809999987</v>
      </c>
      <c r="AL102" s="16"/>
      <c r="AM102" s="16">
        <v>0</v>
      </c>
      <c r="AN102" s="16">
        <f>AK102+AM102</f>
        <v>74111749.809999987</v>
      </c>
      <c r="AO102" s="16"/>
      <c r="AP102" s="16">
        <v>0</v>
      </c>
      <c r="AQ102" s="16">
        <f>AN102+AP102</f>
        <v>74111749.809999987</v>
      </c>
      <c r="AR102" s="16"/>
      <c r="AS102" s="16">
        <v>0</v>
      </c>
      <c r="AT102" s="16">
        <f>AQ102+AS102</f>
        <v>74111749.809999987</v>
      </c>
      <c r="AU102" s="16"/>
      <c r="AV102" s="16">
        <v>0</v>
      </c>
      <c r="AW102" s="16">
        <f>AT102+AV102</f>
        <v>74111749.809999987</v>
      </c>
      <c r="AX102" s="16"/>
      <c r="AY102" s="16">
        <v>0</v>
      </c>
      <c r="AZ102" s="16">
        <f>AW102+AY102</f>
        <v>74111749.809999987</v>
      </c>
      <c r="BA102" s="16"/>
      <c r="BB102" s="16">
        <v>0</v>
      </c>
      <c r="BC102" s="16">
        <f>AZ102+BB102</f>
        <v>74111749.809999987</v>
      </c>
      <c r="BD102" s="16"/>
      <c r="BE102" s="16">
        <v>0</v>
      </c>
      <c r="BF102" s="16">
        <f>BC102+BE102</f>
        <v>74111749.809999987</v>
      </c>
      <c r="BG102" s="16"/>
      <c r="BI102" s="41">
        <f t="shared" si="252"/>
        <v>0</v>
      </c>
    </row>
    <row r="103" spans="1:61" x14ac:dyDescent="0.2">
      <c r="A103" s="18" t="s">
        <v>101</v>
      </c>
      <c r="C103" s="40"/>
      <c r="D103" s="19">
        <f t="shared" ref="D103:AI103" si="253">SUBTOTAL(9,D86:D102)</f>
        <v>915901485.26999998</v>
      </c>
      <c r="E103" s="19">
        <f t="shared" si="253"/>
        <v>3460463.2067616871</v>
      </c>
      <c r="F103" s="19">
        <f t="shared" si="253"/>
        <v>6678944.8521666657</v>
      </c>
      <c r="G103" s="19">
        <f t="shared" si="253"/>
        <v>922580430.12216675</v>
      </c>
      <c r="H103" s="19">
        <f t="shared" si="253"/>
        <v>3471975.2992420727</v>
      </c>
      <c r="I103" s="19">
        <f t="shared" si="253"/>
        <v>-1448599.2298333335</v>
      </c>
      <c r="J103" s="19">
        <f t="shared" si="253"/>
        <v>921131830.89233339</v>
      </c>
      <c r="K103" s="19">
        <f t="shared" si="253"/>
        <v>3481189.4955088673</v>
      </c>
      <c r="L103" s="19">
        <f t="shared" si="253"/>
        <v>-1482481.4778333334</v>
      </c>
      <c r="M103" s="19">
        <f t="shared" si="253"/>
        <v>919649349.4145</v>
      </c>
      <c r="N103" s="19">
        <f t="shared" si="253"/>
        <v>3476536.1317591462</v>
      </c>
      <c r="O103" s="19">
        <f t="shared" si="253"/>
        <v>-1504881.4778333334</v>
      </c>
      <c r="P103" s="19">
        <f t="shared" si="253"/>
        <v>918144467.93666673</v>
      </c>
      <c r="Q103" s="19">
        <f t="shared" si="253"/>
        <v>3471787.1355279875</v>
      </c>
      <c r="R103" s="19">
        <f t="shared" si="253"/>
        <v>-1504881.4778333334</v>
      </c>
      <c r="S103" s="19">
        <f t="shared" si="253"/>
        <v>916639586.45883346</v>
      </c>
      <c r="T103" s="19">
        <f t="shared" si="253"/>
        <v>3467000.0781379333</v>
      </c>
      <c r="U103" s="19">
        <f t="shared" si="253"/>
        <v>-1368939.5658333334</v>
      </c>
      <c r="V103" s="19">
        <f t="shared" si="253"/>
        <v>915270646.89300001</v>
      </c>
      <c r="W103" s="19">
        <f t="shared" si="253"/>
        <v>3462444.0076547242</v>
      </c>
      <c r="X103" s="19">
        <f t="shared" si="253"/>
        <v>-1516161.9944584721</v>
      </c>
      <c r="Y103" s="19">
        <f t="shared" si="253"/>
        <v>913754484.89854169</v>
      </c>
      <c r="Z103" s="19">
        <f t="shared" si="253"/>
        <v>2825910.8864481952</v>
      </c>
      <c r="AA103" s="19">
        <f t="shared" si="253"/>
        <v>-1408720.5607065344</v>
      </c>
      <c r="AB103" s="19">
        <f t="shared" si="253"/>
        <v>912345764.33783507</v>
      </c>
      <c r="AC103" s="19">
        <f t="shared" si="253"/>
        <v>2821268.0543443323</v>
      </c>
      <c r="AD103" s="19">
        <f t="shared" si="253"/>
        <v>-661066.77388331643</v>
      </c>
      <c r="AE103" s="19">
        <f t="shared" si="253"/>
        <v>911684697.56395173</v>
      </c>
      <c r="AF103" s="19">
        <f t="shared" si="253"/>
        <v>2818078.1648771721</v>
      </c>
      <c r="AG103" s="19">
        <f t="shared" si="253"/>
        <v>-1053415.4280004755</v>
      </c>
      <c r="AH103" s="19">
        <f t="shared" si="253"/>
        <v>910631282.1359514</v>
      </c>
      <c r="AI103" s="19">
        <f t="shared" si="253"/>
        <v>2815491.9952811166</v>
      </c>
      <c r="AJ103" s="19">
        <f t="shared" ref="AJ103:BG103" si="254">SUBTOTAL(9,AJ86:AJ102)</f>
        <v>-470187.85295075335</v>
      </c>
      <c r="AK103" s="19">
        <f t="shared" si="254"/>
        <v>910161094.28300059</v>
      </c>
      <c r="AL103" s="19">
        <f t="shared" si="254"/>
        <v>2813230.1592984376</v>
      </c>
      <c r="AM103" s="19">
        <f t="shared" si="254"/>
        <v>4829472.3732029554</v>
      </c>
      <c r="AN103" s="19">
        <f t="shared" si="254"/>
        <v>914990566.65620351</v>
      </c>
      <c r="AO103" s="19">
        <f t="shared" si="254"/>
        <v>2820964.2843592037</v>
      </c>
      <c r="AP103" s="19">
        <f t="shared" si="254"/>
        <v>205413.96471782657</v>
      </c>
      <c r="AQ103" s="19">
        <f t="shared" si="254"/>
        <v>915195980.62092149</v>
      </c>
      <c r="AR103" s="19">
        <f t="shared" si="254"/>
        <v>2829846.3642473444</v>
      </c>
      <c r="AS103" s="19">
        <f t="shared" si="254"/>
        <v>-994830.70866226952</v>
      </c>
      <c r="AT103" s="19">
        <f t="shared" si="254"/>
        <v>914201149.91225898</v>
      </c>
      <c r="AU103" s="19">
        <f t="shared" si="254"/>
        <v>2828832.0278380956</v>
      </c>
      <c r="AV103" s="19">
        <f t="shared" si="254"/>
        <v>-433236.5396433635</v>
      </c>
      <c r="AW103" s="19">
        <f t="shared" si="254"/>
        <v>913767913.37261569</v>
      </c>
      <c r="AX103" s="19">
        <f t="shared" si="254"/>
        <v>2826732.5227535828</v>
      </c>
      <c r="AY103" s="19">
        <f t="shared" si="254"/>
        <v>-695519.54807548446</v>
      </c>
      <c r="AZ103" s="19">
        <f t="shared" si="254"/>
        <v>913072393.82454026</v>
      </c>
      <c r="BA103" s="19">
        <f t="shared" si="254"/>
        <v>2825141.594885258</v>
      </c>
      <c r="BB103" s="19">
        <f t="shared" si="254"/>
        <v>-381185.32480921358</v>
      </c>
      <c r="BC103" s="19">
        <f t="shared" si="254"/>
        <v>912691208.49973106</v>
      </c>
      <c r="BD103" s="19">
        <f t="shared" si="254"/>
        <v>2823639.1103007989</v>
      </c>
      <c r="BE103" s="19">
        <f t="shared" si="254"/>
        <v>13295164.041361969</v>
      </c>
      <c r="BF103" s="19">
        <f t="shared" si="254"/>
        <v>925986372.54109311</v>
      </c>
      <c r="BG103" s="19">
        <f t="shared" si="254"/>
        <v>2844403.1948941238</v>
      </c>
      <c r="BI103" s="90">
        <f>SUBTOTAL(9,BI86:BI102)</f>
        <v>33893538.359527662</v>
      </c>
    </row>
    <row r="104" spans="1:61" x14ac:dyDescent="0.2">
      <c r="C104" s="40"/>
      <c r="D104" s="16"/>
      <c r="E104" s="16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I104" s="41"/>
    </row>
    <row r="105" spans="1:61" x14ac:dyDescent="0.2">
      <c r="A105" s="27" t="s">
        <v>70</v>
      </c>
      <c r="C105" s="40"/>
      <c r="D105" s="16"/>
      <c r="E105" s="16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I105" s="41"/>
    </row>
    <row r="106" spans="1:61" x14ac:dyDescent="0.2">
      <c r="A106" s="15" t="s">
        <v>63</v>
      </c>
      <c r="B106" s="18" t="s">
        <v>13</v>
      </c>
      <c r="C106" s="40">
        <v>0</v>
      </c>
      <c r="D106" s="16">
        <v>0</v>
      </c>
      <c r="E106" s="16">
        <f>(D106*C106)/12</f>
        <v>0</v>
      </c>
      <c r="F106" s="14">
        <v>0</v>
      </c>
      <c r="G106" s="14">
        <f>D106+F106</f>
        <v>0</v>
      </c>
      <c r="H106" s="14">
        <f>(((D106+G106)/2)*$C106)/12</f>
        <v>0</v>
      </c>
      <c r="I106" s="14">
        <v>0</v>
      </c>
      <c r="J106" s="14">
        <f t="shared" ref="J106:J107" si="255">G106+I106</f>
        <v>0</v>
      </c>
      <c r="K106" s="14">
        <f>(((G106+J106)/2)*$C106)/12</f>
        <v>0</v>
      </c>
      <c r="L106" s="14">
        <v>0</v>
      </c>
      <c r="M106" s="14">
        <f t="shared" ref="M106:M107" si="256">J106+L106</f>
        <v>0</v>
      </c>
      <c r="N106" s="14">
        <f>(((J106+M106)/2)*$C106)/12</f>
        <v>0</v>
      </c>
      <c r="O106" s="14">
        <v>0</v>
      </c>
      <c r="P106" s="14">
        <f t="shared" ref="P106:P107" si="257">M106+O106</f>
        <v>0</v>
      </c>
      <c r="Q106" s="14">
        <f>(((M106+P106)/2)*$C106)/12</f>
        <v>0</v>
      </c>
      <c r="R106" s="14">
        <v>0</v>
      </c>
      <c r="S106" s="14">
        <f t="shared" ref="S106:S107" si="258">P106+R106</f>
        <v>0</v>
      </c>
      <c r="T106" s="14">
        <f>(((P106+S106)/2)*$C106)/12</f>
        <v>0</v>
      </c>
      <c r="U106" s="14">
        <v>0</v>
      </c>
      <c r="V106" s="14">
        <f t="shared" ref="V106:V107" si="259">S106+U106</f>
        <v>0</v>
      </c>
      <c r="W106" s="14">
        <f>(((S106+V106)/2)*$C106)/12</f>
        <v>0</v>
      </c>
      <c r="X106" s="14">
        <v>0</v>
      </c>
      <c r="Y106" s="14">
        <f t="shared" ref="Y106:Y107" si="260">V106+X106</f>
        <v>0</v>
      </c>
      <c r="Z106" s="14">
        <f>(((V106+Y106)/2)*$C106)/12</f>
        <v>0</v>
      </c>
      <c r="AA106" s="14">
        <v>0</v>
      </c>
      <c r="AB106" s="14">
        <f t="shared" ref="AB106:AB107" si="261">Y106+AA106</f>
        <v>0</v>
      </c>
      <c r="AC106" s="14">
        <f>(((Y106+AB106)/2)*$C106)/12</f>
        <v>0</v>
      </c>
      <c r="AD106" s="14">
        <v>0</v>
      </c>
      <c r="AE106" s="14">
        <f t="shared" ref="AE106:AE107" si="262">AB106+AD106</f>
        <v>0</v>
      </c>
      <c r="AF106" s="14">
        <f>(((AB106+AE106)/2)*$C106)/12</f>
        <v>0</v>
      </c>
      <c r="AG106" s="14">
        <v>0</v>
      </c>
      <c r="AH106" s="14">
        <f t="shared" ref="AH106:AH107" si="263">AE106+AG106</f>
        <v>0</v>
      </c>
      <c r="AI106" s="14">
        <f>(((AE106+AH106)/2)*$C106)/12</f>
        <v>0</v>
      </c>
      <c r="AJ106" s="14">
        <v>0</v>
      </c>
      <c r="AK106" s="14">
        <f t="shared" ref="AK106:AK107" si="264">AH106+AJ106</f>
        <v>0</v>
      </c>
      <c r="AL106" s="14">
        <f>(((AH106+AK106)/2)*$C106)/12</f>
        <v>0</v>
      </c>
      <c r="AM106" s="14">
        <v>0</v>
      </c>
      <c r="AN106" s="14">
        <f t="shared" ref="AN106:AN107" si="265">AK106+AM106</f>
        <v>0</v>
      </c>
      <c r="AO106" s="14">
        <f>(((AK106+AN106)/2)*$C106)/12</f>
        <v>0</v>
      </c>
      <c r="AP106" s="14">
        <v>0</v>
      </c>
      <c r="AQ106" s="14">
        <f t="shared" ref="AQ106:AQ107" si="266">AN106+AP106</f>
        <v>0</v>
      </c>
      <c r="AR106" s="14">
        <f>(((AN106+AQ106)/2)*$C106)/12</f>
        <v>0</v>
      </c>
      <c r="AS106" s="14">
        <v>0</v>
      </c>
      <c r="AT106" s="14">
        <f t="shared" ref="AT106:AT107" si="267">AQ106+AS106</f>
        <v>0</v>
      </c>
      <c r="AU106" s="14">
        <f>(((AQ106+AT106)/2)*$C106)/12</f>
        <v>0</v>
      </c>
      <c r="AV106" s="14">
        <v>0</v>
      </c>
      <c r="AW106" s="14">
        <f t="shared" ref="AW106:AW107" si="268">AT106+AV106</f>
        <v>0</v>
      </c>
      <c r="AX106" s="14">
        <f>(((AT106+AW106)/2)*$C106)/12</f>
        <v>0</v>
      </c>
      <c r="AY106" s="14">
        <v>0</v>
      </c>
      <c r="AZ106" s="14">
        <f t="shared" ref="AZ106:AZ107" si="269">AW106+AY106</f>
        <v>0</v>
      </c>
      <c r="BA106" s="14">
        <f>(((AW106+AZ106)/2)*$C106)/12</f>
        <v>0</v>
      </c>
      <c r="BB106" s="14">
        <v>0</v>
      </c>
      <c r="BC106" s="14">
        <f t="shared" ref="BC106:BC107" si="270">AZ106+BB106</f>
        <v>0</v>
      </c>
      <c r="BD106" s="14">
        <f>(((AZ106+BC106)/2)*$C106)/12</f>
        <v>0</v>
      </c>
      <c r="BE106" s="14">
        <v>0</v>
      </c>
      <c r="BF106" s="14">
        <f t="shared" ref="BF106:BF107" si="271">BC106+BE106</f>
        <v>0</v>
      </c>
      <c r="BG106" s="14">
        <f>(((BC106+BF106)/2)*$C106)/12</f>
        <v>0</v>
      </c>
      <c r="BH106" s="15"/>
      <c r="BI106" s="41">
        <f t="shared" ref="BI106:BI107" si="272">SUMIF($Y$6:$BG$6,"Depreciation Expense",$Y106:$BG106)</f>
        <v>0</v>
      </c>
    </row>
    <row r="107" spans="1:61" x14ac:dyDescent="0.2">
      <c r="A107" s="15" t="s">
        <v>64</v>
      </c>
      <c r="B107" s="18" t="s">
        <v>14</v>
      </c>
      <c r="C107" s="40">
        <v>2.1263111737320737E-2</v>
      </c>
      <c r="D107" s="16">
        <v>14658988.950000001</v>
      </c>
      <c r="E107" s="16">
        <f>(D107*C107)/12</f>
        <v>25974.643333333337</v>
      </c>
      <c r="F107" s="14">
        <v>0</v>
      </c>
      <c r="G107" s="14">
        <f>D107+F107</f>
        <v>14658988.950000001</v>
      </c>
      <c r="H107" s="14">
        <f>(((D107+G107)/2)*$C107)/12</f>
        <v>25974.643333333337</v>
      </c>
      <c r="I107" s="14">
        <v>0</v>
      </c>
      <c r="J107" s="14">
        <f t="shared" si="255"/>
        <v>14658988.950000001</v>
      </c>
      <c r="K107" s="14">
        <f>(((G107+J107)/2)*$C107)/12</f>
        <v>25974.643333333337</v>
      </c>
      <c r="L107" s="14">
        <v>0</v>
      </c>
      <c r="M107" s="14">
        <f t="shared" si="256"/>
        <v>14658988.950000001</v>
      </c>
      <c r="N107" s="14">
        <f>(((J107+M107)/2)*$C107)/12</f>
        <v>25974.643333333337</v>
      </c>
      <c r="O107" s="14">
        <v>0</v>
      </c>
      <c r="P107" s="14">
        <f t="shared" si="257"/>
        <v>14658988.950000001</v>
      </c>
      <c r="Q107" s="14">
        <f>(((M107+P107)/2)*$C107)/12</f>
        <v>25974.643333333337</v>
      </c>
      <c r="R107" s="14">
        <v>0</v>
      </c>
      <c r="S107" s="14">
        <f t="shared" si="258"/>
        <v>14658988.950000001</v>
      </c>
      <c r="T107" s="14">
        <f>(((P107+S107)/2)*$C107)/12</f>
        <v>25974.643333333337</v>
      </c>
      <c r="U107" s="14">
        <v>0</v>
      </c>
      <c r="V107" s="14">
        <f t="shared" si="259"/>
        <v>14658988.950000001</v>
      </c>
      <c r="W107" s="14">
        <f>(((S107+V107)/2)*$C107)/12</f>
        <v>25974.643333333337</v>
      </c>
      <c r="X107" s="14">
        <v>0</v>
      </c>
      <c r="Y107" s="14">
        <f t="shared" si="260"/>
        <v>14658988.950000001</v>
      </c>
      <c r="Z107" s="14">
        <f>(((V107+Y107)/2)*$C107)/12</f>
        <v>25974.643333333337</v>
      </c>
      <c r="AA107" s="14">
        <v>0</v>
      </c>
      <c r="AB107" s="14">
        <f t="shared" si="261"/>
        <v>14658988.950000001</v>
      </c>
      <c r="AC107" s="14">
        <f>(((Y107+AB107)/2)*$C107)/12</f>
        <v>25974.643333333337</v>
      </c>
      <c r="AD107" s="14">
        <v>0</v>
      </c>
      <c r="AE107" s="14">
        <f t="shared" si="262"/>
        <v>14658988.950000001</v>
      </c>
      <c r="AF107" s="14">
        <f>(((AB107+AE107)/2)*$C107)/12</f>
        <v>25974.643333333337</v>
      </c>
      <c r="AG107" s="14">
        <v>0</v>
      </c>
      <c r="AH107" s="14">
        <f t="shared" si="263"/>
        <v>14658988.950000001</v>
      </c>
      <c r="AI107" s="14">
        <f>(((AE107+AH107)/2)*$C107)/12</f>
        <v>25974.643333333337</v>
      </c>
      <c r="AJ107" s="14">
        <v>0</v>
      </c>
      <c r="AK107" s="14">
        <f t="shared" si="264"/>
        <v>14658988.950000001</v>
      </c>
      <c r="AL107" s="14">
        <f>(((AH107+AK107)/2)*$C107)/12</f>
        <v>25974.643333333337</v>
      </c>
      <c r="AM107" s="14">
        <v>0</v>
      </c>
      <c r="AN107" s="14">
        <f t="shared" si="265"/>
        <v>14658988.950000001</v>
      </c>
      <c r="AO107" s="14">
        <f>(((AK107+AN107)/2)*$C107)/12</f>
        <v>25974.643333333337</v>
      </c>
      <c r="AP107" s="14">
        <v>0</v>
      </c>
      <c r="AQ107" s="14">
        <f t="shared" si="266"/>
        <v>14658988.950000001</v>
      </c>
      <c r="AR107" s="14">
        <f>(((AN107+AQ107)/2)*$C107)/12</f>
        <v>25974.643333333337</v>
      </c>
      <c r="AS107" s="14">
        <v>0</v>
      </c>
      <c r="AT107" s="14">
        <f t="shared" si="267"/>
        <v>14658988.950000001</v>
      </c>
      <c r="AU107" s="14">
        <f>(((AQ107+AT107)/2)*$C107)/12</f>
        <v>25974.643333333337</v>
      </c>
      <c r="AV107" s="14">
        <v>0</v>
      </c>
      <c r="AW107" s="14">
        <f t="shared" si="268"/>
        <v>14658988.950000001</v>
      </c>
      <c r="AX107" s="14">
        <f>(((AT107+AW107)/2)*$C107)/12</f>
        <v>25974.643333333337</v>
      </c>
      <c r="AY107" s="14">
        <v>0</v>
      </c>
      <c r="AZ107" s="14">
        <f t="shared" si="269"/>
        <v>14658988.950000001</v>
      </c>
      <c r="BA107" s="14">
        <f>(((AW107+AZ107)/2)*$C107)/12</f>
        <v>25974.643333333337</v>
      </c>
      <c r="BB107" s="14">
        <v>0</v>
      </c>
      <c r="BC107" s="14">
        <f t="shared" si="270"/>
        <v>14658988.950000001</v>
      </c>
      <c r="BD107" s="14">
        <f>(((AZ107+BC107)/2)*$C107)/12</f>
        <v>25974.643333333337</v>
      </c>
      <c r="BE107" s="14">
        <v>0</v>
      </c>
      <c r="BF107" s="14">
        <f t="shared" si="271"/>
        <v>14658988.950000001</v>
      </c>
      <c r="BG107" s="14">
        <f>(((BC107+BF107)/2)*$C107)/12</f>
        <v>25974.643333333337</v>
      </c>
      <c r="BI107" s="41">
        <f t="shared" si="272"/>
        <v>311695.72000000003</v>
      </c>
    </row>
    <row r="108" spans="1:61" x14ac:dyDescent="0.2">
      <c r="A108" s="15" t="s">
        <v>72</v>
      </c>
      <c r="C108" s="40"/>
      <c r="D108" s="19">
        <f t="shared" ref="D108:BG108" si="273">SUBTOTAL(9,D106:D107)</f>
        <v>14658988.950000001</v>
      </c>
      <c r="E108" s="19">
        <f t="shared" si="273"/>
        <v>25974.643333333337</v>
      </c>
      <c r="F108" s="19">
        <f t="shared" si="273"/>
        <v>0</v>
      </c>
      <c r="G108" s="19">
        <f t="shared" si="273"/>
        <v>14658988.950000001</v>
      </c>
      <c r="H108" s="19">
        <f t="shared" si="273"/>
        <v>25974.643333333337</v>
      </c>
      <c r="I108" s="19">
        <f t="shared" si="273"/>
        <v>0</v>
      </c>
      <c r="J108" s="19">
        <f t="shared" si="273"/>
        <v>14658988.950000001</v>
      </c>
      <c r="K108" s="19">
        <f t="shared" si="273"/>
        <v>25974.643333333337</v>
      </c>
      <c r="L108" s="19">
        <f t="shared" si="273"/>
        <v>0</v>
      </c>
      <c r="M108" s="19">
        <f t="shared" si="273"/>
        <v>14658988.950000001</v>
      </c>
      <c r="N108" s="19">
        <f t="shared" si="273"/>
        <v>25974.643333333337</v>
      </c>
      <c r="O108" s="19">
        <f t="shared" si="273"/>
        <v>0</v>
      </c>
      <c r="P108" s="19">
        <f t="shared" si="273"/>
        <v>14658988.950000001</v>
      </c>
      <c r="Q108" s="19">
        <f t="shared" si="273"/>
        <v>25974.643333333337</v>
      </c>
      <c r="R108" s="19">
        <f t="shared" si="273"/>
        <v>0</v>
      </c>
      <c r="S108" s="19">
        <f t="shared" si="273"/>
        <v>14658988.950000001</v>
      </c>
      <c r="T108" s="19">
        <f t="shared" si="273"/>
        <v>25974.643333333337</v>
      </c>
      <c r="U108" s="19">
        <f t="shared" si="273"/>
        <v>0</v>
      </c>
      <c r="V108" s="19">
        <f t="shared" si="273"/>
        <v>14658988.950000001</v>
      </c>
      <c r="W108" s="19">
        <f t="shared" si="273"/>
        <v>25974.643333333337</v>
      </c>
      <c r="X108" s="19">
        <f t="shared" si="273"/>
        <v>0</v>
      </c>
      <c r="Y108" s="19">
        <f t="shared" si="273"/>
        <v>14658988.950000001</v>
      </c>
      <c r="Z108" s="19">
        <f t="shared" si="273"/>
        <v>25974.643333333337</v>
      </c>
      <c r="AA108" s="19">
        <f t="shared" si="273"/>
        <v>0</v>
      </c>
      <c r="AB108" s="19">
        <f t="shared" si="273"/>
        <v>14658988.950000001</v>
      </c>
      <c r="AC108" s="19">
        <f t="shared" si="273"/>
        <v>25974.643333333337</v>
      </c>
      <c r="AD108" s="19">
        <f t="shared" si="273"/>
        <v>0</v>
      </c>
      <c r="AE108" s="19">
        <f t="shared" si="273"/>
        <v>14658988.950000001</v>
      </c>
      <c r="AF108" s="19">
        <f t="shared" si="273"/>
        <v>25974.643333333337</v>
      </c>
      <c r="AG108" s="19">
        <f t="shared" si="273"/>
        <v>0</v>
      </c>
      <c r="AH108" s="19">
        <f t="shared" si="273"/>
        <v>14658988.950000001</v>
      </c>
      <c r="AI108" s="19">
        <f t="shared" si="273"/>
        <v>25974.643333333337</v>
      </c>
      <c r="AJ108" s="19">
        <f t="shared" si="273"/>
        <v>0</v>
      </c>
      <c r="AK108" s="19">
        <f t="shared" si="273"/>
        <v>14658988.950000001</v>
      </c>
      <c r="AL108" s="19">
        <f t="shared" si="273"/>
        <v>25974.643333333337</v>
      </c>
      <c r="AM108" s="19">
        <f t="shared" si="273"/>
        <v>0</v>
      </c>
      <c r="AN108" s="19">
        <f t="shared" si="273"/>
        <v>14658988.950000001</v>
      </c>
      <c r="AO108" s="19">
        <f t="shared" si="273"/>
        <v>25974.643333333337</v>
      </c>
      <c r="AP108" s="19">
        <f t="shared" si="273"/>
        <v>0</v>
      </c>
      <c r="AQ108" s="19">
        <f t="shared" si="273"/>
        <v>14658988.950000001</v>
      </c>
      <c r="AR108" s="19">
        <f t="shared" si="273"/>
        <v>25974.643333333337</v>
      </c>
      <c r="AS108" s="19">
        <f t="shared" si="273"/>
        <v>0</v>
      </c>
      <c r="AT108" s="19">
        <f t="shared" si="273"/>
        <v>14658988.950000001</v>
      </c>
      <c r="AU108" s="19">
        <f t="shared" si="273"/>
        <v>25974.643333333337</v>
      </c>
      <c r="AV108" s="19">
        <f t="shared" si="273"/>
        <v>0</v>
      </c>
      <c r="AW108" s="19">
        <f t="shared" si="273"/>
        <v>14658988.950000001</v>
      </c>
      <c r="AX108" s="19">
        <f t="shared" si="273"/>
        <v>25974.643333333337</v>
      </c>
      <c r="AY108" s="19">
        <f t="shared" si="273"/>
        <v>0</v>
      </c>
      <c r="AZ108" s="19">
        <f t="shared" si="273"/>
        <v>14658988.950000001</v>
      </c>
      <c r="BA108" s="19">
        <f t="shared" si="273"/>
        <v>25974.643333333337</v>
      </c>
      <c r="BB108" s="19">
        <f t="shared" si="273"/>
        <v>0</v>
      </c>
      <c r="BC108" s="19">
        <f t="shared" si="273"/>
        <v>14658988.950000001</v>
      </c>
      <c r="BD108" s="19">
        <f t="shared" si="273"/>
        <v>25974.643333333337</v>
      </c>
      <c r="BE108" s="19">
        <f t="shared" si="273"/>
        <v>0</v>
      </c>
      <c r="BF108" s="19">
        <f t="shared" si="273"/>
        <v>14658988.950000001</v>
      </c>
      <c r="BG108" s="19">
        <f t="shared" si="273"/>
        <v>25974.643333333337</v>
      </c>
      <c r="BI108" s="90">
        <f>SUBTOTAL(9,BI106:BI107)</f>
        <v>311695.72000000003</v>
      </c>
    </row>
    <row r="109" spans="1:61" x14ac:dyDescent="0.2">
      <c r="A109" s="15"/>
      <c r="B109" s="15"/>
      <c r="C109" s="40"/>
      <c r="D109" s="16"/>
      <c r="E109" s="16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I109" s="41"/>
    </row>
    <row r="110" spans="1:61" x14ac:dyDescent="0.2">
      <c r="A110" s="34" t="s">
        <v>73</v>
      </c>
      <c r="B110" s="15"/>
      <c r="C110" s="40"/>
      <c r="D110" s="16"/>
      <c r="E110" s="16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I110" s="41"/>
    </row>
    <row r="111" spans="1:61" x14ac:dyDescent="0.2">
      <c r="A111" s="15" t="s">
        <v>63</v>
      </c>
      <c r="B111" s="18" t="s">
        <v>13</v>
      </c>
      <c r="C111" s="40">
        <v>0</v>
      </c>
      <c r="D111" s="16">
        <v>0</v>
      </c>
      <c r="E111" s="16">
        <f>(D111*C111)/12</f>
        <v>0</v>
      </c>
      <c r="F111" s="14">
        <v>0</v>
      </c>
      <c r="G111" s="14">
        <f>D111+F111</f>
        <v>0</v>
      </c>
      <c r="H111" s="14">
        <f>(((D111+G111)/2)*$C111)/12</f>
        <v>0</v>
      </c>
      <c r="I111" s="14">
        <v>0</v>
      </c>
      <c r="J111" s="14">
        <f t="shared" ref="J111" si="274">G111+I111</f>
        <v>0</v>
      </c>
      <c r="K111" s="14">
        <f>(((G111+J111)/2)*$C111)/12</f>
        <v>0</v>
      </c>
      <c r="L111" s="14">
        <v>0</v>
      </c>
      <c r="M111" s="14">
        <f t="shared" ref="M111" si="275">J111+L111</f>
        <v>0</v>
      </c>
      <c r="N111" s="14">
        <f>(((J111+M111)/2)*$C111)/12</f>
        <v>0</v>
      </c>
      <c r="O111" s="14">
        <v>0</v>
      </c>
      <c r="P111" s="14">
        <f t="shared" ref="P111" si="276">M111+O111</f>
        <v>0</v>
      </c>
      <c r="Q111" s="14">
        <f>(((M111+P111)/2)*$C111)/12</f>
        <v>0</v>
      </c>
      <c r="R111" s="14">
        <v>0</v>
      </c>
      <c r="S111" s="14">
        <f t="shared" ref="S111" si="277">P111+R111</f>
        <v>0</v>
      </c>
      <c r="T111" s="14">
        <f>(((P111+S111)/2)*$C111)/12</f>
        <v>0</v>
      </c>
      <c r="U111" s="14">
        <v>0</v>
      </c>
      <c r="V111" s="14">
        <f t="shared" ref="V111" si="278">S111+U111</f>
        <v>0</v>
      </c>
      <c r="W111" s="14">
        <f>(((S111+V111)/2)*$C111)/12</f>
        <v>0</v>
      </c>
      <c r="X111" s="14">
        <v>0</v>
      </c>
      <c r="Y111" s="14">
        <f t="shared" ref="Y111" si="279">V111+X111</f>
        <v>0</v>
      </c>
      <c r="Z111" s="14">
        <f>(((V111+Y111)/2)*$C111)/12</f>
        <v>0</v>
      </c>
      <c r="AA111" s="14">
        <v>0</v>
      </c>
      <c r="AB111" s="14">
        <f t="shared" ref="AB111" si="280">Y111+AA111</f>
        <v>0</v>
      </c>
      <c r="AC111" s="14">
        <f>(((Y111+AB111)/2)*$C111)/12</f>
        <v>0</v>
      </c>
      <c r="AD111" s="14">
        <v>0</v>
      </c>
      <c r="AE111" s="14">
        <f t="shared" ref="AE111" si="281">AB111+AD111</f>
        <v>0</v>
      </c>
      <c r="AF111" s="14">
        <f>(((AB111+AE111)/2)*$C111)/12</f>
        <v>0</v>
      </c>
      <c r="AG111" s="14">
        <v>0</v>
      </c>
      <c r="AH111" s="14">
        <f t="shared" ref="AH111" si="282">AE111+AG111</f>
        <v>0</v>
      </c>
      <c r="AI111" s="14">
        <f>(((AE111+AH111)/2)*$C111)/12</f>
        <v>0</v>
      </c>
      <c r="AJ111" s="14">
        <v>0</v>
      </c>
      <c r="AK111" s="14">
        <f t="shared" ref="AK111" si="283">AH111+AJ111</f>
        <v>0</v>
      </c>
      <c r="AL111" s="14">
        <f>(((AH111+AK111)/2)*$C111)/12</f>
        <v>0</v>
      </c>
      <c r="AM111" s="14">
        <v>0</v>
      </c>
      <c r="AN111" s="14">
        <f t="shared" ref="AN111" si="284">AK111+AM111</f>
        <v>0</v>
      </c>
      <c r="AO111" s="14">
        <f>(((AK111+AN111)/2)*$C111)/12</f>
        <v>0</v>
      </c>
      <c r="AP111" s="14">
        <v>0</v>
      </c>
      <c r="AQ111" s="14">
        <f t="shared" ref="AQ111" si="285">AN111+AP111</f>
        <v>0</v>
      </c>
      <c r="AR111" s="14">
        <f>(((AN111+AQ111)/2)*$C111)/12</f>
        <v>0</v>
      </c>
      <c r="AS111" s="14">
        <v>0</v>
      </c>
      <c r="AT111" s="14">
        <f t="shared" ref="AT111" si="286">AQ111+AS111</f>
        <v>0</v>
      </c>
      <c r="AU111" s="14">
        <f>(((AQ111+AT111)/2)*$C111)/12</f>
        <v>0</v>
      </c>
      <c r="AV111" s="14">
        <v>0</v>
      </c>
      <c r="AW111" s="14">
        <f t="shared" ref="AW111" si="287">AT111+AV111</f>
        <v>0</v>
      </c>
      <c r="AX111" s="14">
        <f>(((AT111+AW111)/2)*$C111)/12</f>
        <v>0</v>
      </c>
      <c r="AY111" s="14">
        <v>0</v>
      </c>
      <c r="AZ111" s="14">
        <f t="shared" ref="AZ111" si="288">AW111+AY111</f>
        <v>0</v>
      </c>
      <c r="BA111" s="14">
        <f>(((AW111+AZ111)/2)*$C111)/12</f>
        <v>0</v>
      </c>
      <c r="BB111" s="14">
        <v>0</v>
      </c>
      <c r="BC111" s="14">
        <f t="shared" ref="BC111" si="289">AZ111+BB111</f>
        <v>0</v>
      </c>
      <c r="BD111" s="14">
        <f>(((AZ111+BC111)/2)*$C111)/12</f>
        <v>0</v>
      </c>
      <c r="BE111" s="14">
        <v>0</v>
      </c>
      <c r="BF111" s="14">
        <f t="shared" ref="BF111" si="290">BC111+BE111</f>
        <v>0</v>
      </c>
      <c r="BG111" s="14">
        <f>(((BC111+BF111)/2)*$C111)/12</f>
        <v>0</v>
      </c>
      <c r="BI111" s="41">
        <f>SUMIF($Y$6:$BG$6,"Depreciation Expense",$Y111:$BG111)</f>
        <v>0</v>
      </c>
    </row>
    <row r="112" spans="1:61" x14ac:dyDescent="0.2">
      <c r="A112" s="15" t="s">
        <v>102</v>
      </c>
      <c r="B112" s="15"/>
      <c r="C112" s="40"/>
      <c r="D112" s="19">
        <f t="shared" ref="D112:BG112" si="291">SUBTOTAL(9,D111)</f>
        <v>0</v>
      </c>
      <c r="E112" s="19">
        <f t="shared" si="291"/>
        <v>0</v>
      </c>
      <c r="F112" s="17">
        <f t="shared" si="291"/>
        <v>0</v>
      </c>
      <c r="G112" s="17">
        <f t="shared" si="291"/>
        <v>0</v>
      </c>
      <c r="H112" s="17">
        <f t="shared" si="291"/>
        <v>0</v>
      </c>
      <c r="I112" s="17">
        <f t="shared" si="291"/>
        <v>0</v>
      </c>
      <c r="J112" s="17">
        <f t="shared" si="291"/>
        <v>0</v>
      </c>
      <c r="K112" s="17">
        <f t="shared" si="291"/>
        <v>0</v>
      </c>
      <c r="L112" s="17">
        <f t="shared" si="291"/>
        <v>0</v>
      </c>
      <c r="M112" s="17">
        <f t="shared" si="291"/>
        <v>0</v>
      </c>
      <c r="N112" s="17">
        <f t="shared" si="291"/>
        <v>0</v>
      </c>
      <c r="O112" s="17">
        <f t="shared" si="291"/>
        <v>0</v>
      </c>
      <c r="P112" s="17">
        <f t="shared" si="291"/>
        <v>0</v>
      </c>
      <c r="Q112" s="17">
        <f t="shared" si="291"/>
        <v>0</v>
      </c>
      <c r="R112" s="17">
        <f t="shared" si="291"/>
        <v>0</v>
      </c>
      <c r="S112" s="17">
        <f t="shared" si="291"/>
        <v>0</v>
      </c>
      <c r="T112" s="17">
        <f t="shared" si="291"/>
        <v>0</v>
      </c>
      <c r="U112" s="17">
        <f t="shared" si="291"/>
        <v>0</v>
      </c>
      <c r="V112" s="17">
        <f t="shared" si="291"/>
        <v>0</v>
      </c>
      <c r="W112" s="17">
        <f t="shared" si="291"/>
        <v>0</v>
      </c>
      <c r="X112" s="17">
        <f t="shared" si="291"/>
        <v>0</v>
      </c>
      <c r="Y112" s="17">
        <f t="shared" si="291"/>
        <v>0</v>
      </c>
      <c r="Z112" s="17">
        <f t="shared" si="291"/>
        <v>0</v>
      </c>
      <c r="AA112" s="17">
        <f t="shared" si="291"/>
        <v>0</v>
      </c>
      <c r="AB112" s="17">
        <f t="shared" si="291"/>
        <v>0</v>
      </c>
      <c r="AC112" s="17">
        <f t="shared" si="291"/>
        <v>0</v>
      </c>
      <c r="AD112" s="17">
        <f t="shared" si="291"/>
        <v>0</v>
      </c>
      <c r="AE112" s="17">
        <f t="shared" si="291"/>
        <v>0</v>
      </c>
      <c r="AF112" s="17">
        <f t="shared" si="291"/>
        <v>0</v>
      </c>
      <c r="AG112" s="17">
        <f t="shared" si="291"/>
        <v>0</v>
      </c>
      <c r="AH112" s="17">
        <f t="shared" si="291"/>
        <v>0</v>
      </c>
      <c r="AI112" s="17">
        <f t="shared" si="291"/>
        <v>0</v>
      </c>
      <c r="AJ112" s="17">
        <f t="shared" si="291"/>
        <v>0</v>
      </c>
      <c r="AK112" s="17">
        <f t="shared" si="291"/>
        <v>0</v>
      </c>
      <c r="AL112" s="17">
        <f t="shared" si="291"/>
        <v>0</v>
      </c>
      <c r="AM112" s="17">
        <f t="shared" si="291"/>
        <v>0</v>
      </c>
      <c r="AN112" s="17">
        <f t="shared" si="291"/>
        <v>0</v>
      </c>
      <c r="AO112" s="17">
        <f t="shared" si="291"/>
        <v>0</v>
      </c>
      <c r="AP112" s="17">
        <f t="shared" si="291"/>
        <v>0</v>
      </c>
      <c r="AQ112" s="17">
        <f t="shared" si="291"/>
        <v>0</v>
      </c>
      <c r="AR112" s="17">
        <f t="shared" si="291"/>
        <v>0</v>
      </c>
      <c r="AS112" s="17">
        <f t="shared" si="291"/>
        <v>0</v>
      </c>
      <c r="AT112" s="17">
        <f t="shared" si="291"/>
        <v>0</v>
      </c>
      <c r="AU112" s="17">
        <f t="shared" si="291"/>
        <v>0</v>
      </c>
      <c r="AV112" s="17">
        <f t="shared" si="291"/>
        <v>0</v>
      </c>
      <c r="AW112" s="17">
        <f t="shared" si="291"/>
        <v>0</v>
      </c>
      <c r="AX112" s="17">
        <f t="shared" si="291"/>
        <v>0</v>
      </c>
      <c r="AY112" s="17">
        <f t="shared" si="291"/>
        <v>0</v>
      </c>
      <c r="AZ112" s="17">
        <f t="shared" si="291"/>
        <v>0</v>
      </c>
      <c r="BA112" s="17">
        <f t="shared" si="291"/>
        <v>0</v>
      </c>
      <c r="BB112" s="17">
        <f t="shared" si="291"/>
        <v>0</v>
      </c>
      <c r="BC112" s="17">
        <f t="shared" si="291"/>
        <v>0</v>
      </c>
      <c r="BD112" s="17">
        <f t="shared" si="291"/>
        <v>0</v>
      </c>
      <c r="BE112" s="17">
        <f t="shared" si="291"/>
        <v>0</v>
      </c>
      <c r="BF112" s="17">
        <f t="shared" si="291"/>
        <v>0</v>
      </c>
      <c r="BG112" s="17">
        <f t="shared" si="291"/>
        <v>0</v>
      </c>
      <c r="BI112" s="90">
        <f>SUBTOTAL(9,BI111)</f>
        <v>0</v>
      </c>
    </row>
    <row r="113" spans="1:61" x14ac:dyDescent="0.2">
      <c r="A113" s="15"/>
      <c r="B113" s="15"/>
      <c r="C113" s="40"/>
      <c r="D113" s="16"/>
      <c r="E113" s="16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I113" s="41"/>
    </row>
    <row r="114" spans="1:61" x14ac:dyDescent="0.2">
      <c r="A114" s="34" t="s">
        <v>92</v>
      </c>
      <c r="B114" s="15"/>
      <c r="C114" s="40"/>
      <c r="D114" s="16"/>
      <c r="E114" s="16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I114" s="41"/>
    </row>
    <row r="115" spans="1:61" x14ac:dyDescent="0.2">
      <c r="A115" s="15" t="s">
        <v>84</v>
      </c>
      <c r="B115" s="15" t="s">
        <v>24</v>
      </c>
      <c r="C115" s="40">
        <v>5.5382030234201164E-2</v>
      </c>
      <c r="D115" s="16">
        <v>505859.56999999995</v>
      </c>
      <c r="E115" s="16">
        <f t="shared" ref="E115:E123" si="292">(D115*C115)/12</f>
        <v>2334.6275000000001</v>
      </c>
      <c r="F115" s="14">
        <v>0</v>
      </c>
      <c r="G115" s="14">
        <f t="shared" ref="G115:G123" si="293">D115+F115</f>
        <v>505859.56999999995</v>
      </c>
      <c r="H115" s="14">
        <f t="shared" ref="H115:H123" si="294">(((D115+G115)/2)*$C115)/12</f>
        <v>2334.6275000000001</v>
      </c>
      <c r="I115" s="14">
        <v>0</v>
      </c>
      <c r="J115" s="14">
        <f t="shared" ref="J115:J123" si="295">G115+I115</f>
        <v>505859.56999999995</v>
      </c>
      <c r="K115" s="14">
        <f t="shared" ref="K115:K123" si="296">(((G115+J115)/2)*$C115)/12</f>
        <v>2334.6275000000001</v>
      </c>
      <c r="L115" s="14">
        <v>0</v>
      </c>
      <c r="M115" s="14">
        <f t="shared" ref="M115:M123" si="297">J115+L115</f>
        <v>505859.56999999995</v>
      </c>
      <c r="N115" s="14">
        <f t="shared" ref="N115:N123" si="298">(((J115+M115)/2)*$C115)/12</f>
        <v>2334.6275000000001</v>
      </c>
      <c r="O115" s="14">
        <v>0</v>
      </c>
      <c r="P115" s="14">
        <f t="shared" ref="P115:P123" si="299">M115+O115</f>
        <v>505859.56999999995</v>
      </c>
      <c r="Q115" s="14">
        <f t="shared" ref="Q115:Q123" si="300">(((M115+P115)/2)*$C115)/12</f>
        <v>2334.6275000000001</v>
      </c>
      <c r="R115" s="14">
        <v>0</v>
      </c>
      <c r="S115" s="14">
        <f t="shared" ref="S115:S123" si="301">P115+R115</f>
        <v>505859.56999999995</v>
      </c>
      <c r="T115" s="14">
        <f t="shared" ref="T115:T123" si="302">(((P115+S115)/2)*$C115)/12</f>
        <v>2334.6275000000001</v>
      </c>
      <c r="U115" s="14">
        <v>0</v>
      </c>
      <c r="V115" s="14">
        <f t="shared" ref="V115:V123" si="303">S115+U115</f>
        <v>505859.56999999995</v>
      </c>
      <c r="W115" s="14">
        <f t="shared" ref="W115:W123" si="304">(((S115+V115)/2)*$C115)/12</f>
        <v>2334.6275000000001</v>
      </c>
      <c r="X115" s="14">
        <v>0</v>
      </c>
      <c r="Y115" s="14">
        <f t="shared" ref="Y115:Y123" si="305">V115+X115</f>
        <v>505859.56999999995</v>
      </c>
      <c r="Z115" s="14">
        <f t="shared" ref="Z115:Z123" si="306">(((V115+Y115)/2)*$C115)/12</f>
        <v>2334.6275000000001</v>
      </c>
      <c r="AA115" s="14">
        <v>0</v>
      </c>
      <c r="AB115" s="14">
        <f t="shared" ref="AB115:AB123" si="307">Y115+AA115</f>
        <v>505859.56999999995</v>
      </c>
      <c r="AC115" s="14">
        <f t="shared" ref="AC115:AC123" si="308">(((Y115+AB115)/2)*$C115)/12</f>
        <v>2334.6275000000001</v>
      </c>
      <c r="AD115" s="14">
        <v>0</v>
      </c>
      <c r="AE115" s="14">
        <f t="shared" ref="AE115:AE123" si="309">AB115+AD115</f>
        <v>505859.56999999995</v>
      </c>
      <c r="AF115" s="14">
        <f t="shared" ref="AF115:AF123" si="310">(((AB115+AE115)/2)*$C115)/12</f>
        <v>2334.6275000000001</v>
      </c>
      <c r="AG115" s="14">
        <v>0</v>
      </c>
      <c r="AH115" s="14">
        <f t="shared" ref="AH115:AH123" si="311">AE115+AG115</f>
        <v>505859.56999999995</v>
      </c>
      <c r="AI115" s="14">
        <f t="shared" ref="AI115:AI123" si="312">(((AE115+AH115)/2)*$C115)/12</f>
        <v>2334.6275000000001</v>
      </c>
      <c r="AJ115" s="14">
        <v>0</v>
      </c>
      <c r="AK115" s="14">
        <f t="shared" ref="AK115:AK123" si="313">AH115+AJ115</f>
        <v>505859.56999999995</v>
      </c>
      <c r="AL115" s="14">
        <f t="shared" ref="AL115:AL123" si="314">(((AH115+AK115)/2)*$C115)/12</f>
        <v>2334.6275000000001</v>
      </c>
      <c r="AM115" s="14">
        <v>0</v>
      </c>
      <c r="AN115" s="14">
        <f t="shared" ref="AN115:AN123" si="315">AK115+AM115</f>
        <v>505859.56999999995</v>
      </c>
      <c r="AO115" s="14">
        <f t="shared" ref="AO115:AO123" si="316">(((AK115+AN115)/2)*$C115)/12</f>
        <v>2334.6275000000001</v>
      </c>
      <c r="AP115" s="14">
        <v>0</v>
      </c>
      <c r="AQ115" s="14">
        <f t="shared" ref="AQ115:AQ123" si="317">AN115+AP115</f>
        <v>505859.56999999995</v>
      </c>
      <c r="AR115" s="14">
        <f t="shared" ref="AR115:AR123" si="318">(((AN115+AQ115)/2)*$C115)/12</f>
        <v>2334.6275000000001</v>
      </c>
      <c r="AS115" s="14">
        <v>0</v>
      </c>
      <c r="AT115" s="14">
        <f t="shared" ref="AT115:AT123" si="319">AQ115+AS115</f>
        <v>505859.56999999995</v>
      </c>
      <c r="AU115" s="14">
        <f t="shared" ref="AU115:AU123" si="320">(((AQ115+AT115)/2)*$C115)/12</f>
        <v>2334.6275000000001</v>
      </c>
      <c r="AV115" s="14">
        <v>0</v>
      </c>
      <c r="AW115" s="14">
        <f t="shared" ref="AW115:AW123" si="321">AT115+AV115</f>
        <v>505859.56999999995</v>
      </c>
      <c r="AX115" s="14">
        <f t="shared" ref="AX115:AX123" si="322">(((AT115+AW115)/2)*$C115)/12</f>
        <v>2334.6275000000001</v>
      </c>
      <c r="AY115" s="14">
        <v>0</v>
      </c>
      <c r="AZ115" s="14">
        <f t="shared" ref="AZ115:AZ123" si="323">AW115+AY115</f>
        <v>505859.56999999995</v>
      </c>
      <c r="BA115" s="14">
        <f t="shared" ref="BA115:BA123" si="324">(((AW115+AZ115)/2)*$C115)/12</f>
        <v>2334.6275000000001</v>
      </c>
      <c r="BB115" s="14">
        <v>0</v>
      </c>
      <c r="BC115" s="14">
        <f t="shared" ref="BC115:BC123" si="325">AZ115+BB115</f>
        <v>505859.56999999995</v>
      </c>
      <c r="BD115" s="14">
        <f t="shared" ref="BD115:BD123" si="326">(((AZ115+BC115)/2)*$C115)/12</f>
        <v>2334.6275000000001</v>
      </c>
      <c r="BE115" s="14">
        <v>0</v>
      </c>
      <c r="BF115" s="14">
        <f t="shared" ref="BF115:BF123" si="327">BC115+BE115</f>
        <v>505859.56999999995</v>
      </c>
      <c r="BG115" s="14">
        <f t="shared" ref="BG115:BG123" si="328">(((BC115+BF115)/2)*$C115)/12</f>
        <v>2334.6275000000001</v>
      </c>
      <c r="BI115" s="41">
        <f t="shared" ref="BI115:BI123" si="329">SUMIF($Y$6:$BG$6,"Depreciation Expense",$Y115:$BG115)</f>
        <v>28015.529999999995</v>
      </c>
    </row>
    <row r="116" spans="1:61" x14ac:dyDescent="0.2">
      <c r="A116" s="15" t="s">
        <v>93</v>
      </c>
      <c r="B116" s="15" t="s">
        <v>38</v>
      </c>
      <c r="C116" s="40">
        <v>0</v>
      </c>
      <c r="D116" s="16">
        <v>0</v>
      </c>
      <c r="E116" s="16">
        <f t="shared" si="292"/>
        <v>0</v>
      </c>
      <c r="F116" s="14">
        <v>0</v>
      </c>
      <c r="G116" s="14">
        <f t="shared" si="293"/>
        <v>0</v>
      </c>
      <c r="H116" s="14">
        <f t="shared" si="294"/>
        <v>0</v>
      </c>
      <c r="I116" s="14">
        <v>0</v>
      </c>
      <c r="J116" s="14">
        <f t="shared" si="295"/>
        <v>0</v>
      </c>
      <c r="K116" s="14">
        <f t="shared" si="296"/>
        <v>0</v>
      </c>
      <c r="L116" s="14">
        <v>0</v>
      </c>
      <c r="M116" s="14">
        <f t="shared" si="297"/>
        <v>0</v>
      </c>
      <c r="N116" s="14">
        <f t="shared" si="298"/>
        <v>0</v>
      </c>
      <c r="O116" s="14">
        <v>0</v>
      </c>
      <c r="P116" s="14">
        <f t="shared" si="299"/>
        <v>0</v>
      </c>
      <c r="Q116" s="14">
        <f t="shared" si="300"/>
        <v>0</v>
      </c>
      <c r="R116" s="14">
        <v>0</v>
      </c>
      <c r="S116" s="14">
        <f t="shared" si="301"/>
        <v>0</v>
      </c>
      <c r="T116" s="14">
        <f t="shared" si="302"/>
        <v>0</v>
      </c>
      <c r="U116" s="14">
        <v>0</v>
      </c>
      <c r="V116" s="14">
        <f t="shared" si="303"/>
        <v>0</v>
      </c>
      <c r="W116" s="14">
        <f t="shared" si="304"/>
        <v>0</v>
      </c>
      <c r="X116" s="14">
        <v>0</v>
      </c>
      <c r="Y116" s="14">
        <f t="shared" si="305"/>
        <v>0</v>
      </c>
      <c r="Z116" s="14">
        <f t="shared" si="306"/>
        <v>0</v>
      </c>
      <c r="AA116" s="14">
        <v>0</v>
      </c>
      <c r="AB116" s="14">
        <f t="shared" si="307"/>
        <v>0</v>
      </c>
      <c r="AC116" s="14">
        <f t="shared" si="308"/>
        <v>0</v>
      </c>
      <c r="AD116" s="14">
        <v>0</v>
      </c>
      <c r="AE116" s="14">
        <f t="shared" si="309"/>
        <v>0</v>
      </c>
      <c r="AF116" s="14">
        <f t="shared" si="310"/>
        <v>0</v>
      </c>
      <c r="AG116" s="14">
        <v>0</v>
      </c>
      <c r="AH116" s="14">
        <f t="shared" si="311"/>
        <v>0</v>
      </c>
      <c r="AI116" s="14">
        <f t="shared" si="312"/>
        <v>0</v>
      </c>
      <c r="AJ116" s="14">
        <v>0</v>
      </c>
      <c r="AK116" s="14">
        <f t="shared" si="313"/>
        <v>0</v>
      </c>
      <c r="AL116" s="14">
        <f t="shared" si="314"/>
        <v>0</v>
      </c>
      <c r="AM116" s="14">
        <v>0</v>
      </c>
      <c r="AN116" s="14">
        <f t="shared" si="315"/>
        <v>0</v>
      </c>
      <c r="AO116" s="14">
        <f t="shared" si="316"/>
        <v>0</v>
      </c>
      <c r="AP116" s="14">
        <v>0</v>
      </c>
      <c r="AQ116" s="14">
        <f t="shared" si="317"/>
        <v>0</v>
      </c>
      <c r="AR116" s="14">
        <f t="shared" si="318"/>
        <v>0</v>
      </c>
      <c r="AS116" s="14">
        <v>0</v>
      </c>
      <c r="AT116" s="14">
        <f t="shared" si="319"/>
        <v>0</v>
      </c>
      <c r="AU116" s="14">
        <f t="shared" si="320"/>
        <v>0</v>
      </c>
      <c r="AV116" s="14">
        <v>0</v>
      </c>
      <c r="AW116" s="14">
        <f t="shared" si="321"/>
        <v>0</v>
      </c>
      <c r="AX116" s="14">
        <f t="shared" si="322"/>
        <v>0</v>
      </c>
      <c r="AY116" s="14">
        <v>0</v>
      </c>
      <c r="AZ116" s="14">
        <f t="shared" si="323"/>
        <v>0</v>
      </c>
      <c r="BA116" s="14">
        <f t="shared" si="324"/>
        <v>0</v>
      </c>
      <c r="BB116" s="14">
        <v>0</v>
      </c>
      <c r="BC116" s="14">
        <f t="shared" si="325"/>
        <v>0</v>
      </c>
      <c r="BD116" s="14">
        <f t="shared" si="326"/>
        <v>0</v>
      </c>
      <c r="BE116" s="14">
        <v>0</v>
      </c>
      <c r="BF116" s="14">
        <f t="shared" si="327"/>
        <v>0</v>
      </c>
      <c r="BG116" s="14">
        <f t="shared" si="328"/>
        <v>0</v>
      </c>
      <c r="BI116" s="41">
        <f t="shared" si="329"/>
        <v>0</v>
      </c>
    </row>
    <row r="117" spans="1:61" x14ac:dyDescent="0.2">
      <c r="A117" s="15" t="s">
        <v>85</v>
      </c>
      <c r="B117" s="15" t="s">
        <v>26</v>
      </c>
      <c r="C117" s="40">
        <v>4.6832970316260457E-2</v>
      </c>
      <c r="D117" s="16">
        <v>5336018.33</v>
      </c>
      <c r="E117" s="16">
        <f t="shared" si="292"/>
        <v>20825.132337992643</v>
      </c>
      <c r="F117" s="14">
        <v>0</v>
      </c>
      <c r="G117" s="14">
        <f t="shared" si="293"/>
        <v>5336018.33</v>
      </c>
      <c r="H117" s="14">
        <f t="shared" si="294"/>
        <v>20825.132337992643</v>
      </c>
      <c r="I117" s="14">
        <v>0</v>
      </c>
      <c r="J117" s="14">
        <f t="shared" si="295"/>
        <v>5336018.33</v>
      </c>
      <c r="K117" s="14">
        <f t="shared" si="296"/>
        <v>20825.132337992643</v>
      </c>
      <c r="L117" s="14">
        <v>0</v>
      </c>
      <c r="M117" s="14">
        <f t="shared" si="297"/>
        <v>5336018.33</v>
      </c>
      <c r="N117" s="14">
        <f t="shared" si="298"/>
        <v>20825.132337992643</v>
      </c>
      <c r="O117" s="14">
        <v>0</v>
      </c>
      <c r="P117" s="14">
        <f t="shared" si="299"/>
        <v>5336018.33</v>
      </c>
      <c r="Q117" s="14">
        <f t="shared" si="300"/>
        <v>20825.132337992643</v>
      </c>
      <c r="R117" s="14">
        <v>0</v>
      </c>
      <c r="S117" s="14">
        <f t="shared" si="301"/>
        <v>5336018.33</v>
      </c>
      <c r="T117" s="14">
        <f t="shared" si="302"/>
        <v>20825.132337992643</v>
      </c>
      <c r="U117" s="14">
        <v>0</v>
      </c>
      <c r="V117" s="14">
        <f t="shared" si="303"/>
        <v>5336018.33</v>
      </c>
      <c r="W117" s="14">
        <f t="shared" si="304"/>
        <v>20825.132337992643</v>
      </c>
      <c r="X117" s="14">
        <v>0</v>
      </c>
      <c r="Y117" s="14">
        <f t="shared" si="305"/>
        <v>5336018.33</v>
      </c>
      <c r="Z117" s="14">
        <f t="shared" si="306"/>
        <v>20825.132337992643</v>
      </c>
      <c r="AA117" s="14">
        <v>0</v>
      </c>
      <c r="AB117" s="14">
        <f t="shared" si="307"/>
        <v>5336018.33</v>
      </c>
      <c r="AC117" s="14">
        <f t="shared" si="308"/>
        <v>20825.132337992643</v>
      </c>
      <c r="AD117" s="14">
        <v>0</v>
      </c>
      <c r="AE117" s="14">
        <f t="shared" si="309"/>
        <v>5336018.33</v>
      </c>
      <c r="AF117" s="14">
        <f t="shared" si="310"/>
        <v>20825.132337992643</v>
      </c>
      <c r="AG117" s="14">
        <v>0</v>
      </c>
      <c r="AH117" s="14">
        <f t="shared" si="311"/>
        <v>5336018.33</v>
      </c>
      <c r="AI117" s="14">
        <f t="shared" si="312"/>
        <v>20825.132337992643</v>
      </c>
      <c r="AJ117" s="14">
        <v>0</v>
      </c>
      <c r="AK117" s="14">
        <f t="shared" si="313"/>
        <v>5336018.33</v>
      </c>
      <c r="AL117" s="14">
        <f t="shared" si="314"/>
        <v>20825.132337992643</v>
      </c>
      <c r="AM117" s="14">
        <v>0</v>
      </c>
      <c r="AN117" s="14">
        <f t="shared" si="315"/>
        <v>5336018.33</v>
      </c>
      <c r="AO117" s="14">
        <f t="shared" si="316"/>
        <v>20825.132337992643</v>
      </c>
      <c r="AP117" s="14">
        <v>0</v>
      </c>
      <c r="AQ117" s="14">
        <f t="shared" si="317"/>
        <v>5336018.33</v>
      </c>
      <c r="AR117" s="14">
        <f t="shared" si="318"/>
        <v>20825.132337992643</v>
      </c>
      <c r="AS117" s="14">
        <v>0</v>
      </c>
      <c r="AT117" s="14">
        <f t="shared" si="319"/>
        <v>5336018.33</v>
      </c>
      <c r="AU117" s="14">
        <f t="shared" si="320"/>
        <v>20825.132337992643</v>
      </c>
      <c r="AV117" s="14">
        <v>0</v>
      </c>
      <c r="AW117" s="14">
        <f t="shared" si="321"/>
        <v>5336018.33</v>
      </c>
      <c r="AX117" s="14">
        <f t="shared" si="322"/>
        <v>20825.132337992643</v>
      </c>
      <c r="AY117" s="14">
        <v>0</v>
      </c>
      <c r="AZ117" s="14">
        <f t="shared" si="323"/>
        <v>5336018.33</v>
      </c>
      <c r="BA117" s="14">
        <f t="shared" si="324"/>
        <v>20825.132337992643</v>
      </c>
      <c r="BB117" s="14">
        <v>0</v>
      </c>
      <c r="BC117" s="14">
        <f t="shared" si="325"/>
        <v>5336018.33</v>
      </c>
      <c r="BD117" s="14">
        <f t="shared" si="326"/>
        <v>20825.132337992643</v>
      </c>
      <c r="BE117" s="14">
        <v>0</v>
      </c>
      <c r="BF117" s="14">
        <f t="shared" si="327"/>
        <v>5336018.33</v>
      </c>
      <c r="BG117" s="14">
        <f t="shared" si="328"/>
        <v>20825.132337992643</v>
      </c>
      <c r="BI117" s="41">
        <f t="shared" si="329"/>
        <v>249901.58805591168</v>
      </c>
    </row>
    <row r="118" spans="1:61" x14ac:dyDescent="0.2">
      <c r="A118" s="15" t="s">
        <v>89</v>
      </c>
      <c r="B118" s="15" t="s">
        <v>25</v>
      </c>
      <c r="C118" s="40">
        <v>0</v>
      </c>
      <c r="D118" s="16">
        <v>333770.69999999995</v>
      </c>
      <c r="E118" s="16">
        <f t="shared" si="292"/>
        <v>0</v>
      </c>
      <c r="F118" s="14">
        <v>0</v>
      </c>
      <c r="G118" s="14">
        <f t="shared" si="293"/>
        <v>333770.69999999995</v>
      </c>
      <c r="H118" s="14">
        <f t="shared" si="294"/>
        <v>0</v>
      </c>
      <c r="I118" s="14">
        <v>0</v>
      </c>
      <c r="J118" s="14">
        <f t="shared" si="295"/>
        <v>333770.69999999995</v>
      </c>
      <c r="K118" s="14">
        <f t="shared" si="296"/>
        <v>0</v>
      </c>
      <c r="L118" s="14">
        <v>0</v>
      </c>
      <c r="M118" s="14">
        <f t="shared" si="297"/>
        <v>333770.69999999995</v>
      </c>
      <c r="N118" s="14">
        <f t="shared" si="298"/>
        <v>0</v>
      </c>
      <c r="O118" s="14">
        <v>0</v>
      </c>
      <c r="P118" s="14">
        <f t="shared" si="299"/>
        <v>333770.69999999995</v>
      </c>
      <c r="Q118" s="14">
        <f t="shared" si="300"/>
        <v>0</v>
      </c>
      <c r="R118" s="14">
        <v>0</v>
      </c>
      <c r="S118" s="14">
        <f t="shared" si="301"/>
        <v>333770.69999999995</v>
      </c>
      <c r="T118" s="14">
        <f t="shared" si="302"/>
        <v>0</v>
      </c>
      <c r="U118" s="14">
        <v>0</v>
      </c>
      <c r="V118" s="14">
        <f t="shared" si="303"/>
        <v>333770.69999999995</v>
      </c>
      <c r="W118" s="14">
        <f t="shared" si="304"/>
        <v>0</v>
      </c>
      <c r="X118" s="14">
        <v>0</v>
      </c>
      <c r="Y118" s="14">
        <f t="shared" si="305"/>
        <v>333770.69999999995</v>
      </c>
      <c r="Z118" s="14">
        <f t="shared" si="306"/>
        <v>0</v>
      </c>
      <c r="AA118" s="14">
        <v>0</v>
      </c>
      <c r="AB118" s="14">
        <f t="shared" si="307"/>
        <v>333770.69999999995</v>
      </c>
      <c r="AC118" s="14">
        <f t="shared" si="308"/>
        <v>0</v>
      </c>
      <c r="AD118" s="14">
        <v>0</v>
      </c>
      <c r="AE118" s="14">
        <f t="shared" si="309"/>
        <v>333770.69999999995</v>
      </c>
      <c r="AF118" s="14">
        <f t="shared" si="310"/>
        <v>0</v>
      </c>
      <c r="AG118" s="14">
        <v>0</v>
      </c>
      <c r="AH118" s="14">
        <f t="shared" si="311"/>
        <v>333770.69999999995</v>
      </c>
      <c r="AI118" s="14">
        <f t="shared" si="312"/>
        <v>0</v>
      </c>
      <c r="AJ118" s="14">
        <v>0</v>
      </c>
      <c r="AK118" s="14">
        <f t="shared" si="313"/>
        <v>333770.69999999995</v>
      </c>
      <c r="AL118" s="14">
        <f t="shared" si="314"/>
        <v>0</v>
      </c>
      <c r="AM118" s="14">
        <v>0</v>
      </c>
      <c r="AN118" s="14">
        <f t="shared" si="315"/>
        <v>333770.69999999995</v>
      </c>
      <c r="AO118" s="14">
        <f t="shared" si="316"/>
        <v>0</v>
      </c>
      <c r="AP118" s="14">
        <v>0</v>
      </c>
      <c r="AQ118" s="14">
        <f t="shared" si="317"/>
        <v>333770.69999999995</v>
      </c>
      <c r="AR118" s="14">
        <f t="shared" si="318"/>
        <v>0</v>
      </c>
      <c r="AS118" s="14">
        <v>0</v>
      </c>
      <c r="AT118" s="14">
        <f t="shared" si="319"/>
        <v>333770.69999999995</v>
      </c>
      <c r="AU118" s="14">
        <f t="shared" si="320"/>
        <v>0</v>
      </c>
      <c r="AV118" s="14">
        <v>0</v>
      </c>
      <c r="AW118" s="14">
        <f t="shared" si="321"/>
        <v>333770.69999999995</v>
      </c>
      <c r="AX118" s="14">
        <f t="shared" si="322"/>
        <v>0</v>
      </c>
      <c r="AY118" s="14">
        <v>0</v>
      </c>
      <c r="AZ118" s="14">
        <f t="shared" si="323"/>
        <v>333770.69999999995</v>
      </c>
      <c r="BA118" s="14">
        <f t="shared" si="324"/>
        <v>0</v>
      </c>
      <c r="BB118" s="14">
        <v>0</v>
      </c>
      <c r="BC118" s="14">
        <f t="shared" si="325"/>
        <v>333770.69999999995</v>
      </c>
      <c r="BD118" s="14">
        <f t="shared" si="326"/>
        <v>0</v>
      </c>
      <c r="BE118" s="14">
        <v>0</v>
      </c>
      <c r="BF118" s="14">
        <f t="shared" si="327"/>
        <v>333770.69999999995</v>
      </c>
      <c r="BG118" s="14">
        <f t="shared" si="328"/>
        <v>0</v>
      </c>
      <c r="BI118" s="41">
        <f t="shared" si="329"/>
        <v>0</v>
      </c>
    </row>
    <row r="119" spans="1:61" x14ac:dyDescent="0.2">
      <c r="A119" s="15" t="s">
        <v>93</v>
      </c>
      <c r="B119" s="15" t="s">
        <v>36</v>
      </c>
      <c r="C119" s="40">
        <v>6.1223939482194144E-2</v>
      </c>
      <c r="D119" s="16">
        <v>4644475.0600000005</v>
      </c>
      <c r="E119" s="16">
        <f t="shared" si="292"/>
        <v>23696.088333333337</v>
      </c>
      <c r="F119" s="14">
        <v>0</v>
      </c>
      <c r="G119" s="14">
        <f t="shared" si="293"/>
        <v>4644475.0600000005</v>
      </c>
      <c r="H119" s="14">
        <f t="shared" si="294"/>
        <v>23696.088333333337</v>
      </c>
      <c r="I119" s="14">
        <v>0</v>
      </c>
      <c r="J119" s="14">
        <f t="shared" si="295"/>
        <v>4644475.0600000005</v>
      </c>
      <c r="K119" s="14">
        <f t="shared" si="296"/>
        <v>23696.088333333337</v>
      </c>
      <c r="L119" s="14">
        <v>0</v>
      </c>
      <c r="M119" s="14">
        <f t="shared" si="297"/>
        <v>4644475.0600000005</v>
      </c>
      <c r="N119" s="14">
        <f t="shared" si="298"/>
        <v>23696.088333333337</v>
      </c>
      <c r="O119" s="14">
        <v>0</v>
      </c>
      <c r="P119" s="14">
        <f t="shared" si="299"/>
        <v>4644475.0600000005</v>
      </c>
      <c r="Q119" s="14">
        <f t="shared" si="300"/>
        <v>23696.088333333337</v>
      </c>
      <c r="R119" s="14">
        <v>0</v>
      </c>
      <c r="S119" s="14">
        <f t="shared" si="301"/>
        <v>4644475.0600000005</v>
      </c>
      <c r="T119" s="14">
        <f t="shared" si="302"/>
        <v>23696.088333333337</v>
      </c>
      <c r="U119" s="14">
        <v>0</v>
      </c>
      <c r="V119" s="14">
        <f t="shared" si="303"/>
        <v>4644475.0600000005</v>
      </c>
      <c r="W119" s="14">
        <f t="shared" si="304"/>
        <v>23696.088333333337</v>
      </c>
      <c r="X119" s="14">
        <v>0</v>
      </c>
      <c r="Y119" s="14">
        <f t="shared" si="305"/>
        <v>4644475.0600000005</v>
      </c>
      <c r="Z119" s="14">
        <f t="shared" si="306"/>
        <v>23696.088333333337</v>
      </c>
      <c r="AA119" s="14">
        <v>0</v>
      </c>
      <c r="AB119" s="14">
        <f t="shared" si="307"/>
        <v>4644475.0600000005</v>
      </c>
      <c r="AC119" s="14">
        <f t="shared" si="308"/>
        <v>23696.088333333337</v>
      </c>
      <c r="AD119" s="14">
        <v>0</v>
      </c>
      <c r="AE119" s="14">
        <f t="shared" si="309"/>
        <v>4644475.0600000005</v>
      </c>
      <c r="AF119" s="14">
        <f t="shared" si="310"/>
        <v>23696.088333333337</v>
      </c>
      <c r="AG119" s="14">
        <v>0</v>
      </c>
      <c r="AH119" s="14">
        <f t="shared" si="311"/>
        <v>4644475.0600000005</v>
      </c>
      <c r="AI119" s="14">
        <f t="shared" si="312"/>
        <v>23696.088333333337</v>
      </c>
      <c r="AJ119" s="14">
        <v>0</v>
      </c>
      <c r="AK119" s="14">
        <f t="shared" si="313"/>
        <v>4644475.0600000005</v>
      </c>
      <c r="AL119" s="14">
        <f t="shared" si="314"/>
        <v>23696.088333333337</v>
      </c>
      <c r="AM119" s="14">
        <v>0</v>
      </c>
      <c r="AN119" s="14">
        <f t="shared" si="315"/>
        <v>4644475.0600000005</v>
      </c>
      <c r="AO119" s="14">
        <f t="shared" si="316"/>
        <v>23696.088333333337</v>
      </c>
      <c r="AP119" s="14">
        <v>0</v>
      </c>
      <c r="AQ119" s="14">
        <f t="shared" si="317"/>
        <v>4644475.0600000005</v>
      </c>
      <c r="AR119" s="14">
        <f t="shared" si="318"/>
        <v>23696.088333333337</v>
      </c>
      <c r="AS119" s="14">
        <v>0</v>
      </c>
      <c r="AT119" s="14">
        <f t="shared" si="319"/>
        <v>4644475.0600000005</v>
      </c>
      <c r="AU119" s="14">
        <f t="shared" si="320"/>
        <v>23696.088333333337</v>
      </c>
      <c r="AV119" s="14">
        <v>0</v>
      </c>
      <c r="AW119" s="14">
        <f t="shared" si="321"/>
        <v>4644475.0600000005</v>
      </c>
      <c r="AX119" s="14">
        <f t="shared" si="322"/>
        <v>23696.088333333337</v>
      </c>
      <c r="AY119" s="14">
        <v>0</v>
      </c>
      <c r="AZ119" s="14">
        <f t="shared" si="323"/>
        <v>4644475.0600000005</v>
      </c>
      <c r="BA119" s="14">
        <f t="shared" si="324"/>
        <v>23696.088333333337</v>
      </c>
      <c r="BB119" s="14">
        <v>0</v>
      </c>
      <c r="BC119" s="14">
        <f t="shared" si="325"/>
        <v>4644475.0600000005</v>
      </c>
      <c r="BD119" s="14">
        <f t="shared" si="326"/>
        <v>23696.088333333337</v>
      </c>
      <c r="BE119" s="14">
        <v>0</v>
      </c>
      <c r="BF119" s="14">
        <f t="shared" si="327"/>
        <v>4644475.0600000005</v>
      </c>
      <c r="BG119" s="14">
        <f t="shared" si="328"/>
        <v>23696.088333333337</v>
      </c>
      <c r="BI119" s="41">
        <f t="shared" si="329"/>
        <v>284353.06000000011</v>
      </c>
    </row>
    <row r="120" spans="1:61" x14ac:dyDescent="0.2">
      <c r="A120" s="15" t="s">
        <v>88</v>
      </c>
      <c r="B120" s="15" t="s">
        <v>27</v>
      </c>
      <c r="C120" s="40">
        <v>3.8919866365518536E-2</v>
      </c>
      <c r="D120" s="16">
        <v>18701.759999999998</v>
      </c>
      <c r="E120" s="16">
        <f t="shared" si="292"/>
        <v>60.655833333333327</v>
      </c>
      <c r="F120" s="14">
        <v>0</v>
      </c>
      <c r="G120" s="14">
        <f t="shared" si="293"/>
        <v>18701.759999999998</v>
      </c>
      <c r="H120" s="14">
        <f t="shared" si="294"/>
        <v>60.655833333333327</v>
      </c>
      <c r="I120" s="14">
        <v>0</v>
      </c>
      <c r="J120" s="14">
        <f t="shared" si="295"/>
        <v>18701.759999999998</v>
      </c>
      <c r="K120" s="14">
        <f t="shared" si="296"/>
        <v>60.655833333333327</v>
      </c>
      <c r="L120" s="14">
        <v>0</v>
      </c>
      <c r="M120" s="14">
        <f t="shared" si="297"/>
        <v>18701.759999999998</v>
      </c>
      <c r="N120" s="14">
        <f t="shared" si="298"/>
        <v>60.655833333333327</v>
      </c>
      <c r="O120" s="14">
        <v>0</v>
      </c>
      <c r="P120" s="14">
        <f t="shared" si="299"/>
        <v>18701.759999999998</v>
      </c>
      <c r="Q120" s="14">
        <f t="shared" si="300"/>
        <v>60.655833333333327</v>
      </c>
      <c r="R120" s="14">
        <v>0</v>
      </c>
      <c r="S120" s="14">
        <f t="shared" si="301"/>
        <v>18701.759999999998</v>
      </c>
      <c r="T120" s="14">
        <f t="shared" si="302"/>
        <v>60.655833333333327</v>
      </c>
      <c r="U120" s="14">
        <v>0</v>
      </c>
      <c r="V120" s="14">
        <f t="shared" si="303"/>
        <v>18701.759999999998</v>
      </c>
      <c r="W120" s="14">
        <f t="shared" si="304"/>
        <v>60.655833333333327</v>
      </c>
      <c r="X120" s="14">
        <v>0</v>
      </c>
      <c r="Y120" s="14">
        <f t="shared" si="305"/>
        <v>18701.759999999998</v>
      </c>
      <c r="Z120" s="14">
        <f t="shared" si="306"/>
        <v>60.655833333333327</v>
      </c>
      <c r="AA120" s="14">
        <v>0</v>
      </c>
      <c r="AB120" s="14">
        <f t="shared" si="307"/>
        <v>18701.759999999998</v>
      </c>
      <c r="AC120" s="14">
        <f t="shared" si="308"/>
        <v>60.655833333333327</v>
      </c>
      <c r="AD120" s="14">
        <v>0</v>
      </c>
      <c r="AE120" s="14">
        <f t="shared" si="309"/>
        <v>18701.759999999998</v>
      </c>
      <c r="AF120" s="14">
        <f t="shared" si="310"/>
        <v>60.655833333333327</v>
      </c>
      <c r="AG120" s="14">
        <v>0</v>
      </c>
      <c r="AH120" s="14">
        <f t="shared" si="311"/>
        <v>18701.759999999998</v>
      </c>
      <c r="AI120" s="14">
        <f t="shared" si="312"/>
        <v>60.655833333333327</v>
      </c>
      <c r="AJ120" s="14">
        <v>0</v>
      </c>
      <c r="AK120" s="14">
        <f t="shared" si="313"/>
        <v>18701.759999999998</v>
      </c>
      <c r="AL120" s="14">
        <f t="shared" si="314"/>
        <v>60.655833333333327</v>
      </c>
      <c r="AM120" s="14">
        <v>0</v>
      </c>
      <c r="AN120" s="14">
        <f t="shared" si="315"/>
        <v>18701.759999999998</v>
      </c>
      <c r="AO120" s="14">
        <f t="shared" si="316"/>
        <v>60.655833333333327</v>
      </c>
      <c r="AP120" s="14">
        <v>0</v>
      </c>
      <c r="AQ120" s="14">
        <f t="shared" si="317"/>
        <v>18701.759999999998</v>
      </c>
      <c r="AR120" s="14">
        <f t="shared" si="318"/>
        <v>60.655833333333327</v>
      </c>
      <c r="AS120" s="14">
        <v>0</v>
      </c>
      <c r="AT120" s="14">
        <f t="shared" si="319"/>
        <v>18701.759999999998</v>
      </c>
      <c r="AU120" s="14">
        <f t="shared" si="320"/>
        <v>60.655833333333327</v>
      </c>
      <c r="AV120" s="14">
        <v>0</v>
      </c>
      <c r="AW120" s="14">
        <f t="shared" si="321"/>
        <v>18701.759999999998</v>
      </c>
      <c r="AX120" s="14">
        <f t="shared" si="322"/>
        <v>60.655833333333327</v>
      </c>
      <c r="AY120" s="14">
        <v>0</v>
      </c>
      <c r="AZ120" s="14">
        <f t="shared" si="323"/>
        <v>18701.759999999998</v>
      </c>
      <c r="BA120" s="14">
        <f t="shared" si="324"/>
        <v>60.655833333333327</v>
      </c>
      <c r="BB120" s="14">
        <v>0</v>
      </c>
      <c r="BC120" s="14">
        <f t="shared" si="325"/>
        <v>18701.759999999998</v>
      </c>
      <c r="BD120" s="14">
        <f t="shared" si="326"/>
        <v>60.655833333333327</v>
      </c>
      <c r="BE120" s="14">
        <v>0</v>
      </c>
      <c r="BF120" s="14">
        <f t="shared" si="327"/>
        <v>18701.759999999998</v>
      </c>
      <c r="BG120" s="14">
        <f t="shared" si="328"/>
        <v>60.655833333333327</v>
      </c>
      <c r="BI120" s="41">
        <f t="shared" si="329"/>
        <v>727.87</v>
      </c>
    </row>
    <row r="121" spans="1:61" x14ac:dyDescent="0.2">
      <c r="A121" s="15" t="s">
        <v>86</v>
      </c>
      <c r="B121" s="15" t="s">
        <v>28</v>
      </c>
      <c r="C121" s="40">
        <v>3.3451497444267397E-2</v>
      </c>
      <c r="D121" s="16">
        <v>2406689.5699999998</v>
      </c>
      <c r="E121" s="16">
        <f t="shared" si="292"/>
        <v>6708.9474999999993</v>
      </c>
      <c r="F121" s="14">
        <v>0</v>
      </c>
      <c r="G121" s="14">
        <f t="shared" si="293"/>
        <v>2406689.5699999998</v>
      </c>
      <c r="H121" s="14">
        <f t="shared" si="294"/>
        <v>6708.9474999999993</v>
      </c>
      <c r="I121" s="14">
        <v>0</v>
      </c>
      <c r="J121" s="14">
        <f t="shared" si="295"/>
        <v>2406689.5699999998</v>
      </c>
      <c r="K121" s="14">
        <f t="shared" si="296"/>
        <v>6708.9474999999993</v>
      </c>
      <c r="L121" s="14">
        <v>0</v>
      </c>
      <c r="M121" s="14">
        <f t="shared" si="297"/>
        <v>2406689.5699999998</v>
      </c>
      <c r="N121" s="14">
        <f t="shared" si="298"/>
        <v>6708.9474999999993</v>
      </c>
      <c r="O121" s="14">
        <v>0</v>
      </c>
      <c r="P121" s="14">
        <f t="shared" si="299"/>
        <v>2406689.5699999998</v>
      </c>
      <c r="Q121" s="14">
        <f t="shared" si="300"/>
        <v>6708.9474999999993</v>
      </c>
      <c r="R121" s="14">
        <v>0</v>
      </c>
      <c r="S121" s="14">
        <f t="shared" si="301"/>
        <v>2406689.5699999998</v>
      </c>
      <c r="T121" s="14">
        <f t="shared" si="302"/>
        <v>6708.9474999999993</v>
      </c>
      <c r="U121" s="14">
        <v>0</v>
      </c>
      <c r="V121" s="14">
        <f t="shared" si="303"/>
        <v>2406689.5699999998</v>
      </c>
      <c r="W121" s="14">
        <f t="shared" si="304"/>
        <v>6708.9474999999993</v>
      </c>
      <c r="X121" s="14">
        <v>0</v>
      </c>
      <c r="Y121" s="14">
        <f t="shared" si="305"/>
        <v>2406689.5699999998</v>
      </c>
      <c r="Z121" s="14">
        <f t="shared" si="306"/>
        <v>6708.9474999999993</v>
      </c>
      <c r="AA121" s="14">
        <v>0</v>
      </c>
      <c r="AB121" s="14">
        <f t="shared" si="307"/>
        <v>2406689.5699999998</v>
      </c>
      <c r="AC121" s="14">
        <f t="shared" si="308"/>
        <v>6708.9474999999993</v>
      </c>
      <c r="AD121" s="14">
        <v>0</v>
      </c>
      <c r="AE121" s="14">
        <f t="shared" si="309"/>
        <v>2406689.5699999998</v>
      </c>
      <c r="AF121" s="14">
        <f t="shared" si="310"/>
        <v>6708.9474999999993</v>
      </c>
      <c r="AG121" s="14">
        <v>0</v>
      </c>
      <c r="AH121" s="14">
        <f t="shared" si="311"/>
        <v>2406689.5699999998</v>
      </c>
      <c r="AI121" s="14">
        <f t="shared" si="312"/>
        <v>6708.9474999999993</v>
      </c>
      <c r="AJ121" s="14">
        <v>0</v>
      </c>
      <c r="AK121" s="14">
        <f t="shared" si="313"/>
        <v>2406689.5699999998</v>
      </c>
      <c r="AL121" s="14">
        <f t="shared" si="314"/>
        <v>6708.9474999999993</v>
      </c>
      <c r="AM121" s="14">
        <v>0</v>
      </c>
      <c r="AN121" s="14">
        <f t="shared" si="315"/>
        <v>2406689.5699999998</v>
      </c>
      <c r="AO121" s="14">
        <f t="shared" si="316"/>
        <v>6708.9474999999993</v>
      </c>
      <c r="AP121" s="14">
        <v>0</v>
      </c>
      <c r="AQ121" s="14">
        <f t="shared" si="317"/>
        <v>2406689.5699999998</v>
      </c>
      <c r="AR121" s="14">
        <f t="shared" si="318"/>
        <v>6708.9474999999993</v>
      </c>
      <c r="AS121" s="14">
        <v>0</v>
      </c>
      <c r="AT121" s="14">
        <f t="shared" si="319"/>
        <v>2406689.5699999998</v>
      </c>
      <c r="AU121" s="14">
        <f t="shared" si="320"/>
        <v>6708.9474999999993</v>
      </c>
      <c r="AV121" s="14">
        <v>0</v>
      </c>
      <c r="AW121" s="14">
        <f t="shared" si="321"/>
        <v>2406689.5699999998</v>
      </c>
      <c r="AX121" s="14">
        <f t="shared" si="322"/>
        <v>6708.9474999999993</v>
      </c>
      <c r="AY121" s="14">
        <v>0</v>
      </c>
      <c r="AZ121" s="14">
        <f t="shared" si="323"/>
        <v>2406689.5699999998</v>
      </c>
      <c r="BA121" s="14">
        <f t="shared" si="324"/>
        <v>6708.9474999999993</v>
      </c>
      <c r="BB121" s="14">
        <v>0</v>
      </c>
      <c r="BC121" s="14">
        <f t="shared" si="325"/>
        <v>2406689.5699999998</v>
      </c>
      <c r="BD121" s="14">
        <f t="shared" si="326"/>
        <v>6708.9474999999993</v>
      </c>
      <c r="BE121" s="14">
        <v>0</v>
      </c>
      <c r="BF121" s="14">
        <f t="shared" si="327"/>
        <v>2406689.5699999998</v>
      </c>
      <c r="BG121" s="14">
        <f t="shared" si="328"/>
        <v>6708.9474999999993</v>
      </c>
      <c r="BI121" s="41">
        <f t="shared" si="329"/>
        <v>80507.37</v>
      </c>
    </row>
    <row r="122" spans="1:61" x14ac:dyDescent="0.2">
      <c r="A122" s="15" t="s">
        <v>87</v>
      </c>
      <c r="B122" s="15" t="s">
        <v>29</v>
      </c>
      <c r="C122" s="40">
        <v>1.0606281147393598E-2</v>
      </c>
      <c r="D122" s="16">
        <v>4536828.68</v>
      </c>
      <c r="E122" s="16">
        <f t="shared" si="292"/>
        <v>4009.9067081365483</v>
      </c>
      <c r="F122" s="14">
        <v>0</v>
      </c>
      <c r="G122" s="14">
        <f t="shared" si="293"/>
        <v>4536828.68</v>
      </c>
      <c r="H122" s="14">
        <f t="shared" si="294"/>
        <v>4009.9067081365483</v>
      </c>
      <c r="I122" s="14">
        <v>0</v>
      </c>
      <c r="J122" s="14">
        <f t="shared" si="295"/>
        <v>4536828.68</v>
      </c>
      <c r="K122" s="14">
        <f t="shared" si="296"/>
        <v>4009.9067081365483</v>
      </c>
      <c r="L122" s="14">
        <v>0</v>
      </c>
      <c r="M122" s="14">
        <f t="shared" si="297"/>
        <v>4536828.68</v>
      </c>
      <c r="N122" s="14">
        <f t="shared" si="298"/>
        <v>4009.9067081365483</v>
      </c>
      <c r="O122" s="14">
        <v>0</v>
      </c>
      <c r="P122" s="14">
        <f t="shared" si="299"/>
        <v>4536828.68</v>
      </c>
      <c r="Q122" s="14">
        <f t="shared" si="300"/>
        <v>4009.9067081365483</v>
      </c>
      <c r="R122" s="14">
        <v>0</v>
      </c>
      <c r="S122" s="14">
        <f t="shared" si="301"/>
        <v>4536828.68</v>
      </c>
      <c r="T122" s="14">
        <f t="shared" si="302"/>
        <v>4009.9067081365483</v>
      </c>
      <c r="U122" s="14">
        <v>0</v>
      </c>
      <c r="V122" s="14">
        <f t="shared" si="303"/>
        <v>4536828.68</v>
      </c>
      <c r="W122" s="14">
        <f t="shared" si="304"/>
        <v>4009.9067081365483</v>
      </c>
      <c r="X122" s="14">
        <v>0</v>
      </c>
      <c r="Y122" s="14">
        <f t="shared" si="305"/>
        <v>4536828.68</v>
      </c>
      <c r="Z122" s="14">
        <f t="shared" si="306"/>
        <v>4009.9067081365483</v>
      </c>
      <c r="AA122" s="14">
        <v>0</v>
      </c>
      <c r="AB122" s="14">
        <f t="shared" si="307"/>
        <v>4536828.68</v>
      </c>
      <c r="AC122" s="14">
        <f t="shared" si="308"/>
        <v>4009.9067081365483</v>
      </c>
      <c r="AD122" s="14">
        <v>0</v>
      </c>
      <c r="AE122" s="14">
        <f t="shared" si="309"/>
        <v>4536828.68</v>
      </c>
      <c r="AF122" s="14">
        <f t="shared" si="310"/>
        <v>4009.9067081365483</v>
      </c>
      <c r="AG122" s="14">
        <v>0</v>
      </c>
      <c r="AH122" s="14">
        <f t="shared" si="311"/>
        <v>4536828.68</v>
      </c>
      <c r="AI122" s="14">
        <f t="shared" si="312"/>
        <v>4009.9067081365483</v>
      </c>
      <c r="AJ122" s="14">
        <v>0</v>
      </c>
      <c r="AK122" s="14">
        <f t="shared" si="313"/>
        <v>4536828.68</v>
      </c>
      <c r="AL122" s="14">
        <f t="shared" si="314"/>
        <v>4009.9067081365483</v>
      </c>
      <c r="AM122" s="14">
        <v>0</v>
      </c>
      <c r="AN122" s="14">
        <f t="shared" si="315"/>
        <v>4536828.68</v>
      </c>
      <c r="AO122" s="14">
        <f t="shared" si="316"/>
        <v>4009.9067081365483</v>
      </c>
      <c r="AP122" s="14">
        <v>0</v>
      </c>
      <c r="AQ122" s="14">
        <f t="shared" si="317"/>
        <v>4536828.68</v>
      </c>
      <c r="AR122" s="14">
        <f t="shared" si="318"/>
        <v>4009.9067081365483</v>
      </c>
      <c r="AS122" s="14">
        <v>0</v>
      </c>
      <c r="AT122" s="14">
        <f t="shared" si="319"/>
        <v>4536828.68</v>
      </c>
      <c r="AU122" s="14">
        <f t="shared" si="320"/>
        <v>4009.9067081365483</v>
      </c>
      <c r="AV122" s="14">
        <v>0</v>
      </c>
      <c r="AW122" s="14">
        <f t="shared" si="321"/>
        <v>4536828.68</v>
      </c>
      <c r="AX122" s="14">
        <f t="shared" si="322"/>
        <v>4009.9067081365483</v>
      </c>
      <c r="AY122" s="14">
        <v>0</v>
      </c>
      <c r="AZ122" s="14">
        <f t="shared" si="323"/>
        <v>4536828.68</v>
      </c>
      <c r="BA122" s="14">
        <f t="shared" si="324"/>
        <v>4009.9067081365483</v>
      </c>
      <c r="BB122" s="14">
        <v>0</v>
      </c>
      <c r="BC122" s="14">
        <f t="shared" si="325"/>
        <v>4536828.68</v>
      </c>
      <c r="BD122" s="14">
        <f t="shared" si="326"/>
        <v>4009.9067081365483</v>
      </c>
      <c r="BE122" s="14">
        <v>0</v>
      </c>
      <c r="BF122" s="14">
        <f t="shared" si="327"/>
        <v>4536828.68</v>
      </c>
      <c r="BG122" s="14">
        <f t="shared" si="328"/>
        <v>4009.9067081365483</v>
      </c>
      <c r="BI122" s="41">
        <f t="shared" si="329"/>
        <v>48118.880497638595</v>
      </c>
    </row>
    <row r="123" spans="1:61" x14ac:dyDescent="0.2">
      <c r="A123" s="15" t="s">
        <v>90</v>
      </c>
      <c r="B123" s="15" t="s">
        <v>34</v>
      </c>
      <c r="C123" s="40">
        <v>0</v>
      </c>
      <c r="D123" s="16">
        <v>0</v>
      </c>
      <c r="E123" s="16">
        <f t="shared" si="292"/>
        <v>0</v>
      </c>
      <c r="F123" s="14">
        <v>0</v>
      </c>
      <c r="G123" s="14">
        <f t="shared" si="293"/>
        <v>0</v>
      </c>
      <c r="H123" s="14">
        <f t="shared" si="294"/>
        <v>0</v>
      </c>
      <c r="I123" s="14">
        <v>0</v>
      </c>
      <c r="J123" s="14">
        <f t="shared" si="295"/>
        <v>0</v>
      </c>
      <c r="K123" s="14">
        <f t="shared" si="296"/>
        <v>0</v>
      </c>
      <c r="L123" s="14">
        <v>0</v>
      </c>
      <c r="M123" s="14">
        <f t="shared" si="297"/>
        <v>0</v>
      </c>
      <c r="N123" s="14">
        <f t="shared" si="298"/>
        <v>0</v>
      </c>
      <c r="O123" s="14">
        <v>0</v>
      </c>
      <c r="P123" s="14">
        <f t="shared" si="299"/>
        <v>0</v>
      </c>
      <c r="Q123" s="14">
        <f t="shared" si="300"/>
        <v>0</v>
      </c>
      <c r="R123" s="14">
        <v>0</v>
      </c>
      <c r="S123" s="14">
        <f t="shared" si="301"/>
        <v>0</v>
      </c>
      <c r="T123" s="14">
        <f t="shared" si="302"/>
        <v>0</v>
      </c>
      <c r="U123" s="14">
        <v>0</v>
      </c>
      <c r="V123" s="14">
        <f t="shared" si="303"/>
        <v>0</v>
      </c>
      <c r="W123" s="14">
        <f t="shared" si="304"/>
        <v>0</v>
      </c>
      <c r="X123" s="14">
        <v>0</v>
      </c>
      <c r="Y123" s="14">
        <f t="shared" si="305"/>
        <v>0</v>
      </c>
      <c r="Z123" s="14">
        <f t="shared" si="306"/>
        <v>0</v>
      </c>
      <c r="AA123" s="14">
        <v>0</v>
      </c>
      <c r="AB123" s="14">
        <f t="shared" si="307"/>
        <v>0</v>
      </c>
      <c r="AC123" s="14">
        <f t="shared" si="308"/>
        <v>0</v>
      </c>
      <c r="AD123" s="14">
        <v>0</v>
      </c>
      <c r="AE123" s="14">
        <f t="shared" si="309"/>
        <v>0</v>
      </c>
      <c r="AF123" s="14">
        <f t="shared" si="310"/>
        <v>0</v>
      </c>
      <c r="AG123" s="14">
        <v>0</v>
      </c>
      <c r="AH123" s="14">
        <f t="shared" si="311"/>
        <v>0</v>
      </c>
      <c r="AI123" s="14">
        <f t="shared" si="312"/>
        <v>0</v>
      </c>
      <c r="AJ123" s="14">
        <v>0</v>
      </c>
      <c r="AK123" s="14">
        <f t="shared" si="313"/>
        <v>0</v>
      </c>
      <c r="AL123" s="14">
        <f t="shared" si="314"/>
        <v>0</v>
      </c>
      <c r="AM123" s="14">
        <v>0</v>
      </c>
      <c r="AN123" s="14">
        <f t="shared" si="315"/>
        <v>0</v>
      </c>
      <c r="AO123" s="14">
        <f t="shared" si="316"/>
        <v>0</v>
      </c>
      <c r="AP123" s="14">
        <v>0</v>
      </c>
      <c r="AQ123" s="14">
        <f t="shared" si="317"/>
        <v>0</v>
      </c>
      <c r="AR123" s="14">
        <f t="shared" si="318"/>
        <v>0</v>
      </c>
      <c r="AS123" s="14">
        <v>0</v>
      </c>
      <c r="AT123" s="14">
        <f t="shared" si="319"/>
        <v>0</v>
      </c>
      <c r="AU123" s="14">
        <f t="shared" si="320"/>
        <v>0</v>
      </c>
      <c r="AV123" s="14">
        <v>0</v>
      </c>
      <c r="AW123" s="14">
        <f t="shared" si="321"/>
        <v>0</v>
      </c>
      <c r="AX123" s="14">
        <f t="shared" si="322"/>
        <v>0</v>
      </c>
      <c r="AY123" s="14">
        <v>0</v>
      </c>
      <c r="AZ123" s="14">
        <f t="shared" si="323"/>
        <v>0</v>
      </c>
      <c r="BA123" s="14">
        <f t="shared" si="324"/>
        <v>0</v>
      </c>
      <c r="BB123" s="14">
        <v>0</v>
      </c>
      <c r="BC123" s="14">
        <f t="shared" si="325"/>
        <v>0</v>
      </c>
      <c r="BD123" s="14">
        <f t="shared" si="326"/>
        <v>0</v>
      </c>
      <c r="BE123" s="14">
        <v>0</v>
      </c>
      <c r="BF123" s="14">
        <f t="shared" si="327"/>
        <v>0</v>
      </c>
      <c r="BG123" s="14">
        <f t="shared" si="328"/>
        <v>0</v>
      </c>
      <c r="BI123" s="41">
        <f t="shared" si="329"/>
        <v>0</v>
      </c>
    </row>
    <row r="124" spans="1:61" x14ac:dyDescent="0.2">
      <c r="A124" s="18" t="s">
        <v>96</v>
      </c>
      <c r="D124" s="19">
        <f t="shared" ref="D124:BG124" si="330">SUBTOTAL(9,D115:D123)</f>
        <v>17782343.670000002</v>
      </c>
      <c r="E124" s="19">
        <f t="shared" si="330"/>
        <v>57635.358212795865</v>
      </c>
      <c r="F124" s="17">
        <f t="shared" si="330"/>
        <v>0</v>
      </c>
      <c r="G124" s="17">
        <f t="shared" si="330"/>
        <v>17782343.670000002</v>
      </c>
      <c r="H124" s="17">
        <f t="shared" si="330"/>
        <v>57635.358212795865</v>
      </c>
      <c r="I124" s="17">
        <f t="shared" si="330"/>
        <v>0</v>
      </c>
      <c r="J124" s="17">
        <f t="shared" si="330"/>
        <v>17782343.670000002</v>
      </c>
      <c r="K124" s="17">
        <f t="shared" si="330"/>
        <v>57635.358212795865</v>
      </c>
      <c r="L124" s="17">
        <f t="shared" si="330"/>
        <v>0</v>
      </c>
      <c r="M124" s="17">
        <f t="shared" si="330"/>
        <v>17782343.670000002</v>
      </c>
      <c r="N124" s="17">
        <f t="shared" si="330"/>
        <v>57635.358212795865</v>
      </c>
      <c r="O124" s="17">
        <f t="shared" si="330"/>
        <v>0</v>
      </c>
      <c r="P124" s="17">
        <f t="shared" si="330"/>
        <v>17782343.670000002</v>
      </c>
      <c r="Q124" s="17">
        <f t="shared" si="330"/>
        <v>57635.358212795865</v>
      </c>
      <c r="R124" s="17">
        <f t="shared" si="330"/>
        <v>0</v>
      </c>
      <c r="S124" s="17">
        <f t="shared" si="330"/>
        <v>17782343.670000002</v>
      </c>
      <c r="T124" s="17">
        <f t="shared" si="330"/>
        <v>57635.358212795865</v>
      </c>
      <c r="U124" s="17">
        <f t="shared" si="330"/>
        <v>0</v>
      </c>
      <c r="V124" s="17">
        <f t="shared" si="330"/>
        <v>17782343.670000002</v>
      </c>
      <c r="W124" s="17">
        <f t="shared" si="330"/>
        <v>57635.358212795865</v>
      </c>
      <c r="X124" s="17">
        <f t="shared" si="330"/>
        <v>0</v>
      </c>
      <c r="Y124" s="17">
        <f t="shared" si="330"/>
        <v>17782343.670000002</v>
      </c>
      <c r="Z124" s="17">
        <f t="shared" si="330"/>
        <v>57635.358212795865</v>
      </c>
      <c r="AA124" s="17">
        <f t="shared" si="330"/>
        <v>0</v>
      </c>
      <c r="AB124" s="17">
        <f t="shared" si="330"/>
        <v>17782343.670000002</v>
      </c>
      <c r="AC124" s="17">
        <f t="shared" si="330"/>
        <v>57635.358212795865</v>
      </c>
      <c r="AD124" s="17">
        <f t="shared" si="330"/>
        <v>0</v>
      </c>
      <c r="AE124" s="17">
        <f t="shared" si="330"/>
        <v>17782343.670000002</v>
      </c>
      <c r="AF124" s="17">
        <f t="shared" si="330"/>
        <v>57635.358212795865</v>
      </c>
      <c r="AG124" s="17">
        <f t="shared" si="330"/>
        <v>0</v>
      </c>
      <c r="AH124" s="17">
        <f t="shared" si="330"/>
        <v>17782343.670000002</v>
      </c>
      <c r="AI124" s="17">
        <f t="shared" si="330"/>
        <v>57635.358212795865</v>
      </c>
      <c r="AJ124" s="17">
        <f t="shared" si="330"/>
        <v>0</v>
      </c>
      <c r="AK124" s="17">
        <f t="shared" si="330"/>
        <v>17782343.670000002</v>
      </c>
      <c r="AL124" s="17">
        <f t="shared" si="330"/>
        <v>57635.358212795865</v>
      </c>
      <c r="AM124" s="17">
        <f t="shared" si="330"/>
        <v>0</v>
      </c>
      <c r="AN124" s="17">
        <f t="shared" si="330"/>
        <v>17782343.670000002</v>
      </c>
      <c r="AO124" s="17">
        <f t="shared" si="330"/>
        <v>57635.358212795865</v>
      </c>
      <c r="AP124" s="17">
        <f t="shared" si="330"/>
        <v>0</v>
      </c>
      <c r="AQ124" s="17">
        <f t="shared" si="330"/>
        <v>17782343.670000002</v>
      </c>
      <c r="AR124" s="17">
        <f t="shared" si="330"/>
        <v>57635.358212795865</v>
      </c>
      <c r="AS124" s="17">
        <f t="shared" si="330"/>
        <v>0</v>
      </c>
      <c r="AT124" s="17">
        <f t="shared" si="330"/>
        <v>17782343.670000002</v>
      </c>
      <c r="AU124" s="17">
        <f t="shared" si="330"/>
        <v>57635.358212795865</v>
      </c>
      <c r="AV124" s="17">
        <f t="shared" si="330"/>
        <v>0</v>
      </c>
      <c r="AW124" s="17">
        <f t="shared" si="330"/>
        <v>17782343.670000002</v>
      </c>
      <c r="AX124" s="17">
        <f t="shared" si="330"/>
        <v>57635.358212795865</v>
      </c>
      <c r="AY124" s="17">
        <f t="shared" si="330"/>
        <v>0</v>
      </c>
      <c r="AZ124" s="17">
        <f t="shared" si="330"/>
        <v>17782343.670000002</v>
      </c>
      <c r="BA124" s="17">
        <f t="shared" si="330"/>
        <v>57635.358212795865</v>
      </c>
      <c r="BB124" s="17">
        <f t="shared" si="330"/>
        <v>0</v>
      </c>
      <c r="BC124" s="17">
        <f t="shared" si="330"/>
        <v>17782343.670000002</v>
      </c>
      <c r="BD124" s="17">
        <f t="shared" si="330"/>
        <v>57635.358212795865</v>
      </c>
      <c r="BE124" s="17">
        <f t="shared" si="330"/>
        <v>0</v>
      </c>
      <c r="BF124" s="17">
        <f t="shared" si="330"/>
        <v>17782343.670000002</v>
      </c>
      <c r="BG124" s="17">
        <f t="shared" si="330"/>
        <v>57635.358212795865</v>
      </c>
      <c r="BI124" s="90">
        <f>SUBTOTAL(9,BI115:BI123)</f>
        <v>691624.29855355038</v>
      </c>
    </row>
    <row r="125" spans="1:61" x14ac:dyDescent="0.2">
      <c r="D125" s="16"/>
      <c r="E125" s="16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I125" s="41"/>
    </row>
    <row r="126" spans="1:61" x14ac:dyDescent="0.2">
      <c r="A126" s="27" t="s">
        <v>103</v>
      </c>
      <c r="B126" s="27"/>
      <c r="D126" s="19">
        <f t="shared" ref="D126:AI126" si="331">SUBTOTAL(9,D86:D124)</f>
        <v>948342817.8900001</v>
      </c>
      <c r="E126" s="19">
        <f t="shared" si="331"/>
        <v>3544073.2083078162</v>
      </c>
      <c r="F126" s="17">
        <f t="shared" si="331"/>
        <v>6678944.8521666657</v>
      </c>
      <c r="G126" s="17">
        <f t="shared" si="331"/>
        <v>955021762.74216688</v>
      </c>
      <c r="H126" s="17">
        <f t="shared" si="331"/>
        <v>3555585.3007882019</v>
      </c>
      <c r="I126" s="17">
        <f t="shared" si="331"/>
        <v>-1448599.2298333335</v>
      </c>
      <c r="J126" s="17">
        <f t="shared" si="331"/>
        <v>953573163.51233351</v>
      </c>
      <c r="K126" s="17">
        <f t="shared" si="331"/>
        <v>3564799.4970549964</v>
      </c>
      <c r="L126" s="17">
        <f t="shared" si="331"/>
        <v>-1482481.4778333334</v>
      </c>
      <c r="M126" s="17">
        <f t="shared" si="331"/>
        <v>952090682.03450012</v>
      </c>
      <c r="N126" s="17">
        <f t="shared" si="331"/>
        <v>3560146.1333052753</v>
      </c>
      <c r="O126" s="17">
        <f t="shared" si="331"/>
        <v>-1504881.4778333334</v>
      </c>
      <c r="P126" s="17">
        <f t="shared" si="331"/>
        <v>950585800.55666685</v>
      </c>
      <c r="Q126" s="17">
        <f t="shared" si="331"/>
        <v>3555397.1370741166</v>
      </c>
      <c r="R126" s="17">
        <f t="shared" si="331"/>
        <v>-1504881.4778333334</v>
      </c>
      <c r="S126" s="17">
        <f t="shared" si="331"/>
        <v>949080919.07883358</v>
      </c>
      <c r="T126" s="17">
        <f t="shared" si="331"/>
        <v>3550610.0796840624</v>
      </c>
      <c r="U126" s="17">
        <f t="shared" si="331"/>
        <v>-1368939.5658333334</v>
      </c>
      <c r="V126" s="17">
        <f t="shared" si="331"/>
        <v>947711979.51300013</v>
      </c>
      <c r="W126" s="17">
        <f t="shared" si="331"/>
        <v>3546054.0092008533</v>
      </c>
      <c r="X126" s="17">
        <f t="shared" si="331"/>
        <v>-1516161.9944584721</v>
      </c>
      <c r="Y126" s="17">
        <f t="shared" si="331"/>
        <v>946195817.51854181</v>
      </c>
      <c r="Z126" s="17">
        <f t="shared" si="331"/>
        <v>2909520.8879943243</v>
      </c>
      <c r="AA126" s="17">
        <f t="shared" si="331"/>
        <v>-1408720.5607065344</v>
      </c>
      <c r="AB126" s="17">
        <f t="shared" si="331"/>
        <v>944787096.9578352</v>
      </c>
      <c r="AC126" s="17">
        <f t="shared" si="331"/>
        <v>2904878.0558904614</v>
      </c>
      <c r="AD126" s="17">
        <f t="shared" si="331"/>
        <v>-661066.77388331643</v>
      </c>
      <c r="AE126" s="17">
        <f t="shared" si="331"/>
        <v>944126030.18395185</v>
      </c>
      <c r="AF126" s="17">
        <f t="shared" si="331"/>
        <v>2901688.1664233012</v>
      </c>
      <c r="AG126" s="17">
        <f t="shared" si="331"/>
        <v>-1053415.4280004755</v>
      </c>
      <c r="AH126" s="17">
        <f t="shared" si="331"/>
        <v>943072614.75595152</v>
      </c>
      <c r="AI126" s="17">
        <f t="shared" si="331"/>
        <v>2899101.9968272457</v>
      </c>
      <c r="AJ126" s="17">
        <f t="shared" ref="AJ126:BG126" si="332">SUBTOTAL(9,AJ86:AJ124)</f>
        <v>-470187.85295075335</v>
      </c>
      <c r="AK126" s="17">
        <f t="shared" si="332"/>
        <v>942602426.90300071</v>
      </c>
      <c r="AL126" s="17">
        <f t="shared" si="332"/>
        <v>2896840.1608445668</v>
      </c>
      <c r="AM126" s="17">
        <f t="shared" si="332"/>
        <v>4829472.3732029554</v>
      </c>
      <c r="AN126" s="17">
        <f t="shared" si="332"/>
        <v>947431899.27620363</v>
      </c>
      <c r="AO126" s="17">
        <f t="shared" si="332"/>
        <v>2904574.2859053328</v>
      </c>
      <c r="AP126" s="17">
        <f t="shared" si="332"/>
        <v>205413.96471782657</v>
      </c>
      <c r="AQ126" s="17">
        <f t="shared" si="332"/>
        <v>947637313.24092162</v>
      </c>
      <c r="AR126" s="17">
        <f t="shared" si="332"/>
        <v>2913456.3657934736</v>
      </c>
      <c r="AS126" s="17">
        <f t="shared" si="332"/>
        <v>-994830.70866226952</v>
      </c>
      <c r="AT126" s="17">
        <f t="shared" si="332"/>
        <v>946642482.53225911</v>
      </c>
      <c r="AU126" s="17">
        <f t="shared" si="332"/>
        <v>2912442.0293842247</v>
      </c>
      <c r="AV126" s="17">
        <f t="shared" si="332"/>
        <v>-433236.5396433635</v>
      </c>
      <c r="AW126" s="17">
        <f t="shared" si="332"/>
        <v>946209245.99261582</v>
      </c>
      <c r="AX126" s="17">
        <f t="shared" si="332"/>
        <v>2910342.5242997119</v>
      </c>
      <c r="AY126" s="17">
        <f t="shared" si="332"/>
        <v>-695519.54807548446</v>
      </c>
      <c r="AZ126" s="17">
        <f t="shared" si="332"/>
        <v>945513726.44454038</v>
      </c>
      <c r="BA126" s="17">
        <f t="shared" si="332"/>
        <v>2908751.5964313871</v>
      </c>
      <c r="BB126" s="17">
        <f t="shared" si="332"/>
        <v>-381185.32480921358</v>
      </c>
      <c r="BC126" s="17">
        <f t="shared" si="332"/>
        <v>945132541.11973119</v>
      </c>
      <c r="BD126" s="17">
        <f t="shared" si="332"/>
        <v>2907249.111846928</v>
      </c>
      <c r="BE126" s="17">
        <f t="shared" si="332"/>
        <v>13295164.041361969</v>
      </c>
      <c r="BF126" s="17">
        <f t="shared" si="332"/>
        <v>958427705.16109324</v>
      </c>
      <c r="BG126" s="17">
        <f t="shared" si="332"/>
        <v>2928013.1964402529</v>
      </c>
      <c r="BI126" s="90">
        <f>SUBTOTAL(9,BI86:BI124)</f>
        <v>34896858.37808121</v>
      </c>
    </row>
    <row r="127" spans="1:61" x14ac:dyDescent="0.2">
      <c r="D127" s="16"/>
      <c r="E127" s="16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I127" s="41"/>
    </row>
    <row r="128" spans="1:61" x14ac:dyDescent="0.2">
      <c r="A128" s="27"/>
      <c r="B128" s="27"/>
      <c r="D128" s="16"/>
      <c r="E128" s="16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I128" s="41"/>
    </row>
    <row r="129" spans="1:61" ht="13.5" thickBot="1" x14ac:dyDescent="0.25">
      <c r="A129" s="27" t="s">
        <v>116</v>
      </c>
      <c r="B129" s="27"/>
      <c r="D129" s="39">
        <f t="shared" ref="D129:BG129" si="333">SUBTOTAL(9,D12:D126)</f>
        <v>28081977472.468185</v>
      </c>
      <c r="E129" s="39">
        <f t="shared" si="333"/>
        <v>66415633.739626482</v>
      </c>
      <c r="F129" s="23">
        <f t="shared" si="333"/>
        <v>52691779.228992432</v>
      </c>
      <c r="G129" s="23">
        <f t="shared" si="333"/>
        <v>28134669251.697174</v>
      </c>
      <c r="H129" s="23">
        <f t="shared" si="333"/>
        <v>66477632.39279668</v>
      </c>
      <c r="I129" s="23">
        <f t="shared" si="333"/>
        <v>36458102.542521216</v>
      </c>
      <c r="J129" s="23">
        <f t="shared" si="333"/>
        <v>28171127354.239697</v>
      </c>
      <c r="K129" s="23">
        <f t="shared" si="333"/>
        <v>66580559.707331218</v>
      </c>
      <c r="L129" s="23">
        <f t="shared" si="333"/>
        <v>33929716.887390152</v>
      </c>
      <c r="M129" s="23">
        <f t="shared" si="333"/>
        <v>28205057071.127083</v>
      </c>
      <c r="N129" s="23">
        <f t="shared" si="333"/>
        <v>66658722.185426898</v>
      </c>
      <c r="O129" s="23">
        <f t="shared" si="333"/>
        <v>33739960.025258042</v>
      </c>
      <c r="P129" s="23">
        <f t="shared" si="333"/>
        <v>28238797031.152351</v>
      </c>
      <c r="Q129" s="23">
        <f t="shared" si="333"/>
        <v>66730839.357942015</v>
      </c>
      <c r="R129" s="23">
        <f t="shared" si="333"/>
        <v>48326538.464621842</v>
      </c>
      <c r="S129" s="23">
        <f t="shared" si="333"/>
        <v>28287123569.616966</v>
      </c>
      <c r="T129" s="23">
        <f t="shared" si="333"/>
        <v>66821607.858839013</v>
      </c>
      <c r="U129" s="23">
        <f t="shared" si="333"/>
        <v>115070103.40134589</v>
      </c>
      <c r="V129" s="23">
        <f t="shared" si="333"/>
        <v>28402193673.018314</v>
      </c>
      <c r="W129" s="23">
        <f t="shared" si="333"/>
        <v>67000331.211395182</v>
      </c>
      <c r="X129" s="23">
        <f t="shared" si="333"/>
        <v>26032643.503425658</v>
      </c>
      <c r="Y129" s="23">
        <f t="shared" si="333"/>
        <v>28428226316.521736</v>
      </c>
      <c r="Z129" s="23">
        <f t="shared" si="333"/>
        <v>65549285.260624275</v>
      </c>
      <c r="AA129" s="23">
        <f t="shared" si="333"/>
        <v>7243656.4463735241</v>
      </c>
      <c r="AB129" s="23">
        <f t="shared" si="333"/>
        <v>28435469972.968113</v>
      </c>
      <c r="AC129" s="23">
        <f t="shared" si="333"/>
        <v>65578874.236256093</v>
      </c>
      <c r="AD129" s="23">
        <f t="shared" si="333"/>
        <v>24484665.430610988</v>
      </c>
      <c r="AE129" s="23">
        <f t="shared" si="333"/>
        <v>28459954638.398731</v>
      </c>
      <c r="AF129" s="23">
        <f t="shared" si="333"/>
        <v>65604783.472062252</v>
      </c>
      <c r="AG129" s="23">
        <f t="shared" si="333"/>
        <v>74835772.763050929</v>
      </c>
      <c r="AH129" s="23">
        <f t="shared" si="333"/>
        <v>28534790411.161781</v>
      </c>
      <c r="AI129" s="23">
        <f t="shared" si="333"/>
        <v>65718227.870575413</v>
      </c>
      <c r="AJ129" s="23">
        <f t="shared" si="333"/>
        <v>121404653.67325053</v>
      </c>
      <c r="AK129" s="23">
        <f t="shared" si="333"/>
        <v>28656195064.83503</v>
      </c>
      <c r="AL129" s="23">
        <f t="shared" si="333"/>
        <v>65919055.573974058</v>
      </c>
      <c r="AM129" s="23">
        <f t="shared" si="333"/>
        <v>113709345.90631939</v>
      </c>
      <c r="AN129" s="23">
        <f t="shared" si="333"/>
        <v>28769904410.741344</v>
      </c>
      <c r="AO129" s="23">
        <f t="shared" si="333"/>
        <v>66150297.518503956</v>
      </c>
      <c r="AP129" s="23">
        <f t="shared" si="333"/>
        <v>44905831.788775541</v>
      </c>
      <c r="AQ129" s="23">
        <f t="shared" si="333"/>
        <v>28814810242.530113</v>
      </c>
      <c r="AR129" s="23">
        <f t="shared" si="333"/>
        <v>66315673.137284383</v>
      </c>
      <c r="AS129" s="23">
        <f t="shared" si="333"/>
        <v>47901723.235784858</v>
      </c>
      <c r="AT129" s="23">
        <f t="shared" si="333"/>
        <v>28862711965.765892</v>
      </c>
      <c r="AU129" s="23">
        <f t="shared" si="333"/>
        <v>66410142.17361062</v>
      </c>
      <c r="AV129" s="23">
        <f t="shared" si="333"/>
        <v>40878683.619488053</v>
      </c>
      <c r="AW129" s="23">
        <f t="shared" si="333"/>
        <v>28903590649.385384</v>
      </c>
      <c r="AX129" s="23">
        <f t="shared" si="333"/>
        <v>66501177.423201524</v>
      </c>
      <c r="AY129" s="23">
        <f t="shared" si="333"/>
        <v>39846654.597796671</v>
      </c>
      <c r="AZ129" s="23">
        <f t="shared" si="333"/>
        <v>28943437303.983185</v>
      </c>
      <c r="BA129" s="23">
        <f t="shared" si="333"/>
        <v>66578110.349966206</v>
      </c>
      <c r="BB129" s="23">
        <f t="shared" si="333"/>
        <v>115268326.95788032</v>
      </c>
      <c r="BC129" s="23">
        <f t="shared" si="333"/>
        <v>29058705630.941067</v>
      </c>
      <c r="BD129" s="23">
        <f t="shared" si="333"/>
        <v>66716026.209863618</v>
      </c>
      <c r="BE129" s="23">
        <f t="shared" si="333"/>
        <v>178990051.43108454</v>
      </c>
      <c r="BF129" s="23">
        <f t="shared" si="333"/>
        <v>29237695682.372143</v>
      </c>
      <c r="BG129" s="23">
        <f t="shared" si="333"/>
        <v>67015381.45861049</v>
      </c>
      <c r="BI129" s="90">
        <f>SUBTOTAL(9,BI12:BI126)</f>
        <v>794057034.68453312</v>
      </c>
    </row>
    <row r="130" spans="1:61" ht="13.5" thickTop="1" x14ac:dyDescent="0.2">
      <c r="BI130" s="7" t="s">
        <v>117</v>
      </c>
    </row>
    <row r="131" spans="1:61" x14ac:dyDescent="0.2">
      <c r="D131" s="14"/>
      <c r="BH131" s="35" t="s">
        <v>118</v>
      </c>
      <c r="BI131" s="36">
        <f>BI129-BI77</f>
        <v>794057034.68453312</v>
      </c>
    </row>
    <row r="132" spans="1:61" x14ac:dyDescent="0.2">
      <c r="D132" s="88"/>
    </row>
  </sheetData>
  <mergeCells count="1">
    <mergeCell ref="BI6:BI7"/>
  </mergeCells>
  <pageMargins left="0.75" right="0.75" top="1" bottom="1" header="0.5" footer="0.5"/>
  <pageSetup scale="41" firstPageNumber="4" orientation="landscape" useFirstPageNumber="1" r:id="rId1"/>
  <headerFooter alignWithMargins="0">
    <oddFooter>&amp;CPage 6.1.&amp;P</oddFooter>
  </headerFooter>
  <rowBreaks count="1" manualBreakCount="1">
    <brk id="8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966661-3768-4C18-80EA-4929BB0554A9}"/>
</file>

<file path=customXml/itemProps2.xml><?xml version="1.0" encoding="utf-8"?>
<ds:datastoreItem xmlns:ds="http://schemas.openxmlformats.org/officeDocument/2006/customXml" ds:itemID="{20F53189-B64F-4A1A-8F8D-BE65914868C4}"/>
</file>

<file path=customXml/itemProps3.xml><?xml version="1.0" encoding="utf-8"?>
<ds:datastoreItem xmlns:ds="http://schemas.openxmlformats.org/officeDocument/2006/customXml" ds:itemID="{40A845B1-FC98-40C7-8039-39DA4C1DB365}"/>
</file>

<file path=customXml/itemProps4.xml><?xml version="1.0" encoding="utf-8"?>
<ds:datastoreItem xmlns:ds="http://schemas.openxmlformats.org/officeDocument/2006/customXml" ds:itemID="{CEA906BC-588E-4890-B753-6E295058A6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Page 6.1</vt:lpstr>
      <vt:lpstr>Page 6.1.1</vt:lpstr>
      <vt:lpstr>Pages 6.1.2 - 6.1.3</vt:lpstr>
      <vt:lpstr>Pages 6.1.4 - 6.1.11</vt:lpstr>
      <vt:lpstr>'Page 6.1'!Print_Area</vt:lpstr>
      <vt:lpstr>'Page 6.1.1'!Print_Area</vt:lpstr>
      <vt:lpstr>'Pages 6.1.2 - 6.1.3'!Print_Area</vt:lpstr>
      <vt:lpstr>'Pages 6.1.4 - 6.1.11'!Print_Area</vt:lpstr>
      <vt:lpstr>'Pages 6.1.2 - 6.1.3'!Print_Titles</vt:lpstr>
      <vt:lpstr>'Pages 6.1.4 - 6.1.11'!Print_Titles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2019-11-25T22:00:50Z</dcterms:created>
  <dcterms:modified xsi:type="dcterms:W3CDTF">2019-12-05T20:42:32Z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