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3820"/>
  <mc:AlternateContent xmlns:mc="http://schemas.openxmlformats.org/markup-compatibility/2006">
    <mc:Choice Requires="x15">
      <x15ac:absPath xmlns:x15ac="http://schemas.microsoft.com/office/spreadsheetml/2010/11/ac" url="M:\2020\2020 WA Elec and Gas GRC\Adjustments\3.17E Wildfire\"/>
    </mc:Choice>
  </mc:AlternateContent>
  <xr:revisionPtr revIDLastSave="0" documentId="13_ncr:1_{AE638829-8E15-4BA3-B6FC-145B8190343E}" xr6:coauthVersionLast="44" xr6:coauthVersionMax="44" xr10:uidLastSave="{00000000-0000-0000-0000-000000000000}"/>
  <bookViews>
    <workbookView xWindow="-120" yWindow="-120" windowWidth="29040" windowHeight="15840" xr2:uid="{31068410-57DB-49D1-9EEA-20D7EFFB543D}"/>
  </bookViews>
  <sheets>
    <sheet name="Adjustment" sheetId="19" r:id="rId1"/>
    <sheet name="ADJ-E" sheetId="14" r:id="rId2"/>
    <sheet name="Summary-Cost-E" sheetId="9" r:id="rId3"/>
    <sheet name="WF - 2020 WA E Detail " sheetId="20" r:id="rId4"/>
    <sheet name="WF - 2021 WA E Detail " sheetId="21" r:id="rId5"/>
  </sheets>
  <externalReferences>
    <externalReference r:id="rId6"/>
    <externalReference r:id="rId7"/>
  </externalReferences>
  <definedNames>
    <definedName name="_xlnm._FilterDatabase" localSheetId="3" hidden="1">'WF - 2020 WA E Detail '!$A$3:$AE$6</definedName>
    <definedName name="_xlnm._FilterDatabase" localSheetId="4" hidden="1">'WF - 2021 WA E Detail '!$A$3:$AE$6</definedName>
    <definedName name="Allocation_Categories" localSheetId="3">OFFSET('[1]Allocation Factors'!$A$4,0,0,COUNTA('[1]Allocation Factors'!$A:$A)-COUNTA('[1]Allocation Factors'!$A$1:$A$3),1)</definedName>
    <definedName name="Allocation_Categories" localSheetId="4">OFFSET('[1]Allocation Factors'!$A$4,0,0,COUNTA('[1]Allocation Factors'!$A:$A)-COUNTA('[1]Allocation Factors'!$A$1:$A$3),1)</definedName>
    <definedName name="Allocation_Categories">OFFSET('[2]Allocation Factors'!$A$4,0,0,COUNTA('[2]Allocation Factors'!$A:$A)-COUNTA('[2]Allocation Factors'!$A$1:$A$3),1)</definedName>
    <definedName name="_xlnm.Auto_Open" localSheetId="3">#REF!</definedName>
    <definedName name="_xlnm.Auto_Open" localSheetId="4">#REF!</definedName>
    <definedName name="_xlnm.Auto_Open">#REF!</definedName>
    <definedName name="Macro1" localSheetId="3">#REF!</definedName>
    <definedName name="Macro1" localSheetId="4">#REF!</definedName>
    <definedName name="Macro1">#REF!</definedName>
    <definedName name="Macro10" localSheetId="3">#REF!</definedName>
    <definedName name="Macro10" localSheetId="4">#REF!</definedName>
    <definedName name="Macro10">#REF!</definedName>
    <definedName name="Macro11" localSheetId="3">#REF!</definedName>
    <definedName name="Macro11" localSheetId="4">#REF!</definedName>
    <definedName name="Macro11">#REF!</definedName>
    <definedName name="Macro12" localSheetId="3">#REF!</definedName>
    <definedName name="Macro12" localSheetId="4">#REF!</definedName>
    <definedName name="Macro12">#REF!</definedName>
    <definedName name="Macro2" localSheetId="3">#REF!</definedName>
    <definedName name="Macro2" localSheetId="4">#REF!</definedName>
    <definedName name="Macro2">#REF!</definedName>
    <definedName name="Macro3" localSheetId="3">#REF!</definedName>
    <definedName name="Macro3" localSheetId="4">#REF!</definedName>
    <definedName name="Macro3">#REF!</definedName>
    <definedName name="Macro4" localSheetId="3">#REF!</definedName>
    <definedName name="Macro4" localSheetId="4">#REF!</definedName>
    <definedName name="Macro4">#REF!</definedName>
    <definedName name="Macro5" localSheetId="3">#REF!</definedName>
    <definedName name="Macro5" localSheetId="4">#REF!</definedName>
    <definedName name="Macro5">#REF!</definedName>
    <definedName name="Macro6" localSheetId="3">#REF!</definedName>
    <definedName name="Macro6" localSheetId="4">#REF!</definedName>
    <definedName name="Macro6">#REF!</definedName>
    <definedName name="Macro7" localSheetId="3">#REF!</definedName>
    <definedName name="Macro7" localSheetId="4">#REF!</definedName>
    <definedName name="Macro7">#REF!</definedName>
    <definedName name="Macro8" localSheetId="3">#REF!</definedName>
    <definedName name="Macro8" localSheetId="4">#REF!</definedName>
    <definedName name="Macro8">#REF!</definedName>
    <definedName name="Macro9" localSheetId="3">#REF!</definedName>
    <definedName name="Macro9" localSheetId="4">#REF!</definedName>
    <definedName name="Macro9">#REF!</definedName>
    <definedName name="_xlnm.Print_Area" localSheetId="2">'Summary-Cost-E'!$A$3:$AL$75</definedName>
    <definedName name="_xlnm.Print_Area" localSheetId="3">'WF - 2020 WA E Detail '!$A$1:$AE$9</definedName>
    <definedName name="_xlnm.Print_Area" localSheetId="4">'WF - 2021 WA E Detail '!$A$1:$AE$6</definedName>
    <definedName name="_xlnm.Print_Titles" localSheetId="2">'Summary-Cost-E'!$A:$C</definedName>
    <definedName name="Recover" localSheetId="3">#REF!</definedName>
    <definedName name="Recover" localSheetId="4">#REF!</definedName>
    <definedName name="Recover">#REF!</definedName>
    <definedName name="TableName">"Dummy"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0" i="21" l="1"/>
  <c r="S19" i="21" l="1"/>
  <c r="P8" i="21"/>
  <c r="O8" i="21"/>
  <c r="T19" i="21" s="1"/>
  <c r="N8" i="21"/>
  <c r="M8" i="21"/>
  <c r="L8" i="21"/>
  <c r="AD6" i="21"/>
  <c r="AC6" i="21"/>
  <c r="AB6" i="21"/>
  <c r="AA6" i="21"/>
  <c r="Z6" i="21"/>
  <c r="Y6" i="21"/>
  <c r="X6" i="21"/>
  <c r="W6" i="21"/>
  <c r="V6" i="21"/>
  <c r="U6" i="21"/>
  <c r="T6" i="21"/>
  <c r="S6" i="21"/>
  <c r="Q6" i="21"/>
  <c r="AD5" i="21"/>
  <c r="AC5" i="21"/>
  <c r="AB5" i="21"/>
  <c r="AA5" i="21"/>
  <c r="Z5" i="21"/>
  <c r="Y5" i="21"/>
  <c r="X5" i="21"/>
  <c r="W5" i="21"/>
  <c r="V5" i="21"/>
  <c r="U5" i="21"/>
  <c r="T5" i="21"/>
  <c r="S5" i="21"/>
  <c r="Q5" i="21"/>
  <c r="AD4" i="21"/>
  <c r="AC4" i="21"/>
  <c r="AB4" i="21"/>
  <c r="AA4" i="21"/>
  <c r="Z4" i="21"/>
  <c r="Y4" i="21"/>
  <c r="X4" i="21"/>
  <c r="W4" i="21"/>
  <c r="V4" i="21"/>
  <c r="U4" i="21"/>
  <c r="T4" i="21"/>
  <c r="S4" i="21"/>
  <c r="Q4" i="21"/>
  <c r="Q8" i="21" s="1"/>
  <c r="AD6" i="20"/>
  <c r="AC6" i="20"/>
  <c r="AB6" i="20"/>
  <c r="AA6" i="20"/>
  <c r="Z6" i="20"/>
  <c r="Y6" i="20"/>
  <c r="X6" i="20"/>
  <c r="W6" i="20"/>
  <c r="V6" i="20"/>
  <c r="U6" i="20"/>
  <c r="T6" i="20"/>
  <c r="S6" i="20"/>
  <c r="Q6" i="20"/>
  <c r="AD5" i="20"/>
  <c r="AC5" i="20"/>
  <c r="AB5" i="20"/>
  <c r="AA5" i="20"/>
  <c r="Z5" i="20"/>
  <c r="Y5" i="20"/>
  <c r="X5" i="20"/>
  <c r="W5" i="20"/>
  <c r="V5" i="20"/>
  <c r="U5" i="20"/>
  <c r="T5" i="20"/>
  <c r="S5" i="20"/>
  <c r="Q5" i="20"/>
  <c r="AD4" i="20"/>
  <c r="AC4" i="20"/>
  <c r="AB4" i="20"/>
  <c r="AA4" i="20"/>
  <c r="Z4" i="20"/>
  <c r="Y4" i="20"/>
  <c r="X4" i="20"/>
  <c r="W4" i="20"/>
  <c r="V4" i="20"/>
  <c r="U4" i="20"/>
  <c r="T4" i="20"/>
  <c r="S4" i="20"/>
  <c r="Q4" i="20"/>
  <c r="Q7" i="20" s="1"/>
  <c r="AE4" i="21" l="1"/>
  <c r="AE4" i="20"/>
  <c r="AE5" i="21"/>
  <c r="AE6" i="20"/>
  <c r="AE5" i="20"/>
  <c r="AE6" i="21"/>
  <c r="R19" i="21"/>
  <c r="W20" i="21" s="1"/>
  <c r="AA20" i="21"/>
  <c r="Z20" i="21"/>
  <c r="T20" i="21"/>
  <c r="Y20" i="21" l="1"/>
  <c r="AD20" i="21"/>
  <c r="X20" i="21"/>
  <c r="AC20" i="21"/>
  <c r="S20" i="21"/>
  <c r="AE7" i="20"/>
  <c r="AB20" i="21"/>
  <c r="V20" i="21"/>
  <c r="AE20" i="21" s="1"/>
  <c r="AE8" i="21"/>
  <c r="AD52" i="9" l="1"/>
  <c r="P52" i="9"/>
  <c r="O52" i="9"/>
  <c r="N52" i="9"/>
  <c r="M52" i="9"/>
  <c r="L52" i="9"/>
  <c r="K52" i="9"/>
  <c r="J52" i="9"/>
  <c r="I52" i="9"/>
  <c r="H52" i="9"/>
  <c r="G52" i="9"/>
  <c r="F52" i="9"/>
  <c r="F59" i="9" s="1"/>
  <c r="AC47" i="9"/>
  <c r="AB47" i="9"/>
  <c r="AA47" i="9"/>
  <c r="Z47" i="9"/>
  <c r="Y47" i="9"/>
  <c r="X47" i="9"/>
  <c r="W47" i="9"/>
  <c r="V47" i="9"/>
  <c r="U47" i="9"/>
  <c r="T47" i="9"/>
  <c r="S47" i="9"/>
  <c r="R47" i="9"/>
  <c r="E47" i="9"/>
  <c r="AL45" i="9"/>
  <c r="AK45" i="9"/>
  <c r="AJ45" i="9"/>
  <c r="AI45" i="9"/>
  <c r="AH45" i="9"/>
  <c r="AG45" i="9"/>
  <c r="AF45" i="9"/>
  <c r="AE45" i="9"/>
  <c r="AD45" i="9"/>
  <c r="Q45" i="9"/>
  <c r="Q44" i="9"/>
  <c r="Q43" i="9"/>
  <c r="E41" i="9"/>
  <c r="AL39" i="9"/>
  <c r="AK39" i="9"/>
  <c r="AL52" i="9" s="1"/>
  <c r="AJ39" i="9"/>
  <c r="AK52" i="9" s="1"/>
  <c r="AI39" i="9"/>
  <c r="AJ52" i="9" s="1"/>
  <c r="AH39" i="9"/>
  <c r="AG39" i="9"/>
  <c r="AH52" i="9" s="1"/>
  <c r="AF39" i="9"/>
  <c r="AG52" i="9" s="1"/>
  <c r="AE39" i="9"/>
  <c r="AF52" i="9" s="1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Q38" i="9"/>
  <c r="Q37" i="9"/>
  <c r="AL33" i="9"/>
  <c r="AK33" i="9"/>
  <c r="AK51" i="9" s="1"/>
  <c r="AJ33" i="9"/>
  <c r="AJ51" i="9" s="1"/>
  <c r="AI33" i="9"/>
  <c r="AJ46" i="9" s="1"/>
  <c r="AH33" i="9"/>
  <c r="AG33" i="9"/>
  <c r="AG51" i="9" s="1"/>
  <c r="AF33" i="9"/>
  <c r="AF51" i="9" s="1"/>
  <c r="AE33" i="9"/>
  <c r="AF46" i="9" s="1"/>
  <c r="AD33" i="9"/>
  <c r="AC33" i="9"/>
  <c r="AB33" i="9"/>
  <c r="AB51" i="9" s="1"/>
  <c r="AA33" i="9"/>
  <c r="Z33" i="9"/>
  <c r="Y33" i="9"/>
  <c r="X33" i="9"/>
  <c r="X51" i="9" s="1"/>
  <c r="W33" i="9"/>
  <c r="V33" i="9"/>
  <c r="U33" i="9"/>
  <c r="T33" i="9"/>
  <c r="T51" i="9" s="1"/>
  <c r="S33" i="9"/>
  <c r="R33" i="9"/>
  <c r="P33" i="9"/>
  <c r="O33" i="9"/>
  <c r="O51" i="9" s="1"/>
  <c r="N33" i="9"/>
  <c r="N51" i="9" s="1"/>
  <c r="M33" i="9"/>
  <c r="L33" i="9"/>
  <c r="L51" i="9" s="1"/>
  <c r="K33" i="9"/>
  <c r="K51" i="9" s="1"/>
  <c r="J33" i="9"/>
  <c r="J51" i="9" s="1"/>
  <c r="I33" i="9"/>
  <c r="H33" i="9"/>
  <c r="H51" i="9" s="1"/>
  <c r="G33" i="9"/>
  <c r="G51" i="9" s="1"/>
  <c r="F33" i="9"/>
  <c r="F51" i="9" s="1"/>
  <c r="E33" i="9"/>
  <c r="R51" i="9" l="1"/>
  <c r="V51" i="9"/>
  <c r="Z51" i="9"/>
  <c r="AD51" i="9"/>
  <c r="AH51" i="9"/>
  <c r="AL51" i="9"/>
  <c r="Q33" i="9"/>
  <c r="AH46" i="9"/>
  <c r="E51" i="9"/>
  <c r="E58" i="9" s="1"/>
  <c r="F58" i="9" s="1"/>
  <c r="J46" i="9"/>
  <c r="K59" i="9" s="1"/>
  <c r="AL46" i="9"/>
  <c r="U51" i="9"/>
  <c r="F46" i="9"/>
  <c r="G59" i="9" s="1"/>
  <c r="N46" i="9"/>
  <c r="O59" i="9" s="1"/>
  <c r="AK59" i="9"/>
  <c r="AG59" i="9"/>
  <c r="E65" i="9"/>
  <c r="G46" i="9"/>
  <c r="K46" i="9"/>
  <c r="O46" i="9"/>
  <c r="AE46" i="9"/>
  <c r="AF59" i="9" s="1"/>
  <c r="AI46" i="9"/>
  <c r="AJ59" i="9" s="1"/>
  <c r="I51" i="9"/>
  <c r="Y51" i="9"/>
  <c r="AD72" i="9"/>
  <c r="P51" i="9"/>
  <c r="H46" i="9"/>
  <c r="L46" i="9"/>
  <c r="P46" i="9"/>
  <c r="P47" i="9" s="1"/>
  <c r="N47" i="9"/>
  <c r="M51" i="9"/>
  <c r="AC51" i="9"/>
  <c r="S51" i="9"/>
  <c r="W51" i="9"/>
  <c r="AA51" i="9"/>
  <c r="AE51" i="9"/>
  <c r="AI51" i="9"/>
  <c r="AE52" i="9"/>
  <c r="AI52" i="9"/>
  <c r="I46" i="9"/>
  <c r="M46" i="9"/>
  <c r="AG46" i="9"/>
  <c r="AH59" i="9" s="1"/>
  <c r="AK46" i="9"/>
  <c r="AL59" i="9" s="1"/>
  <c r="Q52" i="9"/>
  <c r="J47" i="9" l="1"/>
  <c r="AI59" i="9"/>
  <c r="Q51" i="9"/>
  <c r="F47" i="9"/>
  <c r="M59" i="9"/>
  <c r="L47" i="9"/>
  <c r="I59" i="9"/>
  <c r="H47" i="9"/>
  <c r="L59" i="9"/>
  <c r="K47" i="9"/>
  <c r="J59" i="9"/>
  <c r="I47" i="9"/>
  <c r="E71" i="9"/>
  <c r="H59" i="9"/>
  <c r="G47" i="9"/>
  <c r="P59" i="9"/>
  <c r="O47" i="9"/>
  <c r="N59" i="9"/>
  <c r="M47" i="9"/>
  <c r="F65" i="9"/>
  <c r="G58" i="9"/>
  <c r="Q46" i="9"/>
  <c r="Q47" i="9" s="1"/>
  <c r="F72" i="9" l="1"/>
  <c r="F71" i="9"/>
  <c r="G65" i="9"/>
  <c r="H58" i="9"/>
  <c r="Q59" i="9"/>
  <c r="G71" i="9" l="1"/>
  <c r="G72" i="9"/>
  <c r="H65" i="9"/>
  <c r="I58" i="9"/>
  <c r="I65" i="9" l="1"/>
  <c r="J58" i="9"/>
  <c r="H71" i="9"/>
  <c r="H72" i="9"/>
  <c r="I71" i="9" l="1"/>
  <c r="I72" i="9"/>
  <c r="J65" i="9"/>
  <c r="K58" i="9"/>
  <c r="J71" i="9" l="1"/>
  <c r="J72" i="9"/>
  <c r="L58" i="9"/>
  <c r="K65" i="9"/>
  <c r="K71" i="9" l="1"/>
  <c r="K72" i="9"/>
  <c r="L65" i="9"/>
  <c r="M58" i="9"/>
  <c r="M65" i="9" l="1"/>
  <c r="N58" i="9"/>
  <c r="L71" i="9"/>
  <c r="L72" i="9"/>
  <c r="M71" i="9" l="1"/>
  <c r="M72" i="9"/>
  <c r="N65" i="9"/>
  <c r="O58" i="9"/>
  <c r="N71" i="9" l="1"/>
  <c r="N72" i="9"/>
  <c r="O65" i="9"/>
  <c r="P58" i="9"/>
  <c r="P65" i="9" l="1"/>
  <c r="R58" i="9"/>
  <c r="Q58" i="9"/>
  <c r="O71" i="9"/>
  <c r="O72" i="9"/>
  <c r="R65" i="9" l="1"/>
  <c r="R71" i="9" s="1"/>
  <c r="S58" i="9"/>
  <c r="P71" i="9"/>
  <c r="Q71" i="9" s="1"/>
  <c r="P72" i="9"/>
  <c r="Q72" i="9" s="1"/>
  <c r="Q65" i="9"/>
  <c r="S65" i="9" l="1"/>
  <c r="S71" i="9" s="1"/>
  <c r="T58" i="9"/>
  <c r="T65" i="9" l="1"/>
  <c r="T71" i="9" s="1"/>
  <c r="U58" i="9"/>
  <c r="U65" i="9" l="1"/>
  <c r="U71" i="9" s="1"/>
  <c r="V58" i="9"/>
  <c r="V65" i="9" l="1"/>
  <c r="V71" i="9" s="1"/>
  <c r="W58" i="9"/>
  <c r="W65" i="9" l="1"/>
  <c r="W71" i="9" s="1"/>
  <c r="X58" i="9"/>
  <c r="X65" i="9" l="1"/>
  <c r="X71" i="9" s="1"/>
  <c r="Y58" i="9"/>
  <c r="Y65" i="9" l="1"/>
  <c r="Y71" i="9" s="1"/>
  <c r="Z58" i="9"/>
  <c r="Z65" i="9" l="1"/>
  <c r="Z71" i="9" s="1"/>
  <c r="AA58" i="9"/>
  <c r="AB58" i="9" l="1"/>
  <c r="AA65" i="9"/>
  <c r="AA71" i="9" s="1"/>
  <c r="AB65" i="9" l="1"/>
  <c r="AB71" i="9" s="1"/>
  <c r="AC58" i="9"/>
  <c r="AC65" i="9" l="1"/>
  <c r="AC71" i="9" s="1"/>
  <c r="AD58" i="9"/>
  <c r="AD65" i="9" l="1"/>
  <c r="AD71" i="9" s="1"/>
  <c r="AE58" i="9"/>
  <c r="AE65" i="9" l="1"/>
  <c r="AF58" i="9"/>
  <c r="AF65" i="9" l="1"/>
  <c r="AG58" i="9"/>
  <c r="AE71" i="9"/>
  <c r="AG65" i="9" l="1"/>
  <c r="AH58" i="9"/>
  <c r="AF71" i="9"/>
  <c r="AG71" i="9" l="1"/>
  <c r="AG72" i="9"/>
  <c r="AH65" i="9"/>
  <c r="AI58" i="9"/>
  <c r="AI65" i="9" l="1"/>
  <c r="AJ58" i="9"/>
  <c r="AH71" i="9"/>
  <c r="AH72" i="9"/>
  <c r="AJ65" i="9" l="1"/>
  <c r="AK58" i="9"/>
  <c r="AI71" i="9"/>
  <c r="AI72" i="9"/>
  <c r="AJ71" i="9" l="1"/>
  <c r="AJ72" i="9"/>
  <c r="AK65" i="9"/>
  <c r="AL58" i="9"/>
  <c r="AL65" i="9" s="1"/>
  <c r="AL71" i="9" l="1"/>
  <c r="AL72" i="9"/>
  <c r="AK71" i="9"/>
  <c r="AK72" i="9"/>
  <c r="Z14" i="9" l="1"/>
  <c r="E5" i="9"/>
  <c r="F5" i="9" s="1"/>
  <c r="G5" i="9" s="1"/>
  <c r="H5" i="9" s="1"/>
  <c r="I5" i="9" s="1"/>
  <c r="J5" i="9" s="1"/>
  <c r="K5" i="9" s="1"/>
  <c r="L5" i="9" s="1"/>
  <c r="M5" i="9" s="1"/>
  <c r="N5" i="9" s="1"/>
  <c r="O5" i="9" s="1"/>
  <c r="P5" i="9" s="1"/>
  <c r="AJ44" i="9" l="1"/>
  <c r="AF44" i="9"/>
  <c r="AA38" i="9"/>
  <c r="W38" i="9"/>
  <c r="S38" i="9"/>
  <c r="P32" i="9"/>
  <c r="P50" i="9" s="1"/>
  <c r="L32" i="9"/>
  <c r="L50" i="9" s="1"/>
  <c r="H32" i="9"/>
  <c r="H50" i="9" s="1"/>
  <c r="AG44" i="9"/>
  <c r="X38" i="9"/>
  <c r="M32" i="9"/>
  <c r="M50" i="9" s="1"/>
  <c r="AI44" i="9"/>
  <c r="AE44" i="9"/>
  <c r="Z38" i="9"/>
  <c r="V38" i="9"/>
  <c r="R38" i="9"/>
  <c r="O32" i="9"/>
  <c r="O50" i="9" s="1"/>
  <c r="K32" i="9"/>
  <c r="K50" i="9" s="1"/>
  <c r="G32" i="9"/>
  <c r="G50" i="9" s="1"/>
  <c r="J32" i="9"/>
  <c r="J50" i="9" s="1"/>
  <c r="T38" i="9"/>
  <c r="I32" i="9"/>
  <c r="I50" i="9" s="1"/>
  <c r="AL44" i="9"/>
  <c r="AH44" i="9"/>
  <c r="AD44" i="9"/>
  <c r="AC38" i="9"/>
  <c r="Y38" i="9"/>
  <c r="U38" i="9"/>
  <c r="N32" i="9"/>
  <c r="N50" i="9" s="1"/>
  <c r="F32" i="9"/>
  <c r="F50" i="9" s="1"/>
  <c r="AK44" i="9"/>
  <c r="AB38" i="9"/>
  <c r="E32" i="9"/>
  <c r="A15" i="14"/>
  <c r="A14" i="14"/>
  <c r="A9" i="14"/>
  <c r="A8" i="14"/>
  <c r="R14" i="9"/>
  <c r="R7" i="9"/>
  <c r="S20" i="9" s="1"/>
  <c r="E27" i="9"/>
  <c r="F40" i="9" s="1"/>
  <c r="E25" i="9"/>
  <c r="Q11" i="9"/>
  <c r="E7" i="9"/>
  <c r="F20" i="9" s="1"/>
  <c r="A5" i="14"/>
  <c r="A4" i="14"/>
  <c r="N3" i="14"/>
  <c r="M3" i="14"/>
  <c r="L3" i="14"/>
  <c r="K3" i="14"/>
  <c r="J3" i="14"/>
  <c r="I3" i="14"/>
  <c r="H3" i="14"/>
  <c r="G3" i="14"/>
  <c r="F3" i="14"/>
  <c r="E3" i="14"/>
  <c r="D3" i="14"/>
  <c r="C3" i="14"/>
  <c r="B3" i="14"/>
  <c r="F41" i="9" l="1"/>
  <c r="E50" i="9"/>
  <c r="Q32" i="9"/>
  <c r="F27" i="9"/>
  <c r="G40" i="9" s="1"/>
  <c r="G41" i="9" s="1"/>
  <c r="F18" i="9"/>
  <c r="F25" i="9" s="1"/>
  <c r="G18" i="9"/>
  <c r="S7" i="9"/>
  <c r="F7" i="9"/>
  <c r="E57" i="9" l="1"/>
  <c r="Q50" i="9"/>
  <c r="G25" i="9"/>
  <c r="T7" i="9"/>
  <c r="T20" i="9"/>
  <c r="H18" i="9"/>
  <c r="G20" i="9"/>
  <c r="G27" i="9" s="1"/>
  <c r="H40" i="9" s="1"/>
  <c r="H41" i="9" s="1"/>
  <c r="G7" i="9"/>
  <c r="F57" i="9" l="1"/>
  <c r="E64" i="9"/>
  <c r="E70" i="9" s="1"/>
  <c r="H25" i="9"/>
  <c r="I18" i="9"/>
  <c r="H20" i="9"/>
  <c r="H27" i="9" s="1"/>
  <c r="I40" i="9" s="1"/>
  <c r="I41" i="9" s="1"/>
  <c r="H7" i="9"/>
  <c r="U20" i="9"/>
  <c r="U7" i="9"/>
  <c r="G57" i="9" l="1"/>
  <c r="F64" i="9"/>
  <c r="F70" i="9" s="1"/>
  <c r="I25" i="9"/>
  <c r="J18" i="9"/>
  <c r="V7" i="9"/>
  <c r="V20" i="9"/>
  <c r="I7" i="9"/>
  <c r="I20" i="9"/>
  <c r="I27" i="9" s="1"/>
  <c r="J40" i="9" s="1"/>
  <c r="J41" i="9" s="1"/>
  <c r="H57" i="9" l="1"/>
  <c r="G64" i="9"/>
  <c r="G70" i="9" s="1"/>
  <c r="J25" i="9"/>
  <c r="W7" i="9"/>
  <c r="W20" i="9"/>
  <c r="K18" i="9"/>
  <c r="J20" i="9"/>
  <c r="J27" i="9" s="1"/>
  <c r="K40" i="9" s="1"/>
  <c r="K41" i="9" s="1"/>
  <c r="J7" i="9"/>
  <c r="I57" i="9" l="1"/>
  <c r="H64" i="9"/>
  <c r="H70" i="9" s="1"/>
  <c r="K25" i="9"/>
  <c r="X7" i="9"/>
  <c r="X20" i="9"/>
  <c r="L18" i="9"/>
  <c r="K20" i="9"/>
  <c r="K27" i="9" s="1"/>
  <c r="L40" i="9" s="1"/>
  <c r="L41" i="9" s="1"/>
  <c r="K7" i="9"/>
  <c r="J57" i="9" l="1"/>
  <c r="I64" i="9"/>
  <c r="I70" i="9" s="1"/>
  <c r="L25" i="9"/>
  <c r="M18" i="9"/>
  <c r="M25" i="9" s="1"/>
  <c r="Y20" i="9"/>
  <c r="Y7" i="9"/>
  <c r="L20" i="9"/>
  <c r="L27" i="9" s="1"/>
  <c r="M40" i="9" s="1"/>
  <c r="M41" i="9" s="1"/>
  <c r="L7" i="9"/>
  <c r="K57" i="9" l="1"/>
  <c r="J64" i="9"/>
  <c r="J70" i="9" s="1"/>
  <c r="Z7" i="9"/>
  <c r="Z20" i="9"/>
  <c r="N18" i="9"/>
  <c r="N25" i="9" s="1"/>
  <c r="M7" i="9"/>
  <c r="M20" i="9"/>
  <c r="M27" i="9" s="1"/>
  <c r="N40" i="9" s="1"/>
  <c r="N41" i="9" s="1"/>
  <c r="L57" i="9" l="1"/>
  <c r="K64" i="9"/>
  <c r="K70" i="9" s="1"/>
  <c r="AA20" i="9"/>
  <c r="AA7" i="9"/>
  <c r="N7" i="9"/>
  <c r="N20" i="9"/>
  <c r="N27" i="9" s="1"/>
  <c r="O40" i="9" s="1"/>
  <c r="O41" i="9" s="1"/>
  <c r="O18" i="9"/>
  <c r="O25" i="9" s="1"/>
  <c r="M57" i="9" l="1"/>
  <c r="L64" i="9"/>
  <c r="L70" i="9" s="1"/>
  <c r="P18" i="9"/>
  <c r="Q18" i="9" s="1"/>
  <c r="AB20" i="9"/>
  <c r="AB7" i="9"/>
  <c r="O20" i="9"/>
  <c r="O27" i="9" s="1"/>
  <c r="P40" i="9" s="1"/>
  <c r="O7" i="9"/>
  <c r="N57" i="9" l="1"/>
  <c r="M64" i="9"/>
  <c r="M70" i="9" s="1"/>
  <c r="P41" i="9"/>
  <c r="Q40" i="9"/>
  <c r="Q41" i="9" s="1"/>
  <c r="P25" i="9"/>
  <c r="Q5" i="9"/>
  <c r="R18" i="9"/>
  <c r="P20" i="9"/>
  <c r="P7" i="9"/>
  <c r="AC20" i="9"/>
  <c r="AC7" i="9"/>
  <c r="Q20" i="9" l="1"/>
  <c r="AD59" i="9"/>
  <c r="AE72" i="9" s="1"/>
  <c r="R20" i="9"/>
  <c r="AD46" i="9"/>
  <c r="AE59" i="9" s="1"/>
  <c r="AF72" i="9" s="1"/>
  <c r="O57" i="9"/>
  <c r="N64" i="9"/>
  <c r="N70" i="9" s="1"/>
  <c r="Q25" i="9"/>
  <c r="R25" i="9" s="1"/>
  <c r="R5" i="9"/>
  <c r="S5" i="9" s="1"/>
  <c r="AD7" i="9"/>
  <c r="AD20" i="9"/>
  <c r="P27" i="9"/>
  <c r="Q27" i="9" l="1"/>
  <c r="AD66" i="9"/>
  <c r="R40" i="9"/>
  <c r="P57" i="9"/>
  <c r="O64" i="9"/>
  <c r="O70" i="9" s="1"/>
  <c r="S18" i="9"/>
  <c r="S25" i="9" s="1"/>
  <c r="R27" i="9"/>
  <c r="T18" i="9"/>
  <c r="T5" i="9"/>
  <c r="AE20" i="9"/>
  <c r="AE7" i="9"/>
  <c r="S27" i="9" l="1"/>
  <c r="S40" i="9"/>
  <c r="Q57" i="9"/>
  <c r="P64" i="9"/>
  <c r="T25" i="9"/>
  <c r="AF7" i="9"/>
  <c r="AF20" i="9"/>
  <c r="U5" i="9"/>
  <c r="U18" i="9"/>
  <c r="U25" i="9" s="1"/>
  <c r="Q64" i="9" l="1"/>
  <c r="P70" i="9"/>
  <c r="Q70" i="9" s="1"/>
  <c r="T27" i="9"/>
  <c r="T40" i="9"/>
  <c r="AG20" i="9"/>
  <c r="AG7" i="9"/>
  <c r="V18" i="9"/>
  <c r="V25" i="9" s="1"/>
  <c r="V5" i="9"/>
  <c r="U27" i="9" l="1"/>
  <c r="U40" i="9"/>
  <c r="W5" i="9"/>
  <c r="W18" i="9"/>
  <c r="W25" i="9" s="1"/>
  <c r="AH7" i="9"/>
  <c r="AH20" i="9"/>
  <c r="V27" i="9" l="1"/>
  <c r="V40" i="9"/>
  <c r="AI7" i="9"/>
  <c r="AI20" i="9"/>
  <c r="X5" i="9"/>
  <c r="X18" i="9"/>
  <c r="X25" i="9" s="1"/>
  <c r="W27" i="9" l="1"/>
  <c r="W40" i="9"/>
  <c r="Y5" i="9"/>
  <c r="Y18" i="9"/>
  <c r="Y25" i="9" s="1"/>
  <c r="AJ7" i="9"/>
  <c r="AJ20" i="9"/>
  <c r="X27" i="9" l="1"/>
  <c r="X40" i="9"/>
  <c r="AK20" i="9"/>
  <c r="AK7" i="9"/>
  <c r="Z5" i="9"/>
  <c r="Z18" i="9"/>
  <c r="Z25" i="9" s="1"/>
  <c r="Y27" i="9" l="1"/>
  <c r="Y40" i="9"/>
  <c r="B9" i="14"/>
  <c r="AA18" i="9"/>
  <c r="AA5" i="9"/>
  <c r="AL7" i="9"/>
  <c r="AL20" i="9"/>
  <c r="Z27" i="9" l="1"/>
  <c r="Z40" i="9"/>
  <c r="AA25" i="9"/>
  <c r="C15" i="14"/>
  <c r="AB18" i="9"/>
  <c r="AB5" i="9"/>
  <c r="AA27" i="9" l="1"/>
  <c r="AA40" i="9"/>
  <c r="C9" i="14"/>
  <c r="AB25" i="9"/>
  <c r="D15" i="14"/>
  <c r="AC5" i="9"/>
  <c r="AC18" i="9"/>
  <c r="AI38" i="9" l="1"/>
  <c r="AE38" i="9"/>
  <c r="AC32" i="9"/>
  <c r="AC50" i="9" s="1"/>
  <c r="Y32" i="9"/>
  <c r="Y50" i="9" s="1"/>
  <c r="U32" i="9"/>
  <c r="U50" i="9" s="1"/>
  <c r="AF38" i="9"/>
  <c r="Z32" i="9"/>
  <c r="Z50" i="9" s="1"/>
  <c r="R32" i="9"/>
  <c r="R50" i="9" s="1"/>
  <c r="R57" i="9" s="1"/>
  <c r="AL38" i="9"/>
  <c r="AH38" i="9"/>
  <c r="AD38" i="9"/>
  <c r="AB32" i="9"/>
  <c r="AB50" i="9" s="1"/>
  <c r="X32" i="9"/>
  <c r="X50" i="9" s="1"/>
  <c r="T32" i="9"/>
  <c r="T50" i="9" s="1"/>
  <c r="AJ38" i="9"/>
  <c r="V32" i="9"/>
  <c r="V50" i="9" s="1"/>
  <c r="AK38" i="9"/>
  <c r="AG38" i="9"/>
  <c r="AA32" i="9"/>
  <c r="AA50" i="9" s="1"/>
  <c r="W32" i="9"/>
  <c r="W50" i="9" s="1"/>
  <c r="S32" i="9"/>
  <c r="S50" i="9" s="1"/>
  <c r="AB27" i="9"/>
  <c r="AB40" i="9"/>
  <c r="D9" i="14"/>
  <c r="AC25" i="9"/>
  <c r="E15" i="14"/>
  <c r="AD18" i="9"/>
  <c r="AD5" i="9"/>
  <c r="S57" i="9" l="1"/>
  <c r="R64" i="9"/>
  <c r="R70" i="9" s="1"/>
  <c r="AC27" i="9"/>
  <c r="AD27" i="9" s="1"/>
  <c r="AE27" i="9" s="1"/>
  <c r="AF27" i="9" s="1"/>
  <c r="AG27" i="9" s="1"/>
  <c r="AH27" i="9" s="1"/>
  <c r="AI27" i="9" s="1"/>
  <c r="AJ27" i="9" s="1"/>
  <c r="AK27" i="9" s="1"/>
  <c r="AL27" i="9" s="1"/>
  <c r="AC40" i="9"/>
  <c r="E9" i="14"/>
  <c r="AD25" i="9"/>
  <c r="F15" i="14"/>
  <c r="AE5" i="9"/>
  <c r="AE18" i="9"/>
  <c r="T57" i="9" l="1"/>
  <c r="S64" i="9"/>
  <c r="S70" i="9" s="1"/>
  <c r="F9" i="14"/>
  <c r="AE25" i="9"/>
  <c r="G15" i="14"/>
  <c r="AF5" i="9"/>
  <c r="AF18" i="9"/>
  <c r="U57" i="9" l="1"/>
  <c r="T64" i="9"/>
  <c r="T70" i="9" s="1"/>
  <c r="G9" i="14"/>
  <c r="AF25" i="9"/>
  <c r="H15" i="14"/>
  <c r="AG18" i="9"/>
  <c r="AG5" i="9"/>
  <c r="V57" i="9" l="1"/>
  <c r="U64" i="9"/>
  <c r="U70" i="9" s="1"/>
  <c r="H9" i="14"/>
  <c r="AG25" i="9"/>
  <c r="I15" i="14"/>
  <c r="AH18" i="9"/>
  <c r="AH5" i="9"/>
  <c r="W57" i="9" l="1"/>
  <c r="V64" i="9"/>
  <c r="V70" i="9" s="1"/>
  <c r="I9" i="14"/>
  <c r="AH25" i="9"/>
  <c r="J15" i="14"/>
  <c r="AI18" i="9"/>
  <c r="AI5" i="9"/>
  <c r="X57" i="9" l="1"/>
  <c r="W64" i="9"/>
  <c r="W70" i="9" s="1"/>
  <c r="J9" i="14"/>
  <c r="AI25" i="9"/>
  <c r="K15" i="14"/>
  <c r="AJ5" i="9"/>
  <c r="AJ18" i="9"/>
  <c r="Y57" i="9" l="1"/>
  <c r="X64" i="9"/>
  <c r="X70" i="9" s="1"/>
  <c r="K9" i="14"/>
  <c r="AJ25" i="9"/>
  <c r="L15" i="14"/>
  <c r="AK18" i="9"/>
  <c r="AK5" i="9"/>
  <c r="Z57" i="9" l="1"/>
  <c r="Y64" i="9"/>
  <c r="Y70" i="9" s="1"/>
  <c r="L9" i="14"/>
  <c r="AK25" i="9"/>
  <c r="M15" i="14"/>
  <c r="AL5" i="9"/>
  <c r="AL18" i="9"/>
  <c r="AK32" i="9" l="1"/>
  <c r="AK50" i="9" s="1"/>
  <c r="AG32" i="9"/>
  <c r="AG50" i="9" s="1"/>
  <c r="AL32" i="9"/>
  <c r="AL50" i="9" s="1"/>
  <c r="AH32" i="9"/>
  <c r="AH50" i="9" s="1"/>
  <c r="AD32" i="9"/>
  <c r="AD50" i="9" s="1"/>
  <c r="AJ32" i="9"/>
  <c r="AJ50" i="9" s="1"/>
  <c r="AF32" i="9"/>
  <c r="AF50" i="9" s="1"/>
  <c r="AI32" i="9"/>
  <c r="AI50" i="9" s="1"/>
  <c r="AE32" i="9"/>
  <c r="AE50" i="9" s="1"/>
  <c r="AA57" i="9"/>
  <c r="Z64" i="9"/>
  <c r="Z70" i="9" s="1"/>
  <c r="M9" i="14"/>
  <c r="AL25" i="9"/>
  <c r="N15" i="14"/>
  <c r="AB57" i="9" l="1"/>
  <c r="AA64" i="9"/>
  <c r="AA70" i="9" s="1"/>
  <c r="N9" i="14"/>
  <c r="W14" i="9"/>
  <c r="X14" i="9"/>
  <c r="Y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C57" i="9" l="1"/>
  <c r="AB64" i="9"/>
  <c r="AB70" i="9" s="1"/>
  <c r="E21" i="9"/>
  <c r="F34" i="9" s="1"/>
  <c r="AD57" i="9" l="1"/>
  <c r="AC64" i="9"/>
  <c r="AC70" i="9" s="1"/>
  <c r="S14" i="9"/>
  <c r="T14" i="9"/>
  <c r="U14" i="9"/>
  <c r="V14" i="9"/>
  <c r="AE57" i="9" l="1"/>
  <c r="AD64" i="9"/>
  <c r="AD70" i="9" s="1"/>
  <c r="B5" i="14"/>
  <c r="AF57" i="9" l="1"/>
  <c r="AE64" i="9"/>
  <c r="AE70" i="9" s="1"/>
  <c r="C5" i="14"/>
  <c r="AG57" i="9" l="1"/>
  <c r="AF64" i="9"/>
  <c r="AF70" i="9" s="1"/>
  <c r="D5" i="14"/>
  <c r="AH57" i="9" l="1"/>
  <c r="AG64" i="9"/>
  <c r="AG70" i="9" s="1"/>
  <c r="E5" i="14"/>
  <c r="AI57" i="9" l="1"/>
  <c r="AH64" i="9"/>
  <c r="AH70" i="9" s="1"/>
  <c r="F5" i="14"/>
  <c r="AJ57" i="9" l="1"/>
  <c r="AI64" i="9"/>
  <c r="AI70" i="9" s="1"/>
  <c r="G5" i="14"/>
  <c r="AK57" i="9" l="1"/>
  <c r="AJ64" i="9"/>
  <c r="AJ70" i="9" s="1"/>
  <c r="H5" i="14"/>
  <c r="AL57" i="9" l="1"/>
  <c r="AL64" i="9" s="1"/>
  <c r="AL70" i="9" s="1"/>
  <c r="AK64" i="9"/>
  <c r="AK70" i="9" s="1"/>
  <c r="I5" i="14"/>
  <c r="J5" i="14" l="1"/>
  <c r="K5" i="14" l="1"/>
  <c r="L5" i="14" l="1"/>
  <c r="M5" i="14" l="1"/>
  <c r="N5" i="14" l="1"/>
  <c r="O9" i="14" l="1"/>
  <c r="O5" i="14"/>
  <c r="O15" i="14"/>
  <c r="Q10" i="9" l="1"/>
  <c r="Q14" i="9" s="1"/>
  <c r="I14" i="9"/>
  <c r="H14" i="9"/>
  <c r="G14" i="9"/>
  <c r="N14" i="9"/>
  <c r="O14" i="9"/>
  <c r="M14" i="9"/>
  <c r="K14" i="9"/>
  <c r="P14" i="9"/>
  <c r="F14" i="9"/>
  <c r="E14" i="9"/>
  <c r="L14" i="9"/>
  <c r="J14" i="9"/>
  <c r="E4" i="9"/>
  <c r="F4" i="9" s="1"/>
  <c r="E24" i="9"/>
  <c r="E28" i="9" s="1"/>
  <c r="F8" i="9" l="1"/>
  <c r="G4" i="9"/>
  <c r="G17" i="9"/>
  <c r="G21" i="9" s="1"/>
  <c r="H34" i="9" s="1"/>
  <c r="F17" i="9"/>
  <c r="E8" i="9"/>
  <c r="F21" i="9" l="1"/>
  <c r="G34" i="9" s="1"/>
  <c r="F24" i="9"/>
  <c r="H17" i="9"/>
  <c r="H21" i="9" s="1"/>
  <c r="I34" i="9" s="1"/>
  <c r="H4" i="9"/>
  <c r="G8" i="9"/>
  <c r="G24" i="9" l="1"/>
  <c r="F28" i="9"/>
  <c r="H8" i="9"/>
  <c r="I17" i="9"/>
  <c r="I21" i="9" s="1"/>
  <c r="J34" i="9" s="1"/>
  <c r="I4" i="9"/>
  <c r="I8" i="9" l="1"/>
  <c r="J4" i="9"/>
  <c r="J17" i="9"/>
  <c r="G28" i="9"/>
  <c r="H24" i="9"/>
  <c r="K17" i="9" l="1"/>
  <c r="K21" i="9" s="1"/>
  <c r="L34" i="9" s="1"/>
  <c r="K4" i="9"/>
  <c r="J8" i="9"/>
  <c r="J21" i="9"/>
  <c r="K34" i="9" s="1"/>
  <c r="H28" i="9"/>
  <c r="I24" i="9"/>
  <c r="L17" i="9" l="1"/>
  <c r="K8" i="9"/>
  <c r="L4" i="9"/>
  <c r="I28" i="9"/>
  <c r="J24" i="9"/>
  <c r="M4" i="9" l="1"/>
  <c r="L8" i="9"/>
  <c r="M17" i="9"/>
  <c r="M21" i="9" s="1"/>
  <c r="N34" i="9" s="1"/>
  <c r="K24" i="9"/>
  <c r="J28" i="9"/>
  <c r="L21" i="9"/>
  <c r="M34" i="9" s="1"/>
  <c r="N17" i="9" l="1"/>
  <c r="N4" i="9"/>
  <c r="M8" i="9"/>
  <c r="K28" i="9"/>
  <c r="L24" i="9"/>
  <c r="N8" i="9" l="1"/>
  <c r="O17" i="9"/>
  <c r="O21" i="9" s="1"/>
  <c r="P34" i="9" s="1"/>
  <c r="O4" i="9"/>
  <c r="M24" i="9"/>
  <c r="L28" i="9"/>
  <c r="N21" i="9"/>
  <c r="O34" i="9" s="1"/>
  <c r="Q34" i="9" l="1"/>
  <c r="M28" i="9"/>
  <c r="N24" i="9"/>
  <c r="P17" i="9"/>
  <c r="O8" i="9"/>
  <c r="P4" i="9"/>
  <c r="AD43" i="9" l="1"/>
  <c r="AD47" i="9" s="1"/>
  <c r="AL43" i="9"/>
  <c r="AL47" i="9" s="1"/>
  <c r="AH43" i="9"/>
  <c r="AH47" i="9" s="1"/>
  <c r="AC37" i="9"/>
  <c r="AC41" i="9" s="1"/>
  <c r="Y37" i="9"/>
  <c r="Y41" i="9" s="1"/>
  <c r="U37" i="9"/>
  <c r="U41" i="9" s="1"/>
  <c r="M31" i="9"/>
  <c r="I31" i="9"/>
  <c r="E31" i="9"/>
  <c r="AE43" i="9"/>
  <c r="AE47" i="9" s="1"/>
  <c r="Z37" i="9"/>
  <c r="Z41" i="9" s="1"/>
  <c r="V37" i="9"/>
  <c r="V41" i="9" s="1"/>
  <c r="J31" i="9"/>
  <c r="AK43" i="9"/>
  <c r="AK47" i="9" s="1"/>
  <c r="AG43" i="9"/>
  <c r="AG47" i="9" s="1"/>
  <c r="AB37" i="9"/>
  <c r="AB41" i="9" s="1"/>
  <c r="X37" i="9"/>
  <c r="X41" i="9" s="1"/>
  <c r="T37" i="9"/>
  <c r="T41" i="9" s="1"/>
  <c r="P31" i="9"/>
  <c r="L31" i="9"/>
  <c r="H31" i="9"/>
  <c r="O31" i="9"/>
  <c r="K31" i="9"/>
  <c r="N31" i="9"/>
  <c r="F31" i="9"/>
  <c r="AJ43" i="9"/>
  <c r="AJ47" i="9" s="1"/>
  <c r="AF43" i="9"/>
  <c r="AF47" i="9" s="1"/>
  <c r="AA37" i="9"/>
  <c r="AA41" i="9" s="1"/>
  <c r="W37" i="9"/>
  <c r="W41" i="9" s="1"/>
  <c r="S37" i="9"/>
  <c r="S41" i="9" s="1"/>
  <c r="G31" i="9"/>
  <c r="AI43" i="9"/>
  <c r="AI47" i="9" s="1"/>
  <c r="R37" i="9"/>
  <c r="R41" i="9" s="1"/>
  <c r="P21" i="9"/>
  <c r="R34" i="9" s="1"/>
  <c r="Q17" i="9"/>
  <c r="Q21" i="9" s="1"/>
  <c r="N28" i="9"/>
  <c r="O24" i="9"/>
  <c r="R17" i="9"/>
  <c r="R21" i="9" s="1"/>
  <c r="S34" i="9" s="1"/>
  <c r="P8" i="9"/>
  <c r="Q4" i="9"/>
  <c r="G49" i="9" l="1"/>
  <c r="G53" i="9" s="1"/>
  <c r="H66" i="9" s="1"/>
  <c r="G35" i="9"/>
  <c r="K49" i="9"/>
  <c r="K53" i="9" s="1"/>
  <c r="L66" i="9" s="1"/>
  <c r="K35" i="9"/>
  <c r="F35" i="9"/>
  <c r="F49" i="9"/>
  <c r="F53" i="9" s="1"/>
  <c r="G66" i="9" s="1"/>
  <c r="H49" i="9"/>
  <c r="H53" i="9" s="1"/>
  <c r="I66" i="9" s="1"/>
  <c r="H35" i="9"/>
  <c r="J49" i="9"/>
  <c r="J53" i="9" s="1"/>
  <c r="K66" i="9" s="1"/>
  <c r="J35" i="9"/>
  <c r="E49" i="9"/>
  <c r="E35" i="9"/>
  <c r="Q31" i="9"/>
  <c r="Q35" i="9" s="1"/>
  <c r="P49" i="9"/>
  <c r="P53" i="9" s="1"/>
  <c r="P35" i="9"/>
  <c r="M49" i="9"/>
  <c r="M53" i="9" s="1"/>
  <c r="N66" i="9" s="1"/>
  <c r="M35" i="9"/>
  <c r="O49" i="9"/>
  <c r="O53" i="9" s="1"/>
  <c r="P66" i="9" s="1"/>
  <c r="O35" i="9"/>
  <c r="N49" i="9"/>
  <c r="N53" i="9" s="1"/>
  <c r="O66" i="9" s="1"/>
  <c r="N35" i="9"/>
  <c r="L49" i="9"/>
  <c r="L53" i="9" s="1"/>
  <c r="M66" i="9" s="1"/>
  <c r="L35" i="9"/>
  <c r="I49" i="9"/>
  <c r="I53" i="9" s="1"/>
  <c r="J66" i="9" s="1"/>
  <c r="I35" i="9"/>
  <c r="P24" i="9"/>
  <c r="O28" i="9"/>
  <c r="R4" i="9"/>
  <c r="Q8" i="9"/>
  <c r="E56" i="9" l="1"/>
  <c r="Q49" i="9"/>
  <c r="Q53" i="9" s="1"/>
  <c r="E53" i="9"/>
  <c r="F66" i="9" s="1"/>
  <c r="Q66" i="9" s="1"/>
  <c r="S17" i="9"/>
  <c r="S21" i="9" s="1"/>
  <c r="T34" i="9" s="1"/>
  <c r="R8" i="9"/>
  <c r="S4" i="9"/>
  <c r="Q24" i="9"/>
  <c r="P28" i="9"/>
  <c r="E60" i="9" l="1"/>
  <c r="E63" i="9"/>
  <c r="F56" i="9"/>
  <c r="Q28" i="9"/>
  <c r="R24" i="9"/>
  <c r="S8" i="9"/>
  <c r="T17" i="9"/>
  <c r="T21" i="9" s="1"/>
  <c r="U34" i="9" s="1"/>
  <c r="T4" i="9"/>
  <c r="E69" i="9" l="1"/>
  <c r="E67" i="9"/>
  <c r="F60" i="9"/>
  <c r="G56" i="9"/>
  <c r="F63" i="9"/>
  <c r="R28" i="9"/>
  <c r="S24" i="9"/>
  <c r="T8" i="9"/>
  <c r="U4" i="9"/>
  <c r="U17" i="9"/>
  <c r="U21" i="9" s="1"/>
  <c r="V34" i="9" s="1"/>
  <c r="G60" i="9" l="1"/>
  <c r="H56" i="9"/>
  <c r="G63" i="9"/>
  <c r="E73" i="9"/>
  <c r="F69" i="9"/>
  <c r="F73" i="9" s="1"/>
  <c r="F67" i="9"/>
  <c r="V17" i="9"/>
  <c r="V21" i="9" s="1"/>
  <c r="W34" i="9" s="1"/>
  <c r="U8" i="9"/>
  <c r="V4" i="9"/>
  <c r="T24" i="9"/>
  <c r="S28" i="9"/>
  <c r="G67" i="9" l="1"/>
  <c r="G69" i="9"/>
  <c r="G73" i="9" s="1"/>
  <c r="I56" i="9"/>
  <c r="H60" i="9"/>
  <c r="H63" i="9"/>
  <c r="U24" i="9"/>
  <c r="T28" i="9"/>
  <c r="V8" i="9"/>
  <c r="W17" i="9"/>
  <c r="W21" i="9" s="1"/>
  <c r="X34" i="9" s="1"/>
  <c r="W4" i="9"/>
  <c r="H69" i="9" l="1"/>
  <c r="H73" i="9" s="1"/>
  <c r="H67" i="9"/>
  <c r="J56" i="9"/>
  <c r="I60" i="9"/>
  <c r="I63" i="9"/>
  <c r="X4" i="9"/>
  <c r="X17" i="9"/>
  <c r="X21" i="9" s="1"/>
  <c r="Y34" i="9" s="1"/>
  <c r="W8" i="9"/>
  <c r="U28" i="9"/>
  <c r="V24" i="9"/>
  <c r="I69" i="9" l="1"/>
  <c r="I73" i="9" s="1"/>
  <c r="I67" i="9"/>
  <c r="K56" i="9"/>
  <c r="J60" i="9"/>
  <c r="J63" i="9"/>
  <c r="V28" i="9"/>
  <c r="W24" i="9"/>
  <c r="Y17" i="9"/>
  <c r="Y21" i="9" s="1"/>
  <c r="Z34" i="9" s="1"/>
  <c r="Y4" i="9"/>
  <c r="X8" i="9"/>
  <c r="J67" i="9" l="1"/>
  <c r="J69" i="9"/>
  <c r="K60" i="9"/>
  <c r="L56" i="9"/>
  <c r="K63" i="9"/>
  <c r="Z17" i="9"/>
  <c r="Z21" i="9" s="1"/>
  <c r="AA34" i="9" s="1"/>
  <c r="Z4" i="9"/>
  <c r="Y8" i="9"/>
  <c r="W28" i="9"/>
  <c r="X24" i="9"/>
  <c r="L60" i="9" l="1"/>
  <c r="M56" i="9"/>
  <c r="L63" i="9"/>
  <c r="K69" i="9"/>
  <c r="K73" i="9" s="1"/>
  <c r="K67" i="9"/>
  <c r="J73" i="9"/>
  <c r="AA17" i="9"/>
  <c r="Z8" i="9"/>
  <c r="B4" i="14"/>
  <c r="AA4" i="9"/>
  <c r="Y24" i="9"/>
  <c r="X28" i="9"/>
  <c r="M60" i="9" l="1"/>
  <c r="N56" i="9"/>
  <c r="M63" i="9"/>
  <c r="L69" i="9"/>
  <c r="L73" i="9" s="1"/>
  <c r="L67" i="9"/>
  <c r="B6" i="14"/>
  <c r="Z24" i="9"/>
  <c r="Y28" i="9"/>
  <c r="AA21" i="9"/>
  <c r="AB34" i="9" s="1"/>
  <c r="C14" i="14"/>
  <c r="AA8" i="9"/>
  <c r="C4" i="14"/>
  <c r="C6" i="14" s="1"/>
  <c r="AB17" i="9"/>
  <c r="AB4" i="9"/>
  <c r="O56" i="9" l="1"/>
  <c r="N60" i="9"/>
  <c r="N63" i="9"/>
  <c r="M67" i="9"/>
  <c r="M69" i="9"/>
  <c r="M73" i="9" s="1"/>
  <c r="C16" i="14"/>
  <c r="B8" i="14"/>
  <c r="Z28" i="9"/>
  <c r="AA24" i="9"/>
  <c r="AB8" i="9"/>
  <c r="D4" i="14"/>
  <c r="D6" i="14" s="1"/>
  <c r="AC4" i="9"/>
  <c r="AC17" i="9"/>
  <c r="D14" i="14"/>
  <c r="D16" i="14" s="1"/>
  <c r="AB21" i="9"/>
  <c r="AC34" i="9" s="1"/>
  <c r="P56" i="9" l="1"/>
  <c r="O60" i="9"/>
  <c r="O63" i="9"/>
  <c r="AD37" i="9"/>
  <c r="AD41" i="9" s="1"/>
  <c r="AK37" i="9"/>
  <c r="AK41" i="9" s="1"/>
  <c r="AG37" i="9"/>
  <c r="AG41" i="9" s="1"/>
  <c r="Z31" i="9"/>
  <c r="V31" i="9"/>
  <c r="R31" i="9"/>
  <c r="AL37" i="9"/>
  <c r="AL41" i="9" s="1"/>
  <c r="AA31" i="9"/>
  <c r="S31" i="9"/>
  <c r="AJ37" i="9"/>
  <c r="AJ41" i="9" s="1"/>
  <c r="AF37" i="9"/>
  <c r="AF41" i="9" s="1"/>
  <c r="AC31" i="9"/>
  <c r="AC49" i="9" s="1"/>
  <c r="AC53" i="9" s="1"/>
  <c r="Y31" i="9"/>
  <c r="U31" i="9"/>
  <c r="AB31" i="9"/>
  <c r="X31" i="9"/>
  <c r="W31" i="9"/>
  <c r="AI37" i="9"/>
  <c r="AI41" i="9" s="1"/>
  <c r="AE37" i="9"/>
  <c r="AE41" i="9" s="1"/>
  <c r="T31" i="9"/>
  <c r="AH37" i="9"/>
  <c r="AH41" i="9" s="1"/>
  <c r="N67" i="9"/>
  <c r="N69" i="9"/>
  <c r="N73" i="9" s="1"/>
  <c r="AC8" i="9"/>
  <c r="AD17" i="9"/>
  <c r="AD4" i="9"/>
  <c r="E4" i="14"/>
  <c r="E6" i="14" s="1"/>
  <c r="B10" i="14"/>
  <c r="E14" i="14"/>
  <c r="E16" i="14" s="1"/>
  <c r="AC21" i="9"/>
  <c r="AD34" i="9" s="1"/>
  <c r="AB24" i="9"/>
  <c r="C8" i="14"/>
  <c r="C10" i="14" s="1"/>
  <c r="AA28" i="9"/>
  <c r="X49" i="9" l="1"/>
  <c r="X53" i="9" s="1"/>
  <c r="X35" i="9"/>
  <c r="T49" i="9"/>
  <c r="T53" i="9" s="1"/>
  <c r="T35" i="9"/>
  <c r="Z49" i="9"/>
  <c r="Z53" i="9" s="1"/>
  <c r="Z35" i="9"/>
  <c r="U49" i="9"/>
  <c r="U53" i="9" s="1"/>
  <c r="U35" i="9"/>
  <c r="R49" i="9"/>
  <c r="R53" i="9" s="1"/>
  <c r="R35" i="9"/>
  <c r="R56" i="9"/>
  <c r="P60" i="9"/>
  <c r="P63" i="9"/>
  <c r="Q56" i="9"/>
  <c r="Q60" i="9" s="1"/>
  <c r="AA49" i="9"/>
  <c r="AA53" i="9" s="1"/>
  <c r="AA35" i="9"/>
  <c r="O69" i="9"/>
  <c r="O73" i="9" s="1"/>
  <c r="O67" i="9"/>
  <c r="AB49" i="9"/>
  <c r="AB53" i="9" s="1"/>
  <c r="AB35" i="9"/>
  <c r="W49" i="9"/>
  <c r="W53" i="9" s="1"/>
  <c r="W35" i="9"/>
  <c r="Y49" i="9"/>
  <c r="Y53" i="9" s="1"/>
  <c r="Y35" i="9"/>
  <c r="S49" i="9"/>
  <c r="S53" i="9" s="1"/>
  <c r="S35" i="9"/>
  <c r="V49" i="9"/>
  <c r="V53" i="9" s="1"/>
  <c r="V35" i="9"/>
  <c r="AC35" i="9"/>
  <c r="AE4" i="9"/>
  <c r="F4" i="14"/>
  <c r="F6" i="14" s="1"/>
  <c r="AD8" i="9"/>
  <c r="AE17" i="9"/>
  <c r="F14" i="14"/>
  <c r="AD21" i="9"/>
  <c r="AE34" i="9" s="1"/>
  <c r="AB28" i="9"/>
  <c r="D8" i="14"/>
  <c r="D10" i="14" s="1"/>
  <c r="AC24" i="9"/>
  <c r="R60" i="9" l="1"/>
  <c r="S56" i="9"/>
  <c r="R63" i="9"/>
  <c r="P69" i="9"/>
  <c r="P67" i="9"/>
  <c r="Q63" i="9"/>
  <c r="Q67" i="9" s="1"/>
  <c r="AC28" i="9"/>
  <c r="E8" i="14"/>
  <c r="E10" i="14" s="1"/>
  <c r="AD24" i="9"/>
  <c r="F16" i="14"/>
  <c r="G14" i="14"/>
  <c r="G16" i="14" s="1"/>
  <c r="AE21" i="9"/>
  <c r="AF34" i="9" s="1"/>
  <c r="AE8" i="9"/>
  <c r="AF4" i="9"/>
  <c r="G4" i="14"/>
  <c r="G6" i="14" s="1"/>
  <c r="AF17" i="9"/>
  <c r="R69" i="9" l="1"/>
  <c r="R73" i="9" s="1"/>
  <c r="R67" i="9"/>
  <c r="P73" i="9"/>
  <c r="Q69" i="9"/>
  <c r="Q73" i="9" s="1"/>
  <c r="S60" i="9"/>
  <c r="T56" i="9"/>
  <c r="S63" i="9"/>
  <c r="AD28" i="9"/>
  <c r="F8" i="14"/>
  <c r="F10" i="14" s="1"/>
  <c r="AE24" i="9"/>
  <c r="H14" i="14"/>
  <c r="H16" i="14" s="1"/>
  <c r="AF21" i="9"/>
  <c r="AG34" i="9" s="1"/>
  <c r="H4" i="14"/>
  <c r="H6" i="14" s="1"/>
  <c r="AF8" i="9"/>
  <c r="AG4" i="9"/>
  <c r="AG17" i="9"/>
  <c r="U56" i="9" l="1"/>
  <c r="T60" i="9"/>
  <c r="T63" i="9"/>
  <c r="S67" i="9"/>
  <c r="S69" i="9"/>
  <c r="S73" i="9" s="1"/>
  <c r="AE28" i="9"/>
  <c r="AF24" i="9"/>
  <c r="G8" i="14"/>
  <c r="G10" i="14" s="1"/>
  <c r="AH17" i="9"/>
  <c r="AG8" i="9"/>
  <c r="AH4" i="9"/>
  <c r="I4" i="14"/>
  <c r="I6" i="14" s="1"/>
  <c r="I14" i="14"/>
  <c r="I16" i="14" s="1"/>
  <c r="AG21" i="9"/>
  <c r="AH34" i="9" s="1"/>
  <c r="U60" i="9" l="1"/>
  <c r="V56" i="9"/>
  <c r="U63" i="9"/>
  <c r="T69" i="9"/>
  <c r="T73" i="9" s="1"/>
  <c r="T67" i="9"/>
  <c r="J14" i="14"/>
  <c r="J16" i="14" s="1"/>
  <c r="AH21" i="9"/>
  <c r="AI34" i="9" s="1"/>
  <c r="AF28" i="9"/>
  <c r="AG24" i="9"/>
  <c r="H8" i="14"/>
  <c r="H10" i="14" s="1"/>
  <c r="AH8" i="9"/>
  <c r="AI4" i="9"/>
  <c r="J4" i="14"/>
  <c r="J6" i="14" s="1"/>
  <c r="AI17" i="9"/>
  <c r="U69" i="9" l="1"/>
  <c r="U73" i="9" s="1"/>
  <c r="U67" i="9"/>
  <c r="V60" i="9"/>
  <c r="W56" i="9"/>
  <c r="V63" i="9"/>
  <c r="K14" i="14"/>
  <c r="K16" i="14" s="1"/>
  <c r="AI21" i="9"/>
  <c r="AJ34" i="9" s="1"/>
  <c r="AG28" i="9"/>
  <c r="I8" i="14"/>
  <c r="I10" i="14" s="1"/>
  <c r="AH24" i="9"/>
  <c r="K4" i="14"/>
  <c r="K6" i="14" s="1"/>
  <c r="AI8" i="9"/>
  <c r="AJ4" i="9"/>
  <c r="AJ17" i="9"/>
  <c r="W60" i="9" l="1"/>
  <c r="X56" i="9"/>
  <c r="W63" i="9"/>
  <c r="V67" i="9"/>
  <c r="V69" i="9"/>
  <c r="V73" i="9" s="1"/>
  <c r="AK17" i="9"/>
  <c r="L4" i="14"/>
  <c r="L6" i="14" s="1"/>
  <c r="AK4" i="9"/>
  <c r="AJ8" i="9"/>
  <c r="AJ21" i="9"/>
  <c r="AK34" i="9" s="1"/>
  <c r="L14" i="14"/>
  <c r="L16" i="14" s="1"/>
  <c r="J8" i="14"/>
  <c r="J10" i="14" s="1"/>
  <c r="AH28" i="9"/>
  <c r="AI24" i="9"/>
  <c r="W67" i="9" l="1"/>
  <c r="W69" i="9"/>
  <c r="W73" i="9" s="1"/>
  <c r="X60" i="9"/>
  <c r="Y56" i="9"/>
  <c r="X63" i="9"/>
  <c r="M4" i="14"/>
  <c r="M6" i="14" s="1"/>
  <c r="AL4" i="9"/>
  <c r="AL17" i="9"/>
  <c r="AK8" i="9"/>
  <c r="AJ24" i="9"/>
  <c r="K8" i="14"/>
  <c r="K10" i="14" s="1"/>
  <c r="AI28" i="9"/>
  <c r="M14" i="14"/>
  <c r="M16" i="14" s="1"/>
  <c r="AK21" i="9"/>
  <c r="AL34" i="9" s="1"/>
  <c r="X69" i="9" l="1"/>
  <c r="X73" i="9" s="1"/>
  <c r="X67" i="9"/>
  <c r="AL31" i="9"/>
  <c r="AL49" i="9" s="1"/>
  <c r="AL53" i="9" s="1"/>
  <c r="AH31" i="9"/>
  <c r="AD31" i="9"/>
  <c r="AI31" i="9"/>
  <c r="AK31" i="9"/>
  <c r="AG31" i="9"/>
  <c r="AJ31" i="9"/>
  <c r="AE31" i="9"/>
  <c r="AF31" i="9"/>
  <c r="Y60" i="9"/>
  <c r="Z56" i="9"/>
  <c r="Y63" i="9"/>
  <c r="AL35" i="9"/>
  <c r="AL21" i="9"/>
  <c r="N14" i="14"/>
  <c r="AL8" i="9"/>
  <c r="N4" i="14"/>
  <c r="AJ28" i="9"/>
  <c r="L8" i="14"/>
  <c r="L10" i="14" s="1"/>
  <c r="AK24" i="9"/>
  <c r="AH49" i="9" l="1"/>
  <c r="AH53" i="9" s="1"/>
  <c r="AI66" i="9" s="1"/>
  <c r="AH35" i="9"/>
  <c r="AF49" i="9"/>
  <c r="AF53" i="9" s="1"/>
  <c r="AG66" i="9" s="1"/>
  <c r="AF35" i="9"/>
  <c r="Z60" i="9"/>
  <c r="AA56" i="9"/>
  <c r="Z63" i="9"/>
  <c r="AE49" i="9"/>
  <c r="AE53" i="9" s="1"/>
  <c r="AF66" i="9" s="1"/>
  <c r="AE35" i="9"/>
  <c r="AI49" i="9"/>
  <c r="AI53" i="9" s="1"/>
  <c r="AJ66" i="9" s="1"/>
  <c r="AI35" i="9"/>
  <c r="AG49" i="9"/>
  <c r="AG53" i="9" s="1"/>
  <c r="AH66" i="9" s="1"/>
  <c r="AG35" i="9"/>
  <c r="Y67" i="9"/>
  <c r="Y69" i="9"/>
  <c r="Y73" i="9" s="1"/>
  <c r="AK49" i="9"/>
  <c r="AK53" i="9" s="1"/>
  <c r="AL66" i="9" s="1"/>
  <c r="AK35" i="9"/>
  <c r="AJ49" i="9"/>
  <c r="AJ53" i="9" s="1"/>
  <c r="AK66" i="9" s="1"/>
  <c r="AJ35" i="9"/>
  <c r="AD49" i="9"/>
  <c r="AD53" i="9" s="1"/>
  <c r="AE66" i="9" s="1"/>
  <c r="AD35" i="9"/>
  <c r="N6" i="14"/>
  <c r="O4" i="14"/>
  <c r="O6" i="14" s="1"/>
  <c r="B2" i="19" s="1"/>
  <c r="B3" i="19" s="1"/>
  <c r="M8" i="14"/>
  <c r="M10" i="14" s="1"/>
  <c r="AK28" i="9"/>
  <c r="AL24" i="9"/>
  <c r="N16" i="14"/>
  <c r="O14" i="14"/>
  <c r="O16" i="14" s="1"/>
  <c r="B16" i="19" s="1"/>
  <c r="B17" i="19" s="1"/>
  <c r="AB56" i="9" l="1"/>
  <c r="AA60" i="9"/>
  <c r="AA63" i="9"/>
  <c r="Z67" i="9"/>
  <c r="Z69" i="9"/>
  <c r="Z73" i="9" s="1"/>
  <c r="B12" i="14" s="1"/>
  <c r="N8" i="14"/>
  <c r="AL28" i="9"/>
  <c r="AA69" i="9" l="1"/>
  <c r="AA73" i="9" s="1"/>
  <c r="C12" i="14" s="1"/>
  <c r="AA67" i="9"/>
  <c r="AC56" i="9"/>
  <c r="AB60" i="9"/>
  <c r="AB63" i="9"/>
  <c r="N10" i="14"/>
  <c r="O8" i="14"/>
  <c r="O10" i="14" s="1"/>
  <c r="B6" i="19" s="1"/>
  <c r="B7" i="19" s="1"/>
  <c r="AD56" i="9" l="1"/>
  <c r="AC60" i="9"/>
  <c r="AC63" i="9"/>
  <c r="AB67" i="9"/>
  <c r="AB69" i="9"/>
  <c r="AB73" i="9" s="1"/>
  <c r="D12" i="14" s="1"/>
  <c r="AC69" i="9" l="1"/>
  <c r="AC73" i="9" s="1"/>
  <c r="E12" i="14" s="1"/>
  <c r="AC67" i="9"/>
  <c r="AE56" i="9"/>
  <c r="AD60" i="9"/>
  <c r="AD63" i="9"/>
  <c r="AE60" i="9" l="1"/>
  <c r="AF56" i="9"/>
  <c r="AE63" i="9"/>
  <c r="AD69" i="9"/>
  <c r="AD73" i="9" s="1"/>
  <c r="F12" i="14" s="1"/>
  <c r="AD67" i="9"/>
  <c r="AE67" i="9" l="1"/>
  <c r="AE69" i="9"/>
  <c r="AE73" i="9" s="1"/>
  <c r="G12" i="14" s="1"/>
  <c r="AF60" i="9"/>
  <c r="AG56" i="9"/>
  <c r="AF63" i="9"/>
  <c r="AG60" i="9" l="1"/>
  <c r="AH56" i="9"/>
  <c r="AG63" i="9"/>
  <c r="AF67" i="9"/>
  <c r="AF69" i="9"/>
  <c r="AF73" i="9" s="1"/>
  <c r="H12" i="14" s="1"/>
  <c r="AG67" i="9" l="1"/>
  <c r="AG69" i="9"/>
  <c r="AG73" i="9" s="1"/>
  <c r="I12" i="14" s="1"/>
  <c r="AH60" i="9"/>
  <c r="AI56" i="9"/>
  <c r="AH63" i="9"/>
  <c r="AI60" i="9" l="1"/>
  <c r="AJ56" i="9"/>
  <c r="AI63" i="9"/>
  <c r="AH67" i="9"/>
  <c r="AH69" i="9"/>
  <c r="AH73" i="9" s="1"/>
  <c r="J12" i="14" s="1"/>
  <c r="AK56" i="9" l="1"/>
  <c r="AJ60" i="9"/>
  <c r="AJ63" i="9"/>
  <c r="AI67" i="9"/>
  <c r="AI69" i="9"/>
  <c r="AI73" i="9" s="1"/>
  <c r="K12" i="14" s="1"/>
  <c r="AJ69" i="9" l="1"/>
  <c r="AJ73" i="9" s="1"/>
  <c r="L12" i="14" s="1"/>
  <c r="AJ67" i="9"/>
  <c r="AL56" i="9"/>
  <c r="AK60" i="9"/>
  <c r="AK63" i="9"/>
  <c r="AL60" i="9" l="1"/>
  <c r="AL63" i="9"/>
  <c r="AK69" i="9"/>
  <c r="AK73" i="9" s="1"/>
  <c r="M12" i="14" s="1"/>
  <c r="AK67" i="9"/>
  <c r="AL69" i="9" l="1"/>
  <c r="AL73" i="9" s="1"/>
  <c r="N12" i="14" s="1"/>
  <c r="O12" i="14" s="1"/>
  <c r="B11" i="19" s="1"/>
  <c r="B13" i="19" s="1"/>
  <c r="AL67" i="9"/>
</calcChain>
</file>

<file path=xl/sharedStrings.xml><?xml version="1.0" encoding="utf-8"?>
<sst xmlns="http://schemas.openxmlformats.org/spreadsheetml/2006/main" count="205" uniqueCount="83">
  <si>
    <t>GL FERC Acct</t>
  </si>
  <si>
    <t>101000</t>
  </si>
  <si>
    <t>101000 Total</t>
  </si>
  <si>
    <t>Func Group</t>
  </si>
  <si>
    <t>Ending Plant Balance</t>
  </si>
  <si>
    <t>Additions</t>
  </si>
  <si>
    <t>Depreciation Expense Calculated</t>
  </si>
  <si>
    <t xml:space="preserve">   Total Cost</t>
  </si>
  <si>
    <t>Accumulated Depreciation</t>
  </si>
  <si>
    <t>AMA</t>
  </si>
  <si>
    <t xml:space="preserve">   Total A/D</t>
  </si>
  <si>
    <t>ADFIT</t>
  </si>
  <si>
    <t xml:space="preserve">   Total Deprec Exp</t>
  </si>
  <si>
    <t>Transmission</t>
  </si>
  <si>
    <t xml:space="preserve">Transmission </t>
  </si>
  <si>
    <t>Depreciation Rate</t>
  </si>
  <si>
    <t>Plant</t>
  </si>
  <si>
    <t>Electric</t>
  </si>
  <si>
    <t xml:space="preserve">   Plant</t>
  </si>
  <si>
    <t>A/D</t>
  </si>
  <si>
    <t xml:space="preserve">   A/D</t>
  </si>
  <si>
    <t>Net Rate Base</t>
  </si>
  <si>
    <t>Expenses:</t>
  </si>
  <si>
    <t>Depreciation Expense</t>
  </si>
  <si>
    <t>Add EIM Plant (9/30/2022 AMA Amount)</t>
  </si>
  <si>
    <t xml:space="preserve">2020 Total </t>
  </si>
  <si>
    <t>Add Depreciation Expense</t>
  </si>
  <si>
    <t xml:space="preserve">Distribution </t>
  </si>
  <si>
    <t>Distribution</t>
  </si>
  <si>
    <t>Year 1 Tax Depreciation Expense Calculated</t>
  </si>
  <si>
    <t xml:space="preserve">Production </t>
  </si>
  <si>
    <t>Intangibles</t>
  </si>
  <si>
    <t>Year 2 Tax Depreciation Expense Calculated</t>
  </si>
  <si>
    <t>Year 3 Tax Depreciation Expense Calculated</t>
  </si>
  <si>
    <t>Total Tax Depreciation Expense</t>
  </si>
  <si>
    <t>Accumulated Tax Depreciation Expense</t>
  </si>
  <si>
    <t>Book/Tax Difference</t>
  </si>
  <si>
    <t xml:space="preserve">Washington Electric 2020 Wildfire Additions </t>
  </si>
  <si>
    <t>Forecast</t>
  </si>
  <si>
    <t>Erval</t>
  </si>
  <si>
    <t>Depreciation category</t>
  </si>
  <si>
    <t xml:space="preserve">Project </t>
  </si>
  <si>
    <t>Percent included in Rate Case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</si>
  <si>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</si>
  <si>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</si>
  <si>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</si>
  <si>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</si>
  <si>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</si>
  <si>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</si>
  <si>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</si>
  <si>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</si>
  <si>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</si>
  <si>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</si>
  <si>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</si>
  <si>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</si>
  <si>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(including Residual CWIP)</t>
  </si>
  <si>
    <t>AMA - Jan</t>
  </si>
  <si>
    <t>AMA - Feb</t>
  </si>
  <si>
    <t>AMA - Mar</t>
  </si>
  <si>
    <t>AMA - Apr</t>
  </si>
  <si>
    <t>AMA - May</t>
  </si>
  <si>
    <t>AMA - Jun</t>
  </si>
  <si>
    <t>AMA - Jul</t>
  </si>
  <si>
    <t>AMA - Aug</t>
  </si>
  <si>
    <t>AMA - Sep</t>
  </si>
  <si>
    <t>AMA - Oct</t>
  </si>
  <si>
    <t>AMA - Nov</t>
  </si>
  <si>
    <t>AMA - Dec</t>
  </si>
  <si>
    <t>AMA - Full Year</t>
  </si>
  <si>
    <t>Elec Transmission 350-359</t>
  </si>
  <si>
    <t xml:space="preserve">Transmission Grid Hardening </t>
  </si>
  <si>
    <t>Elec Distribution 360-373</t>
  </si>
  <si>
    <t xml:space="preserve">WA Grid Hardening </t>
  </si>
  <si>
    <t>SCADA, Midline reclosers, Tracking</t>
  </si>
  <si>
    <t>N/A</t>
  </si>
  <si>
    <t>WF 2020 PF</t>
  </si>
  <si>
    <t xml:space="preserve">All projects complete prior to new rates going tinto effect, prior to rate effective period. </t>
  </si>
  <si>
    <t>Washington Electric -2021 Wildfire Additions</t>
  </si>
  <si>
    <t>WF 2021 PF</t>
  </si>
  <si>
    <t>Rate Year Oct 1, 2021 - Sept 2022</t>
  </si>
  <si>
    <t>Rate Period AMA Balance</t>
  </si>
  <si>
    <t>Aug-Sept</t>
  </si>
  <si>
    <t xml:space="preserve">Aug-Sept Capital additions complete prior to new rates going tinto effect, Oct-Nov incurred during rate effective period.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</si>
</sst>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&quot;$&quot;* #,##0_);_(&quot;$&quot;* \(#,##0\);_(&quot;$&quot;* &quot;-&quot;??_);_(@_)"/>
  </numFmts>
  <fonts count="10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name val="Arial"/>
      <family val="2"/>
    </font>
    <font>
      <sz val="8"/>
      <color theme="1"/>
      <name val="Microsoft Sans Serif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/>
    <xf numFmtId="164" fontId="0" fillId="0" borderId="0" xfId="1" applyNumberFormat="1" applyFont="1"/>
    <xf numFmtId="164" fontId="0" fillId="0" borderId="0" xfId="0" applyNumberFormat="1"/>
    <xf numFmtId="165" fontId="6" fillId="0" borderId="0" xfId="1" applyNumberFormat="1" applyFont="1"/>
    <xf numFmtId="164" fontId="0" fillId="0" borderId="1" xfId="1" applyNumberFormat="1" applyFont="1" applyBorder="1"/>
    <xf numFmtId="0" fontId="6" fillId="0" borderId="0" xfId="0" applyFont="1" applyAlignment="1">
      <alignment horizontal="center"/>
    </xf>
    <xf numFmtId="164" fontId="0" fillId="2" borderId="1" xfId="1" applyNumberFormat="1" applyFont="1" applyFill="1" applyBorder="1"/>
    <xf numFmtId="164" fontId="0" fillId="0" borderId="0" xfId="1" applyNumberFormat="1" applyFont="1" applyAlignment="1">
      <alignment horizontal="center"/>
    </xf>
    <xf numFmtId="165" fontId="6" fillId="3" borderId="0" xfId="1" applyNumberFormat="1" applyFont="1" applyFill="1"/>
    <xf numFmtId="164" fontId="0" fillId="3" borderId="0" xfId="0" applyNumberFormat="1" applyFill="1"/>
    <xf numFmtId="164" fontId="0" fillId="3" borderId="1" xfId="1" applyNumberFormat="1" applyFont="1" applyFill="1" applyBorder="1"/>
    <xf numFmtId="0" fontId="0" fillId="3" borderId="0" xfId="0" applyFill="1"/>
    <xf numFmtId="164" fontId="0" fillId="3" borderId="0" xfId="1" applyNumberFormat="1" applyFont="1" applyFill="1"/>
    <xf numFmtId="0" fontId="5" fillId="0" borderId="0" xfId="4" applyFont="1"/>
    <xf numFmtId="0" fontId="2" fillId="0" borderId="0" xfId="4"/>
    <xf numFmtId="164" fontId="0" fillId="0" borderId="0" xfId="9" applyNumberFormat="1" applyFont="1"/>
    <xf numFmtId="164" fontId="0" fillId="0" borderId="0" xfId="9" applyNumberFormat="1" applyFont="1" applyFill="1"/>
    <xf numFmtId="0" fontId="5" fillId="0" borderId="0" xfId="4" applyFont="1" applyFill="1" applyAlignment="1">
      <alignment horizontal="center"/>
    </xf>
    <xf numFmtId="164" fontId="0" fillId="0" borderId="2" xfId="9" applyNumberFormat="1" applyFont="1" applyFill="1" applyBorder="1"/>
    <xf numFmtId="0" fontId="2" fillId="0" borderId="0" xfId="4" applyFill="1"/>
    <xf numFmtId="41" fontId="2" fillId="0" borderId="0" xfId="4" applyNumberFormat="1"/>
    <xf numFmtId="10" fontId="0" fillId="0" borderId="0" xfId="0" applyNumberFormat="1"/>
    <xf numFmtId="164" fontId="4" fillId="2" borderId="0" xfId="1" applyNumberFormat="1" applyFont="1" applyFill="1"/>
    <xf numFmtId="0" fontId="0" fillId="0" borderId="0" xfId="10" applyFont="1"/>
    <xf numFmtId="0" fontId="1" fillId="0" borderId="0" xfId="10"/>
    <xf numFmtId="0" fontId="8" fillId="0" borderId="0" xfId="10" applyFont="1" applyAlignment="1">
      <alignment horizontal="left" wrapText="1"/>
    </xf>
    <xf numFmtId="9" fontId="1" fillId="0" borderId="0" xfId="10" applyNumberFormat="1"/>
    <xf numFmtId="41" fontId="1" fillId="0" borderId="0" xfId="10" applyNumberFormat="1"/>
    <xf numFmtId="164" fontId="1" fillId="0" borderId="0" xfId="11" applyNumberFormat="1"/>
    <xf numFmtId="41" fontId="5" fillId="2" borderId="4" xfId="10" applyNumberFormat="1" applyFont="1" applyFill="1" applyBorder="1"/>
    <xf numFmtId="0" fontId="5" fillId="0" borderId="0" xfId="10" applyFont="1"/>
    <xf numFmtId="41" fontId="5" fillId="0" borderId="4" xfId="10" applyNumberFormat="1" applyFont="1" applyBorder="1"/>
    <xf numFmtId="0" fontId="9" fillId="0" borderId="0" xfId="10" applyFont="1" applyAlignment="1">
      <alignment horizontal="right"/>
    </xf>
    <xf numFmtId="164" fontId="0" fillId="0" borderId="0" xfId="12" applyNumberFormat="1" applyFont="1"/>
    <xf numFmtId="0" fontId="8" fillId="4" borderId="0" xfId="10" applyFont="1" applyFill="1" applyAlignment="1">
      <alignment horizontal="left" wrapText="1"/>
    </xf>
    <xf numFmtId="166" fontId="0" fillId="0" borderId="0" xfId="13" applyNumberFormat="1" applyFont="1"/>
    <xf numFmtId="164" fontId="1" fillId="0" borderId="0" xfId="12" applyNumberFormat="1"/>
    <xf numFmtId="166" fontId="1" fillId="0" borderId="0" xfId="10" applyNumberFormat="1"/>
    <xf numFmtId="0" fontId="5" fillId="5" borderId="0" xfId="10" applyFont="1" applyFill="1"/>
    <xf numFmtId="0" fontId="1" fillId="5" borderId="0" xfId="10" applyFill="1"/>
    <xf numFmtId="166" fontId="1" fillId="5" borderId="0" xfId="10" applyNumberFormat="1" applyFill="1"/>
    <xf numFmtId="41" fontId="1" fillId="5" borderId="0" xfId="10" applyNumberFormat="1" applyFill="1"/>
    <xf numFmtId="41" fontId="5" fillId="5" borderId="4" xfId="10" applyNumberFormat="1" applyFont="1" applyFill="1" applyBorder="1"/>
    <xf numFmtId="0" fontId="5" fillId="2" borderId="0" xfId="10" applyFont="1" applyFill="1"/>
    <xf numFmtId="0" fontId="1" fillId="2" borderId="0" xfId="10" applyFill="1"/>
    <xf numFmtId="164" fontId="4" fillId="6" borderId="0" xfId="1" applyNumberFormat="1" applyFont="1" applyFill="1"/>
    <xf numFmtId="164" fontId="0" fillId="6" borderId="0" xfId="1" applyNumberFormat="1" applyFont="1" applyFill="1"/>
    <xf numFmtId="164" fontId="0" fillId="2" borderId="4" xfId="9" applyNumberFormat="1" applyFont="1" applyFill="1" applyBorder="1"/>
    <xf numFmtId="164" fontId="0" fillId="2" borderId="0" xfId="9" applyNumberFormat="1" applyFont="1" applyFill="1"/>
    <xf numFmtId="164" fontId="0" fillId="7" borderId="3" xfId="9" applyNumberFormat="1" applyFont="1" applyFill="1" applyBorder="1"/>
    <xf numFmtId="0" fontId="1" fillId="5" borderId="0" xfId="10" applyFill="1" applyAlignment="1">
      <alignment horizontal="center" wrapText="1"/>
    </xf>
  </cellXfs>
  <cellStyles count="14">
    <cellStyle name="Comma" xfId="1" builtinId="3"/>
    <cellStyle name="Comma 14" xfId="12" xr:uid="{00000000-0005-0000-0000-000001000000}"/>
    <cellStyle name="Comma 2" xfId="9" xr:uid="{00000000-0005-0000-0000-000002000000}"/>
    <cellStyle name="Comma 2 2" xfId="7" xr:uid="{00000000-0005-0000-0000-000003000000}"/>
    <cellStyle name="Comma 3" xfId="11" xr:uid="{00000000-0005-0000-0000-000004000000}"/>
    <cellStyle name="Currency 2" xfId="13" xr:uid="{00000000-0005-0000-0000-000005000000}"/>
    <cellStyle name="Normal" xfId="0" builtinId="0"/>
    <cellStyle name="Normal 2" xfId="2" xr:uid="{00000000-0005-0000-0000-000007000000}"/>
    <cellStyle name="Normal 2 2" xfId="5" xr:uid="{00000000-0005-0000-0000-000008000000}"/>
    <cellStyle name="Normal 77" xfId="4" xr:uid="{00000000-0005-0000-0000-000009000000}"/>
    <cellStyle name="Normal 77 2" xfId="10" xr:uid="{00000000-0005-0000-0000-00000A000000}"/>
    <cellStyle name="Percent 2" xfId="3" xr:uid="{00000000-0005-0000-0000-00000B000000}"/>
    <cellStyle name="Percent 2 2" xfId="6" xr:uid="{00000000-0005-0000-0000-00000C000000}"/>
    <cellStyle name="Percent 3" xfId="8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9\2019_%20WA%20Elec%20and%20Gas%20General%20Rate%20Case\Adjustments\3.10%20PF%202019%20Capital%20Adds\Support%20Do%20not%20send\Unified%20Model%20-%2012.31.19-%202018%20budget%20cycle%20Cle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6\2016_WA_Elec_and_Gas_GRC\Adjustments\Adjustments\PF-CAPITAL%20PROJECTS\9%20)Support%20-%20DO%20NOT%20SEND\Unified%20Model%20-%202017%20-%2012.14.2015%20-%202018%20AMA%20pick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Idaho"/>
      <sheetName val="Oregon"/>
      <sheetName val="Cutoff Analysis"/>
      <sheetName val="Actl Forcst -system Cut off"/>
      <sheetName val="Actl Forcst - WA E (No AMI)"/>
      <sheetName val="Actl Forcst - WA G (No AMI)"/>
      <sheetName val="Actl Forcst - ID E"/>
      <sheetName val="Actl Forcst - ID G"/>
      <sheetName val="Actl Forcst - OR"/>
      <sheetName val="Actl Forcst - TotalCo"/>
      <sheetName val="CAP19 Input"/>
      <sheetName val="2019 Unbud CWIP Per Rosemary"/>
      <sheetName val="Actual_Transfers"/>
      <sheetName val="Adjustments"/>
      <sheetName val="Allocation Factors"/>
      <sheetName val="Specific Allocation"/>
      <sheetName val="AllocationFactors_Actuals"/>
      <sheetName val="2019 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AC12" t="str">
            <v>1000 Elec Distribution 360-373</v>
          </cell>
        </row>
      </sheetData>
      <sheetData sheetId="13"/>
      <sheetData sheetId="14"/>
      <sheetData sheetId="15"/>
      <sheetData sheetId="16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Distribution 360-373 CD WA</v>
          </cell>
        </row>
        <row r="11">
          <cell r="A11" t="str">
            <v>Elec Transmission 350-359 ED AN</v>
          </cell>
        </row>
        <row r="12">
          <cell r="A12" t="str">
            <v>Elec Transmission 350-359 ED AN 2204</v>
          </cell>
        </row>
        <row r="13">
          <cell r="A13" t="str">
            <v>Elec Transmission 350-359 ED ID</v>
          </cell>
        </row>
        <row r="14">
          <cell r="A14" t="str">
            <v>Elec Transmission 350-359 ED WA</v>
          </cell>
        </row>
        <row r="15">
          <cell r="A15" t="str">
            <v>Gas Distribution 374-387 GD AA</v>
          </cell>
        </row>
        <row r="16">
          <cell r="A16" t="str">
            <v>Gas Distribution 374-387 GD AN</v>
          </cell>
        </row>
        <row r="17">
          <cell r="A17" t="str">
            <v>Gas Distribution 374-387 GD ID</v>
          </cell>
        </row>
        <row r="18">
          <cell r="A18" t="str">
            <v>Gas Distribution 374-387 GD OR</v>
          </cell>
        </row>
        <row r="19">
          <cell r="A19" t="str">
            <v>Gas Distribution 374-387 GD WA</v>
          </cell>
        </row>
        <row r="20">
          <cell r="A20" t="str">
            <v>Gas Underground Storage 350-357 GD AA</v>
          </cell>
        </row>
        <row r="21">
          <cell r="A21" t="str">
            <v>Gas Underground Storage 350-357 GD AN</v>
          </cell>
        </row>
        <row r="22">
          <cell r="A22" t="str">
            <v>Gas Underground Storage 350-357 GD OR</v>
          </cell>
        </row>
        <row r="23">
          <cell r="A23" t="str">
            <v>General 389-391 / 393-395 / 397-398 CD AA</v>
          </cell>
        </row>
        <row r="24">
          <cell r="A24" t="str">
            <v>General 389-391 / 393-395 / 397-398 CD AN</v>
          </cell>
        </row>
        <row r="25">
          <cell r="A25" t="str">
            <v>General 389-391 / 393-395 / 397-398 CD ID</v>
          </cell>
        </row>
        <row r="26">
          <cell r="A26" t="str">
            <v>General 389-391 / 393-395 / 397-398 CD WA</v>
          </cell>
        </row>
        <row r="27">
          <cell r="A27" t="str">
            <v>General 389-391 / 393-395 / 397-398 ED AN</v>
          </cell>
        </row>
        <row r="28">
          <cell r="A28" t="str">
            <v>General 389-391 / 393-395 / 397-398 GD AA</v>
          </cell>
        </row>
        <row r="29">
          <cell r="A29" t="str">
            <v>General 389-391 / 393-395 / 397-398 ED WA</v>
          </cell>
        </row>
        <row r="30">
          <cell r="A30" t="str">
            <v>General 389-391 / 393-395 / 397-398 ED ID</v>
          </cell>
        </row>
        <row r="31">
          <cell r="A31" t="str">
            <v>General 389-391 / 393-395 / 397-398 ED AA</v>
          </cell>
        </row>
        <row r="32">
          <cell r="A32" t="str">
            <v>General 389-391 / 393-395 / 397-398 GD WA</v>
          </cell>
        </row>
        <row r="33">
          <cell r="A33" t="str">
            <v>General 389-391 / 393-395 / 397-398 GD OR</v>
          </cell>
        </row>
        <row r="34">
          <cell r="A34" t="str">
            <v>General 389-391 / 393-395 / 397-398 GD AN</v>
          </cell>
        </row>
        <row r="35">
          <cell r="A35" t="str">
            <v>Hydro 331-336 ED AN</v>
          </cell>
        </row>
        <row r="36">
          <cell r="A36" t="str">
            <v>Hydro 331-336 ED WA</v>
          </cell>
        </row>
        <row r="37">
          <cell r="A37" t="str">
            <v>Other Elec Production / Turbines 340-346 ED AN</v>
          </cell>
        </row>
        <row r="38">
          <cell r="A38" t="str">
            <v>Software 303 CD AA</v>
          </cell>
        </row>
        <row r="39">
          <cell r="A39" t="str">
            <v>Software 303 CD ID</v>
          </cell>
        </row>
        <row r="40">
          <cell r="A40" t="str">
            <v>Software 303 CD WA</v>
          </cell>
        </row>
        <row r="41">
          <cell r="A41" t="str">
            <v>Software 303 ED AN</v>
          </cell>
        </row>
        <row r="42">
          <cell r="A42" t="str">
            <v>Software 303 ED MT</v>
          </cell>
        </row>
        <row r="43">
          <cell r="A43" t="str">
            <v>Software 303 ED WA</v>
          </cell>
        </row>
        <row r="44">
          <cell r="A44" t="str">
            <v>Software 303 ED AA</v>
          </cell>
        </row>
        <row r="45">
          <cell r="A45" t="str">
            <v>Software 303 CD AN</v>
          </cell>
        </row>
        <row r="46">
          <cell r="A46" t="str">
            <v>Software 303 GD AA</v>
          </cell>
        </row>
        <row r="47">
          <cell r="A47" t="str">
            <v>Thermal 311-316 ED AN</v>
          </cell>
        </row>
        <row r="48">
          <cell r="A48" t="str">
            <v>Transportation and Tools 392 / 396 CD AA</v>
          </cell>
        </row>
        <row r="49">
          <cell r="A49" t="str">
            <v>Transportation and Tools 392 / 396 CD AN</v>
          </cell>
        </row>
        <row r="50">
          <cell r="A50" t="str">
            <v>Transportation and Tools 392 / 396 CD WA</v>
          </cell>
        </row>
        <row r="51">
          <cell r="A51" t="str">
            <v>Transportation and Tools 392 / 396 CD ID</v>
          </cell>
        </row>
        <row r="52">
          <cell r="A52" t="str">
            <v>Transportation and Tools 392 / 396 ED AN</v>
          </cell>
        </row>
        <row r="53">
          <cell r="A53" t="str">
            <v>Transportation and Tools 392 / 396 ED WA</v>
          </cell>
        </row>
        <row r="54">
          <cell r="A54" t="str">
            <v>Transportation and Tools 392 / 396 ED ID</v>
          </cell>
        </row>
        <row r="55">
          <cell r="A55" t="str">
            <v>Transportation and Tools 392 / 396 GD AN</v>
          </cell>
        </row>
        <row r="56">
          <cell r="A56" t="str">
            <v>Transportation and Tools 392 / 396 GD ID</v>
          </cell>
        </row>
        <row r="57">
          <cell r="A57" t="str">
            <v>Transportation and Tools 392 / 396 GD WA</v>
          </cell>
        </row>
        <row r="58">
          <cell r="A58" t="str">
            <v>Transportation and Tools 392 / 396 GD OR</v>
          </cell>
        </row>
        <row r="59">
          <cell r="A59" t="str">
            <v>Gas Distribution 374-387 GD AA 1001</v>
          </cell>
        </row>
        <row r="60">
          <cell r="A60" t="str">
            <v>Gas Distribution 374-387 GD AN 1001</v>
          </cell>
        </row>
        <row r="61">
          <cell r="A61" t="str">
            <v>Gas Distribution 374-387 GD AA 1050</v>
          </cell>
        </row>
        <row r="62">
          <cell r="A62" t="str">
            <v>Gas Distribution 374-387 GD AA 1051</v>
          </cell>
        </row>
        <row r="63">
          <cell r="A63" t="str">
            <v>Gas Distribution 374-387 GD AA 1053</v>
          </cell>
        </row>
        <row r="64">
          <cell r="A64" t="str">
            <v>Gas Distribution 374-387 GD AA 3000</v>
          </cell>
        </row>
        <row r="65">
          <cell r="A65" t="str">
            <v>Gas Distribution 374-387 GD AA 3001</v>
          </cell>
        </row>
        <row r="66">
          <cell r="A66" t="str">
            <v>Gas Distribution 374-387 GD AA 3002</v>
          </cell>
        </row>
        <row r="67">
          <cell r="A67" t="str">
            <v>Gas Distribution 374-387 GD AN 3002</v>
          </cell>
        </row>
        <row r="68">
          <cell r="A68" t="str">
            <v>Gas Distribution 374-387 GD AA 3003</v>
          </cell>
        </row>
        <row r="69">
          <cell r="A69" t="str">
            <v>Gas Distribution 374-387 GD AN 3003</v>
          </cell>
        </row>
        <row r="70">
          <cell r="A70" t="str">
            <v>Gas Distribution 374-387 GD AA 3004</v>
          </cell>
        </row>
        <row r="71">
          <cell r="A71" t="str">
            <v>Gas Distribution 374-387 GD AA 3005</v>
          </cell>
        </row>
        <row r="72">
          <cell r="A72" t="str">
            <v>Gas Distribution 374-387 GD AN 3005</v>
          </cell>
        </row>
        <row r="73">
          <cell r="A73" t="str">
            <v>Gas Distribution 374-387 GD AA 3006</v>
          </cell>
        </row>
        <row r="74">
          <cell r="A74" t="str">
            <v>Gas Distribution 374-387 GD AA 3007</v>
          </cell>
        </row>
        <row r="75">
          <cell r="A75" t="str">
            <v>Gas Distribution 374-387 GD AA 3008</v>
          </cell>
        </row>
        <row r="76">
          <cell r="A76" t="str">
            <v>Gas Distribution 374-387 GD AA 3054</v>
          </cell>
        </row>
        <row r="77">
          <cell r="A77" t="str">
            <v>Gas Distribution 374-387 GD AA 3055</v>
          </cell>
        </row>
        <row r="78">
          <cell r="A78" t="str">
            <v>Gas Distribution 374-387 GD AA 3057</v>
          </cell>
        </row>
        <row r="79">
          <cell r="A79" t="str">
            <v>Gas Distribution 374-387 GD AA 3117</v>
          </cell>
        </row>
        <row r="80">
          <cell r="A80" t="str">
            <v>Gas Distribution 374-387 ED ID</v>
          </cell>
        </row>
        <row r="81">
          <cell r="A81" t="str">
            <v>Elec Distribution 360-373 ED AN 1000</v>
          </cell>
        </row>
        <row r="82">
          <cell r="A82" t="str">
            <v>Elec Distribution 360-373 ED AN 1002</v>
          </cell>
        </row>
        <row r="83">
          <cell r="A83" t="str">
            <v>Elec Distribution 360-373 ED AN 1003</v>
          </cell>
        </row>
        <row r="84">
          <cell r="A84" t="str">
            <v>Elec Distribution 360-373 ED AN 1004</v>
          </cell>
        </row>
        <row r="85">
          <cell r="A85" t="str">
            <v>Elec Distribution 360-373 ED AN 1005</v>
          </cell>
        </row>
        <row r="86">
          <cell r="A86" t="str">
            <v>Elec Distribution 360-373 ED AN 1006</v>
          </cell>
        </row>
        <row r="87">
          <cell r="A87" t="str">
            <v>Elec Distribution 360-373 ED AN 2054</v>
          </cell>
        </row>
        <row r="88">
          <cell r="A88" t="str">
            <v>Elec Distribution 360-373 ED AN 2055</v>
          </cell>
        </row>
        <row r="89">
          <cell r="A89" t="str">
            <v>Elec Distribution 360-373 ED AN 2056</v>
          </cell>
        </row>
        <row r="90">
          <cell r="A90" t="str">
            <v>Elec Distribution 360-373 ED AN 2059</v>
          </cell>
        </row>
        <row r="91">
          <cell r="A91" t="str">
            <v>Elec Distribution 360-373 ED AN 2060</v>
          </cell>
        </row>
        <row r="92">
          <cell r="A92" t="str">
            <v>Elec Distribution 360-373 ED AN 2204</v>
          </cell>
        </row>
        <row r="93">
          <cell r="A93" t="str">
            <v>Elec Distribution 360-373 ED AN 2414</v>
          </cell>
        </row>
        <row r="94">
          <cell r="A94" t="str">
            <v>Elec Distribution 360-373 ED AN 2423</v>
          </cell>
        </row>
        <row r="95">
          <cell r="A95" t="str">
            <v>Elec Distribution 360-373 ED AN 2470</v>
          </cell>
        </row>
        <row r="96">
          <cell r="A96" t="str">
            <v>Elec Distribution 360-373 ED AN 2516</v>
          </cell>
        </row>
        <row r="97">
          <cell r="A97" t="str">
            <v>Elec Distribution 360-373 ED AN 2535</v>
          </cell>
        </row>
        <row r="98">
          <cell r="A98" t="str">
            <v>Elec Distribution 360-373 ED AN 2584</v>
          </cell>
        </row>
        <row r="99">
          <cell r="A99" t="str">
            <v>Elec Distribution 360-373 ED AN 2599</v>
          </cell>
        </row>
        <row r="100">
          <cell r="A100" t="str">
            <v>Elec Distribution 360-373 ED AN 6000</v>
          </cell>
        </row>
        <row r="101">
          <cell r="A101" t="str">
            <v>Elec Distribution 360-373 CD WA 2586</v>
          </cell>
        </row>
        <row r="102">
          <cell r="A102" t="str">
            <v>Software 303 CD WA 2586</v>
          </cell>
        </row>
        <row r="103">
          <cell r="A103" t="str">
            <v>General 389-391 / 393-395 / 397-398 CD WA 2586</v>
          </cell>
        </row>
        <row r="104">
          <cell r="A104" t="str">
            <v>Elec Distribution 360-373 CD ID 2593</v>
          </cell>
        </row>
        <row r="105">
          <cell r="A105" t="str">
            <v>None CD AA</v>
          </cell>
        </row>
      </sheetData>
      <sheetData sheetId="17"/>
      <sheetData sheetId="18"/>
      <sheetData sheetId="19">
        <row r="5">
          <cell r="B5" t="str">
            <v>Forecast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Washington 2018 AMA Pickup"/>
      <sheetName val="Idaho"/>
      <sheetName val="Oregon"/>
      <sheetName val="2017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7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Hydro 331-336 ED WA</v>
          </cell>
        </row>
        <row r="35">
          <cell r="A35" t="str">
            <v>Other Elec Production / Turbines 340-346 ED AN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ED AA</v>
          </cell>
        </row>
        <row r="43">
          <cell r="A43" t="str">
            <v>Software 303 CD AN</v>
          </cell>
        </row>
        <row r="44">
          <cell r="A44" t="str">
            <v>Software 303 GD AA</v>
          </cell>
        </row>
        <row r="45">
          <cell r="A45" t="str">
            <v>Thermal 311-316 ED AN</v>
          </cell>
        </row>
        <row r="46">
          <cell r="A46" t="str">
            <v>Transportation and Tools 392 / 396 CD AA</v>
          </cell>
        </row>
        <row r="47">
          <cell r="A47" t="str">
            <v>Transportation and Tools 392 / 396 CD AN</v>
          </cell>
        </row>
        <row r="48">
          <cell r="A48" t="str">
            <v>Transportation and Tools 392 / 396 CD WA</v>
          </cell>
        </row>
        <row r="49">
          <cell r="A49" t="str">
            <v>Transportation and Tools 392 / 396 CD ID</v>
          </cell>
        </row>
        <row r="50">
          <cell r="A50" t="str">
            <v>Transportation and Tools 392 / 396 ED AN</v>
          </cell>
        </row>
        <row r="51">
          <cell r="A51" t="str">
            <v>Transportation and Tools 392 / 396 ED WA</v>
          </cell>
        </row>
        <row r="52">
          <cell r="A52" t="str">
            <v>Transportation and Tools 392 / 396 ED ID</v>
          </cell>
        </row>
        <row r="53">
          <cell r="A53" t="str">
            <v>Transportation and Tools 392 / 396 GD AN</v>
          </cell>
        </row>
        <row r="54">
          <cell r="A54" t="str">
            <v>Transportation and Tools 392 / 396 GD ID</v>
          </cell>
        </row>
        <row r="55">
          <cell r="A55" t="str">
            <v>Transportation and Tools 392 / 396 GD WA</v>
          </cell>
        </row>
        <row r="56">
          <cell r="A56" t="str">
            <v>Transportation and Tools 392 / 396 GD OR</v>
          </cell>
        </row>
        <row r="57">
          <cell r="A57" t="str">
            <v>Gas Distribution 374-387 GD AA 1001</v>
          </cell>
        </row>
        <row r="58">
          <cell r="A58" t="str">
            <v>Gas Distribution 374-387 GD AN 1001</v>
          </cell>
        </row>
        <row r="59">
          <cell r="A59" t="str">
            <v>Gas Distribution 374-387 GD AA 1050</v>
          </cell>
        </row>
        <row r="60">
          <cell r="A60" t="str">
            <v>Gas Distribution 374-387 GD AA 1051</v>
          </cell>
        </row>
        <row r="61">
          <cell r="A61" t="str">
            <v>Gas Distribution 374-387 GD AA 1053</v>
          </cell>
        </row>
        <row r="62">
          <cell r="A62" t="str">
            <v>Gas Distribution 374-387 GD AA 3000</v>
          </cell>
        </row>
        <row r="63">
          <cell r="A63" t="str">
            <v>Gas Distribution 374-387 GD AA 3001</v>
          </cell>
        </row>
        <row r="64">
          <cell r="A64" t="str">
            <v>Gas Distribution 374-387 GD AA 3002</v>
          </cell>
        </row>
        <row r="65">
          <cell r="A65" t="str">
            <v>Gas Distribution 374-387 GD AA 3003</v>
          </cell>
        </row>
        <row r="66">
          <cell r="A66" t="str">
            <v>Gas Distribution 374-387 GD AN 3003</v>
          </cell>
        </row>
        <row r="67">
          <cell r="A67" t="str">
            <v>Gas Distribution 374-387 GD AA 3004</v>
          </cell>
        </row>
        <row r="68">
          <cell r="A68" t="str">
            <v>Gas Distribution 374-387 GD AA 3005</v>
          </cell>
        </row>
        <row r="69">
          <cell r="A69" t="str">
            <v>Gas Distribution 374-387 GD AN 3005</v>
          </cell>
        </row>
        <row r="70">
          <cell r="A70" t="str">
            <v>Gas Distribution 374-387 GD AA 3006</v>
          </cell>
        </row>
        <row r="71">
          <cell r="A71" t="str">
            <v>Gas Distribution 374-387 GD AA 3007</v>
          </cell>
        </row>
        <row r="72">
          <cell r="A72" t="str">
            <v>Gas Distribution 374-387 GD AA 3008</v>
          </cell>
        </row>
        <row r="73">
          <cell r="A73" t="str">
            <v>Gas Distribution 374-387 GD AA 3054</v>
          </cell>
        </row>
        <row r="74">
          <cell r="A74" t="str">
            <v>Gas Distribution 374-387 GD AA 3055</v>
          </cell>
        </row>
        <row r="75">
          <cell r="A75" t="str">
            <v>Gas Distribution 374-387 GD AA 3057</v>
          </cell>
        </row>
        <row r="76">
          <cell r="A76" t="str">
            <v>Gas Distribution 374-387 GD AA 3117</v>
          </cell>
        </row>
        <row r="77">
          <cell r="A77" t="str">
            <v>Gas Distribution 374-387 ED ID</v>
          </cell>
        </row>
        <row r="78">
          <cell r="A78" t="str">
            <v>Elec Distribution 360-373 ED AN 1000</v>
          </cell>
        </row>
        <row r="79">
          <cell r="A79" t="str">
            <v>Elec Distribution 360-373 ED AN 1002</v>
          </cell>
        </row>
        <row r="80">
          <cell r="A80" t="str">
            <v>Elec Distribution 360-373 ED AN 1003</v>
          </cell>
        </row>
        <row r="81">
          <cell r="A81" t="str">
            <v>Elec Distribution 360-373 ED AN 1004</v>
          </cell>
        </row>
        <row r="82">
          <cell r="A82" t="str">
            <v>Elec Distribution 360-373 ED AN 1005</v>
          </cell>
        </row>
        <row r="83">
          <cell r="A83" t="str">
            <v>Elec Distribution 360-373 ED AN 1006</v>
          </cell>
        </row>
        <row r="84">
          <cell r="A84" t="str">
            <v>Elec Distribution 360-373 ED AN 2054</v>
          </cell>
        </row>
        <row r="85">
          <cell r="A85" t="str">
            <v>Elec Distribution 360-373 ED AN 2055</v>
          </cell>
        </row>
        <row r="86">
          <cell r="A86" t="str">
            <v>Elec Distribution 360-373 ED AN 2056</v>
          </cell>
        </row>
        <row r="87">
          <cell r="A87" t="str">
            <v>Elec Distribution 360-373 ED AN 2059</v>
          </cell>
        </row>
        <row r="88">
          <cell r="A88" t="str">
            <v>Elec Distribution 360-373 ED AN 2060</v>
          </cell>
        </row>
        <row r="89">
          <cell r="A89" t="str">
            <v>Elec Distribution 360-373 ED AN 2204</v>
          </cell>
        </row>
        <row r="90">
          <cell r="A90" t="str">
            <v>Elec Distribution 360-373 ED AN 2414</v>
          </cell>
        </row>
        <row r="91">
          <cell r="A91" t="str">
            <v>Elec Distribution 360-373 ED AN 2423</v>
          </cell>
        </row>
        <row r="92">
          <cell r="A92" t="str">
            <v>Elec Distribution 360-373 ED AN 2470</v>
          </cell>
        </row>
        <row r="93">
          <cell r="A93" t="str">
            <v>Elec Distribution 360-373 ED AN 2516</v>
          </cell>
        </row>
        <row r="94">
          <cell r="A94" t="str">
            <v>Elec Distribution 360-373 ED AN 2535</v>
          </cell>
        </row>
        <row r="95">
          <cell r="A95" t="str">
            <v>Elec Distribution 360-373 ED AN 2584</v>
          </cell>
        </row>
        <row r="96">
          <cell r="A96" t="str">
            <v>Elec Distribution 360-373 ED AN 2599</v>
          </cell>
        </row>
        <row r="97">
          <cell r="A97" t="str">
            <v>Elec Distribution 360-373 ED AN 6000</v>
          </cell>
        </row>
        <row r="98">
          <cell r="A98" t="str">
            <v>Elec Distribution 360-373 CD WA 2586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workbookViewId="0">
      <selection activeCell="I14" sqref="I14"/>
    </sheetView>
  </sheetViews>
  <sheetFormatPr defaultColWidth="9.140625" defaultRowHeight="15" x14ac:dyDescent="0.25"/>
  <cols>
    <col min="1" max="1" width="68.28515625" style="15" bestFit="1" customWidth="1"/>
    <col min="2" max="2" width="14.7109375" style="20" bestFit="1" customWidth="1"/>
    <col min="3" max="5" width="9.140625" style="15"/>
    <col min="6" max="6" width="12.140625" style="15" customWidth="1"/>
    <col min="7" max="16384" width="9.140625" style="15"/>
  </cols>
  <sheetData>
    <row r="1" spans="1:6" x14ac:dyDescent="0.25">
      <c r="A1" s="14" t="s">
        <v>16</v>
      </c>
      <c r="B1" s="18" t="s">
        <v>17</v>
      </c>
    </row>
    <row r="2" spans="1:6" ht="15.75" thickBot="1" x14ac:dyDescent="0.3">
      <c r="A2" s="15" t="s">
        <v>24</v>
      </c>
      <c r="B2" s="17">
        <f>'ADJ-E'!O6</f>
        <v>13535934.137916662</v>
      </c>
      <c r="C2" s="16"/>
      <c r="D2" s="14"/>
      <c r="E2" s="14"/>
      <c r="F2" s="14"/>
    </row>
    <row r="3" spans="1:6" ht="15.75" thickBot="1" x14ac:dyDescent="0.3">
      <c r="A3" s="15" t="s">
        <v>18</v>
      </c>
      <c r="B3" s="48">
        <f>SUM(B2:B2)</f>
        <v>13535934.137916662</v>
      </c>
      <c r="C3" s="16"/>
    </row>
    <row r="4" spans="1:6" x14ac:dyDescent="0.25">
      <c r="B4" s="17"/>
      <c r="C4" s="16"/>
    </row>
    <row r="5" spans="1:6" x14ac:dyDescent="0.25">
      <c r="A5" s="14" t="s">
        <v>19</v>
      </c>
      <c r="B5" s="17"/>
      <c r="C5" s="16"/>
    </row>
    <row r="6" spans="1:6" ht="15.75" thickBot="1" x14ac:dyDescent="0.3">
      <c r="A6" s="15" t="s">
        <v>24</v>
      </c>
      <c r="B6" s="17">
        <f>'ADJ-E'!O10</f>
        <v>-243672.19491253392</v>
      </c>
      <c r="C6" s="16"/>
    </row>
    <row r="7" spans="1:6" ht="15.75" thickBot="1" x14ac:dyDescent="0.3">
      <c r="A7" s="15" t="s">
        <v>20</v>
      </c>
      <c r="B7" s="48">
        <f>SUM(B6:B6)</f>
        <v>-243672.19491253392</v>
      </c>
      <c r="C7" s="16"/>
    </row>
    <row r="8" spans="1:6" x14ac:dyDescent="0.25">
      <c r="B8" s="17"/>
      <c r="C8" s="16"/>
    </row>
    <row r="9" spans="1:6" x14ac:dyDescent="0.25">
      <c r="B9" s="17"/>
      <c r="C9" s="16"/>
    </row>
    <row r="10" spans="1:6" ht="15.75" thickBot="1" x14ac:dyDescent="0.3">
      <c r="A10" s="14" t="s">
        <v>11</v>
      </c>
      <c r="B10" s="17"/>
      <c r="C10" s="16"/>
    </row>
    <row r="11" spans="1:6" ht="15.75" thickBot="1" x14ac:dyDescent="0.3">
      <c r="A11" s="15" t="s">
        <v>24</v>
      </c>
      <c r="B11" s="48">
        <f>'ADJ-E'!O12</f>
        <v>-165809.57731860646</v>
      </c>
      <c r="C11" s="16"/>
    </row>
    <row r="12" spans="1:6" x14ac:dyDescent="0.25">
      <c r="B12" s="17"/>
      <c r="C12" s="16"/>
    </row>
    <row r="13" spans="1:6" ht="15.75" thickBot="1" x14ac:dyDescent="0.3">
      <c r="A13" s="15" t="s">
        <v>21</v>
      </c>
      <c r="B13" s="50">
        <f>SUM(B3,B7,B11)</f>
        <v>13126452.365685521</v>
      </c>
      <c r="C13" s="16"/>
    </row>
    <row r="14" spans="1:6" x14ac:dyDescent="0.25">
      <c r="B14" s="17"/>
      <c r="C14" s="16"/>
    </row>
    <row r="15" spans="1:6" x14ac:dyDescent="0.25">
      <c r="A15" s="14" t="s">
        <v>22</v>
      </c>
      <c r="B15" s="17"/>
      <c r="C15" s="16"/>
    </row>
    <row r="16" spans="1:6" x14ac:dyDescent="0.25">
      <c r="A16" s="15" t="s">
        <v>26</v>
      </c>
      <c r="B16" s="49">
        <f>'ADJ-E'!O16</f>
        <v>313189.36034045846</v>
      </c>
      <c r="C16" s="16"/>
    </row>
    <row r="17" spans="1:3" x14ac:dyDescent="0.25">
      <c r="A17" s="15" t="s">
        <v>23</v>
      </c>
      <c r="B17" s="19">
        <f>SUM(B16:B16)</f>
        <v>313189.36034045846</v>
      </c>
      <c r="C17" s="16"/>
    </row>
    <row r="18" spans="1:3" x14ac:dyDescent="0.25">
      <c r="B18" s="17"/>
      <c r="C18" s="16"/>
    </row>
    <row r="19" spans="1:3" x14ac:dyDescent="0.25">
      <c r="B19" s="17"/>
      <c r="C19" s="16"/>
    </row>
    <row r="20" spans="1:3" x14ac:dyDescent="0.25">
      <c r="B20" s="17"/>
      <c r="C20" s="16"/>
    </row>
    <row r="21" spans="1:3" x14ac:dyDescent="0.25">
      <c r="B21" s="17"/>
      <c r="C21" s="16"/>
    </row>
    <row r="22" spans="1:3" x14ac:dyDescent="0.25">
      <c r="B22" s="17"/>
      <c r="C22" s="16"/>
    </row>
    <row r="23" spans="1:3" x14ac:dyDescent="0.25">
      <c r="B23" s="17"/>
      <c r="C23" s="16"/>
    </row>
    <row r="24" spans="1:3" x14ac:dyDescent="0.25">
      <c r="B24" s="17"/>
      <c r="C24" s="16"/>
    </row>
    <row r="25" spans="1:3" x14ac:dyDescent="0.25">
      <c r="B25" s="17"/>
      <c r="C25" s="16"/>
    </row>
    <row r="26" spans="1:3" x14ac:dyDescent="0.25">
      <c r="B26" s="17"/>
      <c r="C26" s="16"/>
    </row>
    <row r="27" spans="1:3" x14ac:dyDescent="0.25">
      <c r="B27" s="17"/>
      <c r="C27" s="16"/>
    </row>
    <row r="28" spans="1:3" x14ac:dyDescent="0.25">
      <c r="B28" s="17"/>
      <c r="C28" s="16"/>
    </row>
    <row r="29" spans="1:3" x14ac:dyDescent="0.25">
      <c r="B29" s="17"/>
      <c r="C29" s="16"/>
    </row>
    <row r="30" spans="1:3" x14ac:dyDescent="0.25">
      <c r="B30" s="17"/>
      <c r="C30" s="16"/>
    </row>
  </sheetData>
  <pageMargins left="0.7" right="0.7" top="0.75" bottom="0.75" header="0.3" footer="0.3"/>
  <pageSetup orientation="portrait" r:id="rId1"/>
  <headerFooter>
    <oddFooter>&amp;LAvista
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O16"/>
  <sheetViews>
    <sheetView tabSelected="1" topLeftCell="B1" workbookViewId="0">
      <selection activeCell="I14" sqref="I14"/>
    </sheetView>
  </sheetViews>
  <sheetFormatPr defaultRowHeight="12.75" x14ac:dyDescent="0.2"/>
  <cols>
    <col min="1" max="1" width="17" bestFit="1" customWidth="1"/>
    <col min="2" max="2" width="13.7109375" bestFit="1" customWidth="1"/>
    <col min="3" max="3" width="15.28515625" bestFit="1" customWidth="1"/>
    <col min="4" max="14" width="13.7109375" bestFit="1" customWidth="1"/>
    <col min="15" max="15" width="14.28515625" bestFit="1" customWidth="1"/>
  </cols>
  <sheetData>
    <row r="3" spans="1:15" x14ac:dyDescent="0.2">
      <c r="B3" s="6">
        <f>'Summary-Cost-E'!Z3</f>
        <v>202109</v>
      </c>
      <c r="C3" s="6">
        <f>'Summary-Cost-E'!AA3</f>
        <v>202110</v>
      </c>
      <c r="D3" s="6">
        <f>'Summary-Cost-E'!AB3</f>
        <v>202111</v>
      </c>
      <c r="E3" s="6">
        <f>'Summary-Cost-E'!AC3</f>
        <v>202112</v>
      </c>
      <c r="F3" s="6">
        <f>'Summary-Cost-E'!AD3</f>
        <v>202201</v>
      </c>
      <c r="G3" s="6">
        <f>'Summary-Cost-E'!AE3</f>
        <v>202202</v>
      </c>
      <c r="H3" s="6">
        <f>'Summary-Cost-E'!AF3</f>
        <v>202203</v>
      </c>
      <c r="I3" s="6">
        <f>'Summary-Cost-E'!AG3</f>
        <v>202204</v>
      </c>
      <c r="J3" s="6">
        <f>'Summary-Cost-E'!AH3</f>
        <v>202205</v>
      </c>
      <c r="K3" s="6">
        <f>'Summary-Cost-E'!AI3</f>
        <v>202206</v>
      </c>
      <c r="L3" s="6">
        <f>'Summary-Cost-E'!AJ3</f>
        <v>202207</v>
      </c>
      <c r="M3" s="6">
        <f>'Summary-Cost-E'!AK3</f>
        <v>202208</v>
      </c>
      <c r="N3" s="6">
        <f>'Summary-Cost-E'!AL3</f>
        <v>202209</v>
      </c>
      <c r="O3" s="6" t="s">
        <v>9</v>
      </c>
    </row>
    <row r="4" spans="1:15" s="2" customFormat="1" x14ac:dyDescent="0.2">
      <c r="A4" s="2" t="str">
        <f>'Summary-Cost-E'!C4</f>
        <v xml:space="preserve">Distribution </v>
      </c>
      <c r="B4" s="8">
        <f>'Summary-Cost-E'!Z4</f>
        <v>5344696.9749999996</v>
      </c>
      <c r="C4" s="8">
        <f>'Summary-Cost-E'!AA4</f>
        <v>7233480.0374999996</v>
      </c>
      <c r="D4" s="8">
        <f>'Summary-Cost-E'!AB4</f>
        <v>9122263.0999999996</v>
      </c>
      <c r="E4" s="8">
        <f>'Summary-Cost-E'!AC4</f>
        <v>9122263.0999999996</v>
      </c>
      <c r="F4" s="8">
        <f>'Summary-Cost-E'!AD4</f>
        <v>9122263.0999999996</v>
      </c>
      <c r="G4" s="8">
        <f>'Summary-Cost-E'!AE4</f>
        <v>9122263.0999999996</v>
      </c>
      <c r="H4" s="8">
        <f>'Summary-Cost-E'!AF4</f>
        <v>9122263.0999999996</v>
      </c>
      <c r="I4" s="8">
        <f>'Summary-Cost-E'!AG4</f>
        <v>9122263.0999999996</v>
      </c>
      <c r="J4" s="8">
        <f>'Summary-Cost-E'!AH4</f>
        <v>9122263.0999999996</v>
      </c>
      <c r="K4" s="8">
        <f>'Summary-Cost-E'!AI4</f>
        <v>9122263.0999999996</v>
      </c>
      <c r="L4" s="8">
        <f>'Summary-Cost-E'!AJ4</f>
        <v>9122263.0999999996</v>
      </c>
      <c r="M4" s="8">
        <f>'Summary-Cost-E'!AK4</f>
        <v>9122263.0999999996</v>
      </c>
      <c r="N4" s="8">
        <f>'Summary-Cost-E'!AL4</f>
        <v>9122263.0999999996</v>
      </c>
      <c r="O4" s="46">
        <f>(((B4+N4)/2)+C4+D4+E4+F4+G4+H4+I4+J4+K4+L4+M4)/12</f>
        <v>8807465.9229166638</v>
      </c>
    </row>
    <row r="5" spans="1:15" s="2" customFormat="1" x14ac:dyDescent="0.2">
      <c r="A5" s="2" t="str">
        <f>'Summary-Cost-E'!C5</f>
        <v>Transmission</v>
      </c>
      <c r="B5" s="8">
        <f>'Summary-Cost-E'!Z5</f>
        <v>4465895.96</v>
      </c>
      <c r="C5" s="8">
        <f>'Summary-Cost-E'!AA5</f>
        <v>4739884.4000000004</v>
      </c>
      <c r="D5" s="8">
        <f>'Summary-Cost-E'!AB5</f>
        <v>4739884.4000000004</v>
      </c>
      <c r="E5" s="8">
        <f>'Summary-Cost-E'!AC5</f>
        <v>4739884.4000000004</v>
      </c>
      <c r="F5" s="8">
        <f>'Summary-Cost-E'!AD5</f>
        <v>4739884.4000000004</v>
      </c>
      <c r="G5" s="8">
        <f>'Summary-Cost-E'!AE5</f>
        <v>4739884.4000000004</v>
      </c>
      <c r="H5" s="8">
        <f>'Summary-Cost-E'!AF5</f>
        <v>4739884.4000000004</v>
      </c>
      <c r="I5" s="8">
        <f>'Summary-Cost-E'!AG5</f>
        <v>4739884.4000000004</v>
      </c>
      <c r="J5" s="8">
        <f>'Summary-Cost-E'!AH5</f>
        <v>4739884.4000000004</v>
      </c>
      <c r="K5" s="8">
        <f>'Summary-Cost-E'!AI5</f>
        <v>4739884.4000000004</v>
      </c>
      <c r="L5" s="8">
        <f>'Summary-Cost-E'!AJ5</f>
        <v>4739884.4000000004</v>
      </c>
      <c r="M5" s="8">
        <f>'Summary-Cost-E'!AK5</f>
        <v>4739884.4000000004</v>
      </c>
      <c r="N5" s="8">
        <f>'Summary-Cost-E'!AL5</f>
        <v>4739884.4000000004</v>
      </c>
      <c r="O5" s="46">
        <f t="shared" ref="O5" si="0">(((B5+N5)/2)+C5+D5+E5+F5+G5+H5+I5+J5+K5+L5+M5)/12</f>
        <v>4728468.2149999989</v>
      </c>
    </row>
    <row r="6" spans="1:15" ht="13.5" thickBot="1" x14ac:dyDescent="0.25">
      <c r="A6" t="s">
        <v>7</v>
      </c>
      <c r="B6" s="5">
        <f t="shared" ref="B6:O6" si="1">SUM(B4:B5)</f>
        <v>9810592.9349999987</v>
      </c>
      <c r="C6" s="5">
        <f t="shared" si="1"/>
        <v>11973364.4375</v>
      </c>
      <c r="D6" s="5">
        <f t="shared" si="1"/>
        <v>13862147.5</v>
      </c>
      <c r="E6" s="5">
        <f t="shared" si="1"/>
        <v>13862147.5</v>
      </c>
      <c r="F6" s="5">
        <f t="shared" si="1"/>
        <v>13862147.5</v>
      </c>
      <c r="G6" s="5">
        <f t="shared" si="1"/>
        <v>13862147.5</v>
      </c>
      <c r="H6" s="5">
        <f t="shared" si="1"/>
        <v>13862147.5</v>
      </c>
      <c r="I6" s="5">
        <f t="shared" si="1"/>
        <v>13862147.5</v>
      </c>
      <c r="J6" s="5">
        <f t="shared" si="1"/>
        <v>13862147.5</v>
      </c>
      <c r="K6" s="5">
        <f t="shared" si="1"/>
        <v>13862147.5</v>
      </c>
      <c r="L6" s="5">
        <f t="shared" si="1"/>
        <v>13862147.5</v>
      </c>
      <c r="M6" s="5">
        <f t="shared" si="1"/>
        <v>13862147.5</v>
      </c>
      <c r="N6" s="5">
        <f t="shared" si="1"/>
        <v>13862147.5</v>
      </c>
      <c r="O6" s="7">
        <f t="shared" si="1"/>
        <v>13535934.137916662</v>
      </c>
    </row>
    <row r="8" spans="1:15" x14ac:dyDescent="0.2">
      <c r="A8" t="str">
        <f>'Summary-Cost-E'!C24</f>
        <v>Distribution</v>
      </c>
      <c r="B8" s="2">
        <f>'Summary-Cost-E'!Z24</f>
        <v>-47242.974098541672</v>
      </c>
      <c r="C8" s="2">
        <f>'Summary-Cost-E'!AA24</f>
        <v>-60083.196465468754</v>
      </c>
      <c r="D8" s="2">
        <f>'Summary-Cost-E'!AB24</f>
        <v>-76779.684251666666</v>
      </c>
      <c r="E8" s="2">
        <f>'Summary-Cost-E'!AC24</f>
        <v>-95404.304747499991</v>
      </c>
      <c r="F8" s="2">
        <f>'Summary-Cost-E'!AD24</f>
        <v>-114028.92524333333</v>
      </c>
      <c r="G8" s="2">
        <f>'Summary-Cost-E'!AE24</f>
        <v>-132653.54573916667</v>
      </c>
      <c r="H8" s="2">
        <f>'Summary-Cost-E'!AF24</f>
        <v>-151278.16623500001</v>
      </c>
      <c r="I8" s="2">
        <f>'Summary-Cost-E'!AG24</f>
        <v>-169902.78673083335</v>
      </c>
      <c r="J8" s="2">
        <f>'Summary-Cost-E'!AH24</f>
        <v>-188527.40722666669</v>
      </c>
      <c r="K8" s="2">
        <f>'Summary-Cost-E'!AI24</f>
        <v>-207152.02772250003</v>
      </c>
      <c r="L8" s="2">
        <f>'Summary-Cost-E'!AJ24</f>
        <v>-225776.64821833337</v>
      </c>
      <c r="M8" s="2">
        <f>'Summary-Cost-E'!AK24</f>
        <v>-244401.26871416671</v>
      </c>
      <c r="N8" s="2">
        <f>'Summary-Cost-E'!AL24</f>
        <v>-263025.88921000005</v>
      </c>
      <c r="O8" s="47">
        <f t="shared" ref="O8:O9" si="2">(((B8+N8)/2)+C8+D8+E8+F8+G8+H8+I8+J8+K8+L8+M8)/12</f>
        <v>-151760.19941240887</v>
      </c>
    </row>
    <row r="9" spans="1:15" x14ac:dyDescent="0.2">
      <c r="A9" t="str">
        <f>'Summary-Cost-E'!C25</f>
        <v xml:space="preserve">Transmission </v>
      </c>
      <c r="B9" s="2">
        <f>'Summary-Cost-E'!Z25</f>
        <v>-43316.560698999994</v>
      </c>
      <c r="C9" s="2">
        <f>'Summary-Cost-E'!AA25</f>
        <v>-51218.188841333329</v>
      </c>
      <c r="D9" s="2">
        <f>'Summary-Cost-E'!AB25</f>
        <v>-59354.99039466666</v>
      </c>
      <c r="E9" s="2">
        <f>'Summary-Cost-E'!AC25</f>
        <v>-67491.791947999998</v>
      </c>
      <c r="F9" s="2">
        <f>'Summary-Cost-E'!AD25</f>
        <v>-75628.593501333336</v>
      </c>
      <c r="G9" s="2">
        <f>'Summary-Cost-E'!AE25</f>
        <v>-83765.395054666675</v>
      </c>
      <c r="H9" s="2">
        <f>'Summary-Cost-E'!AF25</f>
        <v>-91902.196608000013</v>
      </c>
      <c r="I9" s="2">
        <f>'Summary-Cost-E'!AG25</f>
        <v>-100038.99816133335</v>
      </c>
      <c r="J9" s="2">
        <f>'Summary-Cost-E'!AH25</f>
        <v>-108175.79971466669</v>
      </c>
      <c r="K9" s="2">
        <f>'Summary-Cost-E'!AI25</f>
        <v>-116312.60126800003</v>
      </c>
      <c r="L9" s="2">
        <f>'Summary-Cost-E'!AJ25</f>
        <v>-124449.40282133337</v>
      </c>
      <c r="M9" s="2">
        <f>'Summary-Cost-E'!AK25</f>
        <v>-132586.2043746667</v>
      </c>
      <c r="N9" s="2">
        <f>'Summary-Cost-E'!AL25</f>
        <v>-140723.00592800003</v>
      </c>
      <c r="O9" s="47">
        <f t="shared" si="2"/>
        <v>-91911.995500125035</v>
      </c>
    </row>
    <row r="10" spans="1:15" ht="13.5" thickBot="1" x14ac:dyDescent="0.25">
      <c r="A10" t="s">
        <v>10</v>
      </c>
      <c r="B10" s="5">
        <f t="shared" ref="B10:O10" si="3">SUM(B8:B9)</f>
        <v>-90559.534797541666</v>
      </c>
      <c r="C10" s="5">
        <f t="shared" si="3"/>
        <v>-111301.38530680208</v>
      </c>
      <c r="D10" s="5">
        <f t="shared" si="3"/>
        <v>-136134.67464633333</v>
      </c>
      <c r="E10" s="5">
        <f t="shared" si="3"/>
        <v>-162896.09669549999</v>
      </c>
      <c r="F10" s="5">
        <f t="shared" si="3"/>
        <v>-189657.51874466665</v>
      </c>
      <c r="G10" s="5">
        <f t="shared" si="3"/>
        <v>-216418.94079383335</v>
      </c>
      <c r="H10" s="5">
        <f t="shared" si="3"/>
        <v>-243180.36284300004</v>
      </c>
      <c r="I10" s="5">
        <f t="shared" si="3"/>
        <v>-269941.78489216673</v>
      </c>
      <c r="J10" s="5">
        <f t="shared" si="3"/>
        <v>-296703.20694133337</v>
      </c>
      <c r="K10" s="5">
        <f t="shared" si="3"/>
        <v>-323464.62899050006</v>
      </c>
      <c r="L10" s="5">
        <f t="shared" si="3"/>
        <v>-350226.05103966675</v>
      </c>
      <c r="M10" s="5">
        <f t="shared" si="3"/>
        <v>-376987.47308883339</v>
      </c>
      <c r="N10" s="5">
        <f t="shared" si="3"/>
        <v>-403748.89513800008</v>
      </c>
      <c r="O10" s="7">
        <f t="shared" si="3"/>
        <v>-243672.19491253392</v>
      </c>
    </row>
    <row r="12" spans="1:15" x14ac:dyDescent="0.2">
      <c r="A12" t="s">
        <v>11</v>
      </c>
      <c r="B12" s="2">
        <f>'Summary-Cost-E'!Z73</f>
        <v>-110436.605455015</v>
      </c>
      <c r="C12" s="2">
        <f>'Summary-Cost-E'!AA73</f>
        <v>-117343.36710570907</v>
      </c>
      <c r="D12" s="2">
        <f>'Summary-Cost-E'!AB73</f>
        <v>-123390.92660204624</v>
      </c>
      <c r="E12" s="2">
        <f>'Summary-Cost-E'!AC73</f>
        <v>-129033.57822935999</v>
      </c>
      <c r="F12" s="2">
        <f>'Summary-Cost-E'!AD73</f>
        <v>-140587.73472835001</v>
      </c>
      <c r="G12" s="2">
        <f>'Summary-Cost-E'!AE73</f>
        <v>-152141.89122733998</v>
      </c>
      <c r="H12" s="2">
        <f>'Summary-Cost-E'!AF73</f>
        <v>-163696.04772633</v>
      </c>
      <c r="I12" s="2">
        <f>'Summary-Cost-E'!AG73</f>
        <v>-175250.20422531996</v>
      </c>
      <c r="J12" s="2">
        <f>'Summary-Cost-E'!AH73</f>
        <v>-186804.36072430998</v>
      </c>
      <c r="K12" s="2">
        <f>'Summary-Cost-E'!AI73</f>
        <v>-198358.51722329998</v>
      </c>
      <c r="L12" s="2">
        <f>'Summary-Cost-E'!AJ73</f>
        <v>-209912.67372228997</v>
      </c>
      <c r="M12" s="2">
        <f>'Summary-Cost-E'!AK73</f>
        <v>-221466.83022127999</v>
      </c>
      <c r="N12" s="2">
        <f>'Summary-Cost-E'!AL73</f>
        <v>-233020.98672026995</v>
      </c>
      <c r="O12" s="23">
        <f>(((B12+N12)/2)+C12+D12+E12+F12+G12+H12+I12+J12+K12+L12+M12)/12</f>
        <v>-165809.57731860646</v>
      </c>
    </row>
    <row r="14" spans="1:15" x14ac:dyDescent="0.2">
      <c r="A14" t="str">
        <f>'Summary-Cost-E'!C17</f>
        <v>Distribution</v>
      </c>
      <c r="C14" s="2">
        <f>'Summary-Cost-E'!AA17</f>
        <v>12840.222366927082</v>
      </c>
      <c r="D14" s="2">
        <f>'Summary-Cost-E'!AB17</f>
        <v>16696.487786197915</v>
      </c>
      <c r="E14" s="2">
        <f>'Summary-Cost-E'!AC17</f>
        <v>18624.620495833333</v>
      </c>
      <c r="F14" s="2">
        <f>'Summary-Cost-E'!AD17</f>
        <v>18624.620495833333</v>
      </c>
      <c r="G14" s="2">
        <f>'Summary-Cost-E'!AE17</f>
        <v>18624.620495833333</v>
      </c>
      <c r="H14" s="2">
        <f>'Summary-Cost-E'!AF17</f>
        <v>18624.620495833333</v>
      </c>
      <c r="I14" s="2">
        <f>'Summary-Cost-E'!AG17</f>
        <v>18624.620495833333</v>
      </c>
      <c r="J14" s="2">
        <f>'Summary-Cost-E'!AH17</f>
        <v>18624.620495833333</v>
      </c>
      <c r="K14" s="2">
        <f>'Summary-Cost-E'!AI17</f>
        <v>18624.620495833333</v>
      </c>
      <c r="L14" s="2">
        <f>'Summary-Cost-E'!AJ17</f>
        <v>18624.620495833333</v>
      </c>
      <c r="M14" s="2">
        <f>'Summary-Cost-E'!AK17</f>
        <v>18624.620495833333</v>
      </c>
      <c r="N14" s="2">
        <f>'Summary-Cost-E'!AL17</f>
        <v>18624.620495833333</v>
      </c>
      <c r="O14" s="3">
        <f>SUM(C14:N14)</f>
        <v>215782.91511145839</v>
      </c>
    </row>
    <row r="15" spans="1:15" x14ac:dyDescent="0.2">
      <c r="A15" t="str">
        <f>'Summary-Cost-E'!C18</f>
        <v xml:space="preserve">Transmission </v>
      </c>
      <c r="C15" s="2">
        <f>'Summary-Cost-E'!AA18</f>
        <v>7901.6281423333321</v>
      </c>
      <c r="D15" s="2">
        <f>'Summary-Cost-E'!AB18</f>
        <v>8136.8015533333346</v>
      </c>
      <c r="E15" s="2">
        <f>'Summary-Cost-E'!AC18</f>
        <v>8136.8015533333346</v>
      </c>
      <c r="F15" s="2">
        <f>'Summary-Cost-E'!AD18</f>
        <v>8136.8015533333346</v>
      </c>
      <c r="G15" s="2">
        <f>'Summary-Cost-E'!AE18</f>
        <v>8136.8015533333346</v>
      </c>
      <c r="H15" s="2">
        <f>'Summary-Cost-E'!AF18</f>
        <v>8136.8015533333346</v>
      </c>
      <c r="I15" s="2">
        <f>'Summary-Cost-E'!AG18</f>
        <v>8136.8015533333346</v>
      </c>
      <c r="J15" s="2">
        <f>'Summary-Cost-E'!AH18</f>
        <v>8136.8015533333346</v>
      </c>
      <c r="K15" s="2">
        <f>'Summary-Cost-E'!AI18</f>
        <v>8136.8015533333346</v>
      </c>
      <c r="L15" s="2">
        <f>'Summary-Cost-E'!AJ18</f>
        <v>8136.8015533333346</v>
      </c>
      <c r="M15" s="2">
        <f>'Summary-Cost-E'!AK18</f>
        <v>8136.8015533333346</v>
      </c>
      <c r="N15" s="2">
        <f>'Summary-Cost-E'!AL18</f>
        <v>8136.8015533333346</v>
      </c>
      <c r="O15" s="3">
        <f t="shared" ref="O15" si="4">SUM(C15:N15)</f>
        <v>97406.445229000034</v>
      </c>
    </row>
    <row r="16" spans="1:15" ht="13.5" thickBot="1" x14ac:dyDescent="0.25">
      <c r="A16" t="s">
        <v>12</v>
      </c>
      <c r="C16" s="5">
        <f t="shared" ref="C16:O16" si="5">SUM(C14:C15)</f>
        <v>20741.850509260414</v>
      </c>
      <c r="D16" s="5">
        <f t="shared" si="5"/>
        <v>24833.289339531249</v>
      </c>
      <c r="E16" s="5">
        <f t="shared" si="5"/>
        <v>26761.422049166667</v>
      </c>
      <c r="F16" s="5">
        <f t="shared" si="5"/>
        <v>26761.422049166667</v>
      </c>
      <c r="G16" s="5">
        <f t="shared" si="5"/>
        <v>26761.422049166667</v>
      </c>
      <c r="H16" s="5">
        <f t="shared" si="5"/>
        <v>26761.422049166667</v>
      </c>
      <c r="I16" s="5">
        <f t="shared" si="5"/>
        <v>26761.422049166667</v>
      </c>
      <c r="J16" s="5">
        <f t="shared" si="5"/>
        <v>26761.422049166667</v>
      </c>
      <c r="K16" s="5">
        <f t="shared" si="5"/>
        <v>26761.422049166667</v>
      </c>
      <c r="L16" s="5">
        <f t="shared" si="5"/>
        <v>26761.422049166667</v>
      </c>
      <c r="M16" s="5">
        <f t="shared" si="5"/>
        <v>26761.422049166667</v>
      </c>
      <c r="N16" s="5">
        <f t="shared" si="5"/>
        <v>26761.422049166667</v>
      </c>
      <c r="O16" s="7">
        <f t="shared" si="5"/>
        <v>313189.36034045846</v>
      </c>
    </row>
  </sheetData>
  <pageMargins left="0.7" right="0.7" top="0.75" bottom="0.75" header="0.3" footer="0.3"/>
  <pageSetup scale="60" orientation="landscape" r:id="rId1"/>
  <headerFooter>
    <oddFooter>&amp;LAvista
&amp;F
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M73"/>
  <sheetViews>
    <sheetView tabSelected="1" view="pageBreakPreview" topLeftCell="C2" zoomScale="60" zoomScaleNormal="100" workbookViewId="0">
      <selection activeCell="I14" sqref="I14"/>
    </sheetView>
  </sheetViews>
  <sheetFormatPr defaultRowHeight="12.75" x14ac:dyDescent="0.2"/>
  <cols>
    <col min="1" max="1" width="29.5703125" style="1" bestFit="1" customWidth="1"/>
    <col min="3" max="3" width="13.28515625" customWidth="1"/>
    <col min="5" max="16" width="11.7109375" bestFit="1" customWidth="1"/>
    <col min="17" max="17" width="11.7109375" customWidth="1"/>
    <col min="18" max="18" width="11.7109375" bestFit="1" customWidth="1"/>
    <col min="19" max="19" width="12.42578125" style="2" bestFit="1" customWidth="1"/>
    <col min="20" max="29" width="12.42578125" bestFit="1" customWidth="1"/>
    <col min="30" max="38" width="12.7109375" bestFit="1" customWidth="1"/>
    <col min="39" max="39" width="11.5703125" bestFit="1" customWidth="1"/>
  </cols>
  <sheetData>
    <row r="3" spans="1:39" s="1" customFormat="1" x14ac:dyDescent="0.2">
      <c r="B3" s="1" t="s">
        <v>0</v>
      </c>
      <c r="C3" s="1" t="s">
        <v>3</v>
      </c>
      <c r="D3" s="1" t="s">
        <v>15</v>
      </c>
      <c r="E3" s="4">
        <v>202001</v>
      </c>
      <c r="F3" s="4">
        <v>202002</v>
      </c>
      <c r="G3" s="4">
        <v>202003</v>
      </c>
      <c r="H3" s="4">
        <v>202004</v>
      </c>
      <c r="I3" s="4">
        <v>202005</v>
      </c>
      <c r="J3" s="4">
        <v>202006</v>
      </c>
      <c r="K3" s="4">
        <v>202007</v>
      </c>
      <c r="L3" s="4">
        <v>202008</v>
      </c>
      <c r="M3" s="4">
        <v>202009</v>
      </c>
      <c r="N3" s="4">
        <v>202010</v>
      </c>
      <c r="O3" s="4">
        <v>202011</v>
      </c>
      <c r="P3" s="4">
        <v>202012</v>
      </c>
      <c r="Q3" s="9" t="s">
        <v>25</v>
      </c>
      <c r="R3" s="4">
        <v>202101</v>
      </c>
      <c r="S3" s="4">
        <v>202102</v>
      </c>
      <c r="T3" s="4">
        <v>202103</v>
      </c>
      <c r="U3" s="4">
        <v>202104</v>
      </c>
      <c r="V3" s="4">
        <v>202105</v>
      </c>
      <c r="W3" s="4">
        <v>202106</v>
      </c>
      <c r="X3" s="4">
        <v>202107</v>
      </c>
      <c r="Y3" s="4">
        <v>202108</v>
      </c>
      <c r="Z3" s="4">
        <v>202109</v>
      </c>
      <c r="AA3" s="4">
        <v>202110</v>
      </c>
      <c r="AB3" s="4">
        <v>202111</v>
      </c>
      <c r="AC3" s="4">
        <v>202112</v>
      </c>
      <c r="AD3" s="4">
        <v>202201</v>
      </c>
      <c r="AE3" s="4">
        <v>202202</v>
      </c>
      <c r="AF3" s="4">
        <v>202203</v>
      </c>
      <c r="AG3" s="4">
        <v>202204</v>
      </c>
      <c r="AH3" s="4">
        <v>202205</v>
      </c>
      <c r="AI3" s="4">
        <v>202206</v>
      </c>
      <c r="AJ3" s="4">
        <v>202207</v>
      </c>
      <c r="AK3" s="4">
        <v>202208</v>
      </c>
      <c r="AL3" s="4">
        <v>202209</v>
      </c>
    </row>
    <row r="4" spans="1:39" x14ac:dyDescent="0.2">
      <c r="A4" s="1" t="s">
        <v>4</v>
      </c>
      <c r="B4" t="s">
        <v>1</v>
      </c>
      <c r="C4" t="s">
        <v>27</v>
      </c>
      <c r="D4">
        <v>2.4500000000000001E-2</v>
      </c>
      <c r="E4" s="3">
        <f>E10</f>
        <v>0</v>
      </c>
      <c r="F4" s="3">
        <f t="shared" ref="F4:P4" si="0">F10+E4</f>
        <v>0</v>
      </c>
      <c r="G4" s="3">
        <f t="shared" si="0"/>
        <v>0</v>
      </c>
      <c r="H4" s="3">
        <f t="shared" si="0"/>
        <v>0</v>
      </c>
      <c r="I4" s="3">
        <f t="shared" si="0"/>
        <v>0</v>
      </c>
      <c r="J4" s="3">
        <f t="shared" si="0"/>
        <v>0</v>
      </c>
      <c r="K4" s="3">
        <f t="shared" si="0"/>
        <v>0</v>
      </c>
      <c r="L4" s="3">
        <f t="shared" si="0"/>
        <v>44107.987500000003</v>
      </c>
      <c r="M4" s="3">
        <f t="shared" si="0"/>
        <v>1339844.9850000001</v>
      </c>
      <c r="N4" s="3">
        <f t="shared" si="0"/>
        <v>1523022.8625</v>
      </c>
      <c r="O4" s="3">
        <f t="shared" si="0"/>
        <v>1567130.85</v>
      </c>
      <c r="P4" s="3">
        <f t="shared" si="0"/>
        <v>1567130.85</v>
      </c>
      <c r="Q4" s="10">
        <f>P4</f>
        <v>1567130.85</v>
      </c>
      <c r="R4" s="3">
        <f t="shared" ref="R4:AL4" si="1">Q4+R10</f>
        <v>1567130.85</v>
      </c>
      <c r="S4" s="3">
        <f t="shared" si="1"/>
        <v>1567130.85</v>
      </c>
      <c r="T4" s="3">
        <f t="shared" si="1"/>
        <v>1567130.85</v>
      </c>
      <c r="U4" s="3">
        <f t="shared" si="1"/>
        <v>1567130.85</v>
      </c>
      <c r="V4" s="3">
        <f t="shared" si="1"/>
        <v>1567130.85</v>
      </c>
      <c r="W4" s="3">
        <f t="shared" si="1"/>
        <v>1567130.85</v>
      </c>
      <c r="X4" s="3">
        <f t="shared" si="1"/>
        <v>1567130.85</v>
      </c>
      <c r="Y4" s="3">
        <f t="shared" si="1"/>
        <v>3455913.9125000001</v>
      </c>
      <c r="Z4" s="3">
        <f t="shared" si="1"/>
        <v>5344696.9749999996</v>
      </c>
      <c r="AA4" s="3">
        <f t="shared" si="1"/>
        <v>7233480.0374999996</v>
      </c>
      <c r="AB4" s="3">
        <f t="shared" si="1"/>
        <v>9122263.0999999996</v>
      </c>
      <c r="AC4" s="3">
        <f t="shared" si="1"/>
        <v>9122263.0999999996</v>
      </c>
      <c r="AD4" s="3">
        <f t="shared" si="1"/>
        <v>9122263.0999999996</v>
      </c>
      <c r="AE4" s="3">
        <f t="shared" si="1"/>
        <v>9122263.0999999996</v>
      </c>
      <c r="AF4" s="3">
        <f t="shared" si="1"/>
        <v>9122263.0999999996</v>
      </c>
      <c r="AG4" s="3">
        <f t="shared" si="1"/>
        <v>9122263.0999999996</v>
      </c>
      <c r="AH4" s="3">
        <f t="shared" si="1"/>
        <v>9122263.0999999996</v>
      </c>
      <c r="AI4" s="3">
        <f t="shared" si="1"/>
        <v>9122263.0999999996</v>
      </c>
      <c r="AJ4" s="3">
        <f t="shared" si="1"/>
        <v>9122263.0999999996</v>
      </c>
      <c r="AK4" s="3">
        <f t="shared" si="1"/>
        <v>9122263.0999999996</v>
      </c>
      <c r="AL4" s="3">
        <f t="shared" si="1"/>
        <v>9122263.0999999996</v>
      </c>
    </row>
    <row r="5" spans="1:39" x14ac:dyDescent="0.2">
      <c r="C5" t="s">
        <v>13</v>
      </c>
      <c r="D5">
        <v>2.06E-2</v>
      </c>
      <c r="E5" s="3">
        <f>E11</f>
        <v>0</v>
      </c>
      <c r="F5" s="3">
        <f t="shared" ref="F5:P5" si="2">F11+E5</f>
        <v>0</v>
      </c>
      <c r="G5" s="3">
        <f t="shared" si="2"/>
        <v>0</v>
      </c>
      <c r="H5" s="3">
        <f t="shared" si="2"/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500000</v>
      </c>
      <c r="M5" s="3">
        <f t="shared" si="2"/>
        <v>1000000</v>
      </c>
      <c r="N5" s="3">
        <f t="shared" si="2"/>
        <v>1500000</v>
      </c>
      <c r="O5" s="3">
        <f t="shared" si="2"/>
        <v>2000000</v>
      </c>
      <c r="P5" s="3">
        <f t="shared" si="2"/>
        <v>2000000</v>
      </c>
      <c r="Q5" s="10">
        <f>P5</f>
        <v>2000000</v>
      </c>
      <c r="R5" s="3">
        <f t="shared" ref="R5:AL5" si="3">Q5+R11</f>
        <v>2000000</v>
      </c>
      <c r="S5" s="3">
        <f t="shared" si="3"/>
        <v>2000000</v>
      </c>
      <c r="T5" s="3">
        <f t="shared" si="3"/>
        <v>2000000</v>
      </c>
      <c r="U5" s="3">
        <f t="shared" si="3"/>
        <v>2000000</v>
      </c>
      <c r="V5" s="3">
        <f t="shared" si="3"/>
        <v>2000000</v>
      </c>
      <c r="W5" s="3">
        <f t="shared" si="3"/>
        <v>2000000</v>
      </c>
      <c r="X5" s="3">
        <f t="shared" si="3"/>
        <v>2000000</v>
      </c>
      <c r="Y5" s="3">
        <f t="shared" si="3"/>
        <v>2000000</v>
      </c>
      <c r="Z5" s="3">
        <f t="shared" si="3"/>
        <v>4465895.96</v>
      </c>
      <c r="AA5" s="3">
        <f t="shared" si="3"/>
        <v>4739884.4000000004</v>
      </c>
      <c r="AB5" s="3">
        <f t="shared" si="3"/>
        <v>4739884.4000000004</v>
      </c>
      <c r="AC5" s="3">
        <f t="shared" si="3"/>
        <v>4739884.4000000004</v>
      </c>
      <c r="AD5" s="3">
        <f t="shared" si="3"/>
        <v>4739884.4000000004</v>
      </c>
      <c r="AE5" s="3">
        <f t="shared" si="3"/>
        <v>4739884.4000000004</v>
      </c>
      <c r="AF5" s="3">
        <f t="shared" si="3"/>
        <v>4739884.4000000004</v>
      </c>
      <c r="AG5" s="3">
        <f t="shared" si="3"/>
        <v>4739884.4000000004</v>
      </c>
      <c r="AH5" s="3">
        <f t="shared" si="3"/>
        <v>4739884.4000000004</v>
      </c>
      <c r="AI5" s="3">
        <f t="shared" si="3"/>
        <v>4739884.4000000004</v>
      </c>
      <c r="AJ5" s="3">
        <f t="shared" si="3"/>
        <v>4739884.4000000004</v>
      </c>
      <c r="AK5" s="3">
        <f t="shared" si="3"/>
        <v>4739884.4000000004</v>
      </c>
      <c r="AL5" s="3">
        <f t="shared" si="3"/>
        <v>4739884.4000000004</v>
      </c>
    </row>
    <row r="6" spans="1:39" x14ac:dyDescent="0.2"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0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9" x14ac:dyDescent="0.2">
      <c r="E7" s="3">
        <f>E13</f>
        <v>0</v>
      </c>
      <c r="F7" s="3">
        <f t="shared" ref="F7:P7" si="4">F13+E7</f>
        <v>0</v>
      </c>
      <c r="G7" s="3">
        <f t="shared" si="4"/>
        <v>0</v>
      </c>
      <c r="H7" s="3">
        <f t="shared" si="4"/>
        <v>0</v>
      </c>
      <c r="I7" s="3">
        <f t="shared" si="4"/>
        <v>0</v>
      </c>
      <c r="J7" s="3">
        <f t="shared" si="4"/>
        <v>0</v>
      </c>
      <c r="K7" s="3">
        <f t="shared" si="4"/>
        <v>0</v>
      </c>
      <c r="L7" s="3">
        <f t="shared" si="4"/>
        <v>0</v>
      </c>
      <c r="M7" s="3">
        <f t="shared" si="4"/>
        <v>0</v>
      </c>
      <c r="N7" s="3">
        <f t="shared" si="4"/>
        <v>0</v>
      </c>
      <c r="O7" s="3">
        <f t="shared" si="4"/>
        <v>0</v>
      </c>
      <c r="P7" s="3">
        <f t="shared" si="4"/>
        <v>0</v>
      </c>
      <c r="Q7" s="10"/>
      <c r="R7" s="3">
        <f t="shared" ref="R7:AL7" si="5">Q7+R13</f>
        <v>0</v>
      </c>
      <c r="S7" s="3">
        <f t="shared" si="5"/>
        <v>0</v>
      </c>
      <c r="T7" s="3">
        <f t="shared" si="5"/>
        <v>0</v>
      </c>
      <c r="U7" s="3">
        <f t="shared" si="5"/>
        <v>0</v>
      </c>
      <c r="V7" s="3">
        <f t="shared" si="5"/>
        <v>0</v>
      </c>
      <c r="W7" s="3">
        <f t="shared" si="5"/>
        <v>0</v>
      </c>
      <c r="X7" s="3">
        <f t="shared" si="5"/>
        <v>0</v>
      </c>
      <c r="Y7" s="3">
        <f t="shared" si="5"/>
        <v>0</v>
      </c>
      <c r="Z7" s="3">
        <f t="shared" si="5"/>
        <v>0</v>
      </c>
      <c r="AA7" s="3">
        <f t="shared" si="5"/>
        <v>0</v>
      </c>
      <c r="AB7" s="3">
        <f t="shared" si="5"/>
        <v>0</v>
      </c>
      <c r="AC7" s="3">
        <f t="shared" si="5"/>
        <v>0</v>
      </c>
      <c r="AD7" s="3">
        <f t="shared" si="5"/>
        <v>0</v>
      </c>
      <c r="AE7" s="3">
        <f t="shared" si="5"/>
        <v>0</v>
      </c>
      <c r="AF7" s="3">
        <f t="shared" si="5"/>
        <v>0</v>
      </c>
      <c r="AG7" s="3">
        <f t="shared" si="5"/>
        <v>0</v>
      </c>
      <c r="AH7" s="3">
        <f t="shared" si="5"/>
        <v>0</v>
      </c>
      <c r="AI7" s="3">
        <f t="shared" si="5"/>
        <v>0</v>
      </c>
      <c r="AJ7" s="3">
        <f t="shared" si="5"/>
        <v>0</v>
      </c>
      <c r="AK7" s="3">
        <f t="shared" si="5"/>
        <v>0</v>
      </c>
      <c r="AL7" s="3">
        <f t="shared" si="5"/>
        <v>0</v>
      </c>
    </row>
    <row r="8" spans="1:39" ht="13.5" thickBot="1" x14ac:dyDescent="0.25">
      <c r="B8" t="s">
        <v>2</v>
      </c>
      <c r="E8" s="5">
        <f t="shared" ref="E8:AL8" si="6">SUM(E4:E7)</f>
        <v>0</v>
      </c>
      <c r="F8" s="5">
        <f t="shared" si="6"/>
        <v>0</v>
      </c>
      <c r="G8" s="5">
        <f t="shared" si="6"/>
        <v>0</v>
      </c>
      <c r="H8" s="5">
        <f t="shared" si="6"/>
        <v>0</v>
      </c>
      <c r="I8" s="5">
        <f t="shared" si="6"/>
        <v>0</v>
      </c>
      <c r="J8" s="5">
        <f t="shared" si="6"/>
        <v>0</v>
      </c>
      <c r="K8" s="5">
        <f t="shared" si="6"/>
        <v>0</v>
      </c>
      <c r="L8" s="5">
        <f t="shared" si="6"/>
        <v>544107.98750000005</v>
      </c>
      <c r="M8" s="5">
        <f t="shared" si="6"/>
        <v>2339844.9850000003</v>
      </c>
      <c r="N8" s="5">
        <f t="shared" si="6"/>
        <v>3023022.8624999998</v>
      </c>
      <c r="O8" s="5">
        <f t="shared" si="6"/>
        <v>3567130.85</v>
      </c>
      <c r="P8" s="5">
        <f t="shared" si="6"/>
        <v>3567130.85</v>
      </c>
      <c r="Q8" s="11">
        <f t="shared" si="6"/>
        <v>3567130.85</v>
      </c>
      <c r="R8" s="5">
        <f t="shared" si="6"/>
        <v>3567130.85</v>
      </c>
      <c r="S8" s="5">
        <f t="shared" si="6"/>
        <v>3567130.85</v>
      </c>
      <c r="T8" s="5">
        <f t="shared" si="6"/>
        <v>3567130.85</v>
      </c>
      <c r="U8" s="5">
        <f t="shared" si="6"/>
        <v>3567130.85</v>
      </c>
      <c r="V8" s="5">
        <f t="shared" si="6"/>
        <v>3567130.85</v>
      </c>
      <c r="W8" s="5">
        <f t="shared" si="6"/>
        <v>3567130.85</v>
      </c>
      <c r="X8" s="5">
        <f t="shared" si="6"/>
        <v>3567130.85</v>
      </c>
      <c r="Y8" s="5">
        <f t="shared" si="6"/>
        <v>5455913.9124999996</v>
      </c>
      <c r="Z8" s="5">
        <f t="shared" si="6"/>
        <v>9810592.9349999987</v>
      </c>
      <c r="AA8" s="5">
        <f t="shared" si="6"/>
        <v>11973364.4375</v>
      </c>
      <c r="AB8" s="5">
        <f t="shared" si="6"/>
        <v>13862147.5</v>
      </c>
      <c r="AC8" s="5">
        <f t="shared" si="6"/>
        <v>13862147.5</v>
      </c>
      <c r="AD8" s="5">
        <f t="shared" si="6"/>
        <v>13862147.5</v>
      </c>
      <c r="AE8" s="5">
        <f t="shared" si="6"/>
        <v>13862147.5</v>
      </c>
      <c r="AF8" s="5">
        <f t="shared" si="6"/>
        <v>13862147.5</v>
      </c>
      <c r="AG8" s="5">
        <f t="shared" si="6"/>
        <v>13862147.5</v>
      </c>
      <c r="AH8" s="5">
        <f t="shared" si="6"/>
        <v>13862147.5</v>
      </c>
      <c r="AI8" s="5">
        <f t="shared" si="6"/>
        <v>13862147.5</v>
      </c>
      <c r="AJ8" s="5">
        <f t="shared" si="6"/>
        <v>13862147.5</v>
      </c>
      <c r="AK8" s="5">
        <f t="shared" si="6"/>
        <v>13862147.5</v>
      </c>
      <c r="AL8" s="5">
        <f t="shared" si="6"/>
        <v>13862147.5</v>
      </c>
      <c r="AM8" s="3"/>
    </row>
    <row r="9" spans="1:39" x14ac:dyDescent="0.2">
      <c r="Q9" s="12"/>
      <c r="S9"/>
    </row>
    <row r="10" spans="1:39" ht="15" x14ac:dyDescent="0.25">
      <c r="A10" s="1" t="s">
        <v>5</v>
      </c>
      <c r="B10" t="s">
        <v>1</v>
      </c>
      <c r="C10" t="s">
        <v>27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44107.987500000003</v>
      </c>
      <c r="M10" s="21">
        <v>1295736.9975000001</v>
      </c>
      <c r="N10" s="21">
        <v>183177.8775</v>
      </c>
      <c r="O10" s="21">
        <v>44107.987500000003</v>
      </c>
      <c r="P10" s="21">
        <v>0</v>
      </c>
      <c r="Q10" s="10">
        <f>SUM(E10:P10)</f>
        <v>1567130.85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1888783.0625</v>
      </c>
      <c r="Z10" s="2">
        <v>1888783.0625</v>
      </c>
      <c r="AA10" s="2">
        <v>1888783.0625</v>
      </c>
      <c r="AB10" s="2">
        <v>1888783.0625</v>
      </c>
      <c r="AC10" s="2">
        <v>0</v>
      </c>
      <c r="AD10" s="2"/>
      <c r="AE10" s="2"/>
      <c r="AF10" s="2"/>
      <c r="AG10" s="2"/>
      <c r="AH10" s="2"/>
      <c r="AI10" s="2"/>
      <c r="AJ10" s="2"/>
      <c r="AK10" s="2"/>
      <c r="AL10" s="2"/>
    </row>
    <row r="11" spans="1:39" ht="15" x14ac:dyDescent="0.25">
      <c r="C11" t="s">
        <v>14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500000</v>
      </c>
      <c r="M11" s="21">
        <v>500000</v>
      </c>
      <c r="N11" s="21">
        <v>500000</v>
      </c>
      <c r="O11" s="21">
        <v>500000</v>
      </c>
      <c r="P11" s="21">
        <v>0</v>
      </c>
      <c r="Q11" s="10">
        <f t="shared" ref="Q11" si="7">SUM(E11:P11)</f>
        <v>2000000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2465895.96</v>
      </c>
      <c r="AA11" s="2">
        <v>273988.44</v>
      </c>
      <c r="AB11" s="2">
        <v>0</v>
      </c>
      <c r="AC11" s="2">
        <v>0</v>
      </c>
      <c r="AD11" s="2"/>
      <c r="AE11" s="2"/>
      <c r="AF11" s="2"/>
      <c r="AG11" s="2"/>
      <c r="AH11" s="2"/>
      <c r="AI11" s="2"/>
      <c r="AJ11" s="2"/>
      <c r="AK11" s="2"/>
      <c r="AL11" s="2"/>
    </row>
    <row r="12" spans="1:39" ht="15" x14ac:dyDescent="0.25"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10"/>
      <c r="R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9" x14ac:dyDescent="0.2"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0"/>
      <c r="R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9" ht="13.5" thickBot="1" x14ac:dyDescent="0.25">
      <c r="B14" t="s">
        <v>2</v>
      </c>
      <c r="E14" s="5">
        <f t="shared" ref="E14:AL14" si="8">SUM(E10:E13)</f>
        <v>0</v>
      </c>
      <c r="F14" s="5">
        <f t="shared" si="8"/>
        <v>0</v>
      </c>
      <c r="G14" s="5">
        <f t="shared" si="8"/>
        <v>0</v>
      </c>
      <c r="H14" s="5">
        <f t="shared" si="8"/>
        <v>0</v>
      </c>
      <c r="I14" s="5">
        <f t="shared" si="8"/>
        <v>0</v>
      </c>
      <c r="J14" s="5">
        <f t="shared" si="8"/>
        <v>0</v>
      </c>
      <c r="K14" s="5">
        <f t="shared" si="8"/>
        <v>0</v>
      </c>
      <c r="L14" s="5">
        <f t="shared" si="8"/>
        <v>544107.98750000005</v>
      </c>
      <c r="M14" s="5">
        <f t="shared" si="8"/>
        <v>1795736.9975000001</v>
      </c>
      <c r="N14" s="5">
        <f t="shared" si="8"/>
        <v>683177.87749999994</v>
      </c>
      <c r="O14" s="5">
        <f t="shared" si="8"/>
        <v>544107.98750000005</v>
      </c>
      <c r="P14" s="5">
        <f t="shared" si="8"/>
        <v>0</v>
      </c>
      <c r="Q14" s="11">
        <f t="shared" si="8"/>
        <v>3567130.85</v>
      </c>
      <c r="R14" s="5">
        <f t="shared" si="8"/>
        <v>0</v>
      </c>
      <c r="S14" s="5">
        <f t="shared" si="8"/>
        <v>0</v>
      </c>
      <c r="T14" s="5">
        <f t="shared" si="8"/>
        <v>0</v>
      </c>
      <c r="U14" s="5">
        <f t="shared" si="8"/>
        <v>0</v>
      </c>
      <c r="V14" s="5">
        <f t="shared" si="8"/>
        <v>0</v>
      </c>
      <c r="W14" s="5">
        <f t="shared" si="8"/>
        <v>0</v>
      </c>
      <c r="X14" s="5">
        <f t="shared" si="8"/>
        <v>0</v>
      </c>
      <c r="Y14" s="5">
        <f t="shared" si="8"/>
        <v>1888783.0625</v>
      </c>
      <c r="Z14" s="5">
        <f t="shared" si="8"/>
        <v>4354679.0225</v>
      </c>
      <c r="AA14" s="5">
        <f t="shared" si="8"/>
        <v>2162771.5024999999</v>
      </c>
      <c r="AB14" s="5">
        <f t="shared" si="8"/>
        <v>1888783.0625</v>
      </c>
      <c r="AC14" s="5">
        <f t="shared" si="8"/>
        <v>0</v>
      </c>
      <c r="AD14" s="5">
        <f t="shared" si="8"/>
        <v>0</v>
      </c>
      <c r="AE14" s="5">
        <f t="shared" si="8"/>
        <v>0</v>
      </c>
      <c r="AF14" s="5">
        <f t="shared" si="8"/>
        <v>0</v>
      </c>
      <c r="AG14" s="5">
        <f t="shared" si="8"/>
        <v>0</v>
      </c>
      <c r="AH14" s="5">
        <f t="shared" si="8"/>
        <v>0</v>
      </c>
      <c r="AI14" s="5">
        <f t="shared" si="8"/>
        <v>0</v>
      </c>
      <c r="AJ14" s="5">
        <f t="shared" si="8"/>
        <v>0</v>
      </c>
      <c r="AK14" s="5">
        <f t="shared" si="8"/>
        <v>0</v>
      </c>
      <c r="AL14" s="5">
        <f t="shared" si="8"/>
        <v>0</v>
      </c>
    </row>
    <row r="15" spans="1:39" x14ac:dyDescent="0.2"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3"/>
      <c r="R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9" x14ac:dyDescent="0.2">
      <c r="Q16" s="12"/>
    </row>
    <row r="17" spans="1:38" x14ac:dyDescent="0.2">
      <c r="A17" s="1" t="s">
        <v>6</v>
      </c>
      <c r="B17" t="s">
        <v>1</v>
      </c>
      <c r="C17" t="s">
        <v>28</v>
      </c>
      <c r="E17" s="2"/>
      <c r="F17" s="2">
        <f t="shared" ref="F17:P17" si="9">(E4+((F10)/2))*$D$4/12</f>
        <v>0</v>
      </c>
      <c r="G17" s="2">
        <f t="shared" si="9"/>
        <v>0</v>
      </c>
      <c r="H17" s="2">
        <f t="shared" si="9"/>
        <v>0</v>
      </c>
      <c r="I17" s="2">
        <f t="shared" si="9"/>
        <v>0</v>
      </c>
      <c r="J17" s="2">
        <f t="shared" si="9"/>
        <v>0</v>
      </c>
      <c r="K17" s="2">
        <f t="shared" si="9"/>
        <v>0</v>
      </c>
      <c r="L17" s="2">
        <f t="shared" si="9"/>
        <v>45.026903906250006</v>
      </c>
      <c r="M17" s="2">
        <f t="shared" si="9"/>
        <v>1412.7853260937502</v>
      </c>
      <c r="N17" s="2">
        <f t="shared" si="9"/>
        <v>2922.5109276562503</v>
      </c>
      <c r="O17" s="2">
        <f t="shared" si="9"/>
        <v>3154.5319148437502</v>
      </c>
      <c r="P17" s="2">
        <f t="shared" si="9"/>
        <v>3199.5588187500002</v>
      </c>
      <c r="Q17" s="10">
        <f t="shared" ref="Q17:Q20" si="10">SUM(E17:P17)</f>
        <v>10734.41389125</v>
      </c>
      <c r="R17" s="2">
        <f>(P4+((R10)/2))*$D$4/12</f>
        <v>3199.5588187500002</v>
      </c>
      <c r="S17" s="2">
        <f t="shared" ref="S17:AL17" si="11">(R4+((S10)/2))*$D$4/12</f>
        <v>3199.5588187500002</v>
      </c>
      <c r="T17" s="2">
        <f t="shared" si="11"/>
        <v>3199.5588187500002</v>
      </c>
      <c r="U17" s="2">
        <f t="shared" si="11"/>
        <v>3199.5588187500002</v>
      </c>
      <c r="V17" s="2">
        <f t="shared" si="11"/>
        <v>3199.5588187500002</v>
      </c>
      <c r="W17" s="2">
        <f t="shared" si="11"/>
        <v>3199.5588187500002</v>
      </c>
      <c r="X17" s="2">
        <f t="shared" si="11"/>
        <v>3199.5588187500002</v>
      </c>
      <c r="Y17" s="2">
        <f t="shared" si="11"/>
        <v>5127.6915283854169</v>
      </c>
      <c r="Z17" s="2">
        <f t="shared" si="11"/>
        <v>8983.9569476562501</v>
      </c>
      <c r="AA17" s="2">
        <f t="shared" si="11"/>
        <v>12840.222366927082</v>
      </c>
      <c r="AB17" s="2">
        <f t="shared" si="11"/>
        <v>16696.487786197915</v>
      </c>
      <c r="AC17" s="2">
        <f t="shared" si="11"/>
        <v>18624.620495833333</v>
      </c>
      <c r="AD17" s="2">
        <f t="shared" si="11"/>
        <v>18624.620495833333</v>
      </c>
      <c r="AE17" s="2">
        <f t="shared" si="11"/>
        <v>18624.620495833333</v>
      </c>
      <c r="AF17" s="2">
        <f t="shared" si="11"/>
        <v>18624.620495833333</v>
      </c>
      <c r="AG17" s="2">
        <f t="shared" si="11"/>
        <v>18624.620495833333</v>
      </c>
      <c r="AH17" s="2">
        <f t="shared" si="11"/>
        <v>18624.620495833333</v>
      </c>
      <c r="AI17" s="2">
        <f t="shared" si="11"/>
        <v>18624.620495833333</v>
      </c>
      <c r="AJ17" s="2">
        <f t="shared" si="11"/>
        <v>18624.620495833333</v>
      </c>
      <c r="AK17" s="2">
        <f t="shared" si="11"/>
        <v>18624.620495833333</v>
      </c>
      <c r="AL17" s="2">
        <f t="shared" si="11"/>
        <v>18624.620495833333</v>
      </c>
    </row>
    <row r="18" spans="1:38" x14ac:dyDescent="0.2">
      <c r="C18" t="s">
        <v>14</v>
      </c>
      <c r="E18" s="2"/>
      <c r="F18" s="2">
        <f t="shared" ref="F18:P18" si="12">(E5+((F11)/2))*$D$5/12</f>
        <v>0</v>
      </c>
      <c r="G18" s="2">
        <f t="shared" si="12"/>
        <v>0</v>
      </c>
      <c r="H18" s="2">
        <f t="shared" si="12"/>
        <v>0</v>
      </c>
      <c r="I18" s="2">
        <f t="shared" si="12"/>
        <v>0</v>
      </c>
      <c r="J18" s="2">
        <f t="shared" si="12"/>
        <v>0</v>
      </c>
      <c r="K18" s="2">
        <f t="shared" si="12"/>
        <v>0</v>
      </c>
      <c r="L18" s="2">
        <f t="shared" si="12"/>
        <v>429.16666666666669</v>
      </c>
      <c r="M18" s="2">
        <f t="shared" si="12"/>
        <v>1287.5</v>
      </c>
      <c r="N18" s="2">
        <f t="shared" si="12"/>
        <v>2145.8333333333335</v>
      </c>
      <c r="O18" s="2">
        <f t="shared" si="12"/>
        <v>3004.1666666666665</v>
      </c>
      <c r="P18" s="2">
        <f t="shared" si="12"/>
        <v>3433.3333333333335</v>
      </c>
      <c r="Q18" s="10">
        <f t="shared" si="10"/>
        <v>10300</v>
      </c>
      <c r="R18" s="2">
        <f>(P5+((R11)/2))*$D$5/12</f>
        <v>3433.3333333333335</v>
      </c>
      <c r="S18" s="2">
        <f t="shared" ref="S18:AL18" si="13">(R5+((S11)/2))*$D$5/12</f>
        <v>3433.3333333333335</v>
      </c>
      <c r="T18" s="2">
        <f t="shared" si="13"/>
        <v>3433.3333333333335</v>
      </c>
      <c r="U18" s="2">
        <f t="shared" si="13"/>
        <v>3433.3333333333335</v>
      </c>
      <c r="V18" s="2">
        <f t="shared" si="13"/>
        <v>3433.3333333333335</v>
      </c>
      <c r="W18" s="2">
        <f t="shared" si="13"/>
        <v>3433.3333333333335</v>
      </c>
      <c r="X18" s="2">
        <f t="shared" si="13"/>
        <v>3433.3333333333335</v>
      </c>
      <c r="Y18" s="2">
        <f t="shared" si="13"/>
        <v>3433.3333333333335</v>
      </c>
      <c r="Z18" s="2">
        <f t="shared" si="13"/>
        <v>5549.8940323333336</v>
      </c>
      <c r="AA18" s="2">
        <f t="shared" si="13"/>
        <v>7901.6281423333321</v>
      </c>
      <c r="AB18" s="2">
        <f t="shared" si="13"/>
        <v>8136.8015533333346</v>
      </c>
      <c r="AC18" s="2">
        <f t="shared" si="13"/>
        <v>8136.8015533333346</v>
      </c>
      <c r="AD18" s="2">
        <f t="shared" si="13"/>
        <v>8136.8015533333346</v>
      </c>
      <c r="AE18" s="2">
        <f t="shared" si="13"/>
        <v>8136.8015533333346</v>
      </c>
      <c r="AF18" s="2">
        <f t="shared" si="13"/>
        <v>8136.8015533333346</v>
      </c>
      <c r="AG18" s="2">
        <f t="shared" si="13"/>
        <v>8136.8015533333346</v>
      </c>
      <c r="AH18" s="2">
        <f t="shared" si="13"/>
        <v>8136.8015533333346</v>
      </c>
      <c r="AI18" s="2">
        <f t="shared" si="13"/>
        <v>8136.8015533333346</v>
      </c>
      <c r="AJ18" s="2">
        <f t="shared" si="13"/>
        <v>8136.8015533333346</v>
      </c>
      <c r="AK18" s="2">
        <f t="shared" si="13"/>
        <v>8136.8015533333346</v>
      </c>
      <c r="AL18" s="2">
        <f t="shared" si="13"/>
        <v>8136.8015533333346</v>
      </c>
    </row>
    <row r="19" spans="1:38" x14ac:dyDescent="0.2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0"/>
      <c r="R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x14ac:dyDescent="0.2">
      <c r="E20" s="2"/>
      <c r="F20" s="2">
        <f t="shared" ref="F20:P20" si="14">(E7+((F13)/2))*$D$7/12</f>
        <v>0</v>
      </c>
      <c r="G20" s="2">
        <f t="shared" si="14"/>
        <v>0</v>
      </c>
      <c r="H20" s="2">
        <f t="shared" si="14"/>
        <v>0</v>
      </c>
      <c r="I20" s="2">
        <f t="shared" si="14"/>
        <v>0</v>
      </c>
      <c r="J20" s="2">
        <f t="shared" si="14"/>
        <v>0</v>
      </c>
      <c r="K20" s="2">
        <f t="shared" si="14"/>
        <v>0</v>
      </c>
      <c r="L20" s="2">
        <f t="shared" si="14"/>
        <v>0</v>
      </c>
      <c r="M20" s="2">
        <f t="shared" si="14"/>
        <v>0</v>
      </c>
      <c r="N20" s="2">
        <f t="shared" si="14"/>
        <v>0</v>
      </c>
      <c r="O20" s="2">
        <f t="shared" si="14"/>
        <v>0</v>
      </c>
      <c r="P20" s="2">
        <f t="shared" si="14"/>
        <v>0</v>
      </c>
      <c r="Q20" s="10">
        <f t="shared" si="10"/>
        <v>0</v>
      </c>
      <c r="R20" s="2">
        <f>(P7+((R13)/2))*$D$7/12</f>
        <v>0</v>
      </c>
      <c r="S20" s="2">
        <f t="shared" ref="S20:AL20" si="15">(R7+((S13)/2))*$D$7/12</f>
        <v>0</v>
      </c>
      <c r="T20" s="2">
        <f t="shared" si="15"/>
        <v>0</v>
      </c>
      <c r="U20" s="2">
        <f t="shared" si="15"/>
        <v>0</v>
      </c>
      <c r="V20" s="2">
        <f t="shared" si="15"/>
        <v>0</v>
      </c>
      <c r="W20" s="2">
        <f t="shared" si="15"/>
        <v>0</v>
      </c>
      <c r="X20" s="2">
        <f t="shared" si="15"/>
        <v>0</v>
      </c>
      <c r="Y20" s="2">
        <f t="shared" si="15"/>
        <v>0</v>
      </c>
      <c r="Z20" s="2">
        <f t="shared" si="15"/>
        <v>0</v>
      </c>
      <c r="AA20" s="2">
        <f t="shared" si="15"/>
        <v>0</v>
      </c>
      <c r="AB20" s="2">
        <f t="shared" si="15"/>
        <v>0</v>
      </c>
      <c r="AC20" s="2">
        <f t="shared" si="15"/>
        <v>0</v>
      </c>
      <c r="AD20" s="2">
        <f t="shared" si="15"/>
        <v>0</v>
      </c>
      <c r="AE20" s="2">
        <f t="shared" si="15"/>
        <v>0</v>
      </c>
      <c r="AF20" s="2">
        <f t="shared" si="15"/>
        <v>0</v>
      </c>
      <c r="AG20" s="2">
        <f t="shared" si="15"/>
        <v>0</v>
      </c>
      <c r="AH20" s="2">
        <f t="shared" si="15"/>
        <v>0</v>
      </c>
      <c r="AI20" s="2">
        <f t="shared" si="15"/>
        <v>0</v>
      </c>
      <c r="AJ20" s="2">
        <f t="shared" si="15"/>
        <v>0</v>
      </c>
      <c r="AK20" s="2">
        <f t="shared" si="15"/>
        <v>0</v>
      </c>
      <c r="AL20" s="2">
        <f t="shared" si="15"/>
        <v>0</v>
      </c>
    </row>
    <row r="21" spans="1:38" ht="13.5" thickBot="1" x14ac:dyDescent="0.25">
      <c r="B21" t="s">
        <v>2</v>
      </c>
      <c r="E21" s="5">
        <f t="shared" ref="E21:AL21" si="16">SUM(E17:E20)</f>
        <v>0</v>
      </c>
      <c r="F21" s="5">
        <f t="shared" si="16"/>
        <v>0</v>
      </c>
      <c r="G21" s="5">
        <f t="shared" si="16"/>
        <v>0</v>
      </c>
      <c r="H21" s="5">
        <f t="shared" si="16"/>
        <v>0</v>
      </c>
      <c r="I21" s="5">
        <f t="shared" si="16"/>
        <v>0</v>
      </c>
      <c r="J21" s="5">
        <f t="shared" si="16"/>
        <v>0</v>
      </c>
      <c r="K21" s="5">
        <f t="shared" si="16"/>
        <v>0</v>
      </c>
      <c r="L21" s="5">
        <f t="shared" si="16"/>
        <v>474.19357057291671</v>
      </c>
      <c r="M21" s="5">
        <f t="shared" si="16"/>
        <v>2700.28532609375</v>
      </c>
      <c r="N21" s="5">
        <f t="shared" si="16"/>
        <v>5068.3442609895837</v>
      </c>
      <c r="O21" s="5">
        <f t="shared" si="16"/>
        <v>6158.6985815104163</v>
      </c>
      <c r="P21" s="5">
        <f t="shared" si="16"/>
        <v>6632.8921520833337</v>
      </c>
      <c r="Q21" s="11">
        <f t="shared" si="16"/>
        <v>21034.413891249998</v>
      </c>
      <c r="R21" s="5">
        <f t="shared" si="16"/>
        <v>6632.8921520833337</v>
      </c>
      <c r="S21" s="5">
        <f t="shared" si="16"/>
        <v>6632.8921520833337</v>
      </c>
      <c r="T21" s="5">
        <f t="shared" si="16"/>
        <v>6632.8921520833337</v>
      </c>
      <c r="U21" s="5">
        <f t="shared" si="16"/>
        <v>6632.8921520833337</v>
      </c>
      <c r="V21" s="5">
        <f t="shared" si="16"/>
        <v>6632.8921520833337</v>
      </c>
      <c r="W21" s="5">
        <f t="shared" si="16"/>
        <v>6632.8921520833337</v>
      </c>
      <c r="X21" s="5">
        <f t="shared" si="16"/>
        <v>6632.8921520833337</v>
      </c>
      <c r="Y21" s="5">
        <f t="shared" si="16"/>
        <v>8561.0248617187499</v>
      </c>
      <c r="Z21" s="5">
        <f t="shared" si="16"/>
        <v>14533.850979989584</v>
      </c>
      <c r="AA21" s="5">
        <f t="shared" si="16"/>
        <v>20741.850509260414</v>
      </c>
      <c r="AB21" s="5">
        <f t="shared" si="16"/>
        <v>24833.289339531249</v>
      </c>
      <c r="AC21" s="5">
        <f t="shared" si="16"/>
        <v>26761.422049166667</v>
      </c>
      <c r="AD21" s="5">
        <f t="shared" si="16"/>
        <v>26761.422049166667</v>
      </c>
      <c r="AE21" s="5">
        <f t="shared" si="16"/>
        <v>26761.422049166667</v>
      </c>
      <c r="AF21" s="5">
        <f t="shared" si="16"/>
        <v>26761.422049166667</v>
      </c>
      <c r="AG21" s="5">
        <f t="shared" si="16"/>
        <v>26761.422049166667</v>
      </c>
      <c r="AH21" s="5">
        <f t="shared" si="16"/>
        <v>26761.422049166667</v>
      </c>
      <c r="AI21" s="5">
        <f t="shared" si="16"/>
        <v>26761.422049166667</v>
      </c>
      <c r="AJ21" s="5">
        <f t="shared" si="16"/>
        <v>26761.422049166667</v>
      </c>
      <c r="AK21" s="5">
        <f t="shared" si="16"/>
        <v>26761.422049166667</v>
      </c>
      <c r="AL21" s="5">
        <f t="shared" si="16"/>
        <v>26761.422049166667</v>
      </c>
    </row>
    <row r="22" spans="1:38" x14ac:dyDescent="0.2">
      <c r="Q22" s="12"/>
    </row>
    <row r="23" spans="1:38" ht="9" customHeight="1" x14ac:dyDescent="0.2">
      <c r="Q23" s="12"/>
    </row>
    <row r="24" spans="1:38" x14ac:dyDescent="0.2">
      <c r="A24" s="1" t="s">
        <v>8</v>
      </c>
      <c r="B24" t="s">
        <v>1</v>
      </c>
      <c r="C24" t="s">
        <v>28</v>
      </c>
      <c r="E24" s="2">
        <f>-E10/2</f>
        <v>0</v>
      </c>
      <c r="F24" s="2">
        <f t="shared" ref="F24:P24" si="17">E24-F17</f>
        <v>0</v>
      </c>
      <c r="G24" s="2">
        <f t="shared" si="17"/>
        <v>0</v>
      </c>
      <c r="H24" s="2">
        <f t="shared" si="17"/>
        <v>0</v>
      </c>
      <c r="I24" s="2">
        <f t="shared" si="17"/>
        <v>0</v>
      </c>
      <c r="J24" s="2">
        <f t="shared" si="17"/>
        <v>0</v>
      </c>
      <c r="K24" s="2">
        <f t="shared" si="17"/>
        <v>0</v>
      </c>
      <c r="L24" s="2">
        <f t="shared" si="17"/>
        <v>-45.026903906250006</v>
      </c>
      <c r="M24" s="2">
        <f t="shared" si="17"/>
        <v>-1457.8122300000002</v>
      </c>
      <c r="N24" s="2">
        <f t="shared" si="17"/>
        <v>-4380.3231576562503</v>
      </c>
      <c r="O24" s="2">
        <f t="shared" si="17"/>
        <v>-7534.8550725000005</v>
      </c>
      <c r="P24" s="2">
        <f t="shared" si="17"/>
        <v>-10734.41389125</v>
      </c>
      <c r="Q24" s="13">
        <f>P24</f>
        <v>-10734.41389125</v>
      </c>
      <c r="R24" s="2">
        <f t="shared" ref="R24:AL24" si="18">Q24-R17</f>
        <v>-13933.97271</v>
      </c>
      <c r="S24" s="2">
        <f t="shared" si="18"/>
        <v>-17133.531528750002</v>
      </c>
      <c r="T24" s="2">
        <f t="shared" si="18"/>
        <v>-20333.090347500001</v>
      </c>
      <c r="U24" s="2">
        <f t="shared" si="18"/>
        <v>-23532.649166250001</v>
      </c>
      <c r="V24" s="2">
        <f t="shared" si="18"/>
        <v>-26732.207985000001</v>
      </c>
      <c r="W24" s="2">
        <f t="shared" si="18"/>
        <v>-29931.766803750001</v>
      </c>
      <c r="X24" s="2">
        <f t="shared" si="18"/>
        <v>-33131.3256225</v>
      </c>
      <c r="Y24" s="2">
        <f t="shared" si="18"/>
        <v>-38259.017150885418</v>
      </c>
      <c r="Z24" s="2">
        <f t="shared" si="18"/>
        <v>-47242.974098541672</v>
      </c>
      <c r="AA24" s="2">
        <f t="shared" si="18"/>
        <v>-60083.196465468754</v>
      </c>
      <c r="AB24" s="2">
        <f t="shared" si="18"/>
        <v>-76779.684251666666</v>
      </c>
      <c r="AC24" s="2">
        <f t="shared" si="18"/>
        <v>-95404.304747499991</v>
      </c>
      <c r="AD24" s="2">
        <f t="shared" si="18"/>
        <v>-114028.92524333333</v>
      </c>
      <c r="AE24" s="2">
        <f t="shared" si="18"/>
        <v>-132653.54573916667</v>
      </c>
      <c r="AF24" s="2">
        <f t="shared" si="18"/>
        <v>-151278.16623500001</v>
      </c>
      <c r="AG24" s="2">
        <f t="shared" si="18"/>
        <v>-169902.78673083335</v>
      </c>
      <c r="AH24" s="2">
        <f t="shared" si="18"/>
        <v>-188527.40722666669</v>
      </c>
      <c r="AI24" s="2">
        <f t="shared" si="18"/>
        <v>-207152.02772250003</v>
      </c>
      <c r="AJ24" s="2">
        <f t="shared" si="18"/>
        <v>-225776.64821833337</v>
      </c>
      <c r="AK24" s="2">
        <f t="shared" si="18"/>
        <v>-244401.26871416671</v>
      </c>
      <c r="AL24" s="2">
        <f t="shared" si="18"/>
        <v>-263025.88921000005</v>
      </c>
    </row>
    <row r="25" spans="1:38" x14ac:dyDescent="0.2">
      <c r="C25" t="s">
        <v>14</v>
      </c>
      <c r="E25" s="2">
        <f>-E11/2</f>
        <v>0</v>
      </c>
      <c r="F25" s="2">
        <f t="shared" ref="F25:P25" si="19">E25-F18</f>
        <v>0</v>
      </c>
      <c r="G25" s="2">
        <f t="shared" si="19"/>
        <v>0</v>
      </c>
      <c r="H25" s="2">
        <f t="shared" si="19"/>
        <v>0</v>
      </c>
      <c r="I25" s="2">
        <f t="shared" si="19"/>
        <v>0</v>
      </c>
      <c r="J25" s="2">
        <f t="shared" si="19"/>
        <v>0</v>
      </c>
      <c r="K25" s="2">
        <f t="shared" si="19"/>
        <v>0</v>
      </c>
      <c r="L25" s="2">
        <f t="shared" si="19"/>
        <v>-429.16666666666669</v>
      </c>
      <c r="M25" s="2">
        <f t="shared" si="19"/>
        <v>-1716.6666666666667</v>
      </c>
      <c r="N25" s="2">
        <f t="shared" si="19"/>
        <v>-3862.5</v>
      </c>
      <c r="O25" s="2">
        <f t="shared" si="19"/>
        <v>-6866.6666666666661</v>
      </c>
      <c r="P25" s="2">
        <f t="shared" si="19"/>
        <v>-10300</v>
      </c>
      <c r="Q25" s="13">
        <f t="shared" ref="Q25:Q27" si="20">P25</f>
        <v>-10300</v>
      </c>
      <c r="R25" s="2">
        <f t="shared" ref="R25:AL25" si="21">Q25-R18</f>
        <v>-13733.333333333334</v>
      </c>
      <c r="S25" s="2">
        <f t="shared" si="21"/>
        <v>-17166.666666666668</v>
      </c>
      <c r="T25" s="2">
        <f t="shared" si="21"/>
        <v>-20600</v>
      </c>
      <c r="U25" s="2">
        <f t="shared" si="21"/>
        <v>-24033.333333333332</v>
      </c>
      <c r="V25" s="2">
        <f t="shared" si="21"/>
        <v>-27466.666666666664</v>
      </c>
      <c r="W25" s="2">
        <f t="shared" si="21"/>
        <v>-30899.999999999996</v>
      </c>
      <c r="X25" s="2">
        <f t="shared" si="21"/>
        <v>-34333.333333333328</v>
      </c>
      <c r="Y25" s="2">
        <f t="shared" si="21"/>
        <v>-37766.666666666664</v>
      </c>
      <c r="Z25" s="2">
        <f t="shared" si="21"/>
        <v>-43316.560698999994</v>
      </c>
      <c r="AA25" s="2">
        <f t="shared" si="21"/>
        <v>-51218.188841333329</v>
      </c>
      <c r="AB25" s="2">
        <f t="shared" si="21"/>
        <v>-59354.99039466666</v>
      </c>
      <c r="AC25" s="2">
        <f t="shared" si="21"/>
        <v>-67491.791947999998</v>
      </c>
      <c r="AD25" s="2">
        <f t="shared" si="21"/>
        <v>-75628.593501333336</v>
      </c>
      <c r="AE25" s="2">
        <f t="shared" si="21"/>
        <v>-83765.395054666675</v>
      </c>
      <c r="AF25" s="2">
        <f t="shared" si="21"/>
        <v>-91902.196608000013</v>
      </c>
      <c r="AG25" s="2">
        <f t="shared" si="21"/>
        <v>-100038.99816133335</v>
      </c>
      <c r="AH25" s="2">
        <f t="shared" si="21"/>
        <v>-108175.79971466669</v>
      </c>
      <c r="AI25" s="2">
        <f t="shared" si="21"/>
        <v>-116312.60126800003</v>
      </c>
      <c r="AJ25" s="2">
        <f t="shared" si="21"/>
        <v>-124449.40282133337</v>
      </c>
      <c r="AK25" s="2">
        <f t="shared" si="21"/>
        <v>-132586.2043746667</v>
      </c>
      <c r="AL25" s="2">
        <f t="shared" si="21"/>
        <v>-140723.00592800003</v>
      </c>
    </row>
    <row r="26" spans="1:38" x14ac:dyDescent="0.2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3"/>
      <c r="R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x14ac:dyDescent="0.2">
      <c r="E27" s="2">
        <f>-E13/2</f>
        <v>0</v>
      </c>
      <c r="F27" s="2">
        <f t="shared" ref="F27:P27" si="22">E27-F20</f>
        <v>0</v>
      </c>
      <c r="G27" s="2">
        <f t="shared" si="22"/>
        <v>0</v>
      </c>
      <c r="H27" s="2">
        <f t="shared" si="22"/>
        <v>0</v>
      </c>
      <c r="I27" s="2">
        <f t="shared" si="22"/>
        <v>0</v>
      </c>
      <c r="J27" s="2">
        <f t="shared" si="22"/>
        <v>0</v>
      </c>
      <c r="K27" s="2">
        <f t="shared" si="22"/>
        <v>0</v>
      </c>
      <c r="L27" s="2">
        <f t="shared" si="22"/>
        <v>0</v>
      </c>
      <c r="M27" s="2">
        <f t="shared" si="22"/>
        <v>0</v>
      </c>
      <c r="N27" s="2">
        <f t="shared" si="22"/>
        <v>0</v>
      </c>
      <c r="O27" s="2">
        <f t="shared" si="22"/>
        <v>0</v>
      </c>
      <c r="P27" s="2">
        <f t="shared" si="22"/>
        <v>0</v>
      </c>
      <c r="Q27" s="13">
        <f t="shared" si="20"/>
        <v>0</v>
      </c>
      <c r="R27" s="2">
        <f t="shared" ref="R27:AL27" si="23">Q27-R20</f>
        <v>0</v>
      </c>
      <c r="S27" s="2">
        <f t="shared" si="23"/>
        <v>0</v>
      </c>
      <c r="T27" s="2">
        <f t="shared" si="23"/>
        <v>0</v>
      </c>
      <c r="U27" s="2">
        <f t="shared" si="23"/>
        <v>0</v>
      </c>
      <c r="V27" s="2">
        <f t="shared" si="23"/>
        <v>0</v>
      </c>
      <c r="W27" s="2">
        <f t="shared" si="23"/>
        <v>0</v>
      </c>
      <c r="X27" s="2">
        <f t="shared" si="23"/>
        <v>0</v>
      </c>
      <c r="Y27" s="2">
        <f t="shared" si="23"/>
        <v>0</v>
      </c>
      <c r="Z27" s="2">
        <f t="shared" si="23"/>
        <v>0</v>
      </c>
      <c r="AA27" s="2">
        <f t="shared" si="23"/>
        <v>0</v>
      </c>
      <c r="AB27" s="2">
        <f t="shared" si="23"/>
        <v>0</v>
      </c>
      <c r="AC27" s="2">
        <f t="shared" si="23"/>
        <v>0</v>
      </c>
      <c r="AD27" s="2">
        <f t="shared" si="23"/>
        <v>0</v>
      </c>
      <c r="AE27" s="2">
        <f t="shared" si="23"/>
        <v>0</v>
      </c>
      <c r="AF27" s="2">
        <f t="shared" si="23"/>
        <v>0</v>
      </c>
      <c r="AG27" s="2">
        <f t="shared" si="23"/>
        <v>0</v>
      </c>
      <c r="AH27" s="2">
        <f t="shared" si="23"/>
        <v>0</v>
      </c>
      <c r="AI27" s="2">
        <f t="shared" si="23"/>
        <v>0</v>
      </c>
      <c r="AJ27" s="2">
        <f t="shared" si="23"/>
        <v>0</v>
      </c>
      <c r="AK27" s="2">
        <f t="shared" si="23"/>
        <v>0</v>
      </c>
      <c r="AL27" s="2">
        <f t="shared" si="23"/>
        <v>0</v>
      </c>
    </row>
    <row r="28" spans="1:38" ht="13.5" thickBot="1" x14ac:dyDescent="0.25">
      <c r="B28" t="s">
        <v>2</v>
      </c>
      <c r="E28" s="5">
        <f t="shared" ref="E28:AL28" si="24">SUM(E24:E27)</f>
        <v>0</v>
      </c>
      <c r="F28" s="5">
        <f t="shared" si="24"/>
        <v>0</v>
      </c>
      <c r="G28" s="5">
        <f t="shared" si="24"/>
        <v>0</v>
      </c>
      <c r="H28" s="5">
        <f t="shared" si="24"/>
        <v>0</v>
      </c>
      <c r="I28" s="5">
        <f t="shared" si="24"/>
        <v>0</v>
      </c>
      <c r="J28" s="5">
        <f t="shared" si="24"/>
        <v>0</v>
      </c>
      <c r="K28" s="5">
        <f t="shared" si="24"/>
        <v>0</v>
      </c>
      <c r="L28" s="5">
        <f t="shared" si="24"/>
        <v>-474.19357057291671</v>
      </c>
      <c r="M28" s="5">
        <f t="shared" si="24"/>
        <v>-3174.478896666667</v>
      </c>
      <c r="N28" s="5">
        <f t="shared" si="24"/>
        <v>-8242.8231576562503</v>
      </c>
      <c r="O28" s="5">
        <f t="shared" si="24"/>
        <v>-14401.521739166667</v>
      </c>
      <c r="P28" s="5">
        <f t="shared" si="24"/>
        <v>-21034.413891249998</v>
      </c>
      <c r="Q28" s="11">
        <f t="shared" si="24"/>
        <v>-21034.413891249998</v>
      </c>
      <c r="R28" s="5">
        <f t="shared" si="24"/>
        <v>-27667.306043333334</v>
      </c>
      <c r="S28" s="5">
        <f t="shared" si="24"/>
        <v>-34300.198195416669</v>
      </c>
      <c r="T28" s="5">
        <f t="shared" si="24"/>
        <v>-40933.090347500001</v>
      </c>
      <c r="U28" s="5">
        <f t="shared" si="24"/>
        <v>-47565.982499583333</v>
      </c>
      <c r="V28" s="5">
        <f t="shared" si="24"/>
        <v>-54198.874651666665</v>
      </c>
      <c r="W28" s="5">
        <f t="shared" si="24"/>
        <v>-60831.766803749997</v>
      </c>
      <c r="X28" s="5">
        <f t="shared" si="24"/>
        <v>-67464.658955833322</v>
      </c>
      <c r="Y28" s="5">
        <f t="shared" si="24"/>
        <v>-76025.683817552082</v>
      </c>
      <c r="Z28" s="5">
        <f t="shared" si="24"/>
        <v>-90559.534797541666</v>
      </c>
      <c r="AA28" s="5">
        <f t="shared" si="24"/>
        <v>-111301.38530680208</v>
      </c>
      <c r="AB28" s="5">
        <f t="shared" si="24"/>
        <v>-136134.67464633333</v>
      </c>
      <c r="AC28" s="5">
        <f t="shared" si="24"/>
        <v>-162896.09669549999</v>
      </c>
      <c r="AD28" s="5">
        <f t="shared" si="24"/>
        <v>-189657.51874466665</v>
      </c>
      <c r="AE28" s="5">
        <f t="shared" si="24"/>
        <v>-216418.94079383335</v>
      </c>
      <c r="AF28" s="5">
        <f t="shared" si="24"/>
        <v>-243180.36284300004</v>
      </c>
      <c r="AG28" s="5">
        <f t="shared" si="24"/>
        <v>-269941.78489216673</v>
      </c>
      <c r="AH28" s="5">
        <f t="shared" si="24"/>
        <v>-296703.20694133337</v>
      </c>
      <c r="AI28" s="5">
        <f t="shared" si="24"/>
        <v>-323464.62899050006</v>
      </c>
      <c r="AJ28" s="5">
        <f t="shared" si="24"/>
        <v>-350226.05103966675</v>
      </c>
      <c r="AK28" s="5">
        <f t="shared" si="24"/>
        <v>-376987.47308883339</v>
      </c>
      <c r="AL28" s="5">
        <f t="shared" si="24"/>
        <v>-403748.89513800008</v>
      </c>
    </row>
    <row r="31" spans="1:38" x14ac:dyDescent="0.2">
      <c r="A31" s="1" t="s">
        <v>29</v>
      </c>
      <c r="B31" t="s">
        <v>1</v>
      </c>
      <c r="C31" t="s">
        <v>30</v>
      </c>
      <c r="D31" s="22">
        <v>3.7499999999999999E-2</v>
      </c>
      <c r="E31" s="2">
        <f>$P$4*$D$31/12</f>
        <v>4897.2839062499997</v>
      </c>
      <c r="F31" s="2">
        <f t="shared" ref="F31:P31" si="25">$P$4*$D$31/12</f>
        <v>4897.2839062499997</v>
      </c>
      <c r="G31" s="2">
        <f t="shared" si="25"/>
        <v>4897.2839062499997</v>
      </c>
      <c r="H31" s="2">
        <f t="shared" si="25"/>
        <v>4897.2839062499997</v>
      </c>
      <c r="I31" s="2">
        <f t="shared" si="25"/>
        <v>4897.2839062499997</v>
      </c>
      <c r="J31" s="2">
        <f t="shared" si="25"/>
        <v>4897.2839062499997</v>
      </c>
      <c r="K31" s="2">
        <f t="shared" si="25"/>
        <v>4897.2839062499997</v>
      </c>
      <c r="L31" s="2">
        <f t="shared" si="25"/>
        <v>4897.2839062499997</v>
      </c>
      <c r="M31" s="2">
        <f t="shared" si="25"/>
        <v>4897.2839062499997</v>
      </c>
      <c r="N31" s="2">
        <f t="shared" si="25"/>
        <v>4897.2839062499997</v>
      </c>
      <c r="O31" s="2">
        <f t="shared" si="25"/>
        <v>4897.2839062499997</v>
      </c>
      <c r="P31" s="2">
        <f t="shared" si="25"/>
        <v>4897.2839062499997</v>
      </c>
      <c r="Q31" s="10">
        <f t="shared" ref="Q31:Q34" si="26">SUM(E31:P31)</f>
        <v>58767.406874999993</v>
      </c>
      <c r="R31" s="2">
        <f>($AC$4-$P$4)*$D$31/12</f>
        <v>23609.788281249999</v>
      </c>
      <c r="S31" s="2">
        <f t="shared" ref="S31:AC31" si="27">($AC$4-$P$4)*$D$31/12</f>
        <v>23609.788281249999</v>
      </c>
      <c r="T31" s="2">
        <f t="shared" si="27"/>
        <v>23609.788281249999</v>
      </c>
      <c r="U31" s="2">
        <f t="shared" si="27"/>
        <v>23609.788281249999</v>
      </c>
      <c r="V31" s="2">
        <f t="shared" si="27"/>
        <v>23609.788281249999</v>
      </c>
      <c r="W31" s="2">
        <f t="shared" si="27"/>
        <v>23609.788281249999</v>
      </c>
      <c r="X31" s="2">
        <f t="shared" si="27"/>
        <v>23609.788281249999</v>
      </c>
      <c r="Y31" s="2">
        <f t="shared" si="27"/>
        <v>23609.788281249999</v>
      </c>
      <c r="Z31" s="2">
        <f t="shared" si="27"/>
        <v>23609.788281249999</v>
      </c>
      <c r="AA31" s="2">
        <f t="shared" si="27"/>
        <v>23609.788281249999</v>
      </c>
      <c r="AB31" s="2">
        <f t="shared" si="27"/>
        <v>23609.788281249999</v>
      </c>
      <c r="AC31" s="2">
        <f t="shared" si="27"/>
        <v>23609.788281249999</v>
      </c>
      <c r="AD31" s="2">
        <f>($AL$4-$AC$4)*$D$31/12</f>
        <v>0</v>
      </c>
      <c r="AE31" s="2">
        <f t="shared" ref="AE31:AL31" si="28">($AL$4-$AC$4)*$D$31/12</f>
        <v>0</v>
      </c>
      <c r="AF31" s="2">
        <f t="shared" si="28"/>
        <v>0</v>
      </c>
      <c r="AG31" s="2">
        <f t="shared" si="28"/>
        <v>0</v>
      </c>
      <c r="AH31" s="2">
        <f t="shared" si="28"/>
        <v>0</v>
      </c>
      <c r="AI31" s="2">
        <f t="shared" si="28"/>
        <v>0</v>
      </c>
      <c r="AJ31" s="2">
        <f t="shared" si="28"/>
        <v>0</v>
      </c>
      <c r="AK31" s="2">
        <f t="shared" si="28"/>
        <v>0</v>
      </c>
      <c r="AL31" s="2">
        <f t="shared" si="28"/>
        <v>0</v>
      </c>
    </row>
    <row r="32" spans="1:38" x14ac:dyDescent="0.2">
      <c r="C32" t="s">
        <v>14</v>
      </c>
      <c r="D32" s="22">
        <v>3.7499999999999999E-2</v>
      </c>
      <c r="E32" s="2">
        <f>$P$5*$D$32/12</f>
        <v>6250</v>
      </c>
      <c r="F32" s="2">
        <f t="shared" ref="F32:P32" si="29">$P$5*$D$32/12</f>
        <v>6250</v>
      </c>
      <c r="G32" s="2">
        <f t="shared" si="29"/>
        <v>6250</v>
      </c>
      <c r="H32" s="2">
        <f t="shared" si="29"/>
        <v>6250</v>
      </c>
      <c r="I32" s="2">
        <f t="shared" si="29"/>
        <v>6250</v>
      </c>
      <c r="J32" s="2">
        <f t="shared" si="29"/>
        <v>6250</v>
      </c>
      <c r="K32" s="2">
        <f t="shared" si="29"/>
        <v>6250</v>
      </c>
      <c r="L32" s="2">
        <f t="shared" si="29"/>
        <v>6250</v>
      </c>
      <c r="M32" s="2">
        <f t="shared" si="29"/>
        <v>6250</v>
      </c>
      <c r="N32" s="2">
        <f t="shared" si="29"/>
        <v>6250</v>
      </c>
      <c r="O32" s="2">
        <f t="shared" si="29"/>
        <v>6250</v>
      </c>
      <c r="P32" s="2">
        <f t="shared" si="29"/>
        <v>6250</v>
      </c>
      <c r="Q32" s="10">
        <f t="shared" si="26"/>
        <v>75000</v>
      </c>
      <c r="R32" s="2">
        <f>($AC$5-$P$5)*$D$32/12</f>
        <v>8562.1387500000001</v>
      </c>
      <c r="S32" s="2">
        <f t="shared" ref="S32:AC32" si="30">($AC$5-$P$5)*$D$32/12</f>
        <v>8562.1387500000001</v>
      </c>
      <c r="T32" s="2">
        <f t="shared" si="30"/>
        <v>8562.1387500000001</v>
      </c>
      <c r="U32" s="2">
        <f t="shared" si="30"/>
        <v>8562.1387500000001</v>
      </c>
      <c r="V32" s="2">
        <f t="shared" si="30"/>
        <v>8562.1387500000001</v>
      </c>
      <c r="W32" s="2">
        <f t="shared" si="30"/>
        <v>8562.1387500000001</v>
      </c>
      <c r="X32" s="2">
        <f t="shared" si="30"/>
        <v>8562.1387500000001</v>
      </c>
      <c r="Y32" s="2">
        <f t="shared" si="30"/>
        <v>8562.1387500000001</v>
      </c>
      <c r="Z32" s="2">
        <f t="shared" si="30"/>
        <v>8562.1387500000001</v>
      </c>
      <c r="AA32" s="2">
        <f t="shared" si="30"/>
        <v>8562.1387500000001</v>
      </c>
      <c r="AB32" s="2">
        <f t="shared" si="30"/>
        <v>8562.1387500000001</v>
      </c>
      <c r="AC32" s="2">
        <f t="shared" si="30"/>
        <v>8562.1387500000001</v>
      </c>
      <c r="AD32" s="2">
        <f>($AL$5-$AC$5)*$D$32/12</f>
        <v>0</v>
      </c>
      <c r="AE32" s="2">
        <f t="shared" ref="AE32:AL32" si="31">($AL$5-$AC$5)*$D$32/12</f>
        <v>0</v>
      </c>
      <c r="AF32" s="2">
        <f t="shared" si="31"/>
        <v>0</v>
      </c>
      <c r="AG32" s="2">
        <f t="shared" si="31"/>
        <v>0</v>
      </c>
      <c r="AH32" s="2">
        <f t="shared" si="31"/>
        <v>0</v>
      </c>
      <c r="AI32" s="2">
        <f t="shared" si="31"/>
        <v>0</v>
      </c>
      <c r="AJ32" s="2">
        <f t="shared" si="31"/>
        <v>0</v>
      </c>
      <c r="AK32" s="2">
        <f t="shared" si="31"/>
        <v>0</v>
      </c>
      <c r="AL32" s="2">
        <f t="shared" si="31"/>
        <v>0</v>
      </c>
    </row>
    <row r="33" spans="1:38" x14ac:dyDescent="0.2">
      <c r="C33" t="s">
        <v>31</v>
      </c>
      <c r="D33" s="22">
        <v>0.33329999999999999</v>
      </c>
      <c r="E33" s="2">
        <f>$P$6*$D$33/12</f>
        <v>0</v>
      </c>
      <c r="F33" s="2">
        <f t="shared" ref="F33:P33" si="32">$P$6*$D$33/12</f>
        <v>0</v>
      </c>
      <c r="G33" s="2">
        <f t="shared" si="32"/>
        <v>0</v>
      </c>
      <c r="H33" s="2">
        <f t="shared" si="32"/>
        <v>0</v>
      </c>
      <c r="I33" s="2">
        <f t="shared" si="32"/>
        <v>0</v>
      </c>
      <c r="J33" s="2">
        <f t="shared" si="32"/>
        <v>0</v>
      </c>
      <c r="K33" s="2">
        <f t="shared" si="32"/>
        <v>0</v>
      </c>
      <c r="L33" s="2">
        <f t="shared" si="32"/>
        <v>0</v>
      </c>
      <c r="M33" s="2">
        <f t="shared" si="32"/>
        <v>0</v>
      </c>
      <c r="N33" s="2">
        <f t="shared" si="32"/>
        <v>0</v>
      </c>
      <c r="O33" s="2">
        <f t="shared" si="32"/>
        <v>0</v>
      </c>
      <c r="P33" s="2">
        <f t="shared" si="32"/>
        <v>0</v>
      </c>
      <c r="Q33" s="10">
        <f t="shared" si="26"/>
        <v>0</v>
      </c>
      <c r="R33" s="2">
        <f>($AC$6-$P$6)*$D$33/12</f>
        <v>0</v>
      </c>
      <c r="S33" s="2">
        <f t="shared" ref="S33:AC33" si="33">($AC$6-$P$6)*$D$33/12</f>
        <v>0</v>
      </c>
      <c r="T33" s="2">
        <f t="shared" si="33"/>
        <v>0</v>
      </c>
      <c r="U33" s="2">
        <f t="shared" si="33"/>
        <v>0</v>
      </c>
      <c r="V33" s="2">
        <f t="shared" si="33"/>
        <v>0</v>
      </c>
      <c r="W33" s="2">
        <f t="shared" si="33"/>
        <v>0</v>
      </c>
      <c r="X33" s="2">
        <f t="shared" si="33"/>
        <v>0</v>
      </c>
      <c r="Y33" s="2">
        <f t="shared" si="33"/>
        <v>0</v>
      </c>
      <c r="Z33" s="2">
        <f t="shared" si="33"/>
        <v>0</v>
      </c>
      <c r="AA33" s="2">
        <f t="shared" si="33"/>
        <v>0</v>
      </c>
      <c r="AB33" s="2">
        <f t="shared" si="33"/>
        <v>0</v>
      </c>
      <c r="AC33" s="2">
        <f t="shared" si="33"/>
        <v>0</v>
      </c>
      <c r="AD33" s="2">
        <f>($AL$6-$AC$6)*$D$33/12</f>
        <v>0</v>
      </c>
      <c r="AE33" s="2">
        <f t="shared" ref="AE33:AL33" si="34">($AL$6-$AC$6)*$D$33/12</f>
        <v>0</v>
      </c>
      <c r="AF33" s="2">
        <f t="shared" si="34"/>
        <v>0</v>
      </c>
      <c r="AG33" s="2">
        <f t="shared" si="34"/>
        <v>0</v>
      </c>
      <c r="AH33" s="2">
        <f t="shared" si="34"/>
        <v>0</v>
      </c>
      <c r="AI33" s="2">
        <f t="shared" si="34"/>
        <v>0</v>
      </c>
      <c r="AJ33" s="2">
        <f t="shared" si="34"/>
        <v>0</v>
      </c>
      <c r="AK33" s="2">
        <f t="shared" si="34"/>
        <v>0</v>
      </c>
      <c r="AL33" s="2">
        <f t="shared" si="34"/>
        <v>0</v>
      </c>
    </row>
    <row r="34" spans="1:38" x14ac:dyDescent="0.2">
      <c r="E34" s="2"/>
      <c r="F34" s="2">
        <f>(E21+((F27)/2))*$D$7/12</f>
        <v>0</v>
      </c>
      <c r="G34" s="2">
        <f t="shared" ref="G34:L34" si="35">(F21+((G27)/2))*$D$7/12</f>
        <v>0</v>
      </c>
      <c r="H34" s="2">
        <f t="shared" si="35"/>
        <v>0</v>
      </c>
      <c r="I34" s="2">
        <f t="shared" si="35"/>
        <v>0</v>
      </c>
      <c r="J34" s="2">
        <f t="shared" si="35"/>
        <v>0</v>
      </c>
      <c r="K34" s="2">
        <f t="shared" si="35"/>
        <v>0</v>
      </c>
      <c r="L34" s="2">
        <f t="shared" si="35"/>
        <v>0</v>
      </c>
      <c r="M34" s="2">
        <f>(L21+((M27)/2))*$D$7/12</f>
        <v>0</v>
      </c>
      <c r="N34" s="2">
        <f>(M21+((N27)/2))*$D$7/12</f>
        <v>0</v>
      </c>
      <c r="O34" s="2">
        <f>(N21+((O27)/2))*$D$7/12</f>
        <v>0</v>
      </c>
      <c r="P34" s="2">
        <f>(O21+((P27)/2))*$D$7/12</f>
        <v>0</v>
      </c>
      <c r="Q34" s="10">
        <f t="shared" si="26"/>
        <v>0</v>
      </c>
      <c r="R34" s="2">
        <f>(P21+((R27)/2))*$D$7/12</f>
        <v>0</v>
      </c>
      <c r="S34" s="2">
        <f t="shared" ref="S34:AL34" si="36">(R21+((S27)/2))*$D$7/12</f>
        <v>0</v>
      </c>
      <c r="T34" s="2">
        <f t="shared" si="36"/>
        <v>0</v>
      </c>
      <c r="U34" s="2">
        <f t="shared" si="36"/>
        <v>0</v>
      </c>
      <c r="V34" s="2">
        <f t="shared" si="36"/>
        <v>0</v>
      </c>
      <c r="W34" s="2">
        <f t="shared" si="36"/>
        <v>0</v>
      </c>
      <c r="X34" s="2">
        <f t="shared" si="36"/>
        <v>0</v>
      </c>
      <c r="Y34" s="2">
        <f t="shared" si="36"/>
        <v>0</v>
      </c>
      <c r="Z34" s="2">
        <f t="shared" si="36"/>
        <v>0</v>
      </c>
      <c r="AA34" s="2">
        <f t="shared" si="36"/>
        <v>0</v>
      </c>
      <c r="AB34" s="2">
        <f t="shared" si="36"/>
        <v>0</v>
      </c>
      <c r="AC34" s="2">
        <f t="shared" si="36"/>
        <v>0</v>
      </c>
      <c r="AD34" s="2">
        <f t="shared" si="36"/>
        <v>0</v>
      </c>
      <c r="AE34" s="2">
        <f t="shared" si="36"/>
        <v>0</v>
      </c>
      <c r="AF34" s="2">
        <f t="shared" si="36"/>
        <v>0</v>
      </c>
      <c r="AG34" s="2">
        <f t="shared" si="36"/>
        <v>0</v>
      </c>
      <c r="AH34" s="2">
        <f t="shared" si="36"/>
        <v>0</v>
      </c>
      <c r="AI34" s="2">
        <f t="shared" si="36"/>
        <v>0</v>
      </c>
      <c r="AJ34" s="2">
        <f t="shared" si="36"/>
        <v>0</v>
      </c>
      <c r="AK34" s="2">
        <f t="shared" si="36"/>
        <v>0</v>
      </c>
      <c r="AL34" s="2">
        <f t="shared" si="36"/>
        <v>0</v>
      </c>
    </row>
    <row r="35" spans="1:38" ht="13.5" thickBot="1" x14ac:dyDescent="0.25">
      <c r="B35" t="s">
        <v>2</v>
      </c>
      <c r="E35" s="5">
        <f t="shared" ref="E35" si="37">SUM(E31:E34)</f>
        <v>11147.283906249999</v>
      </c>
      <c r="F35" s="5">
        <f t="shared" ref="F35:AL35" si="38">SUM(F31:F34)</f>
        <v>11147.283906249999</v>
      </c>
      <c r="G35" s="5">
        <f t="shared" si="38"/>
        <v>11147.283906249999</v>
      </c>
      <c r="H35" s="5">
        <f t="shared" si="38"/>
        <v>11147.283906249999</v>
      </c>
      <c r="I35" s="5">
        <f t="shared" si="38"/>
        <v>11147.283906249999</v>
      </c>
      <c r="J35" s="5">
        <f t="shared" si="38"/>
        <v>11147.283906249999</v>
      </c>
      <c r="K35" s="5">
        <f t="shared" si="38"/>
        <v>11147.283906249999</v>
      </c>
      <c r="L35" s="5">
        <f t="shared" si="38"/>
        <v>11147.283906249999</v>
      </c>
      <c r="M35" s="5">
        <f t="shared" si="38"/>
        <v>11147.283906249999</v>
      </c>
      <c r="N35" s="5">
        <f t="shared" si="38"/>
        <v>11147.283906249999</v>
      </c>
      <c r="O35" s="5">
        <f t="shared" si="38"/>
        <v>11147.283906249999</v>
      </c>
      <c r="P35" s="5">
        <f t="shared" si="38"/>
        <v>11147.283906249999</v>
      </c>
      <c r="Q35" s="11">
        <f t="shared" si="38"/>
        <v>133767.40687499999</v>
      </c>
      <c r="R35" s="5">
        <f t="shared" si="38"/>
        <v>32171.927031250001</v>
      </c>
      <c r="S35" s="5">
        <f t="shared" si="38"/>
        <v>32171.927031250001</v>
      </c>
      <c r="T35" s="5">
        <f t="shared" si="38"/>
        <v>32171.927031250001</v>
      </c>
      <c r="U35" s="5">
        <f t="shared" si="38"/>
        <v>32171.927031250001</v>
      </c>
      <c r="V35" s="5">
        <f t="shared" si="38"/>
        <v>32171.927031250001</v>
      </c>
      <c r="W35" s="5">
        <f t="shared" si="38"/>
        <v>32171.927031250001</v>
      </c>
      <c r="X35" s="5">
        <f t="shared" si="38"/>
        <v>32171.927031250001</v>
      </c>
      <c r="Y35" s="5">
        <f t="shared" si="38"/>
        <v>32171.927031250001</v>
      </c>
      <c r="Z35" s="5">
        <f t="shared" si="38"/>
        <v>32171.927031250001</v>
      </c>
      <c r="AA35" s="5">
        <f t="shared" si="38"/>
        <v>32171.927031250001</v>
      </c>
      <c r="AB35" s="5">
        <f t="shared" si="38"/>
        <v>32171.927031250001</v>
      </c>
      <c r="AC35" s="5">
        <f t="shared" si="38"/>
        <v>32171.927031250001</v>
      </c>
      <c r="AD35" s="5">
        <f t="shared" si="38"/>
        <v>0</v>
      </c>
      <c r="AE35" s="5">
        <f t="shared" si="38"/>
        <v>0</v>
      </c>
      <c r="AF35" s="5">
        <f t="shared" si="38"/>
        <v>0</v>
      </c>
      <c r="AG35" s="5">
        <f t="shared" si="38"/>
        <v>0</v>
      </c>
      <c r="AH35" s="5">
        <f t="shared" si="38"/>
        <v>0</v>
      </c>
      <c r="AI35" s="5">
        <f t="shared" si="38"/>
        <v>0</v>
      </c>
      <c r="AJ35" s="5">
        <f t="shared" si="38"/>
        <v>0</v>
      </c>
      <c r="AK35" s="5">
        <f t="shared" si="38"/>
        <v>0</v>
      </c>
      <c r="AL35" s="5">
        <f t="shared" si="38"/>
        <v>0</v>
      </c>
    </row>
    <row r="37" spans="1:38" x14ac:dyDescent="0.2">
      <c r="A37" s="1" t="s">
        <v>32</v>
      </c>
      <c r="B37" t="s">
        <v>1</v>
      </c>
      <c r="C37" t="s">
        <v>30</v>
      </c>
      <c r="D37" s="22">
        <v>7.2190000000000004E-2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0">
        <f t="shared" ref="Q37:Q40" si="39">SUM(E37:P37)</f>
        <v>0</v>
      </c>
      <c r="R37" s="2">
        <f>$P$4*$D$37/12</f>
        <v>9427.5980051250008</v>
      </c>
      <c r="S37" s="2">
        <f t="shared" ref="S37:AC37" si="40">$P$4*$D$37/12</f>
        <v>9427.5980051250008</v>
      </c>
      <c r="T37" s="2">
        <f t="shared" si="40"/>
        <v>9427.5980051250008</v>
      </c>
      <c r="U37" s="2">
        <f t="shared" si="40"/>
        <v>9427.5980051250008</v>
      </c>
      <c r="V37" s="2">
        <f t="shared" si="40"/>
        <v>9427.5980051250008</v>
      </c>
      <c r="W37" s="2">
        <f t="shared" si="40"/>
        <v>9427.5980051250008</v>
      </c>
      <c r="X37" s="2">
        <f t="shared" si="40"/>
        <v>9427.5980051250008</v>
      </c>
      <c r="Y37" s="2">
        <f t="shared" si="40"/>
        <v>9427.5980051250008</v>
      </c>
      <c r="Z37" s="2">
        <f t="shared" si="40"/>
        <v>9427.5980051250008</v>
      </c>
      <c r="AA37" s="2">
        <f t="shared" si="40"/>
        <v>9427.5980051250008</v>
      </c>
      <c r="AB37" s="2">
        <f t="shared" si="40"/>
        <v>9427.5980051250008</v>
      </c>
      <c r="AC37" s="2">
        <f t="shared" si="40"/>
        <v>9427.5980051250008</v>
      </c>
      <c r="AD37" s="2">
        <f>($AC$4-$P$4)*$D$37/12</f>
        <v>45450.416427291668</v>
      </c>
      <c r="AE37" s="2">
        <f t="shared" ref="AE37:AL37" si="41">($AC$4-$P$4)*$D$37/12</f>
        <v>45450.416427291668</v>
      </c>
      <c r="AF37" s="2">
        <f t="shared" si="41"/>
        <v>45450.416427291668</v>
      </c>
      <c r="AG37" s="2">
        <f t="shared" si="41"/>
        <v>45450.416427291668</v>
      </c>
      <c r="AH37" s="2">
        <f t="shared" si="41"/>
        <v>45450.416427291668</v>
      </c>
      <c r="AI37" s="2">
        <f t="shared" si="41"/>
        <v>45450.416427291668</v>
      </c>
      <c r="AJ37" s="2">
        <f t="shared" si="41"/>
        <v>45450.416427291668</v>
      </c>
      <c r="AK37" s="2">
        <f t="shared" si="41"/>
        <v>45450.416427291668</v>
      </c>
      <c r="AL37" s="2">
        <f t="shared" si="41"/>
        <v>45450.416427291668</v>
      </c>
    </row>
    <row r="38" spans="1:38" x14ac:dyDescent="0.2">
      <c r="C38" t="s">
        <v>14</v>
      </c>
      <c r="D38" s="22">
        <v>7.2190000000000004E-2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0">
        <f t="shared" si="39"/>
        <v>0</v>
      </c>
      <c r="R38" s="2">
        <f>$P$5*$D$38/12</f>
        <v>12031.666666666666</v>
      </c>
      <c r="S38" s="2">
        <f t="shared" ref="S38:AC38" si="42">$P$5*$D$38/12</f>
        <v>12031.666666666666</v>
      </c>
      <c r="T38" s="2">
        <f t="shared" si="42"/>
        <v>12031.666666666666</v>
      </c>
      <c r="U38" s="2">
        <f t="shared" si="42"/>
        <v>12031.666666666666</v>
      </c>
      <c r="V38" s="2">
        <f t="shared" si="42"/>
        <v>12031.666666666666</v>
      </c>
      <c r="W38" s="2">
        <f t="shared" si="42"/>
        <v>12031.666666666666</v>
      </c>
      <c r="X38" s="2">
        <f t="shared" si="42"/>
        <v>12031.666666666666</v>
      </c>
      <c r="Y38" s="2">
        <f t="shared" si="42"/>
        <v>12031.666666666666</v>
      </c>
      <c r="Z38" s="2">
        <f t="shared" si="42"/>
        <v>12031.666666666666</v>
      </c>
      <c r="AA38" s="2">
        <f t="shared" si="42"/>
        <v>12031.666666666666</v>
      </c>
      <c r="AB38" s="2">
        <f t="shared" si="42"/>
        <v>12031.666666666666</v>
      </c>
      <c r="AC38" s="2">
        <f t="shared" si="42"/>
        <v>12031.666666666666</v>
      </c>
      <c r="AD38" s="2">
        <f>($AC$5-$P$5)*$D$38/12</f>
        <v>16482.687903000002</v>
      </c>
      <c r="AE38" s="2">
        <f t="shared" ref="AE38:AL38" si="43">($AC$5-$P$5)*$D$38/12</f>
        <v>16482.687903000002</v>
      </c>
      <c r="AF38" s="2">
        <f t="shared" si="43"/>
        <v>16482.687903000002</v>
      </c>
      <c r="AG38" s="2">
        <f t="shared" si="43"/>
        <v>16482.687903000002</v>
      </c>
      <c r="AH38" s="2">
        <f t="shared" si="43"/>
        <v>16482.687903000002</v>
      </c>
      <c r="AI38" s="2">
        <f t="shared" si="43"/>
        <v>16482.687903000002</v>
      </c>
      <c r="AJ38" s="2">
        <f t="shared" si="43"/>
        <v>16482.687903000002</v>
      </c>
      <c r="AK38" s="2">
        <f t="shared" si="43"/>
        <v>16482.687903000002</v>
      </c>
      <c r="AL38" s="2">
        <f t="shared" si="43"/>
        <v>16482.687903000002</v>
      </c>
    </row>
    <row r="39" spans="1:38" x14ac:dyDescent="0.2">
      <c r="C39" t="s">
        <v>31</v>
      </c>
      <c r="D39" s="22">
        <v>0.44450000000000001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0">
        <f t="shared" si="39"/>
        <v>0</v>
      </c>
      <c r="R39" s="2">
        <f>$P$6*$D$39/12</f>
        <v>0</v>
      </c>
      <c r="S39" s="2">
        <f t="shared" ref="S39:AC39" si="44">$P$6*$D$39/12</f>
        <v>0</v>
      </c>
      <c r="T39" s="2">
        <f t="shared" si="44"/>
        <v>0</v>
      </c>
      <c r="U39" s="2">
        <f t="shared" si="44"/>
        <v>0</v>
      </c>
      <c r="V39" s="2">
        <f t="shared" si="44"/>
        <v>0</v>
      </c>
      <c r="W39" s="2">
        <f t="shared" si="44"/>
        <v>0</v>
      </c>
      <c r="X39" s="2">
        <f t="shared" si="44"/>
        <v>0</v>
      </c>
      <c r="Y39" s="2">
        <f t="shared" si="44"/>
        <v>0</v>
      </c>
      <c r="Z39" s="2">
        <f t="shared" si="44"/>
        <v>0</v>
      </c>
      <c r="AA39" s="2">
        <f t="shared" si="44"/>
        <v>0</v>
      </c>
      <c r="AB39" s="2">
        <f t="shared" si="44"/>
        <v>0</v>
      </c>
      <c r="AC39" s="2">
        <f t="shared" si="44"/>
        <v>0</v>
      </c>
      <c r="AD39" s="2">
        <f>($AC$6-$P$6)*$D$39/12</f>
        <v>0</v>
      </c>
      <c r="AE39" s="2">
        <f t="shared" ref="AE39:AL39" si="45">($AC$6-$P$6)*$D$39/12</f>
        <v>0</v>
      </c>
      <c r="AF39" s="2">
        <f t="shared" si="45"/>
        <v>0</v>
      </c>
      <c r="AG39" s="2">
        <f t="shared" si="45"/>
        <v>0</v>
      </c>
      <c r="AH39" s="2">
        <f t="shared" si="45"/>
        <v>0</v>
      </c>
      <c r="AI39" s="2">
        <f t="shared" si="45"/>
        <v>0</v>
      </c>
      <c r="AJ39" s="2">
        <f t="shared" si="45"/>
        <v>0</v>
      </c>
      <c r="AK39" s="2">
        <f t="shared" si="45"/>
        <v>0</v>
      </c>
      <c r="AL39" s="2">
        <f t="shared" si="45"/>
        <v>0</v>
      </c>
    </row>
    <row r="40" spans="1:38" x14ac:dyDescent="0.2">
      <c r="E40" s="2"/>
      <c r="F40" s="2">
        <f>(E27+((F33)/2))*$D$7/12</f>
        <v>0</v>
      </c>
      <c r="G40" s="2">
        <f t="shared" ref="G40:L40" si="46">(F27+((G33)/2))*$D$7/12</f>
        <v>0</v>
      </c>
      <c r="H40" s="2">
        <f t="shared" si="46"/>
        <v>0</v>
      </c>
      <c r="I40" s="2">
        <f t="shared" si="46"/>
        <v>0</v>
      </c>
      <c r="J40" s="2">
        <f t="shared" si="46"/>
        <v>0</v>
      </c>
      <c r="K40" s="2">
        <f t="shared" si="46"/>
        <v>0</v>
      </c>
      <c r="L40" s="2">
        <f t="shared" si="46"/>
        <v>0</v>
      </c>
      <c r="M40" s="2">
        <f>(L27+((M33)/2))*$D$7/12</f>
        <v>0</v>
      </c>
      <c r="N40" s="2">
        <f>(M27+((N33)/2))*$D$7/12</f>
        <v>0</v>
      </c>
      <c r="O40" s="2">
        <f>(N27+((O33)/2))*$D$7/12</f>
        <v>0</v>
      </c>
      <c r="P40" s="2">
        <f>(O27+((P33)/2))*$D$7/12</f>
        <v>0</v>
      </c>
      <c r="Q40" s="10">
        <f t="shared" si="39"/>
        <v>0</v>
      </c>
      <c r="R40" s="2">
        <f>(P27+((R33)/2))*$D$7/12</f>
        <v>0</v>
      </c>
      <c r="S40" s="2">
        <f t="shared" ref="S40:AC40" si="47">(R27+((S33)/2))*$D$7/12</f>
        <v>0</v>
      </c>
      <c r="T40" s="2">
        <f t="shared" si="47"/>
        <v>0</v>
      </c>
      <c r="U40" s="2">
        <f t="shared" si="47"/>
        <v>0</v>
      </c>
      <c r="V40" s="2">
        <f t="shared" si="47"/>
        <v>0</v>
      </c>
      <c r="W40" s="2">
        <f t="shared" si="47"/>
        <v>0</v>
      </c>
      <c r="X40" s="2">
        <f t="shared" si="47"/>
        <v>0</v>
      </c>
      <c r="Y40" s="2">
        <f t="shared" si="47"/>
        <v>0</v>
      </c>
      <c r="Z40" s="2">
        <f t="shared" si="47"/>
        <v>0</v>
      </c>
      <c r="AA40" s="2">
        <f t="shared" si="47"/>
        <v>0</v>
      </c>
      <c r="AB40" s="2">
        <f t="shared" si="47"/>
        <v>0</v>
      </c>
      <c r="AC40" s="2">
        <f t="shared" si="47"/>
        <v>0</v>
      </c>
      <c r="AD40" s="2"/>
      <c r="AE40" s="2"/>
      <c r="AF40" s="2"/>
      <c r="AG40" s="2"/>
      <c r="AH40" s="2"/>
      <c r="AI40" s="2"/>
      <c r="AJ40" s="2"/>
      <c r="AK40" s="2"/>
      <c r="AL40" s="2"/>
    </row>
    <row r="41" spans="1:38" ht="13.5" thickBot="1" x14ac:dyDescent="0.25">
      <c r="B41" t="s">
        <v>2</v>
      </c>
      <c r="E41" s="5">
        <f t="shared" ref="E41" si="48">SUM(E37:E40)</f>
        <v>0</v>
      </c>
      <c r="F41" s="5">
        <f t="shared" ref="F41:AL41" si="49">SUM(F37:F40)</f>
        <v>0</v>
      </c>
      <c r="G41" s="5">
        <f t="shared" si="49"/>
        <v>0</v>
      </c>
      <c r="H41" s="5">
        <f t="shared" si="49"/>
        <v>0</v>
      </c>
      <c r="I41" s="5">
        <f t="shared" si="49"/>
        <v>0</v>
      </c>
      <c r="J41" s="5">
        <f t="shared" si="49"/>
        <v>0</v>
      </c>
      <c r="K41" s="5">
        <f t="shared" si="49"/>
        <v>0</v>
      </c>
      <c r="L41" s="5">
        <f t="shared" si="49"/>
        <v>0</v>
      </c>
      <c r="M41" s="5">
        <f t="shared" si="49"/>
        <v>0</v>
      </c>
      <c r="N41" s="5">
        <f t="shared" si="49"/>
        <v>0</v>
      </c>
      <c r="O41" s="5">
        <f t="shared" si="49"/>
        <v>0</v>
      </c>
      <c r="P41" s="5">
        <f t="shared" si="49"/>
        <v>0</v>
      </c>
      <c r="Q41" s="11">
        <f t="shared" si="49"/>
        <v>0</v>
      </c>
      <c r="R41" s="5">
        <f t="shared" si="49"/>
        <v>21459.264671791665</v>
      </c>
      <c r="S41" s="5">
        <f t="shared" si="49"/>
        <v>21459.264671791665</v>
      </c>
      <c r="T41" s="5">
        <f t="shared" si="49"/>
        <v>21459.264671791665</v>
      </c>
      <c r="U41" s="5">
        <f t="shared" si="49"/>
        <v>21459.264671791665</v>
      </c>
      <c r="V41" s="5">
        <f t="shared" si="49"/>
        <v>21459.264671791665</v>
      </c>
      <c r="W41" s="5">
        <f t="shared" si="49"/>
        <v>21459.264671791665</v>
      </c>
      <c r="X41" s="5">
        <f t="shared" si="49"/>
        <v>21459.264671791665</v>
      </c>
      <c r="Y41" s="5">
        <f t="shared" si="49"/>
        <v>21459.264671791665</v>
      </c>
      <c r="Z41" s="5">
        <f t="shared" si="49"/>
        <v>21459.264671791665</v>
      </c>
      <c r="AA41" s="5">
        <f t="shared" si="49"/>
        <v>21459.264671791665</v>
      </c>
      <c r="AB41" s="5">
        <f t="shared" si="49"/>
        <v>21459.264671791665</v>
      </c>
      <c r="AC41" s="5">
        <f t="shared" si="49"/>
        <v>21459.264671791665</v>
      </c>
      <c r="AD41" s="5">
        <f t="shared" si="49"/>
        <v>61933.104330291666</v>
      </c>
      <c r="AE41" s="5">
        <f t="shared" si="49"/>
        <v>61933.104330291666</v>
      </c>
      <c r="AF41" s="5">
        <f t="shared" si="49"/>
        <v>61933.104330291666</v>
      </c>
      <c r="AG41" s="5">
        <f t="shared" si="49"/>
        <v>61933.104330291666</v>
      </c>
      <c r="AH41" s="5">
        <f t="shared" si="49"/>
        <v>61933.104330291666</v>
      </c>
      <c r="AI41" s="5">
        <f t="shared" si="49"/>
        <v>61933.104330291666</v>
      </c>
      <c r="AJ41" s="5">
        <f t="shared" si="49"/>
        <v>61933.104330291666</v>
      </c>
      <c r="AK41" s="5">
        <f t="shared" si="49"/>
        <v>61933.104330291666</v>
      </c>
      <c r="AL41" s="5">
        <f t="shared" si="49"/>
        <v>61933.104330291666</v>
      </c>
    </row>
    <row r="43" spans="1:38" x14ac:dyDescent="0.2">
      <c r="A43" s="1" t="s">
        <v>33</v>
      </c>
      <c r="B43" t="s">
        <v>1</v>
      </c>
      <c r="C43" t="s">
        <v>30</v>
      </c>
      <c r="D43" s="22">
        <v>6.6769999999999996E-2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0">
        <f t="shared" ref="Q43:Q46" si="50">SUM(E43:P43)</f>
        <v>0</v>
      </c>
      <c r="R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>
        <f>$P$4*$D$43/12</f>
        <v>8719.7772378749996</v>
      </c>
      <c r="AE43" s="2">
        <f t="shared" ref="AE43:AL43" si="51">$P$4*$D$43/12</f>
        <v>8719.7772378749996</v>
      </c>
      <c r="AF43" s="2">
        <f t="shared" si="51"/>
        <v>8719.7772378749996</v>
      </c>
      <c r="AG43" s="2">
        <f t="shared" si="51"/>
        <v>8719.7772378749996</v>
      </c>
      <c r="AH43" s="2">
        <f t="shared" si="51"/>
        <v>8719.7772378749996</v>
      </c>
      <c r="AI43" s="2">
        <f t="shared" si="51"/>
        <v>8719.7772378749996</v>
      </c>
      <c r="AJ43" s="2">
        <f t="shared" si="51"/>
        <v>8719.7772378749996</v>
      </c>
      <c r="AK43" s="2">
        <f t="shared" si="51"/>
        <v>8719.7772378749996</v>
      </c>
      <c r="AL43" s="2">
        <f t="shared" si="51"/>
        <v>8719.7772378749996</v>
      </c>
    </row>
    <row r="44" spans="1:38" x14ac:dyDescent="0.2">
      <c r="C44" t="s">
        <v>14</v>
      </c>
      <c r="D44" s="22">
        <v>6.6769999999999996E-2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10">
        <f t="shared" si="50"/>
        <v>0</v>
      </c>
      <c r="R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>
        <f>$P$5*$D$44/12</f>
        <v>11128.333333333334</v>
      </c>
      <c r="AE44" s="2">
        <f t="shared" ref="AE44:AL44" si="52">$P$5*$D$44/12</f>
        <v>11128.333333333334</v>
      </c>
      <c r="AF44" s="2">
        <f t="shared" si="52"/>
        <v>11128.333333333334</v>
      </c>
      <c r="AG44" s="2">
        <f t="shared" si="52"/>
        <v>11128.333333333334</v>
      </c>
      <c r="AH44" s="2">
        <f t="shared" si="52"/>
        <v>11128.333333333334</v>
      </c>
      <c r="AI44" s="2">
        <f t="shared" si="52"/>
        <v>11128.333333333334</v>
      </c>
      <c r="AJ44" s="2">
        <f t="shared" si="52"/>
        <v>11128.333333333334</v>
      </c>
      <c r="AK44" s="2">
        <f t="shared" si="52"/>
        <v>11128.333333333334</v>
      </c>
      <c r="AL44" s="2">
        <f t="shared" si="52"/>
        <v>11128.333333333334</v>
      </c>
    </row>
    <row r="45" spans="1:38" x14ac:dyDescent="0.2">
      <c r="C45" t="s">
        <v>31</v>
      </c>
      <c r="D45" s="22">
        <v>0.14810000000000001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0">
        <f t="shared" si="50"/>
        <v>0</v>
      </c>
      <c r="R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>
        <f>$P$6*$D$45/12</f>
        <v>0</v>
      </c>
      <c r="AE45" s="2">
        <f t="shared" ref="AE45:AL45" si="53">$P$6*$D$45/12</f>
        <v>0</v>
      </c>
      <c r="AF45" s="2">
        <f t="shared" si="53"/>
        <v>0</v>
      </c>
      <c r="AG45" s="2">
        <f t="shared" si="53"/>
        <v>0</v>
      </c>
      <c r="AH45" s="2">
        <f t="shared" si="53"/>
        <v>0</v>
      </c>
      <c r="AI45" s="2">
        <f t="shared" si="53"/>
        <v>0</v>
      </c>
      <c r="AJ45" s="2">
        <f t="shared" si="53"/>
        <v>0</v>
      </c>
      <c r="AK45" s="2">
        <f t="shared" si="53"/>
        <v>0</v>
      </c>
      <c r="AL45" s="2">
        <f t="shared" si="53"/>
        <v>0</v>
      </c>
    </row>
    <row r="46" spans="1:38" x14ac:dyDescent="0.2">
      <c r="E46" s="2"/>
      <c r="F46" s="2">
        <f>(E33+((F39)/2))*$D$7/12</f>
        <v>0</v>
      </c>
      <c r="G46" s="2">
        <f t="shared" ref="G46:L46" si="54">(F33+((G39)/2))*$D$7/12</f>
        <v>0</v>
      </c>
      <c r="H46" s="2">
        <f t="shared" si="54"/>
        <v>0</v>
      </c>
      <c r="I46" s="2">
        <f t="shared" si="54"/>
        <v>0</v>
      </c>
      <c r="J46" s="2">
        <f t="shared" si="54"/>
        <v>0</v>
      </c>
      <c r="K46" s="2">
        <f t="shared" si="54"/>
        <v>0</v>
      </c>
      <c r="L46" s="2">
        <f t="shared" si="54"/>
        <v>0</v>
      </c>
      <c r="M46" s="2">
        <f>(L33+((M39)/2))*$D$7/12</f>
        <v>0</v>
      </c>
      <c r="N46" s="2">
        <f>(M33+((N39)/2))*$D$7/12</f>
        <v>0</v>
      </c>
      <c r="O46" s="2">
        <f>(N33+((O39)/2))*$D$7/12</f>
        <v>0</v>
      </c>
      <c r="P46" s="2">
        <f>(O33+((P39)/2))*$D$7/12</f>
        <v>0</v>
      </c>
      <c r="Q46" s="10">
        <f t="shared" si="50"/>
        <v>0</v>
      </c>
      <c r="R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>
        <f t="shared" ref="AD46" si="55">P7*D46</f>
        <v>0</v>
      </c>
      <c r="AE46" s="2">
        <f t="shared" ref="AE46:AL46" si="56">(AD33+((AE39)/2))*$D$7/12</f>
        <v>0</v>
      </c>
      <c r="AF46" s="2">
        <f t="shared" si="56"/>
        <v>0</v>
      </c>
      <c r="AG46" s="2">
        <f t="shared" si="56"/>
        <v>0</v>
      </c>
      <c r="AH46" s="2">
        <f t="shared" si="56"/>
        <v>0</v>
      </c>
      <c r="AI46" s="2">
        <f t="shared" si="56"/>
        <v>0</v>
      </c>
      <c r="AJ46" s="2">
        <f t="shared" si="56"/>
        <v>0</v>
      </c>
      <c r="AK46" s="2">
        <f t="shared" si="56"/>
        <v>0</v>
      </c>
      <c r="AL46" s="2">
        <f t="shared" si="56"/>
        <v>0</v>
      </c>
    </row>
    <row r="47" spans="1:38" ht="13.5" thickBot="1" x14ac:dyDescent="0.25">
      <c r="B47" t="s">
        <v>2</v>
      </c>
      <c r="E47" s="5">
        <f t="shared" ref="E47" si="57">SUM(E43:E46)</f>
        <v>0</v>
      </c>
      <c r="F47" s="5">
        <f t="shared" ref="F47:AL47" si="58">SUM(F43:F46)</f>
        <v>0</v>
      </c>
      <c r="G47" s="5">
        <f t="shared" si="58"/>
        <v>0</v>
      </c>
      <c r="H47" s="5">
        <f t="shared" si="58"/>
        <v>0</v>
      </c>
      <c r="I47" s="5">
        <f t="shared" si="58"/>
        <v>0</v>
      </c>
      <c r="J47" s="5">
        <f t="shared" si="58"/>
        <v>0</v>
      </c>
      <c r="K47" s="5">
        <f t="shared" si="58"/>
        <v>0</v>
      </c>
      <c r="L47" s="5">
        <f t="shared" si="58"/>
        <v>0</v>
      </c>
      <c r="M47" s="5">
        <f t="shared" si="58"/>
        <v>0</v>
      </c>
      <c r="N47" s="5">
        <f t="shared" si="58"/>
        <v>0</v>
      </c>
      <c r="O47" s="5">
        <f t="shared" si="58"/>
        <v>0</v>
      </c>
      <c r="P47" s="5">
        <f t="shared" si="58"/>
        <v>0</v>
      </c>
      <c r="Q47" s="11">
        <f t="shared" si="58"/>
        <v>0</v>
      </c>
      <c r="R47" s="5">
        <f t="shared" si="58"/>
        <v>0</v>
      </c>
      <c r="S47" s="5">
        <f t="shared" si="58"/>
        <v>0</v>
      </c>
      <c r="T47" s="5">
        <f t="shared" si="58"/>
        <v>0</v>
      </c>
      <c r="U47" s="5">
        <f t="shared" si="58"/>
        <v>0</v>
      </c>
      <c r="V47" s="5">
        <f t="shared" si="58"/>
        <v>0</v>
      </c>
      <c r="W47" s="5">
        <f t="shared" si="58"/>
        <v>0</v>
      </c>
      <c r="X47" s="5">
        <f t="shared" si="58"/>
        <v>0</v>
      </c>
      <c r="Y47" s="5">
        <f t="shared" si="58"/>
        <v>0</v>
      </c>
      <c r="Z47" s="5">
        <f t="shared" si="58"/>
        <v>0</v>
      </c>
      <c r="AA47" s="5">
        <f t="shared" si="58"/>
        <v>0</v>
      </c>
      <c r="AB47" s="5">
        <f t="shared" si="58"/>
        <v>0</v>
      </c>
      <c r="AC47" s="5">
        <f t="shared" si="58"/>
        <v>0</v>
      </c>
      <c r="AD47" s="5">
        <f t="shared" si="58"/>
        <v>19848.110571208334</v>
      </c>
      <c r="AE47" s="5">
        <f t="shared" si="58"/>
        <v>19848.110571208334</v>
      </c>
      <c r="AF47" s="5">
        <f t="shared" si="58"/>
        <v>19848.110571208334</v>
      </c>
      <c r="AG47" s="5">
        <f t="shared" si="58"/>
        <v>19848.110571208334</v>
      </c>
      <c r="AH47" s="5">
        <f t="shared" si="58"/>
        <v>19848.110571208334</v>
      </c>
      <c r="AI47" s="5">
        <f t="shared" si="58"/>
        <v>19848.110571208334</v>
      </c>
      <c r="AJ47" s="5">
        <f t="shared" si="58"/>
        <v>19848.110571208334</v>
      </c>
      <c r="AK47" s="5">
        <f t="shared" si="58"/>
        <v>19848.110571208334</v>
      </c>
      <c r="AL47" s="5">
        <f t="shared" si="58"/>
        <v>19848.110571208334</v>
      </c>
    </row>
    <row r="49" spans="1:38" x14ac:dyDescent="0.2">
      <c r="A49" s="1" t="s">
        <v>34</v>
      </c>
      <c r="B49" t="s">
        <v>1</v>
      </c>
      <c r="C49" t="s">
        <v>30</v>
      </c>
      <c r="D49" s="22"/>
      <c r="E49" s="2">
        <f>SUM(E31,E37,E43)</f>
        <v>4897.2839062499997</v>
      </c>
      <c r="F49" s="2">
        <f t="shared" ref="F49:P49" si="59">SUM(F31,F37,F43)</f>
        <v>4897.2839062499997</v>
      </c>
      <c r="G49" s="2">
        <f t="shared" si="59"/>
        <v>4897.2839062499997</v>
      </c>
      <c r="H49" s="2">
        <f t="shared" si="59"/>
        <v>4897.2839062499997</v>
      </c>
      <c r="I49" s="2">
        <f t="shared" si="59"/>
        <v>4897.2839062499997</v>
      </c>
      <c r="J49" s="2">
        <f t="shared" si="59"/>
        <v>4897.2839062499997</v>
      </c>
      <c r="K49" s="2">
        <f t="shared" si="59"/>
        <v>4897.2839062499997</v>
      </c>
      <c r="L49" s="2">
        <f t="shared" si="59"/>
        <v>4897.2839062499997</v>
      </c>
      <c r="M49" s="2">
        <f t="shared" si="59"/>
        <v>4897.2839062499997</v>
      </c>
      <c r="N49" s="2">
        <f t="shared" si="59"/>
        <v>4897.2839062499997</v>
      </c>
      <c r="O49" s="2">
        <f t="shared" si="59"/>
        <v>4897.2839062499997</v>
      </c>
      <c r="P49" s="2">
        <f t="shared" si="59"/>
        <v>4897.2839062499997</v>
      </c>
      <c r="Q49" s="10">
        <f t="shared" ref="Q49:Q52" si="60">SUM(E49:P49)</f>
        <v>58767.406874999993</v>
      </c>
      <c r="R49" s="2">
        <f>SUM(R31,R37,R43)</f>
        <v>33037.386286374996</v>
      </c>
      <c r="S49" s="2">
        <f t="shared" ref="S49:AL51" si="61">SUM(S31,S37,S43)</f>
        <v>33037.386286374996</v>
      </c>
      <c r="T49" s="2">
        <f t="shared" si="61"/>
        <v>33037.386286374996</v>
      </c>
      <c r="U49" s="2">
        <f t="shared" si="61"/>
        <v>33037.386286374996</v>
      </c>
      <c r="V49" s="2">
        <f t="shared" si="61"/>
        <v>33037.386286374996</v>
      </c>
      <c r="W49" s="2">
        <f t="shared" si="61"/>
        <v>33037.386286374996</v>
      </c>
      <c r="X49" s="2">
        <f t="shared" si="61"/>
        <v>33037.386286374996</v>
      </c>
      <c r="Y49" s="2">
        <f t="shared" si="61"/>
        <v>33037.386286374996</v>
      </c>
      <c r="Z49" s="2">
        <f t="shared" si="61"/>
        <v>33037.386286374996</v>
      </c>
      <c r="AA49" s="2">
        <f t="shared" si="61"/>
        <v>33037.386286374996</v>
      </c>
      <c r="AB49" s="2">
        <f t="shared" si="61"/>
        <v>33037.386286374996</v>
      </c>
      <c r="AC49" s="2">
        <f t="shared" si="61"/>
        <v>33037.386286374996</v>
      </c>
      <c r="AD49" s="2">
        <f t="shared" si="61"/>
        <v>54170.193665166669</v>
      </c>
      <c r="AE49" s="2">
        <f t="shared" si="61"/>
        <v>54170.193665166669</v>
      </c>
      <c r="AF49" s="2">
        <f t="shared" si="61"/>
        <v>54170.193665166669</v>
      </c>
      <c r="AG49" s="2">
        <f t="shared" si="61"/>
        <v>54170.193665166669</v>
      </c>
      <c r="AH49" s="2">
        <f t="shared" si="61"/>
        <v>54170.193665166669</v>
      </c>
      <c r="AI49" s="2">
        <f t="shared" si="61"/>
        <v>54170.193665166669</v>
      </c>
      <c r="AJ49" s="2">
        <f t="shared" si="61"/>
        <v>54170.193665166669</v>
      </c>
      <c r="AK49" s="2">
        <f t="shared" si="61"/>
        <v>54170.193665166669</v>
      </c>
      <c r="AL49" s="2">
        <f t="shared" si="61"/>
        <v>54170.193665166669</v>
      </c>
    </row>
    <row r="50" spans="1:38" x14ac:dyDescent="0.2">
      <c r="C50" t="s">
        <v>14</v>
      </c>
      <c r="D50" s="22"/>
      <c r="E50" s="2">
        <f t="shared" ref="E50:P51" si="62">SUM(E32,E38,E44)</f>
        <v>6250</v>
      </c>
      <c r="F50" s="2">
        <f t="shared" si="62"/>
        <v>6250</v>
      </c>
      <c r="G50" s="2">
        <f t="shared" si="62"/>
        <v>6250</v>
      </c>
      <c r="H50" s="2">
        <f t="shared" si="62"/>
        <v>6250</v>
      </c>
      <c r="I50" s="2">
        <f t="shared" si="62"/>
        <v>6250</v>
      </c>
      <c r="J50" s="2">
        <f t="shared" si="62"/>
        <v>6250</v>
      </c>
      <c r="K50" s="2">
        <f t="shared" si="62"/>
        <v>6250</v>
      </c>
      <c r="L50" s="2">
        <f t="shared" si="62"/>
        <v>6250</v>
      </c>
      <c r="M50" s="2">
        <f t="shared" si="62"/>
        <v>6250</v>
      </c>
      <c r="N50" s="2">
        <f t="shared" si="62"/>
        <v>6250</v>
      </c>
      <c r="O50" s="2">
        <f t="shared" si="62"/>
        <v>6250</v>
      </c>
      <c r="P50" s="2">
        <f t="shared" si="62"/>
        <v>6250</v>
      </c>
      <c r="Q50" s="10">
        <f t="shared" si="60"/>
        <v>75000</v>
      </c>
      <c r="R50" s="2">
        <f t="shared" ref="R50:AG51" si="63">SUM(R32,R38,R44)</f>
        <v>20593.805416666666</v>
      </c>
      <c r="S50" s="2">
        <f t="shared" si="63"/>
        <v>20593.805416666666</v>
      </c>
      <c r="T50" s="2">
        <f t="shared" si="63"/>
        <v>20593.805416666666</v>
      </c>
      <c r="U50" s="2">
        <f t="shared" si="63"/>
        <v>20593.805416666666</v>
      </c>
      <c r="V50" s="2">
        <f t="shared" si="63"/>
        <v>20593.805416666666</v>
      </c>
      <c r="W50" s="2">
        <f t="shared" si="63"/>
        <v>20593.805416666666</v>
      </c>
      <c r="X50" s="2">
        <f t="shared" si="63"/>
        <v>20593.805416666666</v>
      </c>
      <c r="Y50" s="2">
        <f t="shared" si="63"/>
        <v>20593.805416666666</v>
      </c>
      <c r="Z50" s="2">
        <f t="shared" si="63"/>
        <v>20593.805416666666</v>
      </c>
      <c r="AA50" s="2">
        <f t="shared" si="63"/>
        <v>20593.805416666666</v>
      </c>
      <c r="AB50" s="2">
        <f t="shared" si="63"/>
        <v>20593.805416666666</v>
      </c>
      <c r="AC50" s="2">
        <f t="shared" si="63"/>
        <v>20593.805416666666</v>
      </c>
      <c r="AD50" s="2">
        <f t="shared" si="63"/>
        <v>27611.021236333334</v>
      </c>
      <c r="AE50" s="2">
        <f t="shared" si="63"/>
        <v>27611.021236333334</v>
      </c>
      <c r="AF50" s="2">
        <f t="shared" si="63"/>
        <v>27611.021236333334</v>
      </c>
      <c r="AG50" s="2">
        <f t="shared" si="63"/>
        <v>27611.021236333334</v>
      </c>
      <c r="AH50" s="2">
        <f t="shared" si="61"/>
        <v>27611.021236333334</v>
      </c>
      <c r="AI50" s="2">
        <f t="shared" si="61"/>
        <v>27611.021236333334</v>
      </c>
      <c r="AJ50" s="2">
        <f t="shared" si="61"/>
        <v>27611.021236333334</v>
      </c>
      <c r="AK50" s="2">
        <f t="shared" si="61"/>
        <v>27611.021236333334</v>
      </c>
      <c r="AL50" s="2">
        <f t="shared" si="61"/>
        <v>27611.021236333334</v>
      </c>
    </row>
    <row r="51" spans="1:38" x14ac:dyDescent="0.2">
      <c r="C51" t="s">
        <v>31</v>
      </c>
      <c r="D51" s="22"/>
      <c r="E51" s="2">
        <f t="shared" si="62"/>
        <v>0</v>
      </c>
      <c r="F51" s="2">
        <f t="shared" si="62"/>
        <v>0</v>
      </c>
      <c r="G51" s="2">
        <f t="shared" si="62"/>
        <v>0</v>
      </c>
      <c r="H51" s="2">
        <f t="shared" si="62"/>
        <v>0</v>
      </c>
      <c r="I51" s="2">
        <f t="shared" si="62"/>
        <v>0</v>
      </c>
      <c r="J51" s="2">
        <f t="shared" si="62"/>
        <v>0</v>
      </c>
      <c r="K51" s="2">
        <f t="shared" si="62"/>
        <v>0</v>
      </c>
      <c r="L51" s="2">
        <f t="shared" si="62"/>
        <v>0</v>
      </c>
      <c r="M51" s="2">
        <f t="shared" si="62"/>
        <v>0</v>
      </c>
      <c r="N51" s="2">
        <f t="shared" si="62"/>
        <v>0</v>
      </c>
      <c r="O51" s="2">
        <f t="shared" si="62"/>
        <v>0</v>
      </c>
      <c r="P51" s="2">
        <f t="shared" si="62"/>
        <v>0</v>
      </c>
      <c r="Q51" s="10">
        <f t="shared" si="60"/>
        <v>0</v>
      </c>
      <c r="R51" s="2">
        <f t="shared" si="63"/>
        <v>0</v>
      </c>
      <c r="S51" s="2">
        <f t="shared" si="61"/>
        <v>0</v>
      </c>
      <c r="T51" s="2">
        <f t="shared" si="61"/>
        <v>0</v>
      </c>
      <c r="U51" s="2">
        <f t="shared" si="61"/>
        <v>0</v>
      </c>
      <c r="V51" s="2">
        <f t="shared" si="61"/>
        <v>0</v>
      </c>
      <c r="W51" s="2">
        <f t="shared" si="61"/>
        <v>0</v>
      </c>
      <c r="X51" s="2">
        <f t="shared" si="61"/>
        <v>0</v>
      </c>
      <c r="Y51" s="2">
        <f t="shared" si="61"/>
        <v>0</v>
      </c>
      <c r="Z51" s="2">
        <f t="shared" si="61"/>
        <v>0</v>
      </c>
      <c r="AA51" s="2">
        <f t="shared" si="61"/>
        <v>0</v>
      </c>
      <c r="AB51" s="2">
        <f t="shared" si="61"/>
        <v>0</v>
      </c>
      <c r="AC51" s="2">
        <f t="shared" si="61"/>
        <v>0</v>
      </c>
      <c r="AD51" s="2">
        <f t="shared" si="61"/>
        <v>0</v>
      </c>
      <c r="AE51" s="2">
        <f t="shared" si="61"/>
        <v>0</v>
      </c>
      <c r="AF51" s="2">
        <f t="shared" si="61"/>
        <v>0</v>
      </c>
      <c r="AG51" s="2">
        <f t="shared" si="61"/>
        <v>0</v>
      </c>
      <c r="AH51" s="2">
        <f t="shared" si="61"/>
        <v>0</v>
      </c>
      <c r="AI51" s="2">
        <f t="shared" si="61"/>
        <v>0</v>
      </c>
      <c r="AJ51" s="2">
        <f t="shared" si="61"/>
        <v>0</v>
      </c>
      <c r="AK51" s="2">
        <f t="shared" si="61"/>
        <v>0</v>
      </c>
      <c r="AL51" s="2">
        <f t="shared" si="61"/>
        <v>0</v>
      </c>
    </row>
    <row r="52" spans="1:38" x14ac:dyDescent="0.2">
      <c r="E52" s="2"/>
      <c r="F52" s="2">
        <f>(E39+((F45)/2))*$D$7/12</f>
        <v>0</v>
      </c>
      <c r="G52" s="2">
        <f t="shared" ref="G52:L52" si="64">(F39+((G45)/2))*$D$7/12</f>
        <v>0</v>
      </c>
      <c r="H52" s="2">
        <f t="shared" si="64"/>
        <v>0</v>
      </c>
      <c r="I52" s="2">
        <f t="shared" si="64"/>
        <v>0</v>
      </c>
      <c r="J52" s="2">
        <f t="shared" si="64"/>
        <v>0</v>
      </c>
      <c r="K52" s="2">
        <f t="shared" si="64"/>
        <v>0</v>
      </c>
      <c r="L52" s="2">
        <f t="shared" si="64"/>
        <v>0</v>
      </c>
      <c r="M52" s="2">
        <f>(L39+((M45)/2))*$D$7/12</f>
        <v>0</v>
      </c>
      <c r="N52" s="2">
        <f>(M39+((N45)/2))*$D$7/12</f>
        <v>0</v>
      </c>
      <c r="O52" s="2">
        <f>(N39+((O45)/2))*$D$7/12</f>
        <v>0</v>
      </c>
      <c r="P52" s="2">
        <f>(O39+((P45)/2))*$D$7/12</f>
        <v>0</v>
      </c>
      <c r="Q52" s="10">
        <f t="shared" si="60"/>
        <v>0</v>
      </c>
      <c r="R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>
        <f t="shared" ref="AD52" si="65">P13*D52</f>
        <v>0</v>
      </c>
      <c r="AE52" s="2">
        <f t="shared" ref="AE52:AL52" si="66">(AD39+((AE45)/2))*$D$7/12</f>
        <v>0</v>
      </c>
      <c r="AF52" s="2">
        <f t="shared" si="66"/>
        <v>0</v>
      </c>
      <c r="AG52" s="2">
        <f t="shared" si="66"/>
        <v>0</v>
      </c>
      <c r="AH52" s="2">
        <f t="shared" si="66"/>
        <v>0</v>
      </c>
      <c r="AI52" s="2">
        <f t="shared" si="66"/>
        <v>0</v>
      </c>
      <c r="AJ52" s="2">
        <f t="shared" si="66"/>
        <v>0</v>
      </c>
      <c r="AK52" s="2">
        <f t="shared" si="66"/>
        <v>0</v>
      </c>
      <c r="AL52" s="2">
        <f t="shared" si="66"/>
        <v>0</v>
      </c>
    </row>
    <row r="53" spans="1:38" ht="13.5" thickBot="1" x14ac:dyDescent="0.25">
      <c r="B53" t="s">
        <v>2</v>
      </c>
      <c r="E53" s="5">
        <f t="shared" ref="E53" si="67">SUM(E49:E52)</f>
        <v>11147.283906249999</v>
      </c>
      <c r="F53" s="5">
        <f t="shared" ref="F53:AL53" si="68">SUM(F49:F52)</f>
        <v>11147.283906249999</v>
      </c>
      <c r="G53" s="5">
        <f t="shared" si="68"/>
        <v>11147.283906249999</v>
      </c>
      <c r="H53" s="5">
        <f t="shared" si="68"/>
        <v>11147.283906249999</v>
      </c>
      <c r="I53" s="5">
        <f t="shared" si="68"/>
        <v>11147.283906249999</v>
      </c>
      <c r="J53" s="5">
        <f t="shared" si="68"/>
        <v>11147.283906249999</v>
      </c>
      <c r="K53" s="5">
        <f t="shared" si="68"/>
        <v>11147.283906249999</v>
      </c>
      <c r="L53" s="5">
        <f t="shared" si="68"/>
        <v>11147.283906249999</v>
      </c>
      <c r="M53" s="5">
        <f t="shared" si="68"/>
        <v>11147.283906249999</v>
      </c>
      <c r="N53" s="5">
        <f t="shared" si="68"/>
        <v>11147.283906249999</v>
      </c>
      <c r="O53" s="5">
        <f t="shared" si="68"/>
        <v>11147.283906249999</v>
      </c>
      <c r="P53" s="5">
        <f t="shared" si="68"/>
        <v>11147.283906249999</v>
      </c>
      <c r="Q53" s="11">
        <f t="shared" si="68"/>
        <v>133767.40687499999</v>
      </c>
      <c r="R53" s="5">
        <f t="shared" si="68"/>
        <v>53631.191703041666</v>
      </c>
      <c r="S53" s="5">
        <f t="shared" si="68"/>
        <v>53631.191703041666</v>
      </c>
      <c r="T53" s="5">
        <f t="shared" si="68"/>
        <v>53631.191703041666</v>
      </c>
      <c r="U53" s="5">
        <f t="shared" si="68"/>
        <v>53631.191703041666</v>
      </c>
      <c r="V53" s="5">
        <f t="shared" si="68"/>
        <v>53631.191703041666</v>
      </c>
      <c r="W53" s="5">
        <f t="shared" si="68"/>
        <v>53631.191703041666</v>
      </c>
      <c r="X53" s="5">
        <f t="shared" si="68"/>
        <v>53631.191703041666</v>
      </c>
      <c r="Y53" s="5">
        <f t="shared" si="68"/>
        <v>53631.191703041666</v>
      </c>
      <c r="Z53" s="5">
        <f t="shared" si="68"/>
        <v>53631.191703041666</v>
      </c>
      <c r="AA53" s="5">
        <f t="shared" si="68"/>
        <v>53631.191703041666</v>
      </c>
      <c r="AB53" s="5">
        <f t="shared" si="68"/>
        <v>53631.191703041666</v>
      </c>
      <c r="AC53" s="5">
        <f t="shared" si="68"/>
        <v>53631.191703041666</v>
      </c>
      <c r="AD53" s="5">
        <f t="shared" si="68"/>
        <v>81781.214901500003</v>
      </c>
      <c r="AE53" s="5">
        <f t="shared" si="68"/>
        <v>81781.214901500003</v>
      </c>
      <c r="AF53" s="5">
        <f t="shared" si="68"/>
        <v>81781.214901500003</v>
      </c>
      <c r="AG53" s="5">
        <f t="shared" si="68"/>
        <v>81781.214901500003</v>
      </c>
      <c r="AH53" s="5">
        <f t="shared" si="68"/>
        <v>81781.214901500003</v>
      </c>
      <c r="AI53" s="5">
        <f t="shared" si="68"/>
        <v>81781.214901500003</v>
      </c>
      <c r="AJ53" s="5">
        <f t="shared" si="68"/>
        <v>81781.214901500003</v>
      </c>
      <c r="AK53" s="5">
        <f t="shared" si="68"/>
        <v>81781.214901500003</v>
      </c>
      <c r="AL53" s="5">
        <f t="shared" si="68"/>
        <v>81781.214901500003</v>
      </c>
    </row>
    <row r="56" spans="1:38" x14ac:dyDescent="0.2">
      <c r="A56" s="1" t="s">
        <v>35</v>
      </c>
      <c r="B56" t="s">
        <v>1</v>
      </c>
      <c r="C56" t="s">
        <v>30</v>
      </c>
      <c r="D56" s="22"/>
      <c r="E56" s="2">
        <f>-E49</f>
        <v>-4897.2839062499997</v>
      </c>
      <c r="F56" s="2">
        <f>E56-F49</f>
        <v>-9794.5678124999995</v>
      </c>
      <c r="G56" s="2">
        <f t="shared" ref="G56:P58" si="69">F56-G49</f>
        <v>-14691.85171875</v>
      </c>
      <c r="H56" s="2">
        <f t="shared" si="69"/>
        <v>-19589.135624999999</v>
      </c>
      <c r="I56" s="2">
        <f t="shared" si="69"/>
        <v>-24486.419531249998</v>
      </c>
      <c r="J56" s="2">
        <f t="shared" si="69"/>
        <v>-29383.703437499997</v>
      </c>
      <c r="K56" s="2">
        <f t="shared" si="69"/>
        <v>-34280.987343749999</v>
      </c>
      <c r="L56" s="2">
        <f t="shared" si="69"/>
        <v>-39178.271249999998</v>
      </c>
      <c r="M56" s="2">
        <f t="shared" si="69"/>
        <v>-44075.555156249997</v>
      </c>
      <c r="N56" s="2">
        <f t="shared" si="69"/>
        <v>-48972.839062499996</v>
      </c>
      <c r="O56" s="2">
        <f t="shared" si="69"/>
        <v>-53870.122968749994</v>
      </c>
      <c r="P56" s="2">
        <f t="shared" si="69"/>
        <v>-58767.406874999993</v>
      </c>
      <c r="Q56" s="10">
        <f t="shared" ref="Q56:Q59" si="70">SUM(E56:P56)</f>
        <v>-381988.14468749997</v>
      </c>
      <c r="R56" s="2">
        <f>P56-R49</f>
        <v>-91804.793161374982</v>
      </c>
      <c r="S56" s="2">
        <f>R56-S49</f>
        <v>-124842.17944774998</v>
      </c>
      <c r="T56" s="2">
        <f t="shared" ref="T56:AL58" si="71">S56-T49</f>
        <v>-157879.56573412498</v>
      </c>
      <c r="U56" s="2">
        <f t="shared" si="71"/>
        <v>-190916.95202049997</v>
      </c>
      <c r="V56" s="2">
        <f t="shared" si="71"/>
        <v>-223954.33830687497</v>
      </c>
      <c r="W56" s="2">
        <f t="shared" si="71"/>
        <v>-256991.72459324996</v>
      </c>
      <c r="X56" s="2">
        <f t="shared" si="71"/>
        <v>-290029.11087962496</v>
      </c>
      <c r="Y56" s="2">
        <f t="shared" si="71"/>
        <v>-323066.49716599996</v>
      </c>
      <c r="Z56" s="2">
        <f t="shared" si="71"/>
        <v>-356103.88345237495</v>
      </c>
      <c r="AA56" s="2">
        <f t="shared" si="71"/>
        <v>-389141.26973874995</v>
      </c>
      <c r="AB56" s="2">
        <f t="shared" si="71"/>
        <v>-422178.65602512495</v>
      </c>
      <c r="AC56" s="2">
        <f t="shared" si="71"/>
        <v>-455216.04231149994</v>
      </c>
      <c r="AD56" s="2">
        <f t="shared" si="71"/>
        <v>-509386.23597666662</v>
      </c>
      <c r="AE56" s="2">
        <f t="shared" si="71"/>
        <v>-563556.4296418333</v>
      </c>
      <c r="AF56" s="2">
        <f t="shared" si="71"/>
        <v>-617726.62330699991</v>
      </c>
      <c r="AG56" s="2">
        <f t="shared" si="71"/>
        <v>-671896.81697216653</v>
      </c>
      <c r="AH56" s="2">
        <f t="shared" si="71"/>
        <v>-726067.01063733315</v>
      </c>
      <c r="AI56" s="2">
        <f t="shared" si="71"/>
        <v>-780237.20430249977</v>
      </c>
      <c r="AJ56" s="2">
        <f t="shared" si="71"/>
        <v>-834407.39796766639</v>
      </c>
      <c r="AK56" s="2">
        <f t="shared" si="71"/>
        <v>-888577.59163283301</v>
      </c>
      <c r="AL56" s="2">
        <f t="shared" si="71"/>
        <v>-942747.78529799962</v>
      </c>
    </row>
    <row r="57" spans="1:38" x14ac:dyDescent="0.2">
      <c r="C57" t="s">
        <v>14</v>
      </c>
      <c r="D57" s="22"/>
      <c r="E57" s="2">
        <f>-E50</f>
        <v>-6250</v>
      </c>
      <c r="F57" s="2">
        <f>E57-F50</f>
        <v>-12500</v>
      </c>
      <c r="G57" s="2">
        <f t="shared" si="69"/>
        <v>-18750</v>
      </c>
      <c r="H57" s="2">
        <f t="shared" si="69"/>
        <v>-25000</v>
      </c>
      <c r="I57" s="2">
        <f t="shared" si="69"/>
        <v>-31250</v>
      </c>
      <c r="J57" s="2">
        <f t="shared" si="69"/>
        <v>-37500</v>
      </c>
      <c r="K57" s="2">
        <f t="shared" si="69"/>
        <v>-43750</v>
      </c>
      <c r="L57" s="2">
        <f t="shared" si="69"/>
        <v>-50000</v>
      </c>
      <c r="M57" s="2">
        <f t="shared" si="69"/>
        <v>-56250</v>
      </c>
      <c r="N57" s="2">
        <f t="shared" si="69"/>
        <v>-62500</v>
      </c>
      <c r="O57" s="2">
        <f t="shared" si="69"/>
        <v>-68750</v>
      </c>
      <c r="P57" s="2">
        <f t="shared" si="69"/>
        <v>-75000</v>
      </c>
      <c r="Q57" s="10">
        <f t="shared" si="70"/>
        <v>-487500</v>
      </c>
      <c r="R57" s="2">
        <f>P57-R50</f>
        <v>-95593.80541666667</v>
      </c>
      <c r="S57" s="2">
        <f>R57-S50</f>
        <v>-116187.61083333334</v>
      </c>
      <c r="T57" s="2">
        <f t="shared" si="71"/>
        <v>-136781.41625000001</v>
      </c>
      <c r="U57" s="2">
        <f t="shared" si="71"/>
        <v>-157375.22166666668</v>
      </c>
      <c r="V57" s="2">
        <f t="shared" si="71"/>
        <v>-177969.02708333335</v>
      </c>
      <c r="W57" s="2">
        <f t="shared" si="71"/>
        <v>-198562.83250000002</v>
      </c>
      <c r="X57" s="2">
        <f t="shared" si="71"/>
        <v>-219156.63791666669</v>
      </c>
      <c r="Y57" s="2">
        <f t="shared" si="71"/>
        <v>-239750.44333333336</v>
      </c>
      <c r="Z57" s="2">
        <f t="shared" si="71"/>
        <v>-260344.24875000003</v>
      </c>
      <c r="AA57" s="2">
        <f t="shared" si="71"/>
        <v>-280938.0541666667</v>
      </c>
      <c r="AB57" s="2">
        <f t="shared" si="71"/>
        <v>-301531.85958333337</v>
      </c>
      <c r="AC57" s="2">
        <f t="shared" si="71"/>
        <v>-322125.66500000004</v>
      </c>
      <c r="AD57" s="2">
        <f t="shared" si="71"/>
        <v>-349736.68623633339</v>
      </c>
      <c r="AE57" s="2">
        <f t="shared" si="71"/>
        <v>-377347.70747266675</v>
      </c>
      <c r="AF57" s="2">
        <f t="shared" si="71"/>
        <v>-404958.7287090001</v>
      </c>
      <c r="AG57" s="2">
        <f t="shared" si="71"/>
        <v>-432569.74994533346</v>
      </c>
      <c r="AH57" s="2">
        <f t="shared" si="71"/>
        <v>-460180.77118166682</v>
      </c>
      <c r="AI57" s="2">
        <f t="shared" si="71"/>
        <v>-487791.79241800017</v>
      </c>
      <c r="AJ57" s="2">
        <f t="shared" si="71"/>
        <v>-515402.81365433353</v>
      </c>
      <c r="AK57" s="2">
        <f t="shared" si="71"/>
        <v>-543013.83489066688</v>
      </c>
      <c r="AL57" s="2">
        <f t="shared" si="71"/>
        <v>-570624.85612700018</v>
      </c>
    </row>
    <row r="58" spans="1:38" x14ac:dyDescent="0.2">
      <c r="C58" t="s">
        <v>31</v>
      </c>
      <c r="D58" s="22"/>
      <c r="E58" s="2">
        <f>-E51</f>
        <v>0</v>
      </c>
      <c r="F58" s="2">
        <f>E58-F51</f>
        <v>0</v>
      </c>
      <c r="G58" s="2">
        <f t="shared" si="69"/>
        <v>0</v>
      </c>
      <c r="H58" s="2">
        <f t="shared" si="69"/>
        <v>0</v>
      </c>
      <c r="I58" s="2">
        <f t="shared" si="69"/>
        <v>0</v>
      </c>
      <c r="J58" s="2">
        <f t="shared" si="69"/>
        <v>0</v>
      </c>
      <c r="K58" s="2">
        <f t="shared" si="69"/>
        <v>0</v>
      </c>
      <c r="L58" s="2">
        <f t="shared" si="69"/>
        <v>0</v>
      </c>
      <c r="M58" s="2">
        <f t="shared" si="69"/>
        <v>0</v>
      </c>
      <c r="N58" s="2">
        <f t="shared" si="69"/>
        <v>0</v>
      </c>
      <c r="O58" s="2">
        <f t="shared" si="69"/>
        <v>0</v>
      </c>
      <c r="P58" s="2">
        <f t="shared" si="69"/>
        <v>0</v>
      </c>
      <c r="Q58" s="10">
        <f t="shared" si="70"/>
        <v>0</v>
      </c>
      <c r="R58" s="2">
        <f>P58-R51</f>
        <v>0</v>
      </c>
      <c r="S58" s="2">
        <f>R58-S51</f>
        <v>0</v>
      </c>
      <c r="T58" s="2">
        <f t="shared" si="71"/>
        <v>0</v>
      </c>
      <c r="U58" s="2">
        <f t="shared" si="71"/>
        <v>0</v>
      </c>
      <c r="V58" s="2">
        <f t="shared" si="71"/>
        <v>0</v>
      </c>
      <c r="W58" s="2">
        <f t="shared" si="71"/>
        <v>0</v>
      </c>
      <c r="X58" s="2">
        <f t="shared" si="71"/>
        <v>0</v>
      </c>
      <c r="Y58" s="2">
        <f t="shared" si="71"/>
        <v>0</v>
      </c>
      <c r="Z58" s="2">
        <f t="shared" si="71"/>
        <v>0</v>
      </c>
      <c r="AA58" s="2">
        <f t="shared" si="71"/>
        <v>0</v>
      </c>
      <c r="AB58" s="2">
        <f t="shared" si="71"/>
        <v>0</v>
      </c>
      <c r="AC58" s="2">
        <f t="shared" si="71"/>
        <v>0</v>
      </c>
      <c r="AD58" s="2">
        <f t="shared" si="71"/>
        <v>0</v>
      </c>
      <c r="AE58" s="2">
        <f t="shared" si="71"/>
        <v>0</v>
      </c>
      <c r="AF58" s="2">
        <f t="shared" si="71"/>
        <v>0</v>
      </c>
      <c r="AG58" s="2">
        <f t="shared" si="71"/>
        <v>0</v>
      </c>
      <c r="AH58" s="2">
        <f t="shared" si="71"/>
        <v>0</v>
      </c>
      <c r="AI58" s="2">
        <f t="shared" si="71"/>
        <v>0</v>
      </c>
      <c r="AJ58" s="2">
        <f t="shared" si="71"/>
        <v>0</v>
      </c>
      <c r="AK58" s="2">
        <f t="shared" si="71"/>
        <v>0</v>
      </c>
      <c r="AL58" s="2">
        <f t="shared" si="71"/>
        <v>0</v>
      </c>
    </row>
    <row r="59" spans="1:38" x14ac:dyDescent="0.2">
      <c r="E59" s="2"/>
      <c r="F59" s="2">
        <f>(E46+((F52)/2))*$D$7/12</f>
        <v>0</v>
      </c>
      <c r="G59" s="2">
        <f t="shared" ref="G59:L59" si="72">(F46+((G52)/2))*$D$7/12</f>
        <v>0</v>
      </c>
      <c r="H59" s="2">
        <f t="shared" si="72"/>
        <v>0</v>
      </c>
      <c r="I59" s="2">
        <f t="shared" si="72"/>
        <v>0</v>
      </c>
      <c r="J59" s="2">
        <f t="shared" si="72"/>
        <v>0</v>
      </c>
      <c r="K59" s="2">
        <f t="shared" si="72"/>
        <v>0</v>
      </c>
      <c r="L59" s="2">
        <f t="shared" si="72"/>
        <v>0</v>
      </c>
      <c r="M59" s="2">
        <f>(L46+((M52)/2))*$D$7/12</f>
        <v>0</v>
      </c>
      <c r="N59" s="2">
        <f>(M46+((N52)/2))*$D$7/12</f>
        <v>0</v>
      </c>
      <c r="O59" s="2">
        <f>(N46+((O52)/2))*$D$7/12</f>
        <v>0</v>
      </c>
      <c r="P59" s="2">
        <f>(O46+((P52)/2))*$D$7/12</f>
        <v>0</v>
      </c>
      <c r="Q59" s="10">
        <f t="shared" si="70"/>
        <v>0</v>
      </c>
      <c r="R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>
        <f t="shared" ref="AD59" si="73">P20*D59</f>
        <v>0</v>
      </c>
      <c r="AE59" s="2">
        <f t="shared" ref="AE59:AL59" si="74">(AD46+((AE52)/2))*$D$7/12</f>
        <v>0</v>
      </c>
      <c r="AF59" s="2">
        <f t="shared" si="74"/>
        <v>0</v>
      </c>
      <c r="AG59" s="2">
        <f t="shared" si="74"/>
        <v>0</v>
      </c>
      <c r="AH59" s="2">
        <f t="shared" si="74"/>
        <v>0</v>
      </c>
      <c r="AI59" s="2">
        <f t="shared" si="74"/>
        <v>0</v>
      </c>
      <c r="AJ59" s="2">
        <f t="shared" si="74"/>
        <v>0</v>
      </c>
      <c r="AK59" s="2">
        <f t="shared" si="74"/>
        <v>0</v>
      </c>
      <c r="AL59" s="2">
        <f t="shared" si="74"/>
        <v>0</v>
      </c>
    </row>
    <row r="60" spans="1:38" ht="13.5" thickBot="1" x14ac:dyDescent="0.25">
      <c r="B60" t="s">
        <v>2</v>
      </c>
      <c r="E60" s="5">
        <f t="shared" ref="E60" si="75">SUM(E56:E59)</f>
        <v>-11147.283906249999</v>
      </c>
      <c r="F60" s="5">
        <f t="shared" ref="F60:AL60" si="76">SUM(F56:F59)</f>
        <v>-22294.567812499998</v>
      </c>
      <c r="G60" s="5">
        <f t="shared" si="76"/>
        <v>-33441.851718749997</v>
      </c>
      <c r="H60" s="5">
        <f t="shared" si="76"/>
        <v>-44589.135624999995</v>
      </c>
      <c r="I60" s="5">
        <f t="shared" si="76"/>
        <v>-55736.419531249994</v>
      </c>
      <c r="J60" s="5">
        <f t="shared" si="76"/>
        <v>-66883.703437499993</v>
      </c>
      <c r="K60" s="5">
        <f t="shared" si="76"/>
        <v>-78030.987343749992</v>
      </c>
      <c r="L60" s="5">
        <f t="shared" si="76"/>
        <v>-89178.271249999991</v>
      </c>
      <c r="M60" s="5">
        <f t="shared" si="76"/>
        <v>-100325.55515624999</v>
      </c>
      <c r="N60" s="5">
        <f t="shared" si="76"/>
        <v>-111472.83906249999</v>
      </c>
      <c r="O60" s="5">
        <f t="shared" si="76"/>
        <v>-122620.12296874999</v>
      </c>
      <c r="P60" s="5">
        <f t="shared" si="76"/>
        <v>-133767.40687499999</v>
      </c>
      <c r="Q60" s="11">
        <f t="shared" si="76"/>
        <v>-869488.14468749997</v>
      </c>
      <c r="R60" s="5">
        <f t="shared" si="76"/>
        <v>-187398.59857804165</v>
      </c>
      <c r="S60" s="5">
        <f t="shared" si="76"/>
        <v>-241029.79028108332</v>
      </c>
      <c r="T60" s="5">
        <f t="shared" si="76"/>
        <v>-294660.98198412498</v>
      </c>
      <c r="U60" s="5">
        <f t="shared" si="76"/>
        <v>-348292.17368716665</v>
      </c>
      <c r="V60" s="5">
        <f t="shared" si="76"/>
        <v>-401923.36539020832</v>
      </c>
      <c r="W60" s="5">
        <f t="shared" si="76"/>
        <v>-455554.55709324998</v>
      </c>
      <c r="X60" s="5">
        <f t="shared" si="76"/>
        <v>-509185.74879629165</v>
      </c>
      <c r="Y60" s="5">
        <f t="shared" si="76"/>
        <v>-562816.94049933332</v>
      </c>
      <c r="Z60" s="5">
        <f t="shared" si="76"/>
        <v>-616448.13220237498</v>
      </c>
      <c r="AA60" s="5">
        <f t="shared" si="76"/>
        <v>-670079.32390541665</v>
      </c>
      <c r="AB60" s="5">
        <f t="shared" si="76"/>
        <v>-723710.51560845831</v>
      </c>
      <c r="AC60" s="5">
        <f t="shared" si="76"/>
        <v>-777341.70731149998</v>
      </c>
      <c r="AD60" s="5">
        <f t="shared" si="76"/>
        <v>-859122.92221300001</v>
      </c>
      <c r="AE60" s="5">
        <f t="shared" si="76"/>
        <v>-940904.13711450004</v>
      </c>
      <c r="AF60" s="5">
        <f t="shared" si="76"/>
        <v>-1022685.3520160001</v>
      </c>
      <c r="AG60" s="5">
        <f t="shared" si="76"/>
        <v>-1104466.5669175</v>
      </c>
      <c r="AH60" s="5">
        <f t="shared" si="76"/>
        <v>-1186247.7818189999</v>
      </c>
      <c r="AI60" s="5">
        <f t="shared" si="76"/>
        <v>-1268028.9967204998</v>
      </c>
      <c r="AJ60" s="5">
        <f t="shared" si="76"/>
        <v>-1349810.211622</v>
      </c>
      <c r="AK60" s="5">
        <f t="shared" si="76"/>
        <v>-1431591.4265234999</v>
      </c>
      <c r="AL60" s="5">
        <f t="shared" si="76"/>
        <v>-1513372.6414249998</v>
      </c>
    </row>
    <row r="63" spans="1:38" x14ac:dyDescent="0.2">
      <c r="A63" s="1" t="s">
        <v>36</v>
      </c>
      <c r="B63" t="s">
        <v>1</v>
      </c>
      <c r="C63" t="s">
        <v>30</v>
      </c>
      <c r="D63" s="22"/>
      <c r="E63" s="2">
        <f>E56-E24</f>
        <v>-4897.2839062499997</v>
      </c>
      <c r="F63" s="2">
        <f t="shared" ref="F63:P63" si="77">F56-F24</f>
        <v>-9794.5678124999995</v>
      </c>
      <c r="G63" s="2">
        <f t="shared" si="77"/>
        <v>-14691.85171875</v>
      </c>
      <c r="H63" s="2">
        <f t="shared" si="77"/>
        <v>-19589.135624999999</v>
      </c>
      <c r="I63" s="2">
        <f t="shared" si="77"/>
        <v>-24486.419531249998</v>
      </c>
      <c r="J63" s="2">
        <f t="shared" si="77"/>
        <v>-29383.703437499997</v>
      </c>
      <c r="K63" s="2">
        <f t="shared" si="77"/>
        <v>-34280.987343749999</v>
      </c>
      <c r="L63" s="2">
        <f t="shared" si="77"/>
        <v>-39133.24434609375</v>
      </c>
      <c r="M63" s="2">
        <f t="shared" si="77"/>
        <v>-42617.742926249994</v>
      </c>
      <c r="N63" s="2">
        <f t="shared" si="77"/>
        <v>-44592.515904843749</v>
      </c>
      <c r="O63" s="2">
        <f t="shared" si="77"/>
        <v>-46335.267896249992</v>
      </c>
      <c r="P63" s="2">
        <f t="shared" si="77"/>
        <v>-48032.992983749995</v>
      </c>
      <c r="Q63" s="10">
        <f t="shared" ref="Q63:Q66" si="78">SUM(E63:P63)</f>
        <v>-357835.71343218751</v>
      </c>
      <c r="R63" s="2">
        <f t="shared" ref="R63:AL65" si="79">R56-R24</f>
        <v>-77870.820451374981</v>
      </c>
      <c r="S63" s="2">
        <f t="shared" si="79"/>
        <v>-107708.64791899998</v>
      </c>
      <c r="T63" s="2">
        <f t="shared" si="79"/>
        <v>-137546.47538662498</v>
      </c>
      <c r="U63" s="2">
        <f t="shared" si="79"/>
        <v>-167384.30285424998</v>
      </c>
      <c r="V63" s="2">
        <f t="shared" si="79"/>
        <v>-197222.13032187498</v>
      </c>
      <c r="W63" s="2">
        <f t="shared" si="79"/>
        <v>-227059.95778949995</v>
      </c>
      <c r="X63" s="2">
        <f t="shared" si="79"/>
        <v>-256897.78525712495</v>
      </c>
      <c r="Y63" s="2">
        <f t="shared" si="79"/>
        <v>-284807.48001511453</v>
      </c>
      <c r="Z63" s="2">
        <f t="shared" si="79"/>
        <v>-308860.9093538333</v>
      </c>
      <c r="AA63" s="2">
        <f t="shared" si="79"/>
        <v>-329058.07327328122</v>
      </c>
      <c r="AB63" s="2">
        <f t="shared" si="79"/>
        <v>-345398.9717734583</v>
      </c>
      <c r="AC63" s="2">
        <f t="shared" si="79"/>
        <v>-359811.73756399995</v>
      </c>
      <c r="AD63" s="2">
        <f t="shared" si="79"/>
        <v>-395357.31073333329</v>
      </c>
      <c r="AE63" s="2">
        <f t="shared" si="79"/>
        <v>-430902.88390266662</v>
      </c>
      <c r="AF63" s="2">
        <f t="shared" si="79"/>
        <v>-466448.4570719999</v>
      </c>
      <c r="AG63" s="2">
        <f t="shared" si="79"/>
        <v>-501994.03024133318</v>
      </c>
      <c r="AH63" s="2">
        <f t="shared" si="79"/>
        <v>-537539.60341066646</v>
      </c>
      <c r="AI63" s="2">
        <f t="shared" si="79"/>
        <v>-573085.17657999974</v>
      </c>
      <c r="AJ63" s="2">
        <f t="shared" si="79"/>
        <v>-608630.74974933302</v>
      </c>
      <c r="AK63" s="2">
        <f t="shared" si="79"/>
        <v>-644176.32291866629</v>
      </c>
      <c r="AL63" s="2">
        <f t="shared" si="79"/>
        <v>-679721.89608799957</v>
      </c>
    </row>
    <row r="64" spans="1:38" x14ac:dyDescent="0.2">
      <c r="C64" t="s">
        <v>14</v>
      </c>
      <c r="D64" s="22"/>
      <c r="E64" s="2">
        <f t="shared" ref="E64:P65" si="80">E57-E25</f>
        <v>-6250</v>
      </c>
      <c r="F64" s="2">
        <f t="shared" si="80"/>
        <v>-12500</v>
      </c>
      <c r="G64" s="2">
        <f t="shared" si="80"/>
        <v>-18750</v>
      </c>
      <c r="H64" s="2">
        <f t="shared" si="80"/>
        <v>-25000</v>
      </c>
      <c r="I64" s="2">
        <f t="shared" si="80"/>
        <v>-31250</v>
      </c>
      <c r="J64" s="2">
        <f t="shared" si="80"/>
        <v>-37500</v>
      </c>
      <c r="K64" s="2">
        <f t="shared" si="80"/>
        <v>-43750</v>
      </c>
      <c r="L64" s="2">
        <f t="shared" si="80"/>
        <v>-49570.833333333336</v>
      </c>
      <c r="M64" s="2">
        <f t="shared" si="80"/>
        <v>-54533.333333333336</v>
      </c>
      <c r="N64" s="2">
        <f t="shared" si="80"/>
        <v>-58637.5</v>
      </c>
      <c r="O64" s="2">
        <f t="shared" si="80"/>
        <v>-61883.333333333336</v>
      </c>
      <c r="P64" s="2">
        <f t="shared" si="80"/>
        <v>-64700</v>
      </c>
      <c r="Q64" s="10">
        <f t="shared" si="78"/>
        <v>-464325</v>
      </c>
      <c r="R64" s="2">
        <f t="shared" si="79"/>
        <v>-81860.472083333341</v>
      </c>
      <c r="S64" s="2">
        <f t="shared" si="79"/>
        <v>-99020.944166666668</v>
      </c>
      <c r="T64" s="2">
        <f t="shared" si="79"/>
        <v>-116181.41625000001</v>
      </c>
      <c r="U64" s="2">
        <f t="shared" si="79"/>
        <v>-133341.88833333334</v>
      </c>
      <c r="V64" s="2">
        <f t="shared" si="79"/>
        <v>-150502.36041666669</v>
      </c>
      <c r="W64" s="2">
        <f t="shared" si="79"/>
        <v>-167662.83250000002</v>
      </c>
      <c r="X64" s="2">
        <f t="shared" si="79"/>
        <v>-184823.30458333337</v>
      </c>
      <c r="Y64" s="2">
        <f t="shared" si="79"/>
        <v>-201983.7766666667</v>
      </c>
      <c r="Z64" s="2">
        <f t="shared" si="79"/>
        <v>-217027.68805100003</v>
      </c>
      <c r="AA64" s="2">
        <f t="shared" si="79"/>
        <v>-229719.86532533338</v>
      </c>
      <c r="AB64" s="2">
        <f t="shared" si="79"/>
        <v>-242176.86918866669</v>
      </c>
      <c r="AC64" s="2">
        <f t="shared" si="79"/>
        <v>-254633.87305200004</v>
      </c>
      <c r="AD64" s="2">
        <f t="shared" si="79"/>
        <v>-274108.09273500007</v>
      </c>
      <c r="AE64" s="2">
        <f t="shared" si="79"/>
        <v>-293582.31241800007</v>
      </c>
      <c r="AF64" s="2">
        <f t="shared" si="79"/>
        <v>-313056.53210100008</v>
      </c>
      <c r="AG64" s="2">
        <f t="shared" si="79"/>
        <v>-332530.75178400008</v>
      </c>
      <c r="AH64" s="2">
        <f t="shared" si="79"/>
        <v>-352004.97146700014</v>
      </c>
      <c r="AI64" s="2">
        <f t="shared" si="79"/>
        <v>-371479.19115000014</v>
      </c>
      <c r="AJ64" s="2">
        <f t="shared" si="79"/>
        <v>-390953.41083300015</v>
      </c>
      <c r="AK64" s="2">
        <f t="shared" si="79"/>
        <v>-410427.63051600021</v>
      </c>
      <c r="AL64" s="2">
        <f t="shared" si="79"/>
        <v>-429901.85019900015</v>
      </c>
    </row>
    <row r="65" spans="1:38" x14ac:dyDescent="0.2">
      <c r="C65" t="s">
        <v>31</v>
      </c>
      <c r="D65" s="22"/>
      <c r="E65" s="2">
        <f t="shared" si="80"/>
        <v>0</v>
      </c>
      <c r="F65" s="2">
        <f t="shared" si="80"/>
        <v>0</v>
      </c>
      <c r="G65" s="2">
        <f t="shared" si="80"/>
        <v>0</v>
      </c>
      <c r="H65" s="2">
        <f t="shared" si="80"/>
        <v>0</v>
      </c>
      <c r="I65" s="2">
        <f t="shared" si="80"/>
        <v>0</v>
      </c>
      <c r="J65" s="2">
        <f t="shared" si="80"/>
        <v>0</v>
      </c>
      <c r="K65" s="2">
        <f t="shared" si="80"/>
        <v>0</v>
      </c>
      <c r="L65" s="2">
        <f t="shared" si="80"/>
        <v>0</v>
      </c>
      <c r="M65" s="2">
        <f t="shared" si="80"/>
        <v>0</v>
      </c>
      <c r="N65" s="2">
        <f t="shared" si="80"/>
        <v>0</v>
      </c>
      <c r="O65" s="2">
        <f t="shared" si="80"/>
        <v>0</v>
      </c>
      <c r="P65" s="2">
        <f t="shared" si="80"/>
        <v>0</v>
      </c>
      <c r="Q65" s="10">
        <f t="shared" si="78"/>
        <v>0</v>
      </c>
      <c r="R65" s="2">
        <f t="shared" si="79"/>
        <v>0</v>
      </c>
      <c r="S65" s="2">
        <f t="shared" si="79"/>
        <v>0</v>
      </c>
      <c r="T65" s="2">
        <f t="shared" si="79"/>
        <v>0</v>
      </c>
      <c r="U65" s="2">
        <f t="shared" si="79"/>
        <v>0</v>
      </c>
      <c r="V65" s="2">
        <f t="shared" si="79"/>
        <v>0</v>
      </c>
      <c r="W65" s="2">
        <f t="shared" si="79"/>
        <v>0</v>
      </c>
      <c r="X65" s="2">
        <f t="shared" si="79"/>
        <v>0</v>
      </c>
      <c r="Y65" s="2">
        <f t="shared" si="79"/>
        <v>0</v>
      </c>
      <c r="Z65" s="2">
        <f t="shared" si="79"/>
        <v>0</v>
      </c>
      <c r="AA65" s="2">
        <f t="shared" si="79"/>
        <v>0</v>
      </c>
      <c r="AB65" s="2">
        <f t="shared" si="79"/>
        <v>0</v>
      </c>
      <c r="AC65" s="2">
        <f t="shared" si="79"/>
        <v>0</v>
      </c>
      <c r="AD65" s="2">
        <f t="shared" si="79"/>
        <v>0</v>
      </c>
      <c r="AE65" s="2">
        <f t="shared" si="79"/>
        <v>0</v>
      </c>
      <c r="AF65" s="2">
        <f t="shared" si="79"/>
        <v>0</v>
      </c>
      <c r="AG65" s="2">
        <f t="shared" si="79"/>
        <v>0</v>
      </c>
      <c r="AH65" s="2">
        <f t="shared" si="79"/>
        <v>0</v>
      </c>
      <c r="AI65" s="2">
        <f t="shared" si="79"/>
        <v>0</v>
      </c>
      <c r="AJ65" s="2">
        <f t="shared" si="79"/>
        <v>0</v>
      </c>
      <c r="AK65" s="2">
        <f t="shared" si="79"/>
        <v>0</v>
      </c>
      <c r="AL65" s="2">
        <f t="shared" si="79"/>
        <v>0</v>
      </c>
    </row>
    <row r="66" spans="1:38" x14ac:dyDescent="0.2">
      <c r="E66" s="2"/>
      <c r="F66" s="2">
        <f>(E53+((F59)/2))*$D$7/12</f>
        <v>0</v>
      </c>
      <c r="G66" s="2">
        <f t="shared" ref="G66:L66" si="81">(F53+((G59)/2))*$D$7/12</f>
        <v>0</v>
      </c>
      <c r="H66" s="2">
        <f t="shared" si="81"/>
        <v>0</v>
      </c>
      <c r="I66" s="2">
        <f t="shared" si="81"/>
        <v>0</v>
      </c>
      <c r="J66" s="2">
        <f t="shared" si="81"/>
        <v>0</v>
      </c>
      <c r="K66" s="2">
        <f t="shared" si="81"/>
        <v>0</v>
      </c>
      <c r="L66" s="2">
        <f t="shared" si="81"/>
        <v>0</v>
      </c>
      <c r="M66" s="2">
        <f>(L53+((M59)/2))*$D$7/12</f>
        <v>0</v>
      </c>
      <c r="N66" s="2">
        <f>(M53+((N59)/2))*$D$7/12</f>
        <v>0</v>
      </c>
      <c r="O66" s="2">
        <f>(N53+((O59)/2))*$D$7/12</f>
        <v>0</v>
      </c>
      <c r="P66" s="2">
        <f>(O53+((P59)/2))*$D$7/12</f>
        <v>0</v>
      </c>
      <c r="Q66" s="10">
        <f t="shared" si="78"/>
        <v>0</v>
      </c>
      <c r="R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>
        <f t="shared" ref="AD66" si="82">P27*D66</f>
        <v>0</v>
      </c>
      <c r="AE66" s="2">
        <f t="shared" ref="AE66:AL66" si="83">(AD53+((AE59)/2))*$D$7/12</f>
        <v>0</v>
      </c>
      <c r="AF66" s="2">
        <f t="shared" si="83"/>
        <v>0</v>
      </c>
      <c r="AG66" s="2">
        <f t="shared" si="83"/>
        <v>0</v>
      </c>
      <c r="AH66" s="2">
        <f t="shared" si="83"/>
        <v>0</v>
      </c>
      <c r="AI66" s="2">
        <f t="shared" si="83"/>
        <v>0</v>
      </c>
      <c r="AJ66" s="2">
        <f t="shared" si="83"/>
        <v>0</v>
      </c>
      <c r="AK66" s="2">
        <f t="shared" si="83"/>
        <v>0</v>
      </c>
      <c r="AL66" s="2">
        <f t="shared" si="83"/>
        <v>0</v>
      </c>
    </row>
    <row r="67" spans="1:38" ht="13.5" thickBot="1" x14ac:dyDescent="0.25">
      <c r="B67" t="s">
        <v>2</v>
      </c>
      <c r="E67" s="5">
        <f t="shared" ref="E67" si="84">SUM(E63:E66)</f>
        <v>-11147.283906249999</v>
      </c>
      <c r="F67" s="5">
        <f t="shared" ref="F67:AL67" si="85">SUM(F63:F66)</f>
        <v>-22294.567812499998</v>
      </c>
      <c r="G67" s="5">
        <f t="shared" si="85"/>
        <v>-33441.851718749997</v>
      </c>
      <c r="H67" s="5">
        <f t="shared" si="85"/>
        <v>-44589.135624999995</v>
      </c>
      <c r="I67" s="5">
        <f t="shared" si="85"/>
        <v>-55736.419531249994</v>
      </c>
      <c r="J67" s="5">
        <f t="shared" si="85"/>
        <v>-66883.703437499993</v>
      </c>
      <c r="K67" s="5">
        <f t="shared" si="85"/>
        <v>-78030.987343749992</v>
      </c>
      <c r="L67" s="5">
        <f t="shared" si="85"/>
        <v>-88704.077679427079</v>
      </c>
      <c r="M67" s="5">
        <f t="shared" si="85"/>
        <v>-97151.076259583322</v>
      </c>
      <c r="N67" s="5">
        <f t="shared" si="85"/>
        <v>-103230.01590484375</v>
      </c>
      <c r="O67" s="5">
        <f t="shared" si="85"/>
        <v>-108218.60122958332</v>
      </c>
      <c r="P67" s="5">
        <f t="shared" si="85"/>
        <v>-112732.99298374999</v>
      </c>
      <c r="Q67" s="11">
        <f t="shared" si="85"/>
        <v>-822160.71343218745</v>
      </c>
      <c r="R67" s="5">
        <f t="shared" si="85"/>
        <v>-159731.29253470834</v>
      </c>
      <c r="S67" s="5">
        <f t="shared" si="85"/>
        <v>-206729.59208566666</v>
      </c>
      <c r="T67" s="5">
        <f t="shared" si="85"/>
        <v>-253727.89163662499</v>
      </c>
      <c r="U67" s="5">
        <f t="shared" si="85"/>
        <v>-300726.19118758332</v>
      </c>
      <c r="V67" s="5">
        <f t="shared" si="85"/>
        <v>-347724.4907385417</v>
      </c>
      <c r="W67" s="5">
        <f t="shared" si="85"/>
        <v>-394722.79028949997</v>
      </c>
      <c r="X67" s="5">
        <f t="shared" si="85"/>
        <v>-441721.08984045836</v>
      </c>
      <c r="Y67" s="5">
        <f t="shared" si="85"/>
        <v>-486791.25668178126</v>
      </c>
      <c r="Z67" s="5">
        <f t="shared" si="85"/>
        <v>-525888.5974048333</v>
      </c>
      <c r="AA67" s="5">
        <f t="shared" si="85"/>
        <v>-558777.93859861465</v>
      </c>
      <c r="AB67" s="5">
        <f t="shared" si="85"/>
        <v>-587575.84096212499</v>
      </c>
      <c r="AC67" s="5">
        <f t="shared" si="85"/>
        <v>-614445.61061600002</v>
      </c>
      <c r="AD67" s="5">
        <f t="shared" si="85"/>
        <v>-669465.40346833342</v>
      </c>
      <c r="AE67" s="5">
        <f t="shared" si="85"/>
        <v>-724485.1963206667</v>
      </c>
      <c r="AF67" s="5">
        <f t="shared" si="85"/>
        <v>-779504.98917299998</v>
      </c>
      <c r="AG67" s="5">
        <f t="shared" si="85"/>
        <v>-834524.78202533326</v>
      </c>
      <c r="AH67" s="5">
        <f t="shared" si="85"/>
        <v>-889544.57487766654</v>
      </c>
      <c r="AI67" s="5">
        <f t="shared" si="85"/>
        <v>-944564.36772999982</v>
      </c>
      <c r="AJ67" s="5">
        <f t="shared" si="85"/>
        <v>-999584.1605823331</v>
      </c>
      <c r="AK67" s="5">
        <f t="shared" si="85"/>
        <v>-1054603.9534346666</v>
      </c>
      <c r="AL67" s="5">
        <f t="shared" si="85"/>
        <v>-1109623.7462869997</v>
      </c>
    </row>
    <row r="69" spans="1:38" x14ac:dyDescent="0.2">
      <c r="A69" s="1" t="s">
        <v>11</v>
      </c>
      <c r="B69" t="s">
        <v>1</v>
      </c>
      <c r="C69" t="s">
        <v>30</v>
      </c>
      <c r="D69" s="22"/>
      <c r="E69" s="2">
        <f>E63*0.21</f>
        <v>-1028.4296203125</v>
      </c>
      <c r="F69" s="2">
        <f t="shared" ref="F69:P69" si="86">F63*0.21</f>
        <v>-2056.859240625</v>
      </c>
      <c r="G69" s="2">
        <f t="shared" si="86"/>
        <v>-3085.2888609375</v>
      </c>
      <c r="H69" s="2">
        <f t="shared" si="86"/>
        <v>-4113.71848125</v>
      </c>
      <c r="I69" s="2">
        <f t="shared" si="86"/>
        <v>-5142.1481015624995</v>
      </c>
      <c r="J69" s="2">
        <f t="shared" si="86"/>
        <v>-6170.577721874999</v>
      </c>
      <c r="K69" s="2">
        <f t="shared" si="86"/>
        <v>-7199.0073421874995</v>
      </c>
      <c r="L69" s="2">
        <f t="shared" si="86"/>
        <v>-8217.9813126796871</v>
      </c>
      <c r="M69" s="2">
        <f t="shared" si="86"/>
        <v>-8949.7260145124983</v>
      </c>
      <c r="N69" s="2">
        <f t="shared" si="86"/>
        <v>-9364.4283400171862</v>
      </c>
      <c r="O69" s="2">
        <f t="shared" si="86"/>
        <v>-9730.4062582124989</v>
      </c>
      <c r="P69" s="2">
        <f t="shared" si="86"/>
        <v>-10086.928526587499</v>
      </c>
      <c r="Q69" s="10">
        <f t="shared" ref="Q69:Q72" si="87">SUM(E69:P69)</f>
        <v>-75145.49982075936</v>
      </c>
      <c r="R69" s="2">
        <f>R63*0.21</f>
        <v>-16352.872294788745</v>
      </c>
      <c r="S69" s="2">
        <f t="shared" ref="S69:AL71" si="88">S63*0.21</f>
        <v>-22618.816062989994</v>
      </c>
      <c r="T69" s="2">
        <f t="shared" si="88"/>
        <v>-28884.759831191244</v>
      </c>
      <c r="U69" s="2">
        <f t="shared" si="88"/>
        <v>-35150.703599392495</v>
      </c>
      <c r="V69" s="2">
        <f t="shared" si="88"/>
        <v>-41416.647367593745</v>
      </c>
      <c r="W69" s="2">
        <f t="shared" si="88"/>
        <v>-47682.591135794988</v>
      </c>
      <c r="X69" s="2">
        <f t="shared" si="88"/>
        <v>-53948.534903996238</v>
      </c>
      <c r="Y69" s="2">
        <f t="shared" si="88"/>
        <v>-59809.570803174051</v>
      </c>
      <c r="Z69" s="2">
        <f t="shared" si="88"/>
        <v>-64860.790964304993</v>
      </c>
      <c r="AA69" s="2">
        <f t="shared" si="88"/>
        <v>-69102.19538738906</v>
      </c>
      <c r="AB69" s="2">
        <f t="shared" si="88"/>
        <v>-72533.784072426235</v>
      </c>
      <c r="AC69" s="2">
        <f t="shared" si="88"/>
        <v>-75560.464888439994</v>
      </c>
      <c r="AD69" s="2">
        <f t="shared" si="88"/>
        <v>-83025.035253999988</v>
      </c>
      <c r="AE69" s="2">
        <f t="shared" si="88"/>
        <v>-90489.605619559981</v>
      </c>
      <c r="AF69" s="2">
        <f t="shared" si="88"/>
        <v>-97954.175985119975</v>
      </c>
      <c r="AG69" s="2">
        <f t="shared" si="88"/>
        <v>-105418.74635067997</v>
      </c>
      <c r="AH69" s="2">
        <f t="shared" si="88"/>
        <v>-112883.31671623995</v>
      </c>
      <c r="AI69" s="2">
        <f t="shared" si="88"/>
        <v>-120347.88708179994</v>
      </c>
      <c r="AJ69" s="2">
        <f t="shared" si="88"/>
        <v>-127812.45744735994</v>
      </c>
      <c r="AK69" s="2">
        <f t="shared" si="88"/>
        <v>-135277.02781291993</v>
      </c>
      <c r="AL69" s="2">
        <f t="shared" si="88"/>
        <v>-142741.59817847991</v>
      </c>
    </row>
    <row r="70" spans="1:38" x14ac:dyDescent="0.2">
      <c r="C70" t="s">
        <v>14</v>
      </c>
      <c r="D70" s="22"/>
      <c r="E70" s="2">
        <f t="shared" ref="E70:P71" si="89">E64*0.21</f>
        <v>-1312.5</v>
      </c>
      <c r="F70" s="2">
        <f t="shared" si="89"/>
        <v>-2625</v>
      </c>
      <c r="G70" s="2">
        <f t="shared" si="89"/>
        <v>-3937.5</v>
      </c>
      <c r="H70" s="2">
        <f t="shared" si="89"/>
        <v>-5250</v>
      </c>
      <c r="I70" s="2">
        <f t="shared" si="89"/>
        <v>-6562.5</v>
      </c>
      <c r="J70" s="2">
        <f t="shared" si="89"/>
        <v>-7875</v>
      </c>
      <c r="K70" s="2">
        <f t="shared" si="89"/>
        <v>-9187.5</v>
      </c>
      <c r="L70" s="2">
        <f t="shared" si="89"/>
        <v>-10409.875</v>
      </c>
      <c r="M70" s="2">
        <f t="shared" si="89"/>
        <v>-11452</v>
      </c>
      <c r="N70" s="2">
        <f t="shared" si="89"/>
        <v>-12313.875</v>
      </c>
      <c r="O70" s="2">
        <f t="shared" si="89"/>
        <v>-12995.5</v>
      </c>
      <c r="P70" s="2">
        <f t="shared" si="89"/>
        <v>-13587</v>
      </c>
      <c r="Q70" s="10">
        <f t="shared" si="87"/>
        <v>-97508.25</v>
      </c>
      <c r="R70" s="2">
        <f t="shared" ref="R70:AG71" si="90">R64*0.21</f>
        <v>-17190.6991375</v>
      </c>
      <c r="S70" s="2">
        <f t="shared" si="90"/>
        <v>-20794.398275</v>
      </c>
      <c r="T70" s="2">
        <f t="shared" si="90"/>
        <v>-24398.097412499999</v>
      </c>
      <c r="U70" s="2">
        <f t="shared" si="90"/>
        <v>-28001.796549999999</v>
      </c>
      <c r="V70" s="2">
        <f t="shared" si="90"/>
        <v>-31605.495687500003</v>
      </c>
      <c r="W70" s="2">
        <f t="shared" si="90"/>
        <v>-35209.194825000006</v>
      </c>
      <c r="X70" s="2">
        <f t="shared" si="90"/>
        <v>-38812.893962500006</v>
      </c>
      <c r="Y70" s="2">
        <f t="shared" si="90"/>
        <v>-42416.593100000006</v>
      </c>
      <c r="Z70" s="2">
        <f t="shared" si="90"/>
        <v>-45575.814490710007</v>
      </c>
      <c r="AA70" s="2">
        <f t="shared" si="90"/>
        <v>-48241.171718320009</v>
      </c>
      <c r="AB70" s="2">
        <f t="shared" si="90"/>
        <v>-50857.142529620003</v>
      </c>
      <c r="AC70" s="2">
        <f t="shared" si="90"/>
        <v>-53473.113340920005</v>
      </c>
      <c r="AD70" s="2">
        <f t="shared" si="90"/>
        <v>-57562.699474350011</v>
      </c>
      <c r="AE70" s="2">
        <f t="shared" si="90"/>
        <v>-61652.28560778001</v>
      </c>
      <c r="AF70" s="2">
        <f t="shared" si="90"/>
        <v>-65741.871741210009</v>
      </c>
      <c r="AG70" s="2">
        <f t="shared" si="90"/>
        <v>-69831.457874640008</v>
      </c>
      <c r="AH70" s="2">
        <f t="shared" si="88"/>
        <v>-73921.044008070021</v>
      </c>
      <c r="AI70" s="2">
        <f t="shared" si="88"/>
        <v>-78010.630141500034</v>
      </c>
      <c r="AJ70" s="2">
        <f t="shared" si="88"/>
        <v>-82100.216274930033</v>
      </c>
      <c r="AK70" s="2">
        <f t="shared" si="88"/>
        <v>-86189.802408360047</v>
      </c>
      <c r="AL70" s="2">
        <f t="shared" si="88"/>
        <v>-90279.388541790031</v>
      </c>
    </row>
    <row r="71" spans="1:38" x14ac:dyDescent="0.2">
      <c r="C71" t="s">
        <v>31</v>
      </c>
      <c r="D71" s="22"/>
      <c r="E71" s="2">
        <f t="shared" si="89"/>
        <v>0</v>
      </c>
      <c r="F71" s="2">
        <f t="shared" si="89"/>
        <v>0</v>
      </c>
      <c r="G71" s="2">
        <f t="shared" si="89"/>
        <v>0</v>
      </c>
      <c r="H71" s="2">
        <f t="shared" si="89"/>
        <v>0</v>
      </c>
      <c r="I71" s="2">
        <f t="shared" si="89"/>
        <v>0</v>
      </c>
      <c r="J71" s="2">
        <f t="shared" si="89"/>
        <v>0</v>
      </c>
      <c r="K71" s="2">
        <f t="shared" si="89"/>
        <v>0</v>
      </c>
      <c r="L71" s="2">
        <f t="shared" si="89"/>
        <v>0</v>
      </c>
      <c r="M71" s="2">
        <f t="shared" si="89"/>
        <v>0</v>
      </c>
      <c r="N71" s="2">
        <f t="shared" si="89"/>
        <v>0</v>
      </c>
      <c r="O71" s="2">
        <f t="shared" si="89"/>
        <v>0</v>
      </c>
      <c r="P71" s="2">
        <f t="shared" si="89"/>
        <v>0</v>
      </c>
      <c r="Q71" s="10">
        <f t="shared" si="87"/>
        <v>0</v>
      </c>
      <c r="R71" s="2">
        <f t="shared" si="90"/>
        <v>0</v>
      </c>
      <c r="S71" s="2">
        <f t="shared" si="88"/>
        <v>0</v>
      </c>
      <c r="T71" s="2">
        <f t="shared" si="88"/>
        <v>0</v>
      </c>
      <c r="U71" s="2">
        <f t="shared" si="88"/>
        <v>0</v>
      </c>
      <c r="V71" s="2">
        <f t="shared" si="88"/>
        <v>0</v>
      </c>
      <c r="W71" s="2">
        <f t="shared" si="88"/>
        <v>0</v>
      </c>
      <c r="X71" s="2">
        <f t="shared" si="88"/>
        <v>0</v>
      </c>
      <c r="Y71" s="2">
        <f t="shared" si="88"/>
        <v>0</v>
      </c>
      <c r="Z71" s="2">
        <f t="shared" si="88"/>
        <v>0</v>
      </c>
      <c r="AA71" s="2">
        <f t="shared" si="88"/>
        <v>0</v>
      </c>
      <c r="AB71" s="2">
        <f t="shared" si="88"/>
        <v>0</v>
      </c>
      <c r="AC71" s="2">
        <f t="shared" si="88"/>
        <v>0</v>
      </c>
      <c r="AD71" s="2">
        <f t="shared" si="88"/>
        <v>0</v>
      </c>
      <c r="AE71" s="2">
        <f t="shared" si="88"/>
        <v>0</v>
      </c>
      <c r="AF71" s="2">
        <f t="shared" si="88"/>
        <v>0</v>
      </c>
      <c r="AG71" s="2">
        <f t="shared" si="88"/>
        <v>0</v>
      </c>
      <c r="AH71" s="2">
        <f t="shared" si="88"/>
        <v>0</v>
      </c>
      <c r="AI71" s="2">
        <f t="shared" si="88"/>
        <v>0</v>
      </c>
      <c r="AJ71" s="2">
        <f t="shared" si="88"/>
        <v>0</v>
      </c>
      <c r="AK71" s="2">
        <f t="shared" si="88"/>
        <v>0</v>
      </c>
      <c r="AL71" s="2">
        <f t="shared" si="88"/>
        <v>0</v>
      </c>
    </row>
    <row r="72" spans="1:38" x14ac:dyDescent="0.2">
      <c r="E72" s="2"/>
      <c r="F72" s="2">
        <f>(E59+((F65)/2))*$D$7/12</f>
        <v>0</v>
      </c>
      <c r="G72" s="2">
        <f t="shared" ref="G72:L72" si="91">(F59+((G65)/2))*$D$7/12</f>
        <v>0</v>
      </c>
      <c r="H72" s="2">
        <f t="shared" si="91"/>
        <v>0</v>
      </c>
      <c r="I72" s="2">
        <f t="shared" si="91"/>
        <v>0</v>
      </c>
      <c r="J72" s="2">
        <f t="shared" si="91"/>
        <v>0</v>
      </c>
      <c r="K72" s="2">
        <f t="shared" si="91"/>
        <v>0</v>
      </c>
      <c r="L72" s="2">
        <f t="shared" si="91"/>
        <v>0</v>
      </c>
      <c r="M72" s="2">
        <f>(L59+((M65)/2))*$D$7/12</f>
        <v>0</v>
      </c>
      <c r="N72" s="2">
        <f>(M59+((N65)/2))*$D$7/12</f>
        <v>0</v>
      </c>
      <c r="O72" s="2">
        <f>(N59+((O65)/2))*$D$7/12</f>
        <v>0</v>
      </c>
      <c r="P72" s="2">
        <f>(O59+((P65)/2))*$D$7/12</f>
        <v>0</v>
      </c>
      <c r="Q72" s="10">
        <f t="shared" si="87"/>
        <v>0</v>
      </c>
      <c r="R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>
        <f t="shared" ref="AD72" si="92">P33*D72</f>
        <v>0</v>
      </c>
      <c r="AE72" s="2">
        <f t="shared" ref="AE72:AL72" si="93">(AD59+((AE65)/2))*$D$7/12</f>
        <v>0</v>
      </c>
      <c r="AF72" s="2">
        <f t="shared" si="93"/>
        <v>0</v>
      </c>
      <c r="AG72" s="2">
        <f t="shared" si="93"/>
        <v>0</v>
      </c>
      <c r="AH72" s="2">
        <f t="shared" si="93"/>
        <v>0</v>
      </c>
      <c r="AI72" s="2">
        <f t="shared" si="93"/>
        <v>0</v>
      </c>
      <c r="AJ72" s="2">
        <f t="shared" si="93"/>
        <v>0</v>
      </c>
      <c r="AK72" s="2">
        <f t="shared" si="93"/>
        <v>0</v>
      </c>
      <c r="AL72" s="2">
        <f t="shared" si="93"/>
        <v>0</v>
      </c>
    </row>
    <row r="73" spans="1:38" ht="13.5" thickBot="1" x14ac:dyDescent="0.25">
      <c r="B73" t="s">
        <v>2</v>
      </c>
      <c r="E73" s="5">
        <f t="shared" ref="E73" si="94">SUM(E69:E72)</f>
        <v>-2340.9296203125</v>
      </c>
      <c r="F73" s="5">
        <f t="shared" ref="F73:AL73" si="95">SUM(F69:F72)</f>
        <v>-4681.859240625</v>
      </c>
      <c r="G73" s="5">
        <f t="shared" si="95"/>
        <v>-7022.7888609375004</v>
      </c>
      <c r="H73" s="5">
        <f t="shared" si="95"/>
        <v>-9363.71848125</v>
      </c>
      <c r="I73" s="5">
        <f t="shared" si="95"/>
        <v>-11704.6481015625</v>
      </c>
      <c r="J73" s="5">
        <f t="shared" si="95"/>
        <v>-14045.577721874999</v>
      </c>
      <c r="K73" s="5">
        <f t="shared" si="95"/>
        <v>-16386.507342187499</v>
      </c>
      <c r="L73" s="5">
        <f t="shared" si="95"/>
        <v>-18627.856312679687</v>
      </c>
      <c r="M73" s="5">
        <f t="shared" si="95"/>
        <v>-20401.726014512496</v>
      </c>
      <c r="N73" s="5">
        <f t="shared" si="95"/>
        <v>-21678.303340017184</v>
      </c>
      <c r="O73" s="5">
        <f t="shared" si="95"/>
        <v>-22725.906258212497</v>
      </c>
      <c r="P73" s="5">
        <f t="shared" si="95"/>
        <v>-23673.928526587501</v>
      </c>
      <c r="Q73" s="11">
        <f t="shared" si="95"/>
        <v>-172653.74982075935</v>
      </c>
      <c r="R73" s="5">
        <f t="shared" si="95"/>
        <v>-33543.571432288743</v>
      </c>
      <c r="S73" s="5">
        <f t="shared" si="95"/>
        <v>-43413.214337989994</v>
      </c>
      <c r="T73" s="5">
        <f t="shared" si="95"/>
        <v>-53282.857243691244</v>
      </c>
      <c r="U73" s="5">
        <f t="shared" si="95"/>
        <v>-63152.500149392494</v>
      </c>
      <c r="V73" s="5">
        <f t="shared" si="95"/>
        <v>-73022.143055093751</v>
      </c>
      <c r="W73" s="5">
        <f t="shared" si="95"/>
        <v>-82891.785960794994</v>
      </c>
      <c r="X73" s="5">
        <f t="shared" si="95"/>
        <v>-92761.428866496251</v>
      </c>
      <c r="Y73" s="5">
        <f t="shared" si="95"/>
        <v>-102226.16390317405</v>
      </c>
      <c r="Z73" s="5">
        <f t="shared" si="95"/>
        <v>-110436.605455015</v>
      </c>
      <c r="AA73" s="5">
        <f t="shared" si="95"/>
        <v>-117343.36710570907</v>
      </c>
      <c r="AB73" s="5">
        <f t="shared" si="95"/>
        <v>-123390.92660204624</v>
      </c>
      <c r="AC73" s="5">
        <f t="shared" si="95"/>
        <v>-129033.57822935999</v>
      </c>
      <c r="AD73" s="5">
        <f t="shared" si="95"/>
        <v>-140587.73472835001</v>
      </c>
      <c r="AE73" s="5">
        <f t="shared" si="95"/>
        <v>-152141.89122733998</v>
      </c>
      <c r="AF73" s="5">
        <f t="shared" si="95"/>
        <v>-163696.04772633</v>
      </c>
      <c r="AG73" s="5">
        <f t="shared" si="95"/>
        <v>-175250.20422531996</v>
      </c>
      <c r="AH73" s="5">
        <f t="shared" si="95"/>
        <v>-186804.36072430998</v>
      </c>
      <c r="AI73" s="5">
        <f t="shared" si="95"/>
        <v>-198358.51722329998</v>
      </c>
      <c r="AJ73" s="5">
        <f t="shared" si="95"/>
        <v>-209912.67372228997</v>
      </c>
      <c r="AK73" s="5">
        <f t="shared" si="95"/>
        <v>-221466.83022127999</v>
      </c>
      <c r="AL73" s="5">
        <f t="shared" si="95"/>
        <v>-233020.98672026995</v>
      </c>
    </row>
  </sheetData>
  <pageMargins left="0.7" right="0.7" top="0.75" bottom="0.75" header="0.3" footer="0.3"/>
  <pageSetup scale="52" fitToWidth="4" fitToHeight="2" orientation="landscape" r:id="rId1"/>
  <headerFooter>
    <oddFooter>&amp;LAvista
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9.9978637043366805E-2"/>
    <pageSetUpPr fitToPage="1"/>
  </sheetPr>
  <dimension ref="A1:AF12"/>
  <sheetViews>
    <sheetView tabSelected="1" topLeftCell="D1" workbookViewId="0">
      <selection activeCell="I14" sqref="I14"/>
    </sheetView>
  </sheetViews>
  <sheetFormatPr defaultColWidth="9.140625" defaultRowHeight="15" outlineLevelCol="1" x14ac:dyDescent="0.25"/>
  <cols>
    <col min="1" max="1" width="9.140625" style="25"/>
    <col min="2" max="2" width="33" style="25" customWidth="1"/>
    <col min="3" max="3" width="47.5703125" style="25" bestFit="1" customWidth="1"/>
    <col min="4" max="4" width="30" style="25" bestFit="1" customWidth="1"/>
    <col min="5" max="11" width="8.42578125" style="25" customWidth="1" outlineLevel="1"/>
    <col min="12" max="12" width="9" style="25" customWidth="1" outlineLevel="1"/>
    <col min="13" max="13" width="10.5703125" style="25" customWidth="1" outlineLevel="1"/>
    <col min="14" max="15" width="9" style="25" customWidth="1" outlineLevel="1"/>
    <col min="16" max="16" width="8.42578125" style="25" customWidth="1" outlineLevel="1"/>
    <col min="17" max="17" width="31.42578125" style="25" bestFit="1" customWidth="1"/>
    <col min="18" max="18" width="9.140625" style="25" customWidth="1"/>
    <col min="19" max="19" width="9.7109375" style="25" hidden="1" customWidth="1" outlineLevel="1"/>
    <col min="20" max="22" width="10.5703125" style="25" hidden="1" customWidth="1" outlineLevel="1"/>
    <col min="23" max="23" width="12.85546875" style="25" hidden="1" customWidth="1" outlineLevel="1"/>
    <col min="24" max="24" width="12.140625" style="25" hidden="1" customWidth="1" outlineLevel="1"/>
    <col min="25" max="25" width="11.5703125" style="25" hidden="1" customWidth="1" outlineLevel="1"/>
    <col min="26" max="26" width="12.5703125" style="25" hidden="1" customWidth="1" outlineLevel="1"/>
    <col min="27" max="27" width="12.42578125" style="25" hidden="1" customWidth="1" outlineLevel="1"/>
    <col min="28" max="28" width="12.140625" style="25" hidden="1" customWidth="1" outlineLevel="1"/>
    <col min="29" max="29" width="12.7109375" style="25" hidden="1" customWidth="1" outlineLevel="1"/>
    <col min="30" max="30" width="12.28515625" style="25" hidden="1" customWidth="1" outlineLevel="1"/>
    <col min="31" max="31" width="14.5703125" style="25" customWidth="1" collapsed="1"/>
    <col min="32" max="32" width="9.140625" style="25" customWidth="1"/>
    <col min="33" max="16384" width="9.140625" style="25"/>
  </cols>
  <sheetData>
    <row r="1" spans="1:32" x14ac:dyDescent="0.25">
      <c r="A1" s="24" t="s">
        <v>37</v>
      </c>
      <c r="E1" s="25">
        <v>1</v>
      </c>
      <c r="F1" s="25">
        <v>2</v>
      </c>
      <c r="G1" s="25">
        <v>3</v>
      </c>
      <c r="H1" s="25">
        <v>4</v>
      </c>
      <c r="I1" s="25">
        <v>5</v>
      </c>
      <c r="J1" s="25">
        <v>6</v>
      </c>
      <c r="K1" s="25">
        <v>7</v>
      </c>
      <c r="L1" s="25">
        <v>8</v>
      </c>
      <c r="M1" s="25">
        <v>9</v>
      </c>
      <c r="N1" s="25">
        <v>10</v>
      </c>
      <c r="O1" s="25">
        <v>11</v>
      </c>
      <c r="P1" s="25">
        <v>12</v>
      </c>
    </row>
    <row r="2" spans="1:32" x14ac:dyDescent="0.25">
      <c r="E2" s="25" t="s">
        <v>38</v>
      </c>
      <c r="F2" s="25" t="s">
        <v>38</v>
      </c>
      <c r="G2" s="25" t="s">
        <v>38</v>
      </c>
      <c r="H2" s="25" t="s">
        <v>38</v>
      </c>
      <c r="I2" s="25" t="s">
        <v>38</v>
      </c>
      <c r="J2" s="25" t="s">
        <v>38</v>
      </c>
      <c r="K2" s="25" t="s">
        <v>38</v>
      </c>
      <c r="L2" s="25" t="s">
        <v>38</v>
      </c>
      <c r="M2" s="25" t="s">
        <v>38</v>
      </c>
      <c r="N2" s="25" t="s">
        <v>38</v>
      </c>
      <c r="O2" s="25" t="s">
        <v>38</v>
      </c>
      <c r="P2" s="25" t="s">
        <v>38</v>
      </c>
    </row>
    <row r="3" spans="1:32" x14ac:dyDescent="0.25">
      <c r="A3" s="25" t="s">
        <v>39</v>
      </c>
      <c r="B3" s="25" t="s">
        <v>40</v>
      </c>
      <c r="C3" s="25" t="s">
        <v>41</v>
      </c>
      <c r="D3" s="25" t="s">
        <v>42</v>
      </c>
      <c r="E3" s="25" t="s">
        <v>43</v>
      </c>
      <c r="F3" s="25" t="s">
        <v>44</v>
      </c>
      <c r="G3" s="25" t="s">
        <v>45</v>
      </c>
      <c r="H3" s="25" t="s">
        <v>46</v>
      </c>
      <c r="I3" s="25" t="s">
        <v>47</v>
      </c>
      <c r="J3" s="25" t="s">
        <v>48</v>
      </c>
      <c r="K3" s="25" t="s">
        <v>49</v>
      </c>
      <c r="L3" s="25" t="s">
        <v>50</v>
      </c>
      <c r="M3" s="25" t="s">
        <v>51</v>
      </c>
      <c r="N3" s="25" t="s">
        <v>52</v>
      </c>
      <c r="O3" s="25" t="s">
        <v>53</v>
      </c>
      <c r="P3" s="25" t="s">
        <v>54</v>
      </c>
      <c r="Q3" s="25" t="s">
        <v>55</v>
      </c>
      <c r="S3" s="25" t="s">
        <v>56</v>
      </c>
      <c r="T3" s="25" t="s">
        <v>57</v>
      </c>
      <c r="U3" s="25" t="s">
        <v>58</v>
      </c>
      <c r="V3" s="25" t="s">
        <v>59</v>
      </c>
      <c r="W3" s="25" t="s">
        <v>60</v>
      </c>
      <c r="X3" s="25" t="s">
        <v>61</v>
      </c>
      <c r="Y3" s="25" t="s">
        <v>62</v>
      </c>
      <c r="Z3" s="25" t="s">
        <v>63</v>
      </c>
      <c r="AA3" s="25" t="s">
        <v>64</v>
      </c>
      <c r="AB3" s="25" t="s">
        <v>65</v>
      </c>
      <c r="AC3" s="25" t="s">
        <v>66</v>
      </c>
      <c r="AD3" s="25" t="s">
        <v>67</v>
      </c>
      <c r="AE3" s="25" t="s">
        <v>68</v>
      </c>
    </row>
    <row r="4" spans="1:32" x14ac:dyDescent="0.25">
      <c r="A4" s="25">
        <v>2075</v>
      </c>
      <c r="B4" s="25" t="s">
        <v>69</v>
      </c>
      <c r="C4" s="26" t="s">
        <v>70</v>
      </c>
      <c r="D4" s="27">
        <v>1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1251629.01</v>
      </c>
      <c r="N4" s="28">
        <v>139069.89000000001</v>
      </c>
      <c r="O4" s="28">
        <v>0</v>
      </c>
      <c r="P4" s="28">
        <v>0</v>
      </c>
      <c r="Q4" s="29">
        <f>SUM(D4:P4)</f>
        <v>1390699.9</v>
      </c>
      <c r="S4" s="28">
        <f t="shared" ref="S4:S6" si="0">E4/2</f>
        <v>0</v>
      </c>
      <c r="T4" s="28">
        <f>(SUM($E4:F4)+SUM($E4:E4))/2</f>
        <v>0</v>
      </c>
      <c r="U4" s="28">
        <f>(SUM($E4:G4)+SUM($E4:F4))/2</f>
        <v>0</v>
      </c>
      <c r="V4" s="28">
        <f>(SUM($E4:H4)+SUM($E4:G4))/2</f>
        <v>0</v>
      </c>
      <c r="W4" s="28">
        <f>(SUM($E4:I4)+SUM($E4:H4))/2</f>
        <v>0</v>
      </c>
      <c r="X4" s="28">
        <f>(SUM($E4:J4)+SUM($E4:I4))/2</f>
        <v>0</v>
      </c>
      <c r="Y4" s="28">
        <f>(SUM($E4:K4)+SUM($E4:J4))/2</f>
        <v>0</v>
      </c>
      <c r="Z4" s="28">
        <f>(SUM($E4:L4)+SUM($E4:K4))/2</f>
        <v>0</v>
      </c>
      <c r="AA4" s="28">
        <f>(SUM($E4:M4)+SUM($E4:L4))/2</f>
        <v>625814.505</v>
      </c>
      <c r="AB4" s="28">
        <f>(SUM($E4:N4)+SUM($E4:M4))/2</f>
        <v>1321163.9550000001</v>
      </c>
      <c r="AC4" s="28">
        <f>(SUM($E4:O4)+SUM($E4:N4))/2</f>
        <v>1390698.9</v>
      </c>
      <c r="AD4" s="28">
        <f>(SUM($E4:P4)+SUM($E4:O4))/2</f>
        <v>1390698.9</v>
      </c>
      <c r="AE4" s="28">
        <f t="shared" ref="AE4:AE6" si="1">AVERAGE(S4:AD4)</f>
        <v>394031.35499999998</v>
      </c>
    </row>
    <row r="5" spans="1:32" x14ac:dyDescent="0.25">
      <c r="A5" s="25">
        <v>2075</v>
      </c>
      <c r="B5" s="25" t="s">
        <v>71</v>
      </c>
      <c r="C5" s="26" t="s">
        <v>72</v>
      </c>
      <c r="D5" s="27">
        <v>1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500000</v>
      </c>
      <c r="M5" s="28">
        <v>500000</v>
      </c>
      <c r="N5" s="28">
        <v>500000</v>
      </c>
      <c r="O5" s="28">
        <v>500000</v>
      </c>
      <c r="P5" s="28">
        <v>0</v>
      </c>
      <c r="Q5" s="29">
        <f t="shared" ref="Q5:Q6" si="2">SUM(D5:P5)</f>
        <v>2000001</v>
      </c>
      <c r="S5" s="28">
        <f t="shared" si="0"/>
        <v>0</v>
      </c>
      <c r="T5" s="28">
        <f>(SUM($E5:F5)+SUM($E5:E5))/2</f>
        <v>0</v>
      </c>
      <c r="U5" s="28">
        <f>(SUM($E5:G5)+SUM($E5:F5))/2</f>
        <v>0</v>
      </c>
      <c r="V5" s="28">
        <f>(SUM($E5:H5)+SUM($E5:G5))/2</f>
        <v>0</v>
      </c>
      <c r="W5" s="28">
        <f>(SUM($E5:I5)+SUM($E5:H5))/2</f>
        <v>0</v>
      </c>
      <c r="X5" s="28">
        <f>(SUM($E5:J5)+SUM($E5:I5))/2</f>
        <v>0</v>
      </c>
      <c r="Y5" s="28">
        <f>(SUM($E5:K5)+SUM($E5:J5))/2</f>
        <v>0</v>
      </c>
      <c r="Z5" s="28">
        <f>(SUM($E5:L5)+SUM($E5:K5))/2</f>
        <v>250000</v>
      </c>
      <c r="AA5" s="28">
        <f>(SUM($E5:M5)+SUM($E5:L5))/2</f>
        <v>750000</v>
      </c>
      <c r="AB5" s="28">
        <f>(SUM($E5:N5)+SUM($E5:M5))/2</f>
        <v>1250000</v>
      </c>
      <c r="AC5" s="28">
        <f>(SUM($E5:O5)+SUM($E5:N5))/2</f>
        <v>1750000</v>
      </c>
      <c r="AD5" s="28">
        <f>(SUM($E5:P5)+SUM($E5:O5))/2</f>
        <v>2000000</v>
      </c>
      <c r="AE5" s="28">
        <f t="shared" si="1"/>
        <v>500000</v>
      </c>
    </row>
    <row r="6" spans="1:32" ht="15.75" thickBot="1" x14ac:dyDescent="0.3">
      <c r="A6" s="25">
        <v>2075</v>
      </c>
      <c r="B6" s="25" t="s">
        <v>69</v>
      </c>
      <c r="C6" s="26" t="s">
        <v>73</v>
      </c>
      <c r="D6" s="27">
        <v>1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44107.987500000003</v>
      </c>
      <c r="M6" s="28">
        <v>44107.987500000003</v>
      </c>
      <c r="N6" s="28">
        <v>44107.987500000003</v>
      </c>
      <c r="O6" s="28">
        <v>44107.987500000003</v>
      </c>
      <c r="P6" s="28">
        <v>0</v>
      </c>
      <c r="Q6" s="29">
        <f t="shared" si="2"/>
        <v>176432.95</v>
      </c>
      <c r="S6" s="28">
        <f t="shared" si="0"/>
        <v>0</v>
      </c>
      <c r="T6" s="28">
        <f>(SUM($E6:F6)+SUM($E6:E6))/2</f>
        <v>0</v>
      </c>
      <c r="U6" s="28">
        <f>(SUM($E6:G6)+SUM($E6:F6))/2</f>
        <v>0</v>
      </c>
      <c r="V6" s="28">
        <f>(SUM($E6:H6)+SUM($E6:G6))/2</f>
        <v>0</v>
      </c>
      <c r="W6" s="28">
        <f>(SUM($E6:I6)+SUM($E6:H6))/2</f>
        <v>0</v>
      </c>
      <c r="X6" s="28">
        <f>(SUM($E6:J6)+SUM($E6:I6))/2</f>
        <v>0</v>
      </c>
      <c r="Y6" s="28">
        <f>(SUM($E6:K6)+SUM($E6:J6))/2</f>
        <v>0</v>
      </c>
      <c r="Z6" s="28">
        <f>(SUM($E6:L6)+SUM($E6:K6))/2</f>
        <v>22053.993750000001</v>
      </c>
      <c r="AA6" s="28">
        <f>(SUM($E6:M6)+SUM($E6:L6))/2</f>
        <v>66161.981250000012</v>
      </c>
      <c r="AB6" s="28">
        <f>(SUM($E6:N6)+SUM($E6:M6))/2</f>
        <v>110269.96875000001</v>
      </c>
      <c r="AC6" s="28">
        <f>(SUM($E6:O6)+SUM($E6:N6))/2</f>
        <v>154377.95625000002</v>
      </c>
      <c r="AD6" s="28">
        <f>(SUM($E6:P6)+SUM($E6:O6))/2</f>
        <v>176431.95</v>
      </c>
      <c r="AE6" s="28">
        <f t="shared" si="1"/>
        <v>44107.98750000001</v>
      </c>
    </row>
    <row r="7" spans="1:32" ht="14.25" customHeight="1" thickBot="1" x14ac:dyDescent="0.3">
      <c r="E7" s="28"/>
      <c r="F7" s="28"/>
      <c r="G7" s="28"/>
      <c r="H7" s="28"/>
      <c r="I7" s="28"/>
      <c r="J7" s="28"/>
      <c r="Q7" s="30">
        <f>SUM(Q4:Q6)</f>
        <v>3567133.85</v>
      </c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2">
        <f>SUM(AE4:AE6)</f>
        <v>938139.34250000003</v>
      </c>
      <c r="AF7" s="25" t="s">
        <v>74</v>
      </c>
    </row>
    <row r="8" spans="1:32" x14ac:dyDescent="0.25">
      <c r="Q8" s="33" t="s">
        <v>75</v>
      </c>
      <c r="AE8" s="33" t="s">
        <v>75</v>
      </c>
    </row>
    <row r="9" spans="1:32" x14ac:dyDescent="0.25">
      <c r="Q9" s="31" t="s">
        <v>76</v>
      </c>
    </row>
    <row r="11" spans="1:32" x14ac:dyDescent="0.25">
      <c r="K11" s="34"/>
    </row>
    <row r="12" spans="1:32" x14ac:dyDescent="0.25">
      <c r="K12" s="34"/>
    </row>
  </sheetData>
  <autoFilter ref="A3:AE6" xr:uid="{00000000-0009-0000-0000-000003000000}"/>
  <pageMargins left="0.7" right="0.7" top="0.75" bottom="0.75" header="0.3" footer="0.3"/>
  <pageSetup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AF22"/>
  <sheetViews>
    <sheetView tabSelected="1" topLeftCell="D1" workbookViewId="0">
      <selection activeCell="I14" sqref="I14"/>
    </sheetView>
  </sheetViews>
  <sheetFormatPr defaultColWidth="9.140625" defaultRowHeight="15" outlineLevelCol="1" x14ac:dyDescent="0.25"/>
  <cols>
    <col min="1" max="1" width="9.140625" style="25"/>
    <col min="2" max="2" width="33" style="25" customWidth="1"/>
    <col min="3" max="3" width="47.5703125" style="25" bestFit="1" customWidth="1"/>
    <col min="4" max="4" width="30" style="25" bestFit="1" customWidth="1"/>
    <col min="5" max="11" width="8.42578125" style="25" customWidth="1" outlineLevel="1"/>
    <col min="12" max="15" width="11.5703125" style="25" customWidth="1" outlineLevel="1"/>
    <col min="16" max="16" width="12" style="25" customWidth="1" outlineLevel="1"/>
    <col min="17" max="17" width="31.42578125" style="25" customWidth="1"/>
    <col min="18" max="18" width="4.7109375" style="25" hidden="1" customWidth="1"/>
    <col min="19" max="19" width="13.5703125" style="25" hidden="1" customWidth="1" outlineLevel="1"/>
    <col min="20" max="20" width="14" style="25" hidden="1" customWidth="1" outlineLevel="1"/>
    <col min="21" max="21" width="13.28515625" style="25" hidden="1" customWidth="1" outlineLevel="1"/>
    <col min="22" max="22" width="12.42578125" style="25" hidden="1" customWidth="1" outlineLevel="1"/>
    <col min="23" max="23" width="12.85546875" style="25" hidden="1" customWidth="1" outlineLevel="1"/>
    <col min="24" max="24" width="12.140625" style="25" hidden="1" customWidth="1" outlineLevel="1"/>
    <col min="25" max="25" width="11.5703125" style="25" hidden="1" customWidth="1" outlineLevel="1"/>
    <col min="26" max="26" width="12.5703125" style="25" hidden="1" customWidth="1" outlineLevel="1"/>
    <col min="27" max="27" width="12.42578125" style="25" hidden="1" customWidth="1" outlineLevel="1"/>
    <col min="28" max="28" width="12.140625" style="25" hidden="1" customWidth="1" outlineLevel="1"/>
    <col min="29" max="29" width="12.7109375" style="25" hidden="1" customWidth="1" outlineLevel="1"/>
    <col min="30" max="30" width="12.28515625" style="25" hidden="1" customWidth="1" outlineLevel="1"/>
    <col min="31" max="31" width="14.5703125" style="25" hidden="1" customWidth="1" collapsed="1"/>
    <col min="32" max="32" width="9.140625" style="25" customWidth="1"/>
    <col min="33" max="16384" width="9.140625" style="25"/>
  </cols>
  <sheetData>
    <row r="1" spans="1:32" x14ac:dyDescent="0.25">
      <c r="A1" s="25" t="s">
        <v>77</v>
      </c>
      <c r="E1" s="25">
        <v>1</v>
      </c>
      <c r="F1" s="25">
        <v>2</v>
      </c>
      <c r="G1" s="25">
        <v>3</v>
      </c>
      <c r="H1" s="25">
        <v>4</v>
      </c>
      <c r="I1" s="25">
        <v>5</v>
      </c>
      <c r="J1" s="25">
        <v>6</v>
      </c>
      <c r="K1" s="25">
        <v>7</v>
      </c>
      <c r="L1" s="25">
        <v>8</v>
      </c>
      <c r="M1" s="25">
        <v>9</v>
      </c>
      <c r="N1" s="25">
        <v>10</v>
      </c>
      <c r="O1" s="25">
        <v>11</v>
      </c>
      <c r="P1" s="25">
        <v>12</v>
      </c>
    </row>
    <row r="2" spans="1:32" x14ac:dyDescent="0.25">
      <c r="E2" s="25" t="s">
        <v>38</v>
      </c>
      <c r="F2" s="25" t="s">
        <v>38</v>
      </c>
      <c r="G2" s="25" t="s">
        <v>38</v>
      </c>
      <c r="H2" s="25" t="s">
        <v>38</v>
      </c>
      <c r="I2" s="25" t="s">
        <v>38</v>
      </c>
      <c r="J2" s="25" t="s">
        <v>38</v>
      </c>
      <c r="K2" s="25" t="s">
        <v>38</v>
      </c>
      <c r="L2" s="25" t="s">
        <v>38</v>
      </c>
      <c r="M2" s="25" t="s">
        <v>38</v>
      </c>
      <c r="N2" s="25" t="s">
        <v>38</v>
      </c>
      <c r="O2" s="25" t="s">
        <v>38</v>
      </c>
      <c r="P2" s="25" t="s">
        <v>38</v>
      </c>
    </row>
    <row r="3" spans="1:32" x14ac:dyDescent="0.25">
      <c r="A3" s="25" t="s">
        <v>39</v>
      </c>
      <c r="B3" s="25" t="s">
        <v>40</v>
      </c>
      <c r="C3" s="25" t="s">
        <v>41</v>
      </c>
      <c r="D3" s="25" t="s">
        <v>42</v>
      </c>
      <c r="E3" s="25" t="s">
        <v>43</v>
      </c>
      <c r="F3" s="25" t="s">
        <v>44</v>
      </c>
      <c r="G3" s="25" t="s">
        <v>45</v>
      </c>
      <c r="H3" s="25" t="s">
        <v>46</v>
      </c>
      <c r="I3" s="25" t="s">
        <v>47</v>
      </c>
      <c r="J3" s="25" t="s">
        <v>48</v>
      </c>
      <c r="K3" s="25" t="s">
        <v>49</v>
      </c>
      <c r="L3" s="25" t="s">
        <v>50</v>
      </c>
      <c r="M3" s="25" t="s">
        <v>51</v>
      </c>
      <c r="N3" s="25" t="s">
        <v>52</v>
      </c>
      <c r="O3" s="25" t="s">
        <v>53</v>
      </c>
      <c r="P3" s="25" t="s">
        <v>54</v>
      </c>
      <c r="Q3" s="25" t="s">
        <v>55</v>
      </c>
      <c r="S3" s="25" t="s">
        <v>56</v>
      </c>
      <c r="T3" s="25" t="s">
        <v>57</v>
      </c>
      <c r="U3" s="25" t="s">
        <v>58</v>
      </c>
      <c r="V3" s="25" t="s">
        <v>59</v>
      </c>
      <c r="W3" s="25" t="s">
        <v>60</v>
      </c>
      <c r="X3" s="25" t="s">
        <v>61</v>
      </c>
      <c r="Y3" s="25" t="s">
        <v>62</v>
      </c>
      <c r="Z3" s="25" t="s">
        <v>63</v>
      </c>
      <c r="AA3" s="25" t="s">
        <v>64</v>
      </c>
      <c r="AB3" s="25" t="s">
        <v>65</v>
      </c>
      <c r="AC3" s="25" t="s">
        <v>66</v>
      </c>
      <c r="AD3" s="25" t="s">
        <v>67</v>
      </c>
      <c r="AE3" s="25" t="s">
        <v>68</v>
      </c>
    </row>
    <row r="4" spans="1:32" x14ac:dyDescent="0.25">
      <c r="A4" s="25">
        <v>2075</v>
      </c>
      <c r="B4" s="35" t="s">
        <v>69</v>
      </c>
      <c r="C4" s="35" t="s">
        <v>70</v>
      </c>
      <c r="D4" s="27">
        <v>1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2465895.96</v>
      </c>
      <c r="N4" s="36">
        <v>273988.44</v>
      </c>
      <c r="O4" s="36">
        <v>0</v>
      </c>
      <c r="P4" s="36">
        <v>0</v>
      </c>
      <c r="Q4" s="37">
        <f>SUM(D4:P4)</f>
        <v>2739885.4</v>
      </c>
      <c r="S4" s="28">
        <f t="shared" ref="S4:S6" si="0">E4/2</f>
        <v>0</v>
      </c>
      <c r="T4" s="28">
        <f>(SUM($E4:F4)+SUM($E4:E4))/2</f>
        <v>0</v>
      </c>
      <c r="U4" s="28">
        <f>(SUM($E4:G4)+SUM($E4:F4))/2</f>
        <v>0</v>
      </c>
      <c r="V4" s="28">
        <f>(SUM($E4:H4)+SUM($E4:G4))/2</f>
        <v>0</v>
      </c>
      <c r="W4" s="28">
        <f>(SUM($E4:I4)+SUM($E4:H4))/2</f>
        <v>0</v>
      </c>
      <c r="X4" s="28">
        <f>(SUM($E4:J4)+SUM($E4:I4))/2</f>
        <v>0</v>
      </c>
      <c r="Y4" s="28">
        <f>(SUM($E4:K4)+SUM($E4:J4))/2</f>
        <v>0</v>
      </c>
      <c r="Z4" s="28">
        <f>(SUM($E4:L4)+SUM($E4:K4))/2</f>
        <v>0</v>
      </c>
      <c r="AA4" s="28">
        <f>(SUM($E4:M4)+SUM($E4:L4))/2</f>
        <v>1232947.98</v>
      </c>
      <c r="AB4" s="28">
        <f>(SUM($E4:N4)+SUM($E4:M4))/2</f>
        <v>2602890.1799999997</v>
      </c>
      <c r="AC4" s="28">
        <f>(SUM($E4:O4)+SUM($E4:N4))/2</f>
        <v>2739884.4</v>
      </c>
      <c r="AD4" s="28">
        <f>(SUM($E4:P4)+SUM($E4:O4))/2</f>
        <v>2739884.4</v>
      </c>
      <c r="AE4" s="28">
        <f t="shared" ref="AE4:AE6" si="1">AVERAGE(S4:AD4)</f>
        <v>776300.58</v>
      </c>
    </row>
    <row r="5" spans="1:32" x14ac:dyDescent="0.25">
      <c r="A5" s="25">
        <v>2075</v>
      </c>
      <c r="B5" s="35" t="s">
        <v>71</v>
      </c>
      <c r="C5" s="35" t="s">
        <v>72</v>
      </c>
      <c r="D5" s="27">
        <v>1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1625000</v>
      </c>
      <c r="M5" s="36">
        <v>1625000</v>
      </c>
      <c r="N5" s="36">
        <v>1625000</v>
      </c>
      <c r="O5" s="36">
        <v>1625000</v>
      </c>
      <c r="P5" s="36">
        <v>0</v>
      </c>
      <c r="Q5" s="37">
        <f t="shared" ref="Q5:Q6" si="2">SUM(D5:P5)</f>
        <v>6500001</v>
      </c>
      <c r="S5" s="28">
        <f t="shared" si="0"/>
        <v>0</v>
      </c>
      <c r="T5" s="28">
        <f>(SUM($E5:F5)+SUM($E5:E5))/2</f>
        <v>0</v>
      </c>
      <c r="U5" s="28">
        <f>(SUM($E5:G5)+SUM($E5:F5))/2</f>
        <v>0</v>
      </c>
      <c r="V5" s="28">
        <f>(SUM($E5:H5)+SUM($E5:G5))/2</f>
        <v>0</v>
      </c>
      <c r="W5" s="28">
        <f>(SUM($E5:I5)+SUM($E5:H5))/2</f>
        <v>0</v>
      </c>
      <c r="X5" s="28">
        <f>(SUM($E5:J5)+SUM($E5:I5))/2</f>
        <v>0</v>
      </c>
      <c r="Y5" s="28">
        <f>(SUM($E5:K5)+SUM($E5:J5))/2</f>
        <v>0</v>
      </c>
      <c r="Z5" s="28">
        <f>(SUM($E5:L5)+SUM($E5:K5))/2</f>
        <v>812500</v>
      </c>
      <c r="AA5" s="28">
        <f>(SUM($E5:M5)+SUM($E5:L5))/2</f>
        <v>2437500</v>
      </c>
      <c r="AB5" s="28">
        <f>(SUM($E5:N5)+SUM($E5:M5))/2</f>
        <v>4062500</v>
      </c>
      <c r="AC5" s="28">
        <f>(SUM($E5:O5)+SUM($E5:N5))/2</f>
        <v>5687500</v>
      </c>
      <c r="AD5" s="28">
        <f>(SUM($E5:P5)+SUM($E5:O5))/2</f>
        <v>6500000</v>
      </c>
      <c r="AE5" s="28">
        <f t="shared" si="1"/>
        <v>1625000</v>
      </c>
    </row>
    <row r="6" spans="1:32" x14ac:dyDescent="0.25">
      <c r="A6" s="25">
        <v>2075</v>
      </c>
      <c r="B6" s="35" t="s">
        <v>71</v>
      </c>
      <c r="C6" s="35" t="s">
        <v>73</v>
      </c>
      <c r="D6" s="27">
        <v>1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263783.0625</v>
      </c>
      <c r="M6" s="36">
        <v>263783.0625</v>
      </c>
      <c r="N6" s="36">
        <v>263783.0625</v>
      </c>
      <c r="O6" s="36">
        <v>263783.0625</v>
      </c>
      <c r="P6" s="36">
        <v>0</v>
      </c>
      <c r="Q6" s="37">
        <f t="shared" si="2"/>
        <v>1055133.25</v>
      </c>
      <c r="S6" s="28">
        <f t="shared" si="0"/>
        <v>0</v>
      </c>
      <c r="T6" s="28">
        <f>(SUM($E6:F6)+SUM($E6:E6))/2</f>
        <v>0</v>
      </c>
      <c r="U6" s="28">
        <f>(SUM($E6:G6)+SUM($E6:F6))/2</f>
        <v>0</v>
      </c>
      <c r="V6" s="28">
        <f>(SUM($E6:H6)+SUM($E6:G6))/2</f>
        <v>0</v>
      </c>
      <c r="W6" s="28">
        <f>(SUM($E6:I6)+SUM($E6:H6))/2</f>
        <v>0</v>
      </c>
      <c r="X6" s="28">
        <f>(SUM($E6:J6)+SUM($E6:I6))/2</f>
        <v>0</v>
      </c>
      <c r="Y6" s="28">
        <f>(SUM($E6:K6)+SUM($E6:J6))/2</f>
        <v>0</v>
      </c>
      <c r="Z6" s="28">
        <f>(SUM($E6:L6)+SUM($E6:K6))/2</f>
        <v>131891.53125</v>
      </c>
      <c r="AA6" s="28">
        <f>(SUM($E6:M6)+SUM($E6:L6))/2</f>
        <v>395674.59375</v>
      </c>
      <c r="AB6" s="28">
        <f>(SUM($E6:N6)+SUM($E6:M6))/2</f>
        <v>659457.65625</v>
      </c>
      <c r="AC6" s="28">
        <f>(SUM($E6:O6)+SUM($E6:N6))/2</f>
        <v>923240.71875</v>
      </c>
      <c r="AD6" s="28">
        <f>(SUM($E6:P6)+SUM($E6:O6))/2</f>
        <v>1055132.25</v>
      </c>
      <c r="AE6" s="28">
        <f t="shared" si="1"/>
        <v>263783.0625</v>
      </c>
    </row>
    <row r="7" spans="1:32" ht="15.75" thickBot="1" x14ac:dyDescent="0.3"/>
    <row r="8" spans="1:32" ht="15.75" thickBot="1" x14ac:dyDescent="0.3">
      <c r="K8" s="34"/>
      <c r="L8" s="38">
        <f>SUM(L4:L7)</f>
        <v>1888783.0625</v>
      </c>
      <c r="M8" s="38">
        <f>SUM(M4:M7)</f>
        <v>4354679.0225</v>
      </c>
      <c r="N8" s="38">
        <f>SUM(N4:N7)</f>
        <v>2162771.5024999999</v>
      </c>
      <c r="O8" s="38">
        <f>SUM(O4:O7)</f>
        <v>1888783.0625</v>
      </c>
      <c r="P8" s="38">
        <f>SUM(P4:P7)</f>
        <v>0</v>
      </c>
      <c r="Q8" s="32">
        <f>SUM(Q4:Q6)</f>
        <v>10295019.65</v>
      </c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2">
        <f>SUM(AE4:AE6)</f>
        <v>2665083.6425000001</v>
      </c>
      <c r="AF8" s="25" t="s">
        <v>74</v>
      </c>
    </row>
    <row r="9" spans="1:32" x14ac:dyDescent="0.25">
      <c r="K9" s="34"/>
      <c r="Q9" s="33" t="s">
        <v>78</v>
      </c>
      <c r="AE9" s="33" t="s">
        <v>78</v>
      </c>
    </row>
    <row r="15" spans="1:32" x14ac:dyDescent="0.25">
      <c r="R15" s="39" t="s">
        <v>79</v>
      </c>
      <c r="S15" s="39"/>
      <c r="T15" s="39"/>
    </row>
    <row r="16" spans="1:32" ht="15" customHeight="1" x14ac:dyDescent="0.25"/>
    <row r="17" spans="18:31" x14ac:dyDescent="0.25">
      <c r="R17" s="40"/>
      <c r="S17" s="40">
        <v>2021</v>
      </c>
      <c r="T17" s="40"/>
      <c r="U17" s="40"/>
      <c r="V17" s="40">
        <v>2022</v>
      </c>
      <c r="W17" s="40"/>
      <c r="X17" s="40"/>
      <c r="Y17" s="40"/>
      <c r="Z17" s="40"/>
      <c r="AA17" s="40"/>
      <c r="AB17" s="40"/>
      <c r="AC17" s="40"/>
      <c r="AD17" s="40"/>
      <c r="AE17" s="51" t="s">
        <v>80</v>
      </c>
    </row>
    <row r="18" spans="18:31" x14ac:dyDescent="0.25">
      <c r="R18" s="40" t="s">
        <v>81</v>
      </c>
      <c r="S18" s="40" t="s">
        <v>52</v>
      </c>
      <c r="T18" s="40" t="s">
        <v>53</v>
      </c>
      <c r="U18" s="40" t="s">
        <v>54</v>
      </c>
      <c r="V18" s="40" t="s">
        <v>43</v>
      </c>
      <c r="W18" s="40" t="s">
        <v>44</v>
      </c>
      <c r="X18" s="40" t="s">
        <v>45</v>
      </c>
      <c r="Y18" s="40" t="s">
        <v>46</v>
      </c>
      <c r="Z18" s="40" t="s">
        <v>47</v>
      </c>
      <c r="AA18" s="40" t="s">
        <v>48</v>
      </c>
      <c r="AB18" s="40" t="s">
        <v>49</v>
      </c>
      <c r="AC18" s="40" t="s">
        <v>50</v>
      </c>
      <c r="AD18" s="40" t="s">
        <v>51</v>
      </c>
      <c r="AE18" s="51"/>
    </row>
    <row r="19" spans="18:31" ht="15.75" thickBot="1" x14ac:dyDescent="0.3">
      <c r="R19" s="41">
        <f>L8+M8</f>
        <v>6243462.085</v>
      </c>
      <c r="S19" s="41">
        <f>N8</f>
        <v>2162771.5024999999</v>
      </c>
      <c r="T19" s="41">
        <f>O8</f>
        <v>1888783.0625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/>
    </row>
    <row r="20" spans="18:31" ht="15.75" thickBot="1" x14ac:dyDescent="0.3">
      <c r="R20" s="40"/>
      <c r="S20" s="42">
        <f>(SUM($R19:R19)+SUM(R19:$S19))/2</f>
        <v>7324847.8362499997</v>
      </c>
      <c r="T20" s="42">
        <f>(SUM($R19:T19)+SUM(R19:$S19))/2</f>
        <v>9350625.1187500004</v>
      </c>
      <c r="U20" s="42">
        <f>(SUM($R19:U19)+SUM($R19:T19))/2</f>
        <v>10295016.65</v>
      </c>
      <c r="V20" s="42">
        <f>(SUM($R19:V19)+SUM($R19:U19))/2</f>
        <v>10295016.65</v>
      </c>
      <c r="W20" s="42">
        <f>(SUM($R19:W19)+SUM($R19:V19))/2</f>
        <v>10295016.65</v>
      </c>
      <c r="X20" s="42">
        <f>(SUM($R19:X19)+SUM($R19:W19))/2</f>
        <v>10295016.65</v>
      </c>
      <c r="Y20" s="42">
        <f>(SUM($R19:Y19)+SUM($R19:X19))/2</f>
        <v>10295016.65</v>
      </c>
      <c r="Z20" s="42">
        <f>(SUM($R19:Z19)+SUM($R19:Y19))/2</f>
        <v>10295016.65</v>
      </c>
      <c r="AA20" s="42">
        <f>(SUM($R19:AA19)+SUM($R19:Z19))/2</f>
        <v>10295016.65</v>
      </c>
      <c r="AB20" s="42">
        <f>(SUM($R19:AB19)+SUM($R19:AA19))/2</f>
        <v>10295016.65</v>
      </c>
      <c r="AC20" s="42">
        <f>(SUM($R19:AC19)+SUM($R19:AB19))/2</f>
        <v>10295016.65</v>
      </c>
      <c r="AD20" s="42">
        <f>(SUM($R19:AD19)+SUM($R19:AC19))/2</f>
        <v>10295016.65</v>
      </c>
      <c r="AE20" s="43">
        <f>AVERAGE(S20:AD20)</f>
        <v>9968803.2879166696</v>
      </c>
    </row>
    <row r="21" spans="18:31" x14ac:dyDescent="0.25"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pans="18:31" x14ac:dyDescent="0.25">
      <c r="R22" s="44" t="s">
        <v>82</v>
      </c>
      <c r="S22" s="45"/>
      <c r="T22" s="45"/>
      <c r="U22" s="45"/>
      <c r="V22" s="45"/>
      <c r="W22" s="45"/>
      <c r="X22" s="45"/>
      <c r="Y22" s="45"/>
      <c r="Z22" s="45"/>
    </row>
  </sheetData>
  <autoFilter ref="A3:AE6" xr:uid="{00000000-0009-0000-0000-000004000000}"/>
  <mergeCells count="1">
    <mergeCell ref="AE17:AE18"/>
  </mergeCells>
  <pageMargins left="0.7" right="0.7" top="0.75" bottom="0.75" header="0.3" footer="0.3"/>
  <pageSetup scale="4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1A6C537-94FD-4AB8-8212-711988635AA4}"/>
</file>

<file path=customXml/itemProps2.xml><?xml version="1.0" encoding="utf-8"?>
<ds:datastoreItem xmlns:ds="http://schemas.openxmlformats.org/officeDocument/2006/customXml" ds:itemID="{24D45210-4D99-4C5F-A763-2B04CE30F62E}"/>
</file>

<file path=customXml/itemProps3.xml><?xml version="1.0" encoding="utf-8"?>
<ds:datastoreItem xmlns:ds="http://schemas.openxmlformats.org/officeDocument/2006/customXml" ds:itemID="{0A56DBDE-561C-466C-83A1-46FD441C463C}"/>
</file>

<file path=customXml/itemProps4.xml><?xml version="1.0" encoding="utf-8"?>
<ds:datastoreItem xmlns:ds="http://schemas.openxmlformats.org/officeDocument/2006/customXml" ds:itemID="{BCC50852-AB5A-4665-B55B-65596212BD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Adjustment</vt:lpstr>
      <vt:lpstr>ADJ-E</vt:lpstr>
      <vt:lpstr>Summary-Cost-E</vt:lpstr>
      <vt:lpstr>WF - 2020 WA E Detail </vt:lpstr>
      <vt:lpstr>WF - 2021 WA E Detail </vt:lpstr>
      <vt:lpstr>'Summary-Cost-E'!Print_Area</vt:lpstr>
      <vt:lpstr>'WF - 2020 WA E Detail '!Print_Area</vt:lpstr>
      <vt:lpstr>'WF - 2021 WA E Detail '!Print_Area</vt:lpstr>
      <vt:lpstr>'Summary-Cost-E'!Print_Titles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Andrews, Liz</cp:lastModifiedBy>
  <cp:lastPrinted>2020-10-24T00:29:17Z</cp:lastPrinted>
  <dcterms:created xsi:type="dcterms:W3CDTF">2020-05-28T13:46:58Z</dcterms:created>
  <dcterms:modified xsi:type="dcterms:W3CDTF">2020-10-24T00:29:33Z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