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835"/>
  </bookViews>
  <sheets>
    <sheet name="Page 6.4" sheetId="1" r:id="rId1"/>
    <sheet name="Page 6.4.1" sheetId="2" r:id="rId2"/>
    <sheet name="Page 6.4.2" sheetId="3" r:id="rId3"/>
    <sheet name="Page 6.4.3" sheetId="4" r:id="rId4"/>
  </sheets>
  <externalReferences>
    <externalReference r:id="rId5"/>
    <externalReference r:id="rId6"/>
    <externalReference r:id="rId7"/>
    <externalReference r:id="rId8"/>
  </externalReferences>
  <definedNames>
    <definedName name="__123Graph_A" localSheetId="1" hidden="1">[1]Inputs!#REF!</definedName>
    <definedName name="__123Graph_A" localSheetId="2" hidden="1">[1]Inputs!#REF!</definedName>
    <definedName name="__123Graph_A" hidden="1">[2]Inputs!#REF!</definedName>
    <definedName name="__123Graph_B" localSheetId="1" hidden="1">[1]Inputs!#REF!</definedName>
    <definedName name="__123Graph_B" localSheetId="2" hidden="1">[1]Inputs!#REF!</definedName>
    <definedName name="__123Graph_B" hidden="1">[2]Inputs!#REF!</definedName>
    <definedName name="__123Graph_D" localSheetId="1" hidden="1">[1]Inputs!#REF!</definedName>
    <definedName name="__123Graph_D" localSheetId="2" hidden="1">[1]Inputs!#REF!</definedName>
    <definedName name="__123Graph_D" hidden="1">[2]Inputs!#REF!</definedName>
    <definedName name="__123Graph_E" hidden="1">[3]Input!$E$22:$E$37</definedName>
    <definedName name="__123Graph_F" hidden="1">[3]Input!$D$22:$D$37</definedName>
    <definedName name="_Fill" localSheetId="2" hidden="1">#REF!</definedName>
    <definedName name="_Fill" hidden="1">#REF!</definedName>
    <definedName name="_j1" localSheetId="1" hidden="1">{"PRINT",#N/A,TRUE,"APPA";"PRINT",#N/A,TRUE,"APS";"PRINT",#N/A,TRUE,"BHPL";"PRINT",#N/A,TRUE,"BHPL2";"PRINT",#N/A,TRUE,"CDWR";"PRINT",#N/A,TRUE,"EWEB";"PRINT",#N/A,TRUE,"LADWP";"PRINT",#N/A,TRUE,"NEVBASE"}</definedName>
    <definedName name="_j1" localSheetId="2"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 hidden="1">{"PRINT",#N/A,TRUE,"APPA";"PRINT",#N/A,TRUE,"APS";"PRINT",#N/A,TRUE,"BHPL";"PRINT",#N/A,TRUE,"BHPL2";"PRINT",#N/A,TRUE,"CDWR";"PRINT",#N/A,TRUE,"EWEB";"PRINT",#N/A,TRUE,"LADWP";"PRINT",#N/A,TRUE,"NEVBASE"}</definedName>
    <definedName name="_j2" localSheetId="2"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 hidden="1">{"PRINT",#N/A,TRUE,"APPA";"PRINT",#N/A,TRUE,"APS";"PRINT",#N/A,TRUE,"BHPL";"PRINT",#N/A,TRUE,"BHPL2";"PRINT",#N/A,TRUE,"CDWR";"PRINT",#N/A,TRUE,"EWEB";"PRINT",#N/A,TRUE,"LADWP";"PRINT",#N/A,TRUE,"NEVBASE"}</definedName>
    <definedName name="_j3" localSheetId="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 hidden="1">{"PRINT",#N/A,TRUE,"APPA";"PRINT",#N/A,TRUE,"APS";"PRINT",#N/A,TRUE,"BHPL";"PRINT",#N/A,TRUE,"BHPL2";"PRINT",#N/A,TRUE,"CDWR";"PRINT",#N/A,TRUE,"EWEB";"PRINT",#N/A,TRUE,"LADWP";"PRINT",#N/A,TRUE,"NEVBASE"}</definedName>
    <definedName name="_j4" localSheetId="2"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 hidden="1">{"PRINT",#N/A,TRUE,"APPA";"PRINT",#N/A,TRUE,"APS";"PRINT",#N/A,TRUE,"BHPL";"PRINT",#N/A,TRUE,"BHPL2";"PRINT",#N/A,TRUE,"CDWR";"PRINT",#N/A,TRUE,"EWEB";"PRINT",#N/A,TRUE,"LADWP";"PRINT",#N/A,TRUE,"NEVBASE"}</definedName>
    <definedName name="_j5" localSheetId="2"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2" hidden="1">#REF!</definedName>
    <definedName name="_Key1" hidden="1">#REF!</definedName>
    <definedName name="_Key2" localSheetId="2" hidden="1">#REF!</definedName>
    <definedName name="_Key2" hidden="1">#REF!</definedName>
    <definedName name="_Order1" hidden="1">255</definedName>
    <definedName name="_Order2" hidden="1">0</definedName>
    <definedName name="_Sort" localSheetId="2" hidden="1">#REF!</definedName>
    <definedName name="_Sort" hidden="1">#REF!</definedName>
    <definedName name="Access_Button1" hidden="1">"Headcount_Workbook_Schedules_List"</definedName>
    <definedName name="AccessDatabase" hidden="1">"P:\HR\SharonPlummer\Headcount Workbook.mdb"</definedName>
    <definedName name="combined1" localSheetId="1" hidden="1">{"YTD-Total",#N/A,TRUE,"Provision";"YTD-Utility",#N/A,TRUE,"Prov Utility";"YTD-NonUtility",#N/A,TRUE,"Prov NonUtility"}</definedName>
    <definedName name="combined1" localSheetId="2" hidden="1">{"YTD-Total",#N/A,TRUE,"Provision";"YTD-Utility",#N/A,TRUE,"Prov Utility";"YTD-NonUtility",#N/A,TRUE,"Prov NonUtility"}</definedName>
    <definedName name="combined1" hidden="1">{"YTD-Total",#N/A,TRUE,"Provision";"YTD-Utility",#N/A,TRUE,"Prov Utility";"YTD-NonUtility",#N/A,TRUE,"Prov NonUtility"}</definedName>
    <definedName name="DUDE" localSheetId="2" hidden="1">#REF!</definedName>
    <definedName name="DUDE" hidden="1">#REF!</definedName>
    <definedName name="energy" localSheetId="1" hidden="1">{#N/A,#N/A,FALSE,"Bgt";#N/A,#N/A,FALSE,"Act";#N/A,#N/A,FALSE,"Chrt Data";#N/A,#N/A,FALSE,"Bus Result";#N/A,#N/A,FALSE,"Main Charts";#N/A,#N/A,FALSE,"P&amp;L Ttl";#N/A,#N/A,FALSE,"P&amp;L C_Ttl";#N/A,#N/A,FALSE,"P&amp;L C_Oct";#N/A,#N/A,FALSE,"P&amp;L C_Sep";#N/A,#N/A,FALSE,"1996";#N/A,#N/A,FALSE,"Data"}</definedName>
    <definedName name="energy" localSheetId="2"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1" hidden="1">{#N/A,#N/A,FALSE,"Bgt";#N/A,#N/A,FALSE,"Act";#N/A,#N/A,FALSE,"Chrt Data";#N/A,#N/A,FALSE,"Bus Result";#N/A,#N/A,FALSE,"Main Charts";#N/A,#N/A,FALSE,"P&amp;L Ttl";#N/A,#N/A,FALSE,"P&amp;L C_Ttl";#N/A,#N/A,FALSE,"P&amp;L C_Oct";#N/A,#N/A,FALSE,"P&amp;L C_Sep";#N/A,#N/A,FALSE,"1996";#N/A,#N/A,FALSE,"Data"}</definedName>
    <definedName name="enrgy" localSheetId="2"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localSheetId="1" hidden="1">{#N/A,#N/A,FALSE,"Bgt";#N/A,#N/A,FALSE,"Act";#N/A,#N/A,FALSE,"Chrt Data";#N/A,#N/A,FALSE,"Bus Result";#N/A,#N/A,FALSE,"Main Charts";#N/A,#N/A,FALSE,"P&amp;L Ttl";#N/A,#N/A,FALSE,"P&amp;L C_Ttl";#N/A,#N/A,FALSE,"P&amp;L C_Oct";#N/A,#N/A,FALSE,"P&amp;L C_Sep";#N/A,#N/A,FALSE,"1996";#N/A,#N/A,FALSE,"Data"}</definedName>
    <definedName name="foo" localSheetId="2"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Keep" localSheetId="1"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1" hidden="1">{#N/A,#N/A,FALSE,"Actual";#N/A,#N/A,FALSE,"Normalized";#N/A,#N/A,FALSE,"Electric Actual";#N/A,#N/A,FALSE,"Electric Normalized"}</definedName>
    <definedName name="Master" localSheetId="2" hidden="1">{#N/A,#N/A,FALSE,"Actual";#N/A,#N/A,FALSE,"Normalized";#N/A,#N/A,FALSE,"Electric Actual";#N/A,#N/A,FALSE,"Electric Normalized"}</definedName>
    <definedName name="Master" hidden="1">{#N/A,#N/A,FALSE,"Actual";#N/A,#N/A,FALSE,"Normalized";#N/A,#N/A,FALSE,"Electric Actual";#N/A,#N/A,FALSE,"Electric Normalized"}</definedName>
    <definedName name="mmm" localSheetId="1" hidden="1">{"PRINT",#N/A,TRUE,"APPA";"PRINT",#N/A,TRUE,"APS";"PRINT",#N/A,TRUE,"BHPL";"PRINT",#N/A,TRUE,"BHPL2";"PRINT",#N/A,TRUE,"CDWR";"PRINT",#N/A,TRUE,"EWEB";"PRINT",#N/A,TRUE,"LADWP";"PRINT",#N/A,TRUE,"NEVBASE"}</definedName>
    <definedName name="mmm" localSheetId="2"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thers" localSheetId="1" hidden="1">{"Factors Pages 1-2",#N/A,FALSE,"Factors";"Factors Page 3",#N/A,FALSE,"Factors";"Factors Page 4",#N/A,FALSE,"Factors";"Factors Page 5",#N/A,FALSE,"Factors";"Factors Pages 8-27",#N/A,FALSE,"Factors"}</definedName>
    <definedName name="others" localSheetId="2"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1" hidden="1">{#N/A,#N/A,FALSE,"Bgt";#N/A,#N/A,FALSE,"Act";#N/A,#N/A,FALSE,"Chrt Data";#N/A,#N/A,FALSE,"Bus Result";#N/A,#N/A,FALSE,"Main Charts";#N/A,#N/A,FALSE,"P&amp;L Ttl";#N/A,#N/A,FALSE,"P&amp;L C_Ttl";#N/A,#N/A,FALSE,"P&amp;L C_Oct";#N/A,#N/A,FALSE,"P&amp;L C_Sep";#N/A,#N/A,FALSE,"1996";#N/A,#N/A,FALSE,"Data"}</definedName>
    <definedName name="pete" localSheetId="2"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'Page 6.4'!$A$1:$J$57</definedName>
    <definedName name="_xlnm.Print_Area" localSheetId="1">'Page 6.4.1'!$A$1:$P$42</definedName>
    <definedName name="_xlnm.Print_Area" localSheetId="2">'Page 6.4.2'!$A$1:$P$37</definedName>
    <definedName name="retail" localSheetId="1" hidden="1">{#N/A,#N/A,FALSE,"Loans";#N/A,#N/A,FALSE,"Program Costs";#N/A,#N/A,FALSE,"Measures";#N/A,#N/A,FALSE,"Net Lost Rev";#N/A,#N/A,FALSE,"Incentive"}</definedName>
    <definedName name="retail" localSheetId="2"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localSheetId="1" hidden="1">"45L44VY312ZTNKFVYNPU1SXDT"</definedName>
    <definedName name="SAPBEXwbID" localSheetId="2" hidden="1">"45L44VY312ZTNKFVYNPU1SXDT"</definedName>
    <definedName name="SAPBEXwbID" hidden="1">"45EQYSCWE9WJMGB34OOD1BOQZ"</definedName>
    <definedName name="shit" localSheetId="1" hidden="1">{"PRINT",#N/A,TRUE,"APPA";"PRINT",#N/A,TRUE,"APS";"PRINT",#N/A,TRUE,"BHPL";"PRINT",#N/A,TRUE,"BHPL2";"PRINT",#N/A,TRUE,"CDWR";"PRINT",#N/A,TRUE,"EWEB";"PRINT",#N/A,TRUE,"LADWP";"PRINT",#N/A,TRUE,"NEVBASE"}</definedName>
    <definedName name="shit" localSheetId="2"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localSheetId="1" hidden="1">{#N/A,#N/A,FALSE,"Actual";#N/A,#N/A,FALSE,"Normalized";#N/A,#N/A,FALSE,"Electric Actual";#N/A,#N/A,FALSE,"Electric Normalized"}</definedName>
    <definedName name="spippw" localSheetId="2" hidden="1">{#N/A,#N/A,FALSE,"Actual";#N/A,#N/A,FALSE,"Normalized";#N/A,#N/A,FALSE,"Electric Actual";#N/A,#N/A,FALSE,"Electric Normalized"}</definedName>
    <definedName name="spippw" hidden="1">{#N/A,#N/A,FALSE,"Actual";#N/A,#N/A,FALSE,"Normalized";#N/A,#N/A,FALSE,"Electric Actual";#N/A,#N/A,FALSE,"Electric Normalized"}</definedName>
    <definedName name="standard1" localSheetId="1" hidden="1">{"YTD-Total",#N/A,FALSE,"Provision"}</definedName>
    <definedName name="standard1" localSheetId="2" hidden="1">{"YTD-Total",#N/A,FALSE,"Provision"}</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dj._.Back_Up." localSheetId="1" hidden="1">{"Page 3.4.1",#N/A,FALSE,"Totals";"Page 3.4.2",#N/A,FALSE,"Totals"}</definedName>
    <definedName name="wrn.Adj._.Back_Up." localSheetId="2" hidden="1">{"Page 3.4.1",#N/A,FALSE,"Totals";"Page 3.4.2",#N/A,FALSE,"Totals"}</definedName>
    <definedName name="wrn.Adj._.Back_Up." hidden="1">{"Page 3.4.1",#N/A,FALSE,"Totals";"Page 3.4.2",#N/A,FALSE,"Totals"}</definedName>
    <definedName name="wrn.ALL." localSheetId="1" hidden="1">{#N/A,#N/A,FALSE,"Summary EPS";#N/A,#N/A,FALSE,"1st Qtr Electric";#N/A,#N/A,FALSE,"1st Qtr Australia";#N/A,#N/A,FALSE,"1st Qtr Telecom";#N/A,#N/A,FALSE,"1st QTR Other"}</definedName>
    <definedName name="wrn.ALL." localSheetId="2"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 hidden="1">{#N/A,#N/A,FALSE,"Top level";#N/A,#N/A,FALSE,"Top level JEs";#N/A,#N/A,FALSE,"PHI";#N/A,#N/A,FALSE,"PHI JEs";#N/A,#N/A,FALSE,"PacifiCorp";#N/A,#N/A,FALSE,"PacifiCorp JEs";#N/A,#N/A,FALSE,"PGHC";#N/A,#N/A,FALSE,"PGHC JEs";#N/A,#N/A,FALSE,"Domestic"}</definedName>
    <definedName name="wrn.All._.BSs._.and._.JEs." localSheetId="2"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 hidden="1">{#N/A,#N/A,FALSE,"Top level MTD";#N/A,#N/A,FALSE,"PHI MTD";#N/A,#N/A,FALSE,"PacifiCorp MTD";#N/A,#N/A,FALSE,"PGHC MTD";#N/A,#N/A,FALSE,"Top level YTD";#N/A,#N/A,FALSE,"PHI YTD";#N/A,#N/A,FALSE,"PacifiCorp YTD";#N/A,#N/A,FALSE,"PGHC YTD"}</definedName>
    <definedName name="wrn.All._.other._.months." localSheetId="2"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 hidden="1">{#N/A,#N/A,FALSE,"Cover";#N/A,#N/A,FALSE,"Lead Sheet";#N/A,#N/A,FALSE,"T-Accounts";#N/A,#N/A,FALSE,"Ins &amp; Prem ActualEstimates"}</definedName>
    <definedName name="wrn.All._.Pages." localSheetId="2" hidden="1">{#N/A,#N/A,FALSE,"Cover";#N/A,#N/A,FALSE,"Lead Sheet";#N/A,#N/A,FALSE,"T-Accounts";#N/A,#N/A,FALSE,"Ins &amp; Prem ActualEstimates"}</definedName>
    <definedName name="wrn.All._.Pages." hidden="1">{#N/A,#N/A,FALSE,"Cover";#N/A,#N/A,FALSE,"Lead Sheet";#N/A,#N/A,FALSE,"T-Accounts";#N/A,#N/A,FALSE,"Ins &amp; Prem ActualEstimates"}</definedName>
    <definedName name="wrn.BUS._.RPT." localSheetId="1" hidden="1">{#N/A,#N/A,FALSE,"P&amp;L Ttl";#N/A,#N/A,FALSE,"P&amp;L C_Ttl New";#N/A,#N/A,FALSE,"Bus Res";#N/A,#N/A,FALSE,"Chrts";#N/A,#N/A,FALSE,"pcf";#N/A,#N/A,FALSE,"pcr ";#N/A,#N/A,FALSE,"Exp Stmt ";#N/A,#N/A,FALSE,"Exp Stmt BU";#N/A,#N/A,FALSE,"Cap";#N/A,#N/A,FALSE,"IT Ytd"}</definedName>
    <definedName name="wrn.BUS._.RPT." localSheetId="2"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1" hidden="1">{"YTD-Total",#N/A,TRUE,"Provision";"YTD-Utility",#N/A,TRUE,"Prov Utility";"YTD-NonUtility",#N/A,TRUE,"Prov NonUtility"}</definedName>
    <definedName name="wrn.Combined._.YTD." localSheetId="2"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1" hidden="1">{"Conol gross povision grouped",#N/A,FALSE,"Consol Gross";"Consol Gross Grouped",#N/A,FALSE,"Consol Gross"}</definedName>
    <definedName name="wrn.ConsolGrossGrp." localSheetId="2"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1" hidden="1">{"Factors Pages 1-2",#N/A,FALSE,"Factors";"Factors Page 3",#N/A,FALSE,"Factors";"Factors Page 4",#N/A,FALSE,"Factors";"Factors Page 5",#N/A,FALSE,"Factors";"Factors Pages 8-27",#N/A,FALSE,"Factors"}</definedName>
    <definedName name="wrn.Factors._.Tab._.10." localSheetId="2"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1" hidden="1">{"FullView",#N/A,FALSE,"Consltd-For contngcy"}</definedName>
    <definedName name="wrn.Full._.View." localSheetId="2" hidden="1">{"FullView",#N/A,FALSE,"Consltd-For contngcy"}</definedName>
    <definedName name="wrn.Full._.View." hidden="1">{"FullView",#N/A,FALSE,"Consltd-For contngcy"}</definedName>
    <definedName name="wrn.GLReport." localSheetId="1"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2"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localSheetId="1" hidden="1">{"Open issues Only",#N/A,FALSE,"TIMELINE"}</definedName>
    <definedName name="wrn.Open._.Issues._.Only." localSheetId="2" hidden="1">{"Open issues Only",#N/A,FALSE,"TIMELINE"}</definedName>
    <definedName name="wrn.Open._.Issues._.Only." hidden="1">{"Open issues Only",#N/A,FALSE,"TIMELINE"}</definedName>
    <definedName name="wrn.OR._.Carrying._.Charge._.JV." localSheetId="1" hidden="1">{#N/A,#N/A,FALSE,"Loans";#N/A,#N/A,FALSE,"Program Costs";#N/A,#N/A,FALSE,"Measures";#N/A,#N/A,FALSE,"Net Lost Rev";#N/A,#N/A,FALSE,"Incentive"}</definedName>
    <definedName name="wrn.OR._.Carrying._.Charge._.JV." localSheetId="2"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1" hidden="1">{#N/A,#N/A,FALSE,"Bgt";#N/A,#N/A,FALSE,"Act";#N/A,#N/A,FALSE,"Chrt Data";#N/A,#N/A,FALSE,"Bus Result";#N/A,#N/A,FALSE,"Main Charts";#N/A,#N/A,FALSE,"P&amp;L Ttl";#N/A,#N/A,FALSE,"P&amp;L C_Ttl";#N/A,#N/A,FALSE,"P&amp;L C_Oct";#N/A,#N/A,FALSE,"P&amp;L C_Sep";#N/A,#N/A,FALSE,"1996";#N/A,#N/A,FALSE,"Data"}</definedName>
    <definedName name="wrn.pages." localSheetId="2"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1" hidden="1">{#N/A,#N/A,FALSE,"Consltd-For contngcy";"PaymentView",#N/A,FALSE,"Consltd-For contngcy"}</definedName>
    <definedName name="wrn.Payment._.View." localSheetId="2" hidden="1">{#N/A,#N/A,FALSE,"Consltd-For contngcy";"PaymentView",#N/A,FALSE,"Consltd-For contngcy"}</definedName>
    <definedName name="wrn.Payment._.View." hidden="1">{#N/A,#N/A,FALSE,"Consltd-For contngcy";"PaymentView",#N/A,FALSE,"Consltd-For contngcy"}</definedName>
    <definedName name="wrn.PFSreconview." localSheetId="1" hidden="1">{"PFS recon view",#N/A,FALSE,"Hyperion Proof"}</definedName>
    <definedName name="wrn.PFSreconview." localSheetId="2" hidden="1">{"PFS recon view",#N/A,FALSE,"Hyperion Proof"}</definedName>
    <definedName name="wrn.PFSreconview." hidden="1">{"PFS recon view",#N/A,FALSE,"Hyperion Proof"}</definedName>
    <definedName name="wrn.PGHCreconview." localSheetId="1" hidden="1">{"PGHC recon view",#N/A,FALSE,"Hyperion Proof"}</definedName>
    <definedName name="wrn.PGHCreconview." localSheetId="2" hidden="1">{"PGHC recon view",#N/A,FALSE,"Hyperion Proof"}</definedName>
    <definedName name="wrn.PGHCreconview." hidden="1">{"PGHC recon view",#N/A,FALSE,"Hyperion Proof"}</definedName>
    <definedName name="wrn.PHI._.all._.other._.months." localSheetId="1" hidden="1">{#N/A,#N/A,FALSE,"PHI MTD";#N/A,#N/A,FALSE,"PHI YTD"}</definedName>
    <definedName name="wrn.PHI._.all._.other._.months." localSheetId="2" hidden="1">{#N/A,#N/A,FALSE,"PHI MTD";#N/A,#N/A,FALSE,"PHI YTD"}</definedName>
    <definedName name="wrn.PHI._.all._.other._.months." hidden="1">{#N/A,#N/A,FALSE,"PHI MTD";#N/A,#N/A,FALSE,"PHI YTD"}</definedName>
    <definedName name="wrn.PHI._.only." localSheetId="1" hidden="1">{#N/A,#N/A,FALSE,"PHI"}</definedName>
    <definedName name="wrn.PHI._.only." localSheetId="2" hidden="1">{#N/A,#N/A,FALSE,"PHI"}</definedName>
    <definedName name="wrn.PHI._.only." hidden="1">{#N/A,#N/A,FALSE,"PHI"}</definedName>
    <definedName name="wrn.PHI._.Sept._.Dec._.March." localSheetId="1" hidden="1">{#N/A,#N/A,FALSE,"PHI MTD";#N/A,#N/A,FALSE,"PHI QTD";#N/A,#N/A,FALSE,"PHI YTD"}</definedName>
    <definedName name="wrn.PHI._.Sept._.Dec._.March." localSheetId="2" hidden="1">{#N/A,#N/A,FALSE,"PHI MTD";#N/A,#N/A,FALSE,"PHI QTD";#N/A,#N/A,FALSE,"PHI YTD"}</definedName>
    <definedName name="wrn.PHI._.Sept._.Dec._.March." hidden="1">{#N/A,#N/A,FALSE,"PHI MTD";#N/A,#N/A,FALSE,"PHI QTD";#N/A,#N/A,FALSE,"PHI YTD"}</definedName>
    <definedName name="wrn.PPMCoCodeView." localSheetId="1" hidden="1">{"PPM Co Code View",#N/A,FALSE,"Comp Codes"}</definedName>
    <definedName name="wrn.PPMCoCodeView." localSheetId="2" hidden="1">{"PPM Co Code View",#N/A,FALSE,"Comp Codes"}</definedName>
    <definedName name="wrn.PPMCoCodeView." hidden="1">{"PPM Co Code View",#N/A,FALSE,"Comp Codes"}</definedName>
    <definedName name="wrn.PPMreconview." localSheetId="1" hidden="1">{"PPM Recon View",#N/A,FALSE,"Hyperion Proof"}</definedName>
    <definedName name="wrn.PPMreconview." localSheetId="2" hidden="1">{"PPM Recon View",#N/A,FALSE,"Hyperion Proof"}</definedName>
    <definedName name="wrn.PPMreconview." hidden="1">{"PPM Recon View",#N/A,FALSE,"Hyperion Proof"}</definedName>
    <definedName name="wrn.ProofElectricOnly." localSheetId="1" hidden="1">{"Electric Only",#N/A,FALSE,"Hyperion Proof"}</definedName>
    <definedName name="wrn.ProofElectricOnly." localSheetId="2" hidden="1">{"Electric Only",#N/A,FALSE,"Hyperion Proof"}</definedName>
    <definedName name="wrn.ProofElectricOnly." hidden="1">{"Electric Only",#N/A,FALSE,"Hyperion Proof"}</definedName>
    <definedName name="wrn.ProofTotal." localSheetId="1" hidden="1">{"Proof Total",#N/A,FALSE,"Hyperion Proof"}</definedName>
    <definedName name="wrn.ProofTotal." localSheetId="2" hidden="1">{"Proof Total",#N/A,FALSE,"Hyperion Proof"}</definedName>
    <definedName name="wrn.ProofTotal." hidden="1">{"Proof Total",#N/A,FALSE,"Hyperion Proof"}</definedName>
    <definedName name="wrn.Reformat._.only." localSheetId="1" hidden="1">{#N/A,#N/A,FALSE,"Dec 1999 mapping"}</definedName>
    <definedName name="wrn.Reformat._.only." localSheetId="2" hidden="1">{#N/A,#N/A,FALSE,"Dec 1999 mapping"}</definedName>
    <definedName name="wrn.Reformat._.only." hidden="1">{#N/A,#N/A,FALSE,"Dec 1999 mapping"}</definedName>
    <definedName name="wrn.SALES._.VAR._.95._.BUDGET." localSheetId="1" hidden="1">{"PRINT",#N/A,TRUE,"APPA";"PRINT",#N/A,TRUE,"APS";"PRINT",#N/A,TRUE,"BHPL";"PRINT",#N/A,TRUE,"BHPL2";"PRINT",#N/A,TRUE,"CDWR";"PRINT",#N/A,TRUE,"EWEB";"PRINT",#N/A,TRUE,"LADWP";"PRINT",#N/A,TRUE,"NEVBASE"}</definedName>
    <definedName name="wrn.SALES._.VAR._.95._.BUDGET." localSheetId="2"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1" hidden="1">{"YTD-Total",#N/A,FALSE,"Provision"}</definedName>
    <definedName name="wrn.Standard." localSheetId="2" hidden="1">{"YTD-Total",#N/A,FALSE,"Provision"}</definedName>
    <definedName name="wrn.Standard." hidden="1">{"YTD-Total",#N/A,FALSE,"Provision"}</definedName>
    <definedName name="wrn.Standard._.NonUtility._.Only." localSheetId="1" hidden="1">{"YTD-NonUtility",#N/A,FALSE,"Prov NonUtility"}</definedName>
    <definedName name="wrn.Standard._.NonUtility._.Only." localSheetId="2" hidden="1">{"YTD-NonUtility",#N/A,FALSE,"Prov NonUtility"}</definedName>
    <definedName name="wrn.Standard._.NonUtility._.Only." hidden="1">{"YTD-NonUtility",#N/A,FALSE,"Prov NonUtility"}</definedName>
    <definedName name="wrn.Standard._.Utility._.Only." localSheetId="1" hidden="1">{"YTD-Utility",#N/A,FALSE,"Prov Utility"}</definedName>
    <definedName name="wrn.Standard._.Utility._.Only." localSheetId="2" hidden="1">{"YTD-Utility",#N/A,FALSE,"Prov Utility"}</definedName>
    <definedName name="wrn.Standard._.Utility._.Only." hidden="1">{"YTD-Utility",#N/A,FALSE,"Prov Utility"}</definedName>
    <definedName name="wrn.Summary._.View." localSheetId="1" hidden="1">{#N/A,#N/A,FALSE,"Consltd-For contngcy"}</definedName>
    <definedName name="wrn.Summary._.View." localSheetId="2" hidden="1">{#N/A,#N/A,FALSE,"Consltd-For contngcy"}</definedName>
    <definedName name="wrn.Summary._.View." hidden="1">{#N/A,#N/A,FALSE,"Consltd-For contngcy"}</definedName>
    <definedName name="wrn.UK._.Conversion._.Only." localSheetId="1" hidden="1">{#N/A,#N/A,FALSE,"Dec 1999 UK Continuing Ops"}</definedName>
    <definedName name="wrn.UK._.Conversion._.Only." localSheetId="2" hidden="1">{#N/A,#N/A,FALSE,"Dec 1999 UK Continuing Ops"}</definedName>
    <definedName name="wrn.UK._.Conversion._.Only." hidden="1">{#N/A,#N/A,FALSE,"Dec 1999 UK Continuing Ops"}</definedName>
    <definedName name="wrn.YearEnd." localSheetId="1" hidden="1">{"Factors Pages 1-2",#N/A,FALSE,"Variables";"Factors Page 3",#N/A,FALSE,"Variables";"Factors Page 4",#N/A,FALSE,"Variables";"Factors Page 5",#N/A,FALSE,"Variables";"YE Pages 7-26",#N/A,FALSE,"Variables"}</definedName>
    <definedName name="wrn.YearEnd." localSheetId="2"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'[4]DSM Output'!$B$21:$B$23</definedName>
    <definedName name="z" hidden="1">'[4]DSM Output'!$G$21:$G$23</definedName>
    <definedName name="Z_01844156_6462_4A28_9785_1A86F4D0C834_.wvu.PrintTitles" localSheetId="2" hidden="1">#REF!</definedName>
    <definedName name="Z_01844156_6462_4A28_9785_1A86F4D0C834_.wvu.PrintTitles" hidden="1">#REF!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2" l="1"/>
  <c r="C33" i="2"/>
  <c r="I34" i="1" l="1"/>
  <c r="I33" i="1"/>
  <c r="H82" i="4" l="1"/>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H20" i="4"/>
  <c r="J19" i="4"/>
  <c r="J18" i="4"/>
  <c r="J17" i="4"/>
  <c r="J16" i="4"/>
  <c r="J15" i="4"/>
  <c r="J14" i="4"/>
  <c r="J13" i="4"/>
  <c r="J12" i="4"/>
  <c r="J11" i="4"/>
  <c r="J10" i="4"/>
  <c r="J9" i="4"/>
  <c r="J8" i="4"/>
  <c r="D13" i="3"/>
  <c r="D15" i="3" s="1"/>
  <c r="D21" i="3" s="1"/>
  <c r="B13" i="3"/>
  <c r="B15" i="3" s="1"/>
  <c r="D20" i="3" s="1"/>
  <c r="A2" i="3"/>
  <c r="A2" i="4" s="1"/>
  <c r="A1" i="3"/>
  <c r="A1" i="4" s="1"/>
  <c r="D23" i="2"/>
  <c r="D19" i="2"/>
  <c r="I36" i="2" s="1"/>
  <c r="K36" i="2" s="1"/>
  <c r="F12" i="1" s="1"/>
  <c r="D18" i="2"/>
  <c r="I35" i="2" s="1"/>
  <c r="K35" i="2" s="1"/>
  <c r="F11" i="1" s="1"/>
  <c r="A2" i="2"/>
  <c r="A1" i="2"/>
  <c r="A3" i="3"/>
  <c r="A3" i="4" s="1"/>
  <c r="J82" i="4" l="1"/>
  <c r="I84" i="4" s="1"/>
  <c r="J20" i="4"/>
  <c r="I22" i="4" s="1"/>
  <c r="F30" i="1"/>
  <c r="I12" i="1"/>
  <c r="F29" i="1"/>
  <c r="I11" i="1"/>
  <c r="I31" i="3"/>
  <c r="K31" i="3" s="1"/>
  <c r="F15" i="1" s="1"/>
  <c r="E25" i="3"/>
  <c r="F25" i="3" s="1"/>
  <c r="G25" i="3" s="1"/>
  <c r="H25" i="3" s="1"/>
  <c r="I25" i="3" s="1"/>
  <c r="J25" i="3" s="1"/>
  <c r="K25" i="3" s="1"/>
  <c r="L25" i="3" s="1"/>
  <c r="M25" i="3" s="1"/>
  <c r="N25" i="3" s="1"/>
  <c r="O25" i="3" s="1"/>
  <c r="P25" i="3" s="1"/>
  <c r="J33" i="3" s="1"/>
  <c r="K33" i="3" s="1"/>
  <c r="F25" i="1" s="1"/>
  <c r="I25" i="1" s="1"/>
  <c r="E26" i="3"/>
  <c r="F26" i="3" s="1"/>
  <c r="G26" i="3" s="1"/>
  <c r="H26" i="3" s="1"/>
  <c r="I26" i="3" s="1"/>
  <c r="J26" i="3" s="1"/>
  <c r="K26" i="3" s="1"/>
  <c r="L26" i="3" s="1"/>
  <c r="M26" i="3" s="1"/>
  <c r="N26" i="3" s="1"/>
  <c r="O26" i="3" s="1"/>
  <c r="P26" i="3" s="1"/>
  <c r="J34" i="3" s="1"/>
  <c r="K34" i="3" s="1"/>
  <c r="F26" i="1" s="1"/>
  <c r="I26" i="1" s="1"/>
  <c r="I32" i="3"/>
  <c r="K32" i="3" s="1"/>
  <c r="F16" i="1" s="1"/>
  <c r="A3" i="2"/>
  <c r="E30" i="2"/>
  <c r="F30" i="2" s="1"/>
  <c r="G30" i="2" s="1"/>
  <c r="H30" i="2" s="1"/>
  <c r="I30" i="2" s="1"/>
  <c r="J30" i="2" s="1"/>
  <c r="K30" i="2" s="1"/>
  <c r="L30" i="2" s="1"/>
  <c r="M30" i="2" s="1"/>
  <c r="N30" i="2" s="1"/>
  <c r="O30" i="2" s="1"/>
  <c r="P30" i="2" s="1"/>
  <c r="J38" i="2" s="1"/>
  <c r="K38" i="2" s="1"/>
  <c r="F22" i="1" s="1"/>
  <c r="I22" i="1" s="1"/>
  <c r="D25" i="2"/>
  <c r="E29" i="2" s="1"/>
  <c r="F29" i="2" s="1"/>
  <c r="G29" i="2" s="1"/>
  <c r="H29" i="2" s="1"/>
  <c r="I29" i="2" s="1"/>
  <c r="J29" i="2" s="1"/>
  <c r="K29" i="2" s="1"/>
  <c r="L29" i="2" s="1"/>
  <c r="M29" i="2" s="1"/>
  <c r="N29" i="2" s="1"/>
  <c r="O29" i="2" s="1"/>
  <c r="P29" i="2" s="1"/>
  <c r="J37" i="2" s="1"/>
  <c r="K37" i="2" s="1"/>
  <c r="F21" i="1" s="1"/>
  <c r="I21" i="1" s="1"/>
  <c r="F39" i="1" l="1"/>
  <c r="I16" i="1"/>
  <c r="F31" i="1"/>
  <c r="I29" i="1"/>
  <c r="F38" i="1"/>
  <c r="I15" i="1"/>
  <c r="F32" i="1"/>
  <c r="I30" i="1"/>
  <c r="F36" i="1" l="1"/>
  <c r="I36" i="1" s="1"/>
  <c r="I32" i="1"/>
  <c r="F35" i="1"/>
  <c r="I35" i="1" s="1"/>
  <c r="I31" i="1"/>
  <c r="F40" i="1"/>
  <c r="I38" i="1"/>
  <c r="F41" i="1"/>
  <c r="I39" i="1"/>
  <c r="F43" i="1" l="1"/>
  <c r="I43" i="1" s="1"/>
  <c r="I41" i="1"/>
  <c r="F42" i="1"/>
  <c r="I42" i="1" s="1"/>
  <c r="I40" i="1"/>
</calcChain>
</file>

<file path=xl/sharedStrings.xml><?xml version="1.0" encoding="utf-8"?>
<sst xmlns="http://schemas.openxmlformats.org/spreadsheetml/2006/main" count="711" uniqueCount="129">
  <si>
    <t>PacifiCorp</t>
  </si>
  <si>
    <t>PAGE</t>
  </si>
  <si>
    <t>TOTAL</t>
  </si>
  <si>
    <t>WASHINGTON</t>
  </si>
  <si>
    <t>ACCOUNT</t>
  </si>
  <si>
    <t>Type</t>
  </si>
  <si>
    <t>COMPANY</t>
  </si>
  <si>
    <t>FACTOR</t>
  </si>
  <si>
    <t>FACTOR %</t>
  </si>
  <si>
    <t>ALLOCATED</t>
  </si>
  <si>
    <t>REF#</t>
  </si>
  <si>
    <t>Adjustment to Expense:</t>
  </si>
  <si>
    <t>Steam Plant:</t>
  </si>
  <si>
    <t>Incremental Depreciation Expense</t>
  </si>
  <si>
    <t>403SP</t>
  </si>
  <si>
    <t>PRO</t>
  </si>
  <si>
    <t>JBG</t>
  </si>
  <si>
    <t>CAGW</t>
  </si>
  <si>
    <t>Transmission Plant:</t>
  </si>
  <si>
    <t>403TP</t>
  </si>
  <si>
    <t>Adjustment to Rate Base:</t>
  </si>
  <si>
    <t>Incremental Depreciation Reserve</t>
  </si>
  <si>
    <t>108SP</t>
  </si>
  <si>
    <t>108TP</t>
  </si>
  <si>
    <t>Adjustment to Tax</t>
  </si>
  <si>
    <t>Incremental Depr Sch M Adj - Steam</t>
  </si>
  <si>
    <t>SCHMAT</t>
  </si>
  <si>
    <t>Deferred Inc Tax Exp - Steam</t>
  </si>
  <si>
    <t>Incremental EDIT Amortization - JB</t>
  </si>
  <si>
    <t>WA</t>
  </si>
  <si>
    <t>Incremental EDIT Amortization - Colstrip</t>
  </si>
  <si>
    <t>ADIT - Steam</t>
  </si>
  <si>
    <t>Incremental Depr Sch M Adj - Trans</t>
  </si>
  <si>
    <t>Deferred Inc Tax Exp - Transmission</t>
  </si>
  <si>
    <t>ADIT - Transmission</t>
  </si>
  <si>
    <t>Description of Adjustment:</t>
  </si>
  <si>
    <t>COLSTRIP AND JIM BRIDGER STEAM PLANT</t>
  </si>
  <si>
    <t>Electric Plant in Service</t>
  </si>
  <si>
    <t>Account</t>
  </si>
  <si>
    <t>Factor</t>
  </si>
  <si>
    <t>Jim Bridger Plant</t>
  </si>
  <si>
    <t>Ref. 8.4</t>
  </si>
  <si>
    <t>Colstrip Plant</t>
  </si>
  <si>
    <t>Depreciation Expense*</t>
  </si>
  <si>
    <t>CY 2021</t>
  </si>
  <si>
    <t>(A)</t>
  </si>
  <si>
    <t>Jim Bridger SCR EPIS Dec 2020</t>
  </si>
  <si>
    <t>Ref 8.9.1</t>
  </si>
  <si>
    <t>(B)</t>
  </si>
  <si>
    <t>Remove Depreciation Expense Related to SCRs</t>
  </si>
  <si>
    <t>(C) = (B) * (D)</t>
  </si>
  <si>
    <t>Depreciation Expense for Reserve without the SCRs</t>
  </si>
  <si>
    <t>(E) = (A) - (C)</t>
  </si>
  <si>
    <t>Depreciation Reserve</t>
  </si>
  <si>
    <t>*Composite Accelerated Jim Bridger Rate</t>
  </si>
  <si>
    <t>Ref. 6.4.3</t>
  </si>
  <si>
    <t>(D)</t>
  </si>
  <si>
    <t>Expense</t>
  </si>
  <si>
    <t>AMA</t>
  </si>
  <si>
    <t>*Composite Accelerated Colstrip Rate</t>
  </si>
  <si>
    <t>Dec 2021</t>
  </si>
  <si>
    <t>Adjustment</t>
  </si>
  <si>
    <t>Ref. 6.4</t>
  </si>
  <si>
    <t>COLSTRIP AND JIM BRIDGER TRANSMISSION PLANT</t>
  </si>
  <si>
    <t xml:space="preserve">Jim Bridger </t>
  </si>
  <si>
    <t>Colstrip</t>
  </si>
  <si>
    <t>EPIS Balance</t>
  </si>
  <si>
    <t>Reserve Balance</t>
  </si>
  <si>
    <t>Net Plant Balance</t>
  </si>
  <si>
    <t>Depreciate over 3 years</t>
  </si>
  <si>
    <t>Amount per year</t>
  </si>
  <si>
    <t>Depreciation Expense</t>
  </si>
  <si>
    <t>Jim Bridger Transmission Plant</t>
  </si>
  <si>
    <t>Colstrip Transmission Plant</t>
  </si>
  <si>
    <t>Colstrip Composite Rate Calculation</t>
  </si>
  <si>
    <t>Primary Account</t>
  </si>
  <si>
    <t>Secondary Account</t>
  </si>
  <si>
    <t>Description</t>
  </si>
  <si>
    <t>Alloc</t>
  </si>
  <si>
    <t>FERC Location Code</t>
  </si>
  <si>
    <t>Location Description</t>
  </si>
  <si>
    <t>FERC Merger Code</t>
  </si>
  <si>
    <t>June 2019 EPIS Total</t>
  </si>
  <si>
    <t>Accelerated Rate (WA)</t>
  </si>
  <si>
    <t>DEPE Expense (WA)</t>
  </si>
  <si>
    <t>1010000</t>
  </si>
  <si>
    <t>3101000</t>
  </si>
  <si>
    <t>LAND OWNED IN FEE</t>
  </si>
  <si>
    <t>401000</t>
  </si>
  <si>
    <t>COLSTRIP STEAM PLT</t>
  </si>
  <si>
    <t>0</t>
  </si>
  <si>
    <t>9</t>
  </si>
  <si>
    <t>3110000</t>
  </si>
  <si>
    <t>STRUCTURES AND IMPROVEMENTS</t>
  </si>
  <si>
    <t>3120000</t>
  </si>
  <si>
    <t>BOILER PLANT EQUIPMENT</t>
  </si>
  <si>
    <t>3140000</t>
  </si>
  <si>
    <t>TURBOGENERATOR UNITS</t>
  </si>
  <si>
    <t>3150000</t>
  </si>
  <si>
    <t>ACCESSORY ELECTRIC EQUIPMENT</t>
  </si>
  <si>
    <t>3160000</t>
  </si>
  <si>
    <t>MISCELLANEOUS POWER PLANT EQUIPMENT</t>
  </si>
  <si>
    <t>Jim Bridger Composite Rate Calculation</t>
  </si>
  <si>
    <t>Colstrip Steam Composite Rate</t>
  </si>
  <si>
    <t>Ref. 6.4.1</t>
  </si>
  <si>
    <t>517000</t>
  </si>
  <si>
    <t>JIM BRIDGER PLANT</t>
  </si>
  <si>
    <t>3102000</t>
  </si>
  <si>
    <t>LAND RIGHTS</t>
  </si>
  <si>
    <t>3103000</t>
  </si>
  <si>
    <t>WATER RIGHTS</t>
  </si>
  <si>
    <t>517001</t>
  </si>
  <si>
    <t>JIM BRIDGER UNIT 1</t>
  </si>
  <si>
    <t>517002</t>
  </si>
  <si>
    <t>JIM BRIDGER UNIT 2</t>
  </si>
  <si>
    <t>517003</t>
  </si>
  <si>
    <t>JIM BRIDGER UNIT 3</t>
  </si>
  <si>
    <t>517004</t>
  </si>
  <si>
    <t>JIM BRIDGER UNIT 4</t>
  </si>
  <si>
    <t>3157000</t>
  </si>
  <si>
    <t>ACCESSORY ELECTRIC EQUIP-SUPV &amp; ALARM</t>
  </si>
  <si>
    <t>Jim Bridger Steam Composite Rate</t>
  </si>
  <si>
    <t>Washington General Rate Case - 2021</t>
  </si>
  <si>
    <t>6.4.1</t>
  </si>
  <si>
    <t>6.4.2</t>
  </si>
  <si>
    <t>Accelerated Depreciation - Colstrip and Jim Bridger</t>
  </si>
  <si>
    <t>Above</t>
  </si>
  <si>
    <t>This pro forma adjustment records annual incremental depreciation expense and reserve on the Jim Bridger and Colstrip Unit 4 steam plant balances and the GSU transformers and associated equipment. The depreciation schedule is accelerated in Washington to depreciate these two plants by the end of 2023. The incremental reserve balance is included using the average-of-monthly-averages methodolgy.</t>
  </si>
  <si>
    <t>Situs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</si>
</sst>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_);_(* \(#,##0\);_(* &quot;-&quot;??_);_(@_)"/>
    <numFmt numFmtId="165" formatCode="0.0000%"/>
    <numFmt numFmtId="166" formatCode="0.000"/>
    <numFmt numFmtId="167" formatCode="0.000%"/>
  </numFmts>
  <fonts count="17" x14ac:knownFonts="1">
    <font>
      <sz val="11"/>
      <color theme="1"/>
      <name val="Calibri"/>
      <family val="2"/>
      <scheme val="minor"/>
    </font>
    <font>
      <sz val="11"/>
      <color theme="1"/>
      <name val="Calibri"/>
      <family val="2"/>
      <scheme val="minor"/>
    </font>
    <font>
      <sz val="12"/>
      <name val="Times New Roman"/>
      <family val="1"/>
    </font>
    <font>
      <sz val="10"/>
      <name val="Arial"/>
      <family val="2"/>
    </font>
    <font>
      <b/>
      <sz val="10"/>
      <name val="Arial"/>
      <family val="2"/>
    </font>
    <font>
      <sz val="9"/>
      <name val="Arial"/>
      <family val="2"/>
    </font>
    <font>
      <u/>
      <sz val="10"/>
      <name val="Arial"/>
      <family val="2"/>
    </font>
    <font>
      <sz val="10"/>
      <color rgb="FFC00000"/>
      <name val="Arial"/>
      <family val="2"/>
    </font>
    <font>
      <sz val="10"/>
      <color rgb="FF0000FF"/>
      <name val="Arial"/>
      <family val="2"/>
    </font>
    <font>
      <sz val="10"/>
      <color theme="1"/>
      <name val="Arial"/>
      <family val="2"/>
    </font>
    <font>
      <b/>
      <sz val="9"/>
      <color rgb="FFC00000"/>
      <name val="Arial"/>
      <family val="2"/>
    </font>
    <font>
      <sz val="9"/>
      <color rgb="FFC00000"/>
      <name val="Arial"/>
      <family val="2"/>
    </font>
    <font>
      <b/>
      <sz val="10"/>
      <color theme="1"/>
      <name val="Arial"/>
      <family val="2"/>
    </font>
    <font>
      <b/>
      <u/>
      <sz val="10"/>
      <name val="Arial"/>
      <family val="2"/>
    </font>
    <font>
      <i/>
      <sz val="10"/>
      <color theme="1"/>
      <name val="Arial"/>
      <family val="2"/>
    </font>
    <font>
      <i/>
      <sz val="10"/>
      <name val="Arial"/>
      <family val="2"/>
    </font>
    <font>
      <b/>
      <u/>
      <sz val="10"/>
      <color theme="1"/>
      <name val="Arial"/>
      <family val="2"/>
    </font>
  </fonts>
  <fills count="3">
    <fill>
      <patternFill patternType="none"/>
    </fill>
    <fill>
      <patternFill patternType="gray125"/>
    </fill>
    <fill>
      <patternFill patternType="solid">
        <fgColor rgb="FFFFFFCC"/>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s>
  <cellStyleXfs count="10">
    <xf numFmtId="0" fontId="0" fillId="0" borderId="0"/>
    <xf numFmtId="43" fontId="3"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9" fontId="1" fillId="0" borderId="0" applyFont="0" applyFill="0" applyBorder="0" applyAlignment="0" applyProtection="0"/>
    <xf numFmtId="0" fontId="2" fillId="0" borderId="0"/>
    <xf numFmtId="43" fontId="1" fillId="0" borderId="0" applyFont="0" applyFill="0" applyBorder="0" applyAlignment="0" applyProtection="0"/>
  </cellStyleXfs>
  <cellXfs count="120">
    <xf numFmtId="0" fontId="0" fillId="0" borderId="0" xfId="0"/>
    <xf numFmtId="0" fontId="3" fillId="0" borderId="0" xfId="3" applyFont="1" applyProtection="1">
      <protection locked="0"/>
    </xf>
    <xf numFmtId="0" fontId="4" fillId="0" borderId="0" xfId="3" applyFont="1" applyProtection="1">
      <protection locked="0"/>
    </xf>
    <xf numFmtId="0" fontId="3" fillId="0" borderId="0" xfId="3" applyFont="1" applyAlignment="1" applyProtection="1">
      <alignment horizontal="center"/>
      <protection locked="0"/>
    </xf>
    <xf numFmtId="0" fontId="3" fillId="0" borderId="0" xfId="3" applyFont="1" applyAlignment="1" applyProtection="1">
      <alignment horizontal="right"/>
      <protection locked="0"/>
    </xf>
    <xf numFmtId="0" fontId="3" fillId="0" borderId="0" xfId="3" applyNumberFormat="1" applyFont="1" applyAlignment="1" applyProtection="1">
      <alignment horizontal="center"/>
      <protection locked="0"/>
    </xf>
    <xf numFmtId="0" fontId="3" fillId="0" borderId="0" xfId="3" applyFont="1" applyFill="1" applyAlignment="1" applyProtection="1">
      <alignment horizontal="center"/>
      <protection locked="0"/>
    </xf>
    <xf numFmtId="0" fontId="5" fillId="0" borderId="0" xfId="3" applyFont="1" applyFill="1" applyProtection="1">
      <protection locked="0"/>
    </xf>
    <xf numFmtId="0" fontId="5" fillId="0" borderId="0" xfId="3" applyFont="1" applyProtection="1">
      <protection locked="0"/>
    </xf>
    <xf numFmtId="0" fontId="5" fillId="0" borderId="0" xfId="3" applyFont="1" applyBorder="1" applyProtection="1">
      <protection locked="0"/>
    </xf>
    <xf numFmtId="0" fontId="4" fillId="0" borderId="0" xfId="3" applyFont="1" applyBorder="1" applyAlignment="1" applyProtection="1">
      <alignment horizontal="centerContinuous"/>
      <protection locked="0"/>
    </xf>
    <xf numFmtId="0" fontId="3" fillId="0" borderId="0" xfId="3" applyFont="1" applyBorder="1" applyAlignment="1" applyProtection="1">
      <alignment horizontal="center"/>
      <protection locked="0"/>
    </xf>
    <xf numFmtId="0" fontId="6" fillId="0" borderId="0" xfId="3" applyFont="1" applyAlignment="1" applyProtection="1">
      <alignment horizontal="center"/>
      <protection locked="0"/>
    </xf>
    <xf numFmtId="0" fontId="6" fillId="0" borderId="0" xfId="3" applyNumberFormat="1" applyFont="1" applyAlignment="1" applyProtection="1">
      <alignment horizontal="center"/>
      <protection locked="0"/>
    </xf>
    <xf numFmtId="0" fontId="6" fillId="0" borderId="0" xfId="3" applyFont="1" applyBorder="1" applyAlignment="1" applyProtection="1">
      <alignment horizontal="center"/>
      <protection locked="0"/>
    </xf>
    <xf numFmtId="0" fontId="3" fillId="0" borderId="0" xfId="3" applyFont="1" applyBorder="1" applyProtection="1">
      <protection locked="0"/>
    </xf>
    <xf numFmtId="0" fontId="4" fillId="0" borderId="0" xfId="3" applyFont="1" applyBorder="1" applyAlignment="1" applyProtection="1">
      <alignment horizontal="left"/>
      <protection locked="0"/>
    </xf>
    <xf numFmtId="0" fontId="3" fillId="0" borderId="0" xfId="3" applyFont="1" applyFill="1" applyBorder="1" applyAlignment="1" applyProtection="1">
      <alignment horizontal="center"/>
      <protection locked="0"/>
    </xf>
    <xf numFmtId="164" fontId="3" fillId="0" borderId="0" xfId="4" applyNumberFormat="1" applyFont="1" applyBorder="1" applyAlignment="1" applyProtection="1">
      <alignment horizontal="center"/>
      <protection locked="0"/>
    </xf>
    <xf numFmtId="41" fontId="3" fillId="0" borderId="0" xfId="4" applyNumberFormat="1" applyFont="1" applyFill="1" applyBorder="1" applyAlignment="1" applyProtection="1">
      <alignment horizontal="center"/>
      <protection locked="0"/>
    </xf>
    <xf numFmtId="0" fontId="7" fillId="0" borderId="0" xfId="3" applyFont="1" applyFill="1" applyProtection="1">
      <protection locked="0"/>
    </xf>
    <xf numFmtId="41" fontId="8" fillId="2" borderId="0" xfId="4" applyNumberFormat="1" applyFont="1" applyFill="1" applyBorder="1" applyAlignment="1" applyProtection="1">
      <alignment horizontal="center"/>
      <protection locked="0"/>
    </xf>
    <xf numFmtId="0" fontId="3" fillId="0" borderId="0" xfId="3" applyFont="1" applyAlignment="1" applyProtection="1">
      <alignment horizontal="left"/>
      <protection locked="0"/>
    </xf>
    <xf numFmtId="0" fontId="4" fillId="0" borderId="0" xfId="3" applyFont="1" applyAlignment="1" applyProtection="1">
      <alignment horizontal="left"/>
      <protection locked="0"/>
    </xf>
    <xf numFmtId="0" fontId="3" fillId="0" borderId="0" xfId="3" applyFont="1" applyFill="1" applyBorder="1" applyProtection="1">
      <protection locked="0"/>
    </xf>
    <xf numFmtId="0" fontId="3" fillId="0" borderId="0" xfId="3" applyNumberFormat="1" applyFont="1" applyFill="1" applyAlignment="1" applyProtection="1">
      <alignment horizontal="center"/>
      <protection locked="0"/>
    </xf>
    <xf numFmtId="41" fontId="8" fillId="0" borderId="0" xfId="4" applyNumberFormat="1" applyFont="1" applyFill="1" applyBorder="1" applyAlignment="1" applyProtection="1">
      <alignment horizontal="center"/>
      <protection locked="0"/>
    </xf>
    <xf numFmtId="43" fontId="7" fillId="0" borderId="0" xfId="3" applyNumberFormat="1" applyFont="1" applyFill="1" applyProtection="1">
      <protection locked="0"/>
    </xf>
    <xf numFmtId="0" fontId="3" fillId="0" borderId="0" xfId="3" applyFont="1" applyFill="1" applyAlignment="1" applyProtection="1">
      <alignment horizontal="left"/>
      <protection locked="0"/>
    </xf>
    <xf numFmtId="41" fontId="3" fillId="0" borderId="0" xfId="4" applyNumberFormat="1" applyFont="1" applyFill="1" applyAlignment="1" applyProtection="1">
      <alignment horizontal="center"/>
      <protection locked="0"/>
    </xf>
    <xf numFmtId="0" fontId="3" fillId="0" borderId="0" xfId="3" applyFont="1" applyBorder="1"/>
    <xf numFmtId="0" fontId="4" fillId="0" borderId="0" xfId="3" applyFont="1" applyFill="1" applyAlignment="1" applyProtection="1">
      <alignment horizontal="left"/>
      <protection locked="0"/>
    </xf>
    <xf numFmtId="0" fontId="5" fillId="0" borderId="0" xfId="3" applyFont="1" applyFill="1"/>
    <xf numFmtId="0" fontId="3" fillId="0" borderId="0" xfId="3" applyFont="1" applyFill="1" applyAlignment="1">
      <alignment horizontal="center"/>
    </xf>
    <xf numFmtId="0" fontId="5" fillId="0" borderId="0" xfId="3" applyFont="1" applyBorder="1"/>
    <xf numFmtId="0" fontId="5" fillId="0" borderId="0" xfId="3" applyFont="1"/>
    <xf numFmtId="0" fontId="3" fillId="0" borderId="0" xfId="3" applyNumberFormat="1" applyFont="1" applyAlignment="1">
      <alignment horizontal="center"/>
    </xf>
    <xf numFmtId="166" fontId="3" fillId="0" borderId="0" xfId="3" quotePrefix="1" applyNumberFormat="1" applyFont="1" applyFill="1" applyAlignment="1" applyProtection="1">
      <alignment horizontal="center"/>
      <protection locked="0"/>
    </xf>
    <xf numFmtId="0" fontId="7" fillId="0" borderId="0" xfId="3" applyFont="1" applyFill="1" applyBorder="1" applyProtection="1">
      <protection locked="0"/>
    </xf>
    <xf numFmtId="164" fontId="9" fillId="0" borderId="0" xfId="1" applyNumberFormat="1" applyFont="1" applyFill="1"/>
    <xf numFmtId="0" fontId="5" fillId="0" borderId="0" xfId="3" applyFont="1" applyFill="1" applyBorder="1" applyProtection="1">
      <protection locked="0"/>
    </xf>
    <xf numFmtId="0" fontId="10" fillId="0" borderId="0" xfId="3" applyFont="1" applyFill="1" applyProtection="1">
      <protection locked="0"/>
    </xf>
    <xf numFmtId="0" fontId="11" fillId="0" borderId="0" xfId="3" quotePrefix="1" applyFont="1" applyFill="1" applyAlignment="1" applyProtection="1">
      <alignment horizontal="left"/>
      <protection locked="0"/>
    </xf>
    <xf numFmtId="0" fontId="11" fillId="0" borderId="0" xfId="3" applyFont="1" applyProtection="1">
      <protection locked="0"/>
    </xf>
    <xf numFmtId="164" fontId="3" fillId="0" borderId="0" xfId="1" applyNumberFormat="1" applyFont="1" applyProtection="1">
      <protection locked="0"/>
    </xf>
    <xf numFmtId="0" fontId="11" fillId="0" borderId="0" xfId="3" applyFont="1" applyFill="1" applyAlignment="1" applyProtection="1">
      <alignment horizontal="center"/>
      <protection locked="0"/>
    </xf>
    <xf numFmtId="0" fontId="11" fillId="0" borderId="0" xfId="3" applyFont="1" applyFill="1" applyProtection="1">
      <protection locked="0"/>
    </xf>
    <xf numFmtId="165" fontId="3" fillId="0" borderId="0" xfId="5" applyNumberFormat="1" applyFont="1" applyAlignment="1" applyProtection="1">
      <alignment horizontal="center"/>
      <protection locked="0"/>
    </xf>
    <xf numFmtId="41" fontId="3" fillId="0" borderId="0" xfId="4" applyNumberFormat="1" applyFont="1" applyAlignment="1" applyProtection="1">
      <alignment horizontal="center"/>
      <protection locked="0"/>
    </xf>
    <xf numFmtId="41" fontId="3" fillId="0" borderId="0" xfId="4" applyNumberFormat="1" applyFont="1" applyBorder="1" applyAlignment="1" applyProtection="1">
      <alignment horizontal="center"/>
      <protection locked="0"/>
    </xf>
    <xf numFmtId="0" fontId="4" fillId="0" borderId="0" xfId="3" applyFont="1" applyBorder="1" applyProtection="1">
      <protection locked="0"/>
    </xf>
    <xf numFmtId="41" fontId="3" fillId="0" borderId="0" xfId="3" applyNumberFormat="1" applyFont="1" applyBorder="1" applyAlignment="1" applyProtection="1">
      <alignment horizontal="center"/>
      <protection locked="0"/>
    </xf>
    <xf numFmtId="0" fontId="12" fillId="0" borderId="0" xfId="6" applyFont="1"/>
    <xf numFmtId="0" fontId="9" fillId="0" borderId="0" xfId="6" applyFont="1" applyAlignment="1">
      <alignment horizontal="center"/>
    </xf>
    <xf numFmtId="0" fontId="9" fillId="0" borderId="0" xfId="6" applyFont="1"/>
    <xf numFmtId="0" fontId="12" fillId="0" borderId="0" xfId="6" applyFont="1" applyFill="1"/>
    <xf numFmtId="0" fontId="9" fillId="0" borderId="0" xfId="6" applyFont="1" applyFill="1" applyAlignment="1">
      <alignment horizontal="center"/>
    </xf>
    <xf numFmtId="0" fontId="9" fillId="0" borderId="0" xfId="6" applyFont="1" applyFill="1"/>
    <xf numFmtId="0" fontId="13" fillId="0" borderId="0" xfId="6" applyFont="1"/>
    <xf numFmtId="0" fontId="12" fillId="0" borderId="0" xfId="6" applyFont="1" applyBorder="1"/>
    <xf numFmtId="0" fontId="12" fillId="0" borderId="0" xfId="6" applyFont="1" applyBorder="1" applyAlignment="1">
      <alignment horizontal="center"/>
    </xf>
    <xf numFmtId="0" fontId="12" fillId="0" borderId="0" xfId="6" applyFont="1" applyAlignment="1">
      <alignment horizontal="center"/>
    </xf>
    <xf numFmtId="17" fontId="4" fillId="0" borderId="9" xfId="6" applyNumberFormat="1" applyFont="1" applyBorder="1" applyAlignment="1">
      <alignment horizontal="center"/>
    </xf>
    <xf numFmtId="17" fontId="4" fillId="0" borderId="0" xfId="6" applyNumberFormat="1" applyFont="1" applyBorder="1" applyAlignment="1">
      <alignment horizontal="center"/>
    </xf>
    <xf numFmtId="0" fontId="9" fillId="0" borderId="0" xfId="0" applyFont="1"/>
    <xf numFmtId="164" fontId="9" fillId="0" borderId="0" xfId="6" applyNumberFormat="1" applyFont="1"/>
    <xf numFmtId="164" fontId="12" fillId="0" borderId="0" xfId="6" applyNumberFormat="1" applyFont="1" applyBorder="1"/>
    <xf numFmtId="164" fontId="9" fillId="0" borderId="0" xfId="6" applyNumberFormat="1" applyFont="1" applyBorder="1"/>
    <xf numFmtId="0" fontId="12" fillId="0" borderId="0" xfId="6" applyFont="1" applyFill="1" applyAlignment="1">
      <alignment horizontal="center"/>
    </xf>
    <xf numFmtId="10" fontId="14" fillId="0" borderId="0" xfId="7" applyNumberFormat="1" applyFont="1" applyAlignment="1">
      <alignment horizontal="center"/>
    </xf>
    <xf numFmtId="0" fontId="3" fillId="0" borderId="0" xfId="8" applyFont="1" applyBorder="1" applyAlignment="1">
      <alignment horizontal="center"/>
    </xf>
    <xf numFmtId="0" fontId="9" fillId="0" borderId="0" xfId="6" applyFont="1" applyBorder="1"/>
    <xf numFmtId="164" fontId="3" fillId="0" borderId="0" xfId="1" applyNumberFormat="1" applyFont="1" applyBorder="1" applyAlignment="1">
      <alignment horizontal="center"/>
    </xf>
    <xf numFmtId="0" fontId="9" fillId="0" borderId="0" xfId="6" quotePrefix="1" applyFont="1" applyBorder="1"/>
    <xf numFmtId="164" fontId="3" fillId="0" borderId="0" xfId="8" applyNumberFormat="1" applyFont="1" applyBorder="1" applyAlignment="1">
      <alignment horizontal="center"/>
    </xf>
    <xf numFmtId="0" fontId="9" fillId="0" borderId="0" xfId="6" quotePrefix="1" applyFont="1" applyAlignment="1">
      <alignment horizontal="center"/>
    </xf>
    <xf numFmtId="0" fontId="4" fillId="0" borderId="0" xfId="8" applyFont="1" applyBorder="1" applyAlignment="1">
      <alignment horizontal="center"/>
    </xf>
    <xf numFmtId="0" fontId="14" fillId="0" borderId="0" xfId="6" applyFont="1"/>
    <xf numFmtId="167" fontId="14" fillId="0" borderId="0" xfId="7" applyNumberFormat="1" applyFont="1"/>
    <xf numFmtId="0" fontId="9" fillId="0" borderId="1" xfId="6" applyFont="1" applyBorder="1"/>
    <xf numFmtId="0" fontId="12" fillId="0" borderId="2" xfId="6" applyFont="1" applyBorder="1" applyAlignment="1">
      <alignment horizontal="center"/>
    </xf>
    <xf numFmtId="0" fontId="9" fillId="0" borderId="3" xfId="6" applyFont="1" applyBorder="1"/>
    <xf numFmtId="167" fontId="15" fillId="0" borderId="0" xfId="2" applyNumberFormat="1" applyFont="1" applyBorder="1" applyAlignment="1">
      <alignment horizontal="center"/>
    </xf>
    <xf numFmtId="0" fontId="9" fillId="0" borderId="10" xfId="6" applyFont="1" applyBorder="1"/>
    <xf numFmtId="49" fontId="12" fillId="0" borderId="9" xfId="6" applyNumberFormat="1" applyFont="1" applyBorder="1" applyAlignment="1">
      <alignment horizontal="center"/>
    </xf>
    <xf numFmtId="0" fontId="12" fillId="0" borderId="11" xfId="6" applyFont="1" applyBorder="1" applyAlignment="1">
      <alignment horizontal="center"/>
    </xf>
    <xf numFmtId="0" fontId="15" fillId="0" borderId="0" xfId="8" applyFont="1" applyBorder="1" applyAlignment="1">
      <alignment horizontal="center"/>
    </xf>
    <xf numFmtId="0" fontId="9" fillId="0" borderId="4" xfId="6" applyFont="1" applyBorder="1"/>
    <xf numFmtId="164" fontId="12" fillId="0" borderId="5" xfId="6" applyNumberFormat="1" applyFont="1" applyBorder="1"/>
    <xf numFmtId="0" fontId="9" fillId="0" borderId="6" xfId="6" applyFont="1" applyBorder="1" applyAlignment="1">
      <alignment horizontal="left"/>
    </xf>
    <xf numFmtId="164" fontId="9" fillId="0" borderId="7" xfId="6" applyNumberFormat="1" applyFont="1" applyBorder="1"/>
    <xf numFmtId="164" fontId="12" fillId="0" borderId="8" xfId="6" applyNumberFormat="1" applyFont="1" applyBorder="1"/>
    <xf numFmtId="164" fontId="9" fillId="0" borderId="12" xfId="6" applyNumberFormat="1" applyFont="1" applyBorder="1"/>
    <xf numFmtId="0" fontId="12" fillId="0" borderId="0" xfId="0" applyFont="1"/>
    <xf numFmtId="0" fontId="9" fillId="0" borderId="0" xfId="0" applyFont="1" applyFill="1"/>
    <xf numFmtId="0" fontId="16" fillId="0" borderId="0" xfId="0" applyFont="1"/>
    <xf numFmtId="164" fontId="9" fillId="0" borderId="0" xfId="9" applyNumberFormat="1" applyFont="1" applyFill="1"/>
    <xf numFmtId="10" fontId="9" fillId="0" borderId="0" xfId="2" applyNumberFormat="1" applyFont="1" applyFill="1"/>
    <xf numFmtId="164" fontId="9" fillId="0" borderId="0" xfId="0" applyNumberFormat="1" applyFont="1"/>
    <xf numFmtId="164" fontId="9" fillId="0" borderId="12" xfId="0" applyNumberFormat="1" applyFont="1" applyBorder="1"/>
    <xf numFmtId="0" fontId="12" fillId="0" borderId="0" xfId="0" applyFont="1" applyFill="1" applyAlignment="1">
      <alignment horizontal="right"/>
    </xf>
    <xf numFmtId="167" fontId="12" fillId="0" borderId="0" xfId="2" applyNumberFormat="1" applyFont="1"/>
    <xf numFmtId="167" fontId="12" fillId="0" borderId="0" xfId="2" applyNumberFormat="1" applyFont="1" applyFill="1"/>
    <xf numFmtId="0" fontId="3" fillId="0" borderId="1" xfId="3" applyFont="1" applyBorder="1" applyAlignment="1" applyProtection="1">
      <alignment horizontal="left" vertical="top" wrapText="1"/>
      <protection locked="0"/>
    </xf>
    <xf numFmtId="0" fontId="3" fillId="0" borderId="2" xfId="3" applyFont="1" applyBorder="1" applyAlignment="1" applyProtection="1">
      <alignment horizontal="left" vertical="top"/>
      <protection locked="0"/>
    </xf>
    <xf numFmtId="0" fontId="3" fillId="0" borderId="3" xfId="3" applyFont="1" applyBorder="1" applyAlignment="1" applyProtection="1">
      <alignment horizontal="left" vertical="top"/>
      <protection locked="0"/>
    </xf>
    <xf numFmtId="0" fontId="3" fillId="0" borderId="4" xfId="3" applyFont="1" applyBorder="1" applyAlignment="1" applyProtection="1">
      <alignment horizontal="left" vertical="top"/>
      <protection locked="0"/>
    </xf>
    <xf numFmtId="0" fontId="3" fillId="0" borderId="0" xfId="3" applyFont="1" applyBorder="1" applyAlignment="1" applyProtection="1">
      <alignment horizontal="left" vertical="top"/>
      <protection locked="0"/>
    </xf>
    <xf numFmtId="0" fontId="3" fillId="0" borderId="5" xfId="3" applyFont="1" applyBorder="1" applyAlignment="1" applyProtection="1">
      <alignment horizontal="left" vertical="top"/>
      <protection locked="0"/>
    </xf>
    <xf numFmtId="0" fontId="3" fillId="0" borderId="6" xfId="3" applyFont="1" applyBorder="1" applyAlignment="1" applyProtection="1">
      <alignment horizontal="left" vertical="top"/>
      <protection locked="0"/>
    </xf>
    <xf numFmtId="0" fontId="3" fillId="0" borderId="7" xfId="3" applyFont="1" applyBorder="1" applyAlignment="1" applyProtection="1">
      <alignment horizontal="left" vertical="top"/>
      <protection locked="0"/>
    </xf>
    <xf numFmtId="0" fontId="3" fillId="0" borderId="8" xfId="3" applyFont="1" applyBorder="1" applyAlignment="1" applyProtection="1">
      <alignment horizontal="left" vertical="top"/>
      <protection locked="0"/>
    </xf>
    <xf numFmtId="167" fontId="3" fillId="0" borderId="0" xfId="5" applyNumberFormat="1" applyFont="1" applyFill="1" applyBorder="1" applyAlignment="1" applyProtection="1">
      <alignment horizontal="center"/>
      <protection locked="0"/>
    </xf>
    <xf numFmtId="167" fontId="3" fillId="0" borderId="0" xfId="5" applyNumberFormat="1" applyFont="1" applyFill="1" applyAlignment="1" applyProtection="1">
      <alignment horizontal="center"/>
      <protection locked="0"/>
    </xf>
    <xf numFmtId="167" fontId="3" fillId="0" borderId="0" xfId="5" applyNumberFormat="1" applyFont="1" applyFill="1" applyAlignment="1">
      <alignment horizontal="center"/>
    </xf>
    <xf numFmtId="167" fontId="3" fillId="0" borderId="0" xfId="5" applyNumberFormat="1" applyFont="1" applyAlignment="1" applyProtection="1">
      <alignment horizontal="center"/>
      <protection locked="0"/>
    </xf>
    <xf numFmtId="0" fontId="12" fillId="0" borderId="9" xfId="0" applyFont="1" applyFill="1" applyBorder="1" applyAlignment="1">
      <alignment horizontal="center" wrapText="1"/>
    </xf>
    <xf numFmtId="167" fontId="4" fillId="0" borderId="9" xfId="2" applyNumberFormat="1" applyFont="1" applyFill="1" applyBorder="1" applyAlignment="1">
      <alignment horizontal="center" wrapText="1"/>
    </xf>
    <xf numFmtId="164" fontId="4" fillId="0" borderId="9" xfId="0" applyNumberFormat="1" applyFont="1" applyFill="1" applyBorder="1" applyAlignment="1">
      <alignment horizontal="center" wrapText="1"/>
    </xf>
    <xf numFmtId="0" fontId="9" fillId="0" borderId="0" xfId="0" applyFont="1" applyAlignment="1">
      <alignment wrapText="1"/>
    </xf>
  </cellXfs>
  <cellStyles count="10">
    <cellStyle name="Comma" xfId="1" builtinId="3"/>
    <cellStyle name="Comma 3" xfId="9"/>
    <cellStyle name="Comma 7" xfId="4"/>
    <cellStyle name="Normal" xfId="0" builtinId="0"/>
    <cellStyle name="Normal 10" xfId="3"/>
    <cellStyle name="Normal 4" xfId="6"/>
    <cellStyle name="Normal_Adjustment Template" xfId="8"/>
    <cellStyle name="Percent" xfId="2" builtinId="5"/>
    <cellStyle name="Percent 4" xfId="7"/>
    <cellStyle name="Percent 5" xfId="5"/>
  </cellStyles>
  <dxfs count="6">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pw\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8"/>
  <sheetViews>
    <sheetView tabSelected="1" view="pageBreakPreview" zoomScale="85" zoomScaleNormal="100" zoomScaleSheetLayoutView="85" workbookViewId="0"/>
  </sheetViews>
  <sheetFormatPr defaultColWidth="10" defaultRowHeight="12.75" x14ac:dyDescent="0.2"/>
  <cols>
    <col min="1" max="1" width="2.5703125" style="8" customWidth="1"/>
    <col min="2" max="2" width="7.140625" style="8" customWidth="1"/>
    <col min="3" max="3" width="25.140625" style="8" customWidth="1"/>
    <col min="4" max="4" width="9.7109375" style="8" customWidth="1"/>
    <col min="5" max="5" width="6.42578125" style="8" customWidth="1"/>
    <col min="6" max="6" width="14.42578125" style="8" customWidth="1"/>
    <col min="7" max="7" width="11.140625" style="8" customWidth="1"/>
    <col min="8" max="8" width="11.28515625" style="8" bestFit="1" customWidth="1"/>
    <col min="9" max="9" width="13" style="8" customWidth="1"/>
    <col min="10" max="10" width="8.28515625" style="8" customWidth="1"/>
    <col min="11" max="11" width="8.7109375" style="6" customWidth="1"/>
    <col min="12" max="12" width="28.5703125" style="7" customWidth="1"/>
    <col min="13" max="14" width="10" style="8" customWidth="1"/>
    <col min="15" max="15" width="10" style="8"/>
    <col min="16" max="24" width="14.42578125" style="9" customWidth="1"/>
    <col min="25" max="16384" width="10" style="8"/>
  </cols>
  <sheetData>
    <row r="1" spans="1:24" ht="12" customHeight="1" x14ac:dyDescent="0.2">
      <c r="A1" s="1"/>
      <c r="B1" s="2" t="s">
        <v>0</v>
      </c>
      <c r="C1" s="1"/>
      <c r="D1" s="3"/>
      <c r="E1" s="3"/>
      <c r="F1" s="3"/>
      <c r="G1" s="3"/>
      <c r="H1" s="3"/>
      <c r="I1" s="4" t="s">
        <v>1</v>
      </c>
      <c r="J1" s="5">
        <v>6.4</v>
      </c>
    </row>
    <row r="2" spans="1:24" ht="12" customHeight="1" x14ac:dyDescent="0.2">
      <c r="A2" s="1"/>
      <c r="B2" s="2" t="s">
        <v>122</v>
      </c>
      <c r="C2" s="1"/>
      <c r="D2" s="3"/>
      <c r="E2" s="3"/>
      <c r="F2" s="3"/>
      <c r="G2" s="3"/>
      <c r="H2" s="3"/>
      <c r="I2" s="3"/>
      <c r="J2" s="5"/>
    </row>
    <row r="3" spans="1:24" ht="12" customHeight="1" x14ac:dyDescent="0.2">
      <c r="A3" s="1"/>
      <c r="B3" s="2" t="s">
        <v>125</v>
      </c>
      <c r="C3" s="1"/>
      <c r="D3" s="3"/>
      <c r="E3" s="3"/>
      <c r="F3" s="3"/>
      <c r="G3" s="3"/>
      <c r="H3" s="3"/>
      <c r="I3" s="3"/>
      <c r="J3" s="5"/>
    </row>
    <row r="4" spans="1:24" ht="12" customHeight="1" x14ac:dyDescent="0.2">
      <c r="A4" s="1"/>
      <c r="B4" s="1"/>
      <c r="C4" s="1"/>
      <c r="D4" s="3"/>
      <c r="E4" s="3"/>
      <c r="F4" s="3"/>
      <c r="G4" s="3"/>
      <c r="H4" s="3"/>
      <c r="I4" s="3"/>
      <c r="J4" s="5"/>
      <c r="P4" s="10"/>
      <c r="Q4" s="10"/>
      <c r="R4" s="10"/>
      <c r="S4" s="10"/>
      <c r="U4" s="10"/>
      <c r="V4" s="10"/>
      <c r="W4" s="10"/>
      <c r="X4" s="10"/>
    </row>
    <row r="5" spans="1:24" ht="12" customHeight="1" x14ac:dyDescent="0.2">
      <c r="A5" s="1"/>
      <c r="B5" s="1"/>
      <c r="C5" s="1"/>
      <c r="D5" s="3"/>
      <c r="E5" s="3"/>
      <c r="F5" s="3"/>
      <c r="G5" s="3"/>
      <c r="H5" s="3"/>
      <c r="I5" s="3"/>
      <c r="J5" s="5"/>
      <c r="P5" s="11"/>
      <c r="R5" s="11"/>
      <c r="U5" s="11"/>
      <c r="W5" s="11"/>
    </row>
    <row r="6" spans="1:24" ht="12" customHeight="1" x14ac:dyDescent="0.2">
      <c r="A6" s="1"/>
      <c r="B6" s="1"/>
      <c r="C6" s="1"/>
      <c r="D6" s="3"/>
      <c r="E6" s="3"/>
      <c r="F6" s="3" t="s">
        <v>2</v>
      </c>
      <c r="G6" s="3"/>
      <c r="H6" s="3"/>
      <c r="I6" s="1" t="s">
        <v>3</v>
      </c>
      <c r="J6" s="5"/>
      <c r="P6" s="11"/>
      <c r="R6" s="11"/>
      <c r="U6" s="11"/>
      <c r="W6" s="11"/>
    </row>
    <row r="7" spans="1:24" ht="12" customHeight="1" x14ac:dyDescent="0.2">
      <c r="A7" s="1"/>
      <c r="B7" s="1"/>
      <c r="C7" s="1"/>
      <c r="D7" s="12" t="s">
        <v>4</v>
      </c>
      <c r="E7" s="12" t="s">
        <v>5</v>
      </c>
      <c r="F7" s="12" t="s">
        <v>6</v>
      </c>
      <c r="G7" s="12" t="s">
        <v>7</v>
      </c>
      <c r="H7" s="12" t="s">
        <v>8</v>
      </c>
      <c r="I7" s="12" t="s">
        <v>9</v>
      </c>
      <c r="J7" s="13" t="s">
        <v>10</v>
      </c>
      <c r="P7" s="14"/>
      <c r="Q7" s="14"/>
      <c r="R7" s="14"/>
      <c r="S7" s="14"/>
      <c r="U7" s="14"/>
      <c r="V7" s="14"/>
      <c r="W7" s="14"/>
      <c r="X7" s="14"/>
    </row>
    <row r="8" spans="1:24" ht="12" customHeight="1" x14ac:dyDescent="0.2">
      <c r="A8" s="15"/>
      <c r="B8" s="16" t="s">
        <v>11</v>
      </c>
      <c r="C8" s="15"/>
      <c r="D8" s="11"/>
      <c r="E8" s="11"/>
      <c r="F8" s="17"/>
      <c r="G8" s="11"/>
      <c r="H8" s="17"/>
      <c r="I8" s="18"/>
      <c r="J8" s="5"/>
      <c r="P8" s="17"/>
      <c r="R8" s="17"/>
      <c r="U8" s="17"/>
      <c r="W8" s="17"/>
    </row>
    <row r="9" spans="1:24" ht="12" customHeight="1" x14ac:dyDescent="0.2">
      <c r="A9" s="15"/>
      <c r="B9" s="16"/>
      <c r="C9" s="15"/>
      <c r="D9" s="11"/>
      <c r="E9" s="11"/>
      <c r="F9" s="17"/>
      <c r="G9" s="11"/>
      <c r="H9" s="17"/>
      <c r="I9" s="18"/>
      <c r="J9" s="5"/>
      <c r="P9" s="17"/>
      <c r="R9" s="17"/>
      <c r="U9" s="17"/>
      <c r="W9" s="17"/>
    </row>
    <row r="10" spans="1:24" ht="12" customHeight="1" x14ac:dyDescent="0.2">
      <c r="A10" s="15"/>
      <c r="B10" s="16" t="s">
        <v>12</v>
      </c>
      <c r="C10" s="15"/>
      <c r="D10" s="11"/>
      <c r="E10" s="11"/>
      <c r="F10" s="17"/>
      <c r="G10" s="11"/>
      <c r="H10" s="17"/>
      <c r="I10" s="18"/>
      <c r="J10" s="5"/>
      <c r="P10" s="17"/>
      <c r="R10" s="17"/>
      <c r="U10" s="17"/>
      <c r="W10" s="17"/>
    </row>
    <row r="11" spans="1:24" ht="12" customHeight="1" x14ac:dyDescent="0.2">
      <c r="A11" s="15"/>
      <c r="B11" s="1" t="s">
        <v>13</v>
      </c>
      <c r="C11" s="15"/>
      <c r="D11" s="11" t="s">
        <v>14</v>
      </c>
      <c r="E11" s="3" t="s">
        <v>15</v>
      </c>
      <c r="F11" s="19">
        <f>'Page 6.4.1'!K35</f>
        <v>291148807.93860251</v>
      </c>
      <c r="G11" s="11" t="s">
        <v>16</v>
      </c>
      <c r="H11" s="112">
        <v>0.21577192756641544</v>
      </c>
      <c r="I11" s="19">
        <f>H11*F11</f>
        <v>62821739.497576341</v>
      </c>
      <c r="J11" s="5" t="s">
        <v>123</v>
      </c>
      <c r="L11" s="20"/>
      <c r="P11" s="21"/>
      <c r="Q11" s="19"/>
      <c r="R11" s="21"/>
      <c r="S11" s="19"/>
      <c r="U11" s="21"/>
      <c r="V11" s="19"/>
      <c r="W11" s="21"/>
      <c r="X11" s="19"/>
    </row>
    <row r="12" spans="1:24" ht="12" customHeight="1" x14ac:dyDescent="0.2">
      <c r="A12" s="15"/>
      <c r="B12" s="1" t="s">
        <v>13</v>
      </c>
      <c r="C12" s="15"/>
      <c r="D12" s="11" t="s">
        <v>14</v>
      </c>
      <c r="E12" s="3" t="s">
        <v>15</v>
      </c>
      <c r="F12" s="19">
        <f>'Page 6.4.1'!K36</f>
        <v>20593178.690817494</v>
      </c>
      <c r="G12" s="11" t="s">
        <v>17</v>
      </c>
      <c r="H12" s="112">
        <v>0.21577192756641544</v>
      </c>
      <c r="I12" s="19">
        <f>H12*F12</f>
        <v>4443429.8608373227</v>
      </c>
      <c r="J12" s="5" t="s">
        <v>123</v>
      </c>
      <c r="L12" s="20"/>
      <c r="P12" s="21"/>
      <c r="Q12" s="19"/>
      <c r="R12" s="21"/>
      <c r="S12" s="19"/>
      <c r="U12" s="21"/>
      <c r="V12" s="19"/>
      <c r="W12" s="21"/>
      <c r="X12" s="19"/>
    </row>
    <row r="13" spans="1:24" ht="12" customHeight="1" x14ac:dyDescent="0.2">
      <c r="A13" s="15"/>
      <c r="B13" s="22"/>
      <c r="C13" s="15"/>
      <c r="D13" s="11"/>
      <c r="E13" s="3"/>
      <c r="F13" s="19"/>
      <c r="G13" s="11"/>
      <c r="H13" s="112"/>
      <c r="I13" s="19"/>
      <c r="J13" s="5"/>
      <c r="L13" s="20"/>
      <c r="P13" s="21"/>
      <c r="Q13" s="19"/>
      <c r="R13" s="21"/>
      <c r="S13" s="19"/>
      <c r="U13" s="21"/>
      <c r="V13" s="19"/>
      <c r="W13" s="21"/>
      <c r="X13" s="19"/>
    </row>
    <row r="14" spans="1:24" ht="12" customHeight="1" x14ac:dyDescent="0.2">
      <c r="A14" s="15"/>
      <c r="B14" s="23" t="s">
        <v>18</v>
      </c>
      <c r="C14" s="15"/>
      <c r="D14" s="11"/>
      <c r="E14" s="3"/>
      <c r="F14" s="19"/>
      <c r="G14" s="11"/>
      <c r="H14" s="112"/>
      <c r="I14" s="19"/>
      <c r="J14" s="5"/>
      <c r="L14" s="20"/>
      <c r="P14" s="21"/>
      <c r="Q14" s="19"/>
      <c r="R14" s="21"/>
      <c r="S14" s="19"/>
      <c r="U14" s="21"/>
      <c r="V14" s="19"/>
      <c r="W14" s="21"/>
      <c r="X14" s="19"/>
    </row>
    <row r="15" spans="1:24" ht="12" customHeight="1" x14ac:dyDescent="0.2">
      <c r="A15" s="15"/>
      <c r="B15" s="1" t="s">
        <v>13</v>
      </c>
      <c r="C15" s="15"/>
      <c r="D15" s="11" t="s">
        <v>19</v>
      </c>
      <c r="E15" s="3" t="s">
        <v>15</v>
      </c>
      <c r="F15" s="19">
        <f>'Page 6.4.2'!K31</f>
        <v>3781683.7400000007</v>
      </c>
      <c r="G15" s="11" t="s">
        <v>16</v>
      </c>
      <c r="H15" s="112">
        <v>0.21577192756641544</v>
      </c>
      <c r="I15" s="19">
        <f t="shared" ref="I15:I16" si="0">H15*F15</f>
        <v>815981.19002637116</v>
      </c>
      <c r="J15" s="5" t="s">
        <v>124</v>
      </c>
      <c r="L15" s="20"/>
      <c r="P15" s="21"/>
      <c r="Q15" s="19"/>
      <c r="R15" s="21"/>
      <c r="S15" s="19"/>
      <c r="U15" s="21"/>
      <c r="V15" s="19"/>
      <c r="W15" s="21"/>
      <c r="X15" s="19"/>
    </row>
    <row r="16" spans="1:24" ht="12" customHeight="1" x14ac:dyDescent="0.2">
      <c r="A16" s="15"/>
      <c r="B16" s="1" t="s">
        <v>13</v>
      </c>
      <c r="C16" s="24"/>
      <c r="D16" s="11" t="s">
        <v>19</v>
      </c>
      <c r="E16" s="6" t="s">
        <v>15</v>
      </c>
      <c r="F16" s="19">
        <f>'Page 6.4.2'!K32</f>
        <v>439089.52</v>
      </c>
      <c r="G16" s="11" t="s">
        <v>17</v>
      </c>
      <c r="H16" s="112">
        <v>0.21577192756641544</v>
      </c>
      <c r="I16" s="19">
        <f t="shared" si="0"/>
        <v>94743.192104612128</v>
      </c>
      <c r="J16" s="5" t="s">
        <v>124</v>
      </c>
      <c r="L16" s="20"/>
      <c r="P16" s="21"/>
      <c r="Q16" s="19"/>
      <c r="R16" s="21"/>
      <c r="S16" s="19"/>
      <c r="U16" s="21"/>
      <c r="V16" s="19"/>
      <c r="W16" s="21"/>
      <c r="X16" s="19"/>
    </row>
    <row r="17" spans="1:24" ht="12" customHeight="1" x14ac:dyDescent="0.2">
      <c r="A17" s="15"/>
      <c r="B17" s="22"/>
      <c r="C17" s="15"/>
      <c r="D17" s="11"/>
      <c r="E17" s="11"/>
      <c r="F17" s="19"/>
      <c r="G17" s="17"/>
      <c r="H17" s="112"/>
      <c r="I17" s="19"/>
      <c r="J17" s="25"/>
      <c r="L17" s="20"/>
      <c r="P17" s="26"/>
      <c r="Q17" s="19"/>
      <c r="R17" s="26"/>
      <c r="S17" s="19"/>
      <c r="U17" s="26"/>
      <c r="V17" s="19"/>
      <c r="W17" s="26"/>
      <c r="X17" s="19"/>
    </row>
    <row r="18" spans="1:24" ht="12" customHeight="1" x14ac:dyDescent="0.2">
      <c r="A18" s="15"/>
      <c r="B18" s="16" t="s">
        <v>20</v>
      </c>
      <c r="C18" s="15"/>
      <c r="D18" s="11"/>
      <c r="E18" s="11"/>
      <c r="F18" s="19"/>
      <c r="G18" s="17"/>
      <c r="H18" s="112"/>
      <c r="I18" s="19"/>
      <c r="J18" s="25"/>
      <c r="L18" s="20"/>
      <c r="P18" s="26"/>
      <c r="Q18" s="19"/>
      <c r="R18" s="26"/>
      <c r="S18" s="19"/>
      <c r="U18" s="26"/>
      <c r="V18" s="19"/>
      <c r="W18" s="26"/>
      <c r="X18" s="19"/>
    </row>
    <row r="19" spans="1:24" ht="12" customHeight="1" x14ac:dyDescent="0.2">
      <c r="A19" s="15"/>
      <c r="B19" s="16"/>
      <c r="C19" s="15"/>
      <c r="D19" s="11"/>
      <c r="E19" s="11"/>
      <c r="F19" s="19"/>
      <c r="G19" s="17"/>
      <c r="H19" s="112"/>
      <c r="I19" s="19"/>
      <c r="J19" s="25"/>
      <c r="L19" s="20"/>
      <c r="P19" s="26"/>
      <c r="Q19" s="19"/>
      <c r="R19" s="26"/>
      <c r="S19" s="19"/>
      <c r="U19" s="26"/>
      <c r="V19" s="19"/>
      <c r="W19" s="26"/>
      <c r="X19" s="19"/>
    </row>
    <row r="20" spans="1:24" ht="12" customHeight="1" x14ac:dyDescent="0.2">
      <c r="A20" s="15"/>
      <c r="B20" s="16" t="s">
        <v>12</v>
      </c>
      <c r="C20" s="15"/>
      <c r="D20" s="11"/>
      <c r="E20" s="11"/>
      <c r="F20" s="19"/>
      <c r="G20" s="17"/>
      <c r="H20" s="112"/>
      <c r="I20" s="19"/>
      <c r="J20" s="25"/>
      <c r="L20" s="20"/>
      <c r="P20" s="26"/>
      <c r="Q20" s="19"/>
      <c r="R20" s="26"/>
      <c r="S20" s="19"/>
      <c r="U20" s="26"/>
      <c r="V20" s="19"/>
      <c r="W20" s="26"/>
      <c r="X20" s="19"/>
    </row>
    <row r="21" spans="1:24" ht="12" customHeight="1" x14ac:dyDescent="0.2">
      <c r="A21" s="15"/>
      <c r="B21" s="22" t="s">
        <v>21</v>
      </c>
      <c r="C21" s="15"/>
      <c r="D21" s="11" t="s">
        <v>22</v>
      </c>
      <c r="E21" s="3" t="s">
        <v>15</v>
      </c>
      <c r="F21" s="19">
        <f>'Page 6.4.1'!K37</f>
        <v>-122199164.29501756</v>
      </c>
      <c r="G21" s="11" t="s">
        <v>16</v>
      </c>
      <c r="H21" s="112">
        <v>0.21577192756641544</v>
      </c>
      <c r="I21" s="19">
        <f t="shared" ref="I21:I22" si="1">H21*F21</f>
        <v>-26367149.226941027</v>
      </c>
      <c r="J21" s="5" t="s">
        <v>123</v>
      </c>
      <c r="L21" s="20"/>
      <c r="M21" s="7"/>
      <c r="N21" s="7"/>
      <c r="P21" s="21"/>
      <c r="Q21" s="19"/>
      <c r="R21" s="21"/>
      <c r="S21" s="19"/>
      <c r="U21" s="21"/>
      <c r="V21" s="19"/>
      <c r="W21" s="21"/>
      <c r="X21" s="19"/>
    </row>
    <row r="22" spans="1:24" ht="12" customHeight="1" x14ac:dyDescent="0.2">
      <c r="A22" s="15"/>
      <c r="B22" s="22" t="s">
        <v>21</v>
      </c>
      <c r="C22" s="15"/>
      <c r="D22" s="11" t="s">
        <v>22</v>
      </c>
      <c r="E22" s="3" t="s">
        <v>15</v>
      </c>
      <c r="F22" s="19">
        <f>'Page 6.4.1'!K38</f>
        <v>-10296589.345408747</v>
      </c>
      <c r="G22" s="11" t="s">
        <v>17</v>
      </c>
      <c r="H22" s="112">
        <v>0.21577192756641544</v>
      </c>
      <c r="I22" s="19">
        <f t="shared" si="1"/>
        <v>-2221714.9304186613</v>
      </c>
      <c r="J22" s="5" t="s">
        <v>123</v>
      </c>
      <c r="L22" s="20"/>
      <c r="M22" s="7"/>
      <c r="N22" s="7"/>
      <c r="P22" s="21"/>
      <c r="Q22" s="19"/>
      <c r="R22" s="21"/>
      <c r="S22" s="19"/>
      <c r="U22" s="21"/>
      <c r="V22" s="19"/>
      <c r="W22" s="21"/>
      <c r="X22" s="19"/>
    </row>
    <row r="23" spans="1:24" ht="12" customHeight="1" x14ac:dyDescent="0.2">
      <c r="A23" s="15"/>
      <c r="B23" s="22"/>
      <c r="C23" s="15"/>
      <c r="D23" s="11"/>
      <c r="E23" s="3"/>
      <c r="F23" s="19"/>
      <c r="G23" s="11"/>
      <c r="H23" s="112"/>
      <c r="I23" s="19"/>
      <c r="J23" s="5"/>
      <c r="L23" s="20"/>
      <c r="M23" s="7"/>
      <c r="N23" s="7"/>
      <c r="P23" s="21"/>
      <c r="Q23" s="19"/>
      <c r="R23" s="21"/>
      <c r="S23" s="19"/>
      <c r="U23" s="21"/>
      <c r="V23" s="19"/>
      <c r="W23" s="21"/>
      <c r="X23" s="19"/>
    </row>
    <row r="24" spans="1:24" ht="12" customHeight="1" x14ac:dyDescent="0.2">
      <c r="A24" s="15"/>
      <c r="B24" s="23" t="s">
        <v>18</v>
      </c>
      <c r="C24" s="15"/>
      <c r="D24" s="11"/>
      <c r="E24" s="3"/>
      <c r="F24" s="19"/>
      <c r="G24" s="11"/>
      <c r="H24" s="112"/>
      <c r="I24" s="19"/>
      <c r="J24" s="5"/>
      <c r="L24" s="20"/>
      <c r="M24" s="7"/>
      <c r="N24" s="7"/>
      <c r="P24" s="21"/>
      <c r="Q24" s="19"/>
      <c r="R24" s="21"/>
      <c r="S24" s="19"/>
      <c r="U24" s="21"/>
      <c r="V24" s="19"/>
      <c r="W24" s="21"/>
      <c r="X24" s="19"/>
    </row>
    <row r="25" spans="1:24" ht="12" customHeight="1" x14ac:dyDescent="0.2">
      <c r="A25" s="15"/>
      <c r="B25" s="22" t="s">
        <v>21</v>
      </c>
      <c r="C25" s="15"/>
      <c r="D25" s="11" t="s">
        <v>23</v>
      </c>
      <c r="E25" s="3" t="s">
        <v>15</v>
      </c>
      <c r="F25" s="19">
        <f>'Page 6.4.2'!K33</f>
        <v>-1890841.8700000003</v>
      </c>
      <c r="G25" s="11" t="s">
        <v>16</v>
      </c>
      <c r="H25" s="112">
        <v>0.21577192756641544</v>
      </c>
      <c r="I25" s="19">
        <f t="shared" ref="I25:I26" si="2">H25*F25</f>
        <v>-407990.59501318558</v>
      </c>
      <c r="J25" s="5" t="s">
        <v>124</v>
      </c>
      <c r="L25" s="20"/>
      <c r="M25" s="7"/>
      <c r="N25" s="7"/>
      <c r="P25" s="21"/>
      <c r="Q25" s="19"/>
      <c r="R25" s="21"/>
      <c r="S25" s="19"/>
      <c r="U25" s="21"/>
      <c r="V25" s="19"/>
      <c r="W25" s="21"/>
      <c r="X25" s="19"/>
    </row>
    <row r="26" spans="1:24" ht="12" customHeight="1" x14ac:dyDescent="0.2">
      <c r="A26" s="15"/>
      <c r="B26" s="22" t="s">
        <v>21</v>
      </c>
      <c r="C26" s="24"/>
      <c r="D26" s="11" t="s">
        <v>23</v>
      </c>
      <c r="E26" s="3" t="s">
        <v>15</v>
      </c>
      <c r="F26" s="19">
        <f>'Page 6.4.2'!K34</f>
        <v>-219544.76</v>
      </c>
      <c r="G26" s="11" t="s">
        <v>17</v>
      </c>
      <c r="H26" s="112">
        <v>0.21577192756641544</v>
      </c>
      <c r="I26" s="19">
        <f t="shared" si="2"/>
        <v>-47371.596052306064</v>
      </c>
      <c r="J26" s="5" t="s">
        <v>124</v>
      </c>
      <c r="L26" s="27"/>
      <c r="M26" s="7"/>
      <c r="N26" s="7"/>
      <c r="O26" s="7"/>
      <c r="P26" s="21"/>
      <c r="Q26" s="19"/>
      <c r="R26" s="21"/>
      <c r="S26" s="19"/>
      <c r="U26" s="21"/>
      <c r="V26" s="19"/>
      <c r="W26" s="21"/>
      <c r="X26" s="19"/>
    </row>
    <row r="27" spans="1:24" ht="12" customHeight="1" x14ac:dyDescent="0.2">
      <c r="A27" s="15"/>
      <c r="B27" s="28"/>
      <c r="C27" s="24"/>
      <c r="D27" s="17"/>
      <c r="E27" s="3"/>
      <c r="F27" s="19"/>
      <c r="G27" s="17"/>
      <c r="H27" s="113"/>
      <c r="I27" s="29"/>
      <c r="J27" s="25"/>
      <c r="L27" s="20"/>
      <c r="M27" s="7"/>
      <c r="N27" s="7"/>
      <c r="O27" s="7"/>
      <c r="P27" s="21"/>
      <c r="Q27" s="19"/>
      <c r="R27" s="21"/>
      <c r="S27" s="19"/>
      <c r="U27" s="21"/>
      <c r="V27" s="19"/>
      <c r="W27" s="21"/>
      <c r="X27" s="19"/>
    </row>
    <row r="28" spans="1:24" ht="12" customHeight="1" x14ac:dyDescent="0.2">
      <c r="A28" s="15"/>
      <c r="B28" s="31" t="s">
        <v>24</v>
      </c>
      <c r="C28" s="24"/>
      <c r="D28" s="17"/>
      <c r="E28" s="17"/>
      <c r="F28" s="19"/>
      <c r="G28" s="17"/>
      <c r="H28" s="113"/>
      <c r="I28" s="29"/>
      <c r="J28" s="25"/>
      <c r="L28" s="20"/>
      <c r="M28" s="7"/>
      <c r="N28" s="7"/>
      <c r="O28" s="7"/>
      <c r="P28" s="21"/>
      <c r="Q28" s="19"/>
      <c r="R28" s="21"/>
      <c r="S28" s="19"/>
      <c r="U28" s="21"/>
      <c r="V28" s="19"/>
      <c r="W28" s="21"/>
      <c r="X28" s="19"/>
    </row>
    <row r="29" spans="1:24" ht="12" customHeight="1" x14ac:dyDescent="0.2">
      <c r="A29" s="15"/>
      <c r="B29" s="28" t="s">
        <v>25</v>
      </c>
      <c r="C29" s="24"/>
      <c r="D29" s="17" t="s">
        <v>26</v>
      </c>
      <c r="E29" s="3" t="s">
        <v>15</v>
      </c>
      <c r="F29" s="19">
        <f>+F11</f>
        <v>291148807.93860251</v>
      </c>
      <c r="G29" s="11" t="s">
        <v>16</v>
      </c>
      <c r="H29" s="113">
        <v>0.21577192756641544</v>
      </c>
      <c r="I29" s="19">
        <f t="shared" ref="I29:I36" si="3">H29*F29</f>
        <v>62821739.497576341</v>
      </c>
      <c r="J29" s="36" t="s">
        <v>126</v>
      </c>
      <c r="L29" s="20"/>
      <c r="M29" s="7"/>
      <c r="N29" s="7"/>
      <c r="O29" s="7"/>
      <c r="P29" s="26"/>
      <c r="Q29" s="19"/>
      <c r="R29" s="26"/>
      <c r="S29" s="19"/>
      <c r="U29" s="26"/>
      <c r="V29" s="19"/>
      <c r="W29" s="26"/>
      <c r="X29" s="19"/>
    </row>
    <row r="30" spans="1:24" s="35" customFormat="1" ht="12" customHeight="1" x14ac:dyDescent="0.2">
      <c r="A30" s="30"/>
      <c r="B30" s="28" t="s">
        <v>25</v>
      </c>
      <c r="C30" s="24"/>
      <c r="D30" s="17" t="s">
        <v>26</v>
      </c>
      <c r="E30" s="3" t="s">
        <v>15</v>
      </c>
      <c r="F30" s="39">
        <f>+F12</f>
        <v>20593178.690817494</v>
      </c>
      <c r="G30" s="11" t="s">
        <v>17</v>
      </c>
      <c r="H30" s="113">
        <v>0.21577192756641544</v>
      </c>
      <c r="I30" s="19">
        <f t="shared" si="3"/>
        <v>4443429.8608373227</v>
      </c>
      <c r="J30" s="36" t="s">
        <v>126</v>
      </c>
      <c r="K30" s="33"/>
      <c r="L30" s="32"/>
      <c r="M30" s="32"/>
      <c r="N30" s="32"/>
      <c r="O30" s="32"/>
      <c r="P30" s="26"/>
      <c r="Q30" s="19"/>
      <c r="R30" s="26"/>
      <c r="S30" s="19"/>
      <c r="T30" s="34"/>
      <c r="U30" s="26"/>
      <c r="V30" s="19"/>
      <c r="W30" s="26"/>
      <c r="X30" s="19"/>
    </row>
    <row r="31" spans="1:24" s="35" customFormat="1" ht="12" customHeight="1" x14ac:dyDescent="0.2">
      <c r="A31" s="30"/>
      <c r="B31" s="22" t="s">
        <v>27</v>
      </c>
      <c r="C31" s="15"/>
      <c r="D31" s="17">
        <v>41110</v>
      </c>
      <c r="E31" s="3" t="s">
        <v>15</v>
      </c>
      <c r="F31" s="39">
        <f>ROUND(-F29*0.245866,0)</f>
        <v>-71583593</v>
      </c>
      <c r="G31" s="11" t="s">
        <v>16</v>
      </c>
      <c r="H31" s="113">
        <v>0.21577192756641544</v>
      </c>
      <c r="I31" s="19">
        <f t="shared" si="3"/>
        <v>-15445729.843739763</v>
      </c>
      <c r="K31" s="37"/>
      <c r="L31" s="38"/>
      <c r="P31" s="21"/>
      <c r="Q31" s="19"/>
      <c r="R31" s="21"/>
      <c r="S31" s="19"/>
      <c r="T31" s="34"/>
      <c r="U31" s="21"/>
      <c r="V31" s="19"/>
      <c r="W31" s="21"/>
      <c r="X31" s="19"/>
    </row>
    <row r="32" spans="1:24" ht="12" customHeight="1" x14ac:dyDescent="0.2">
      <c r="A32" s="15"/>
      <c r="B32" s="22" t="s">
        <v>27</v>
      </c>
      <c r="C32" s="15"/>
      <c r="D32" s="17">
        <v>41110</v>
      </c>
      <c r="E32" s="3" t="s">
        <v>15</v>
      </c>
      <c r="F32" s="39">
        <f>ROUND(-F30*0.245866,0)</f>
        <v>-5063162</v>
      </c>
      <c r="G32" s="11" t="s">
        <v>17</v>
      </c>
      <c r="H32" s="114">
        <v>0.21577192756641544</v>
      </c>
      <c r="I32" s="19">
        <f t="shared" si="3"/>
        <v>-1092488.2243210271</v>
      </c>
      <c r="P32" s="19"/>
      <c r="Q32" s="40"/>
      <c r="R32" s="40"/>
      <c r="S32" s="40"/>
    </row>
    <row r="33" spans="1:24" ht="12" customHeight="1" x14ac:dyDescent="0.2">
      <c r="A33" s="15"/>
      <c r="B33" s="22" t="s">
        <v>28</v>
      </c>
      <c r="C33" s="15"/>
      <c r="D33" s="17">
        <v>41110</v>
      </c>
      <c r="E33" s="3" t="s">
        <v>15</v>
      </c>
      <c r="F33" s="39">
        <v>-3105294.56</v>
      </c>
      <c r="G33" s="11" t="s">
        <v>29</v>
      </c>
      <c r="H33" s="114" t="s">
        <v>128</v>
      </c>
      <c r="I33" s="19">
        <f>F33</f>
        <v>-3105294.56</v>
      </c>
      <c r="J33" s="6"/>
      <c r="P33" s="40"/>
      <c r="Q33" s="40"/>
      <c r="R33" s="40"/>
      <c r="S33" s="40"/>
    </row>
    <row r="34" spans="1:24" ht="12" customHeight="1" x14ac:dyDescent="0.2">
      <c r="A34" s="15"/>
      <c r="B34" s="22" t="s">
        <v>30</v>
      </c>
      <c r="C34" s="15"/>
      <c r="D34" s="17">
        <v>41110</v>
      </c>
      <c r="E34" s="3" t="s">
        <v>15</v>
      </c>
      <c r="F34" s="39">
        <v>-241328.62000000002</v>
      </c>
      <c r="G34" s="11" t="s">
        <v>29</v>
      </c>
      <c r="H34" s="113" t="s">
        <v>128</v>
      </c>
      <c r="I34" s="19">
        <f>F34</f>
        <v>-241328.62000000002</v>
      </c>
      <c r="J34" s="6"/>
      <c r="L34" s="41"/>
      <c r="P34" s="40"/>
      <c r="Q34" s="40"/>
      <c r="R34" s="40"/>
      <c r="S34" s="40"/>
    </row>
    <row r="35" spans="1:24" ht="12" customHeight="1" x14ac:dyDescent="0.2">
      <c r="A35" s="15"/>
      <c r="B35" s="1" t="s">
        <v>31</v>
      </c>
      <c r="C35" s="1"/>
      <c r="D35" s="3">
        <v>282</v>
      </c>
      <c r="E35" s="3" t="s">
        <v>15</v>
      </c>
      <c r="F35" s="44">
        <f>+ROUND(-F31/2,0)</f>
        <v>35791797</v>
      </c>
      <c r="G35" s="11" t="s">
        <v>16</v>
      </c>
      <c r="H35" s="113">
        <v>0.21577192756641544</v>
      </c>
      <c r="I35" s="19">
        <f t="shared" si="3"/>
        <v>7722865.0297558457</v>
      </c>
      <c r="J35" s="6"/>
      <c r="L35" s="42"/>
      <c r="M35" s="43"/>
      <c r="P35" s="40"/>
      <c r="Q35" s="40"/>
      <c r="R35" s="40"/>
      <c r="S35" s="40"/>
    </row>
    <row r="36" spans="1:24" ht="12" customHeight="1" x14ac:dyDescent="0.2">
      <c r="A36" s="15"/>
      <c r="B36" s="1" t="s">
        <v>31</v>
      </c>
      <c r="C36" s="1"/>
      <c r="D36" s="3">
        <v>282</v>
      </c>
      <c r="E36" s="3" t="s">
        <v>15</v>
      </c>
      <c r="F36" s="44">
        <f>+ROUND(-F32/2,0)</f>
        <v>2531581</v>
      </c>
      <c r="G36" s="11" t="s">
        <v>17</v>
      </c>
      <c r="H36" s="113">
        <v>0.21577192756641544</v>
      </c>
      <c r="I36" s="19">
        <f t="shared" si="3"/>
        <v>546244.11216051353</v>
      </c>
      <c r="J36" s="6"/>
      <c r="L36" s="42"/>
      <c r="M36" s="43"/>
      <c r="P36" s="40"/>
      <c r="Q36" s="40"/>
      <c r="R36" s="40"/>
      <c r="S36" s="40"/>
    </row>
    <row r="37" spans="1:24" ht="12" customHeight="1" x14ac:dyDescent="0.2">
      <c r="A37" s="15"/>
      <c r="B37" s="22"/>
      <c r="C37" s="15"/>
      <c r="D37" s="17"/>
      <c r="E37" s="17"/>
      <c r="F37" s="19"/>
      <c r="G37" s="17"/>
      <c r="H37" s="113"/>
      <c r="I37" s="29"/>
      <c r="J37" s="6"/>
      <c r="L37" s="42"/>
      <c r="M37" s="43"/>
    </row>
    <row r="38" spans="1:24" ht="12" customHeight="1" x14ac:dyDescent="0.2">
      <c r="A38" s="15"/>
      <c r="B38" s="22" t="s">
        <v>32</v>
      </c>
      <c r="C38" s="15"/>
      <c r="D38" s="17" t="s">
        <v>26</v>
      </c>
      <c r="E38" s="3" t="s">
        <v>15</v>
      </c>
      <c r="F38" s="19">
        <f>+F15</f>
        <v>3781683.7400000007</v>
      </c>
      <c r="G38" s="11" t="s">
        <v>16</v>
      </c>
      <c r="H38" s="113">
        <v>0.21577192756641544</v>
      </c>
      <c r="I38" s="19">
        <f t="shared" ref="I38:I43" si="4">H38*F38</f>
        <v>815981.19002637116</v>
      </c>
      <c r="J38" s="6" t="s">
        <v>126</v>
      </c>
      <c r="L38" s="42"/>
      <c r="M38" s="43"/>
    </row>
    <row r="39" spans="1:24" ht="12" customHeight="1" x14ac:dyDescent="0.2">
      <c r="A39" s="15"/>
      <c r="B39" s="22" t="s">
        <v>32</v>
      </c>
      <c r="C39" s="15"/>
      <c r="D39" s="17" t="s">
        <v>26</v>
      </c>
      <c r="E39" s="3" t="s">
        <v>15</v>
      </c>
      <c r="F39" s="39">
        <f>+F16</f>
        <v>439089.52</v>
      </c>
      <c r="G39" s="11" t="s">
        <v>17</v>
      </c>
      <c r="H39" s="113">
        <v>0.21577192756641544</v>
      </c>
      <c r="I39" s="19">
        <f t="shared" si="4"/>
        <v>94743.192104612128</v>
      </c>
      <c r="J39" s="36" t="s">
        <v>126</v>
      </c>
      <c r="L39" s="42"/>
    </row>
    <row r="40" spans="1:24" ht="12" customHeight="1" x14ac:dyDescent="0.2">
      <c r="A40" s="15"/>
      <c r="B40" s="22" t="s">
        <v>33</v>
      </c>
      <c r="C40" s="15"/>
      <c r="D40" s="17">
        <v>41110</v>
      </c>
      <c r="E40" s="3" t="s">
        <v>15</v>
      </c>
      <c r="F40" s="39">
        <f>ROUND(-F38*0.245866,0)</f>
        <v>-929787</v>
      </c>
      <c r="G40" s="11" t="s">
        <v>16</v>
      </c>
      <c r="H40" s="113">
        <v>0.21577192756641544</v>
      </c>
      <c r="I40" s="19">
        <f t="shared" si="4"/>
        <v>-200621.93321619471</v>
      </c>
      <c r="J40" s="6"/>
      <c r="L40" s="45"/>
    </row>
    <row r="41" spans="1:24" ht="12" customHeight="1" x14ac:dyDescent="0.2">
      <c r="A41" s="15"/>
      <c r="B41" s="22" t="s">
        <v>33</v>
      </c>
      <c r="C41" s="15"/>
      <c r="D41" s="17">
        <v>41110</v>
      </c>
      <c r="E41" s="3" t="s">
        <v>15</v>
      </c>
      <c r="F41" s="39">
        <f>ROUND(-F39*0.245866,0)</f>
        <v>-107957</v>
      </c>
      <c r="G41" s="11" t="s">
        <v>17</v>
      </c>
      <c r="H41" s="113">
        <v>0.21577192756641544</v>
      </c>
      <c r="I41" s="19">
        <f t="shared" si="4"/>
        <v>-23294.089984287511</v>
      </c>
      <c r="L41" s="46"/>
    </row>
    <row r="42" spans="1:24" ht="12" customHeight="1" x14ac:dyDescent="0.2">
      <c r="A42" s="1"/>
      <c r="B42" s="1" t="s">
        <v>34</v>
      </c>
      <c r="C42" s="1"/>
      <c r="D42" s="3">
        <v>282</v>
      </c>
      <c r="E42" s="3" t="s">
        <v>15</v>
      </c>
      <c r="F42" s="44">
        <f>ROUND(-F40/2,0)</f>
        <v>464894</v>
      </c>
      <c r="G42" s="11" t="s">
        <v>16</v>
      </c>
      <c r="H42" s="115">
        <v>0.21577192756641544</v>
      </c>
      <c r="I42" s="19">
        <f t="shared" si="4"/>
        <v>100311.07449406115</v>
      </c>
    </row>
    <row r="43" spans="1:24" ht="12" customHeight="1" x14ac:dyDescent="0.2">
      <c r="A43" s="1"/>
      <c r="B43" s="1" t="s">
        <v>34</v>
      </c>
      <c r="C43" s="1"/>
      <c r="D43" s="3">
        <v>282</v>
      </c>
      <c r="E43" s="3" t="s">
        <v>15</v>
      </c>
      <c r="F43" s="44">
        <f>ROUND(-F41/2,0)</f>
        <v>53979</v>
      </c>
      <c r="G43" s="11" t="s">
        <v>17</v>
      </c>
      <c r="H43" s="115">
        <v>0.21577192756641544</v>
      </c>
      <c r="I43" s="19">
        <f t="shared" si="4"/>
        <v>11647.152878107539</v>
      </c>
      <c r="J43" s="5"/>
    </row>
    <row r="44" spans="1:24" ht="12" customHeight="1" x14ac:dyDescent="0.2">
      <c r="A44" s="1"/>
      <c r="H44" s="47"/>
      <c r="I44" s="48"/>
      <c r="J44" s="5"/>
    </row>
    <row r="45" spans="1:24" s="3" customFormat="1" ht="12" customHeight="1" x14ac:dyDescent="0.2">
      <c r="A45" s="15"/>
      <c r="B45" s="22"/>
      <c r="C45" s="15"/>
      <c r="D45" s="11"/>
      <c r="E45" s="11"/>
      <c r="F45" s="49"/>
      <c r="G45" s="11"/>
      <c r="H45" s="47"/>
      <c r="I45" s="48"/>
      <c r="J45" s="5"/>
      <c r="K45" s="6"/>
      <c r="L45" s="7"/>
      <c r="M45" s="8"/>
      <c r="N45" s="8"/>
      <c r="O45" s="8"/>
      <c r="P45" s="9"/>
      <c r="Q45" s="9"/>
      <c r="R45" s="9"/>
      <c r="S45" s="9"/>
      <c r="T45" s="9"/>
      <c r="U45" s="9"/>
      <c r="V45" s="9"/>
      <c r="W45" s="9"/>
      <c r="X45" s="9"/>
    </row>
    <row r="46" spans="1:24" s="3" customFormat="1" ht="12" customHeight="1" x14ac:dyDescent="0.2">
      <c r="A46" s="15"/>
      <c r="H46" s="47"/>
      <c r="I46" s="48"/>
      <c r="J46" s="5"/>
      <c r="K46" s="6"/>
      <c r="L46" s="7"/>
      <c r="M46" s="8"/>
      <c r="N46" s="8"/>
      <c r="O46" s="8"/>
      <c r="P46" s="9"/>
      <c r="Q46" s="9"/>
      <c r="R46" s="9"/>
      <c r="S46" s="9"/>
      <c r="T46" s="9"/>
      <c r="U46" s="9"/>
      <c r="V46" s="9"/>
      <c r="W46" s="9"/>
      <c r="X46" s="9"/>
    </row>
    <row r="47" spans="1:24" s="3" customFormat="1" ht="12" customHeight="1" x14ac:dyDescent="0.2">
      <c r="A47" s="15"/>
      <c r="H47" s="47"/>
      <c r="I47" s="48"/>
      <c r="J47" s="5"/>
      <c r="K47" s="6"/>
      <c r="L47" s="7"/>
      <c r="M47" s="8"/>
      <c r="N47" s="8"/>
      <c r="O47" s="8"/>
      <c r="P47" s="9"/>
      <c r="Q47" s="9"/>
      <c r="R47" s="9"/>
      <c r="S47" s="9"/>
      <c r="T47" s="9"/>
      <c r="U47" s="9"/>
      <c r="V47" s="9"/>
      <c r="W47" s="9"/>
      <c r="X47" s="9"/>
    </row>
    <row r="48" spans="1:24" s="3" customFormat="1" ht="12" customHeight="1" x14ac:dyDescent="0.2">
      <c r="A48" s="15"/>
      <c r="B48" s="22"/>
      <c r="C48" s="15"/>
      <c r="D48" s="11"/>
      <c r="E48" s="11"/>
      <c r="F48" s="49"/>
      <c r="G48" s="11"/>
      <c r="H48" s="47"/>
      <c r="I48" s="48"/>
      <c r="J48" s="5"/>
      <c r="K48" s="6"/>
      <c r="L48" s="7"/>
      <c r="M48" s="8"/>
      <c r="N48" s="8"/>
      <c r="O48" s="8"/>
      <c r="P48" s="9"/>
      <c r="Q48" s="9"/>
      <c r="R48" s="9"/>
      <c r="S48" s="9"/>
      <c r="T48" s="9"/>
      <c r="U48" s="9"/>
      <c r="V48" s="9"/>
      <c r="W48" s="9"/>
      <c r="X48" s="9"/>
    </row>
    <row r="49" spans="1:24" s="3" customFormat="1" ht="12" customHeight="1" x14ac:dyDescent="0.2">
      <c r="A49" s="15"/>
      <c r="B49" s="22"/>
      <c r="C49" s="15"/>
      <c r="D49" s="11"/>
      <c r="E49" s="11"/>
      <c r="F49" s="49"/>
      <c r="G49" s="11"/>
      <c r="H49" s="47"/>
      <c r="I49" s="48"/>
      <c r="J49" s="5"/>
      <c r="K49" s="6"/>
      <c r="L49" s="7"/>
      <c r="M49" s="8"/>
      <c r="N49" s="8"/>
      <c r="O49" s="8"/>
      <c r="P49" s="9"/>
      <c r="Q49" s="9"/>
      <c r="R49" s="9"/>
      <c r="S49" s="9"/>
      <c r="T49" s="9"/>
      <c r="U49" s="9"/>
      <c r="V49" s="9"/>
      <c r="W49" s="9"/>
      <c r="X49" s="9"/>
    </row>
    <row r="50" spans="1:24" s="3" customFormat="1" ht="12" customHeight="1" thickBot="1" x14ac:dyDescent="0.25">
      <c r="A50" s="15"/>
      <c r="B50" s="50" t="s">
        <v>35</v>
      </c>
      <c r="C50" s="15"/>
      <c r="D50" s="11"/>
      <c r="E50" s="11"/>
      <c r="F50" s="51"/>
      <c r="G50" s="11"/>
      <c r="H50" s="11"/>
      <c r="I50" s="11"/>
      <c r="J50" s="5"/>
      <c r="K50" s="6"/>
      <c r="L50" s="7"/>
      <c r="M50" s="8"/>
      <c r="N50" s="8"/>
      <c r="O50" s="8"/>
      <c r="P50" s="9"/>
      <c r="Q50" s="9"/>
      <c r="R50" s="9"/>
      <c r="S50" s="9"/>
      <c r="T50" s="9"/>
      <c r="U50" s="9"/>
      <c r="V50" s="9"/>
      <c r="W50" s="9"/>
      <c r="X50" s="9"/>
    </row>
    <row r="51" spans="1:24" s="3" customFormat="1" ht="12" customHeight="1" x14ac:dyDescent="0.2">
      <c r="A51" s="103" t="s">
        <v>127</v>
      </c>
      <c r="B51" s="104"/>
      <c r="C51" s="104"/>
      <c r="D51" s="104"/>
      <c r="E51" s="104"/>
      <c r="F51" s="104"/>
      <c r="G51" s="104"/>
      <c r="H51" s="104"/>
      <c r="I51" s="104"/>
      <c r="J51" s="105"/>
      <c r="K51" s="6"/>
      <c r="L51" s="7"/>
      <c r="M51" s="8"/>
      <c r="N51" s="8"/>
      <c r="O51" s="8"/>
      <c r="P51" s="9"/>
      <c r="Q51" s="9"/>
      <c r="R51" s="9"/>
      <c r="S51" s="9"/>
      <c r="T51" s="9"/>
      <c r="U51" s="9"/>
      <c r="V51" s="9"/>
      <c r="W51" s="9"/>
      <c r="X51" s="9"/>
    </row>
    <row r="52" spans="1:24" s="3" customFormat="1" ht="12" customHeight="1" x14ac:dyDescent="0.2">
      <c r="A52" s="106"/>
      <c r="B52" s="107"/>
      <c r="C52" s="107"/>
      <c r="D52" s="107"/>
      <c r="E52" s="107"/>
      <c r="F52" s="107"/>
      <c r="G52" s="107"/>
      <c r="H52" s="107"/>
      <c r="I52" s="107"/>
      <c r="J52" s="108"/>
      <c r="K52" s="6"/>
      <c r="L52" s="7"/>
      <c r="M52" s="8"/>
      <c r="N52" s="8"/>
      <c r="O52" s="8"/>
      <c r="P52" s="9"/>
      <c r="Q52" s="9"/>
      <c r="R52" s="9"/>
      <c r="S52" s="9"/>
      <c r="T52" s="9"/>
      <c r="U52" s="9"/>
      <c r="V52" s="9"/>
      <c r="W52" s="9"/>
      <c r="X52" s="9"/>
    </row>
    <row r="53" spans="1:24" s="3" customFormat="1" ht="12" customHeight="1" x14ac:dyDescent="0.2">
      <c r="A53" s="106"/>
      <c r="B53" s="107"/>
      <c r="C53" s="107"/>
      <c r="D53" s="107"/>
      <c r="E53" s="107"/>
      <c r="F53" s="107"/>
      <c r="G53" s="107"/>
      <c r="H53" s="107"/>
      <c r="I53" s="107"/>
      <c r="J53" s="108"/>
      <c r="K53" s="6"/>
      <c r="L53" s="7"/>
      <c r="M53" s="8"/>
      <c r="N53" s="8"/>
      <c r="O53" s="8"/>
      <c r="P53" s="9"/>
      <c r="Q53" s="9"/>
      <c r="R53" s="9"/>
      <c r="S53" s="9"/>
      <c r="T53" s="9"/>
      <c r="U53" s="9"/>
      <c r="V53" s="9"/>
      <c r="W53" s="9"/>
      <c r="X53" s="9"/>
    </row>
    <row r="54" spans="1:24" s="3" customFormat="1" ht="12" customHeight="1" x14ac:dyDescent="0.2">
      <c r="A54" s="106"/>
      <c r="B54" s="107"/>
      <c r="C54" s="107"/>
      <c r="D54" s="107"/>
      <c r="E54" s="107"/>
      <c r="F54" s="107"/>
      <c r="G54" s="107"/>
      <c r="H54" s="107"/>
      <c r="I54" s="107"/>
      <c r="J54" s="108"/>
      <c r="K54" s="6"/>
      <c r="L54" s="7"/>
      <c r="M54" s="8"/>
      <c r="N54" s="8"/>
      <c r="O54" s="8"/>
      <c r="P54" s="9"/>
      <c r="Q54" s="9"/>
      <c r="R54" s="9"/>
      <c r="S54" s="9"/>
      <c r="T54" s="9"/>
      <c r="U54" s="9"/>
      <c r="V54" s="9"/>
      <c r="W54" s="9"/>
      <c r="X54" s="9"/>
    </row>
    <row r="55" spans="1:24" s="3" customFormat="1" ht="12" customHeight="1" x14ac:dyDescent="0.2">
      <c r="A55" s="106"/>
      <c r="B55" s="107"/>
      <c r="C55" s="107"/>
      <c r="D55" s="107"/>
      <c r="E55" s="107"/>
      <c r="F55" s="107"/>
      <c r="G55" s="107"/>
      <c r="H55" s="107"/>
      <c r="I55" s="107"/>
      <c r="J55" s="108"/>
      <c r="K55" s="6"/>
      <c r="L55" s="7"/>
      <c r="M55" s="8"/>
      <c r="N55" s="8"/>
      <c r="O55" s="8"/>
      <c r="P55" s="9"/>
      <c r="Q55" s="9"/>
      <c r="R55" s="9"/>
      <c r="S55" s="9"/>
      <c r="T55" s="9"/>
      <c r="U55" s="9"/>
      <c r="V55" s="9"/>
      <c r="W55" s="9"/>
      <c r="X55" s="9"/>
    </row>
    <row r="56" spans="1:24" s="3" customFormat="1" ht="12" customHeight="1" x14ac:dyDescent="0.2">
      <c r="A56" s="106"/>
      <c r="B56" s="107"/>
      <c r="C56" s="107"/>
      <c r="D56" s="107"/>
      <c r="E56" s="107"/>
      <c r="F56" s="107"/>
      <c r="G56" s="107"/>
      <c r="H56" s="107"/>
      <c r="I56" s="107"/>
      <c r="J56" s="108"/>
      <c r="K56" s="6"/>
      <c r="L56" s="7"/>
      <c r="M56" s="8"/>
      <c r="N56" s="8"/>
      <c r="O56" s="8"/>
      <c r="P56" s="9"/>
      <c r="Q56" s="9"/>
      <c r="R56" s="9"/>
      <c r="S56" s="9"/>
      <c r="T56" s="9"/>
      <c r="U56" s="9"/>
      <c r="V56" s="9"/>
      <c r="W56" s="9"/>
      <c r="X56" s="9"/>
    </row>
    <row r="57" spans="1:24" s="3" customFormat="1" ht="12" customHeight="1" thickBot="1" x14ac:dyDescent="0.25">
      <c r="A57" s="109"/>
      <c r="B57" s="110"/>
      <c r="C57" s="110"/>
      <c r="D57" s="110"/>
      <c r="E57" s="110"/>
      <c r="F57" s="110"/>
      <c r="G57" s="110"/>
      <c r="H57" s="110"/>
      <c r="I57" s="110"/>
      <c r="J57" s="111"/>
      <c r="K57" s="6"/>
      <c r="L57" s="7"/>
      <c r="M57" s="8"/>
      <c r="N57" s="8"/>
      <c r="O57" s="8"/>
      <c r="P57" s="9"/>
      <c r="Q57" s="9"/>
      <c r="R57" s="9"/>
      <c r="S57" s="9"/>
      <c r="T57" s="9"/>
      <c r="U57" s="9"/>
      <c r="V57" s="9"/>
      <c r="W57" s="9"/>
      <c r="X57" s="9"/>
    </row>
    <row r="58" spans="1:24" s="3" customFormat="1" ht="12" customHeight="1" x14ac:dyDescent="0.2">
      <c r="A58" s="8"/>
      <c r="B58" s="8"/>
      <c r="C58" s="8"/>
      <c r="D58" s="8"/>
      <c r="E58" s="8"/>
      <c r="F58" s="8"/>
      <c r="G58" s="8"/>
      <c r="H58" s="8"/>
      <c r="I58" s="8"/>
      <c r="J58" s="8"/>
      <c r="K58" s="6"/>
      <c r="L58" s="7"/>
      <c r="M58" s="8"/>
      <c r="N58" s="8"/>
      <c r="O58" s="8"/>
      <c r="P58" s="9"/>
      <c r="Q58" s="9"/>
      <c r="R58" s="9"/>
      <c r="S58" s="9"/>
      <c r="T58" s="9"/>
      <c r="U58" s="9"/>
      <c r="V58" s="9"/>
      <c r="W58" s="9"/>
      <c r="X58" s="9"/>
    </row>
  </sheetData>
  <mergeCells count="1">
    <mergeCell ref="A51:J57"/>
  </mergeCells>
  <conditionalFormatting sqref="B8:B10 B18:B20">
    <cfRule type="cellIs" dxfId="5" priority="4" stopIfTrue="1" operator="equal">
      <formula>"Adjustment to Income/Expense/Rate Base:"</formula>
    </cfRule>
  </conditionalFormatting>
  <conditionalFormatting sqref="J1">
    <cfRule type="cellIs" dxfId="4" priority="5" stopIfTrue="1" operator="equal">
      <formula>"x.x"</formula>
    </cfRule>
  </conditionalFormatting>
  <conditionalFormatting sqref="B11">
    <cfRule type="cellIs" dxfId="3" priority="6" stopIfTrue="1" operator="equal">
      <formula>"Title"</formula>
    </cfRule>
  </conditionalFormatting>
  <conditionalFormatting sqref="B12">
    <cfRule type="cellIs" dxfId="2" priority="3" stopIfTrue="1" operator="equal">
      <formula>"Title"</formula>
    </cfRule>
  </conditionalFormatting>
  <conditionalFormatting sqref="B15">
    <cfRule type="cellIs" dxfId="1" priority="2" stopIfTrue="1" operator="equal">
      <formula>"Title"</formula>
    </cfRule>
  </conditionalFormatting>
  <conditionalFormatting sqref="B16">
    <cfRule type="cellIs" dxfId="0" priority="1" stopIfTrue="1" operator="equal">
      <formula>"Title"</formula>
    </cfRule>
  </conditionalFormatting>
  <dataValidations count="3">
    <dataValidation type="list" errorStyle="warning" allowBlank="1" showInputMessage="1" showErrorMessage="1" errorTitle="FERC ACCOUNT" error="This FERC Account is not included in the drop-down list. Is this the account you want to use?" sqref="D48:D49 D11:D34 D45 D37:D41">
      <formula1>#REF!</formula1>
    </dataValidation>
    <dataValidation type="list" errorStyle="warning" allowBlank="1" showInputMessage="1" showErrorMessage="1" errorTitle="Factor" error="This factor is not included in the drop-down list. Is this the factor you want to use?" sqref="G48:G49 G11:G43 G45">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7:E20 E48:E49 E28 E45 E37">
      <formula1>"1, 2, 3"</formula1>
    </dataValidation>
  </dataValidations>
  <printOptions horizontalCentered="1"/>
  <pageMargins left="0.75" right="0.25" top="0.5" bottom="0.3" header="0.5" footer="0.5"/>
  <pageSetup scale="88" orientation="portrait" r:id="rId1"/>
  <headerFooter alignWithMargins="0"/>
  <customProperties>
    <customPr name="_pios_id" r:id="rId2"/>
  </customProperties>
  <ignoredErrors>
    <ignoredError sqref="F42:F43 I42:I43 F11:F12 I11:I12 F15:F16 I15:I16 F21:F22 I21:I22 F25:F26 I25:I26 F29 I29:I36 F35:F36 F38 I38:I4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1"/>
  <sheetViews>
    <sheetView view="pageBreakPreview" zoomScale="80" zoomScaleNormal="100" zoomScaleSheetLayoutView="80" workbookViewId="0">
      <selection activeCell="A4" sqref="A4"/>
    </sheetView>
  </sheetViews>
  <sheetFormatPr defaultColWidth="9.140625" defaultRowHeight="12" customHeight="1" x14ac:dyDescent="0.2"/>
  <cols>
    <col min="1" max="1" width="30.7109375" style="54" customWidth="1"/>
    <col min="2" max="2" width="9.28515625" style="53" bestFit="1" customWidth="1"/>
    <col min="3" max="3" width="9.5703125" style="54" bestFit="1" customWidth="1"/>
    <col min="4" max="4" width="15.140625" style="54" bestFit="1" customWidth="1"/>
    <col min="5" max="5" width="13.140625" style="54" customWidth="1"/>
    <col min="6" max="8" width="13" style="54" bestFit="1" customWidth="1"/>
    <col min="9" max="16" width="14.28515625" style="54" bestFit="1" customWidth="1"/>
    <col min="17" max="17" width="6" style="54" customWidth="1"/>
    <col min="18" max="18" width="7.7109375" style="54" bestFit="1" customWidth="1"/>
    <col min="19" max="19" width="12.28515625" style="54" bestFit="1" customWidth="1"/>
    <col min="20" max="20" width="8.140625" style="54" bestFit="1" customWidth="1"/>
    <col min="21" max="16384" width="9.140625" style="54"/>
  </cols>
  <sheetData>
    <row r="1" spans="1:26" ht="12" customHeight="1" x14ac:dyDescent="0.2">
      <c r="A1" s="52" t="str">
        <f>'Page 6.4'!B1</f>
        <v>PacifiCorp</v>
      </c>
    </row>
    <row r="2" spans="1:26" ht="12" customHeight="1" x14ac:dyDescent="0.2">
      <c r="A2" s="52" t="str">
        <f>'Page 6.4'!B2</f>
        <v>Washington General Rate Case - 2021</v>
      </c>
    </row>
    <row r="3" spans="1:26" ht="12" customHeight="1" x14ac:dyDescent="0.2">
      <c r="A3" s="52" t="str">
        <f>'Page 6.4'!B3</f>
        <v>Accelerated Depreciation - Colstrip and Jim Bridger</v>
      </c>
    </row>
    <row r="4" spans="1:26" ht="12" customHeight="1" x14ac:dyDescent="0.2">
      <c r="A4" s="52"/>
    </row>
    <row r="5" spans="1:26" ht="12" customHeight="1" x14ac:dyDescent="0.2">
      <c r="A5" s="55"/>
    </row>
    <row r="6" spans="1:26" ht="12" customHeight="1" x14ac:dyDescent="0.2">
      <c r="A6" s="52"/>
    </row>
    <row r="7" spans="1:26" ht="12" customHeight="1" x14ac:dyDescent="0.2">
      <c r="A7" s="55" t="s">
        <v>36</v>
      </c>
      <c r="B7" s="56"/>
      <c r="C7" s="57"/>
    </row>
    <row r="8" spans="1:26" ht="13.5" customHeight="1" x14ac:dyDescent="0.2"/>
    <row r="9" spans="1:26" ht="13.5" customHeight="1" x14ac:dyDescent="0.2">
      <c r="A9" s="58" t="s">
        <v>37</v>
      </c>
      <c r="D9" s="52"/>
      <c r="E9" s="52"/>
      <c r="F9" s="52"/>
      <c r="G9" s="52"/>
      <c r="H9" s="52"/>
      <c r="I9" s="52"/>
      <c r="J9" s="52"/>
      <c r="K9" s="52"/>
      <c r="L9" s="52"/>
      <c r="M9" s="52"/>
      <c r="N9" s="52"/>
      <c r="O9" s="52"/>
      <c r="P9" s="52"/>
      <c r="Q9" s="52"/>
    </row>
    <row r="10" spans="1:26" ht="13.5" customHeight="1" x14ac:dyDescent="0.2">
      <c r="D10" s="52"/>
      <c r="E10" s="52"/>
      <c r="F10" s="59"/>
      <c r="G10" s="52"/>
      <c r="H10" s="52"/>
      <c r="I10" s="52"/>
      <c r="J10" s="52"/>
      <c r="K10" s="52"/>
      <c r="L10" s="52"/>
      <c r="M10" s="52"/>
      <c r="N10" s="52"/>
      <c r="O10" s="52"/>
      <c r="P10" s="52"/>
      <c r="Q10" s="52"/>
      <c r="S10" s="60"/>
    </row>
    <row r="11" spans="1:26" ht="13.5" customHeight="1" x14ac:dyDescent="0.2">
      <c r="B11" s="61" t="s">
        <v>38</v>
      </c>
      <c r="C11" s="60" t="s">
        <v>39</v>
      </c>
      <c r="D11" s="62">
        <v>44166</v>
      </c>
      <c r="E11" s="63"/>
      <c r="F11" s="63"/>
      <c r="G11" s="63"/>
      <c r="H11" s="63"/>
      <c r="I11" s="63"/>
      <c r="J11" s="63"/>
      <c r="K11" s="63"/>
      <c r="L11" s="63"/>
      <c r="M11" s="63"/>
      <c r="N11" s="63"/>
      <c r="O11" s="63"/>
      <c r="P11" s="63"/>
      <c r="Q11" s="63"/>
      <c r="S11" s="60"/>
    </row>
    <row r="12" spans="1:26" ht="13.5" customHeight="1" x14ac:dyDescent="0.2">
      <c r="A12" s="64" t="s">
        <v>40</v>
      </c>
      <c r="B12" s="53">
        <v>312</v>
      </c>
      <c r="C12" s="53" t="s">
        <v>16</v>
      </c>
      <c r="D12" s="65">
        <v>1442316198.2219996</v>
      </c>
      <c r="E12" s="66" t="s">
        <v>41</v>
      </c>
      <c r="F12" s="67"/>
      <c r="G12" s="67"/>
      <c r="H12" s="67"/>
      <c r="I12" s="67"/>
      <c r="J12" s="67"/>
      <c r="K12" s="67"/>
      <c r="L12" s="67"/>
      <c r="M12" s="67"/>
      <c r="N12" s="67"/>
      <c r="O12" s="67"/>
      <c r="P12" s="67"/>
      <c r="Q12" s="65"/>
      <c r="S12" s="60"/>
    </row>
    <row r="13" spans="1:26" ht="13.5" customHeight="1" x14ac:dyDescent="0.2">
      <c r="A13" s="64" t="s">
        <v>42</v>
      </c>
      <c r="B13" s="53">
        <v>312</v>
      </c>
      <c r="C13" s="53" t="s">
        <v>17</v>
      </c>
      <c r="D13" s="67">
        <v>116782576.3881864</v>
      </c>
      <c r="E13" s="66" t="s">
        <v>41</v>
      </c>
      <c r="F13" s="67"/>
      <c r="G13" s="65"/>
      <c r="H13" s="65"/>
      <c r="I13" s="65"/>
      <c r="J13" s="65"/>
      <c r="K13" s="65"/>
      <c r="Q13" s="65"/>
      <c r="R13" s="68"/>
      <c r="S13" s="66"/>
      <c r="T13" s="52"/>
      <c r="U13" s="52"/>
    </row>
    <row r="14" spans="1:26" ht="13.5" customHeight="1" x14ac:dyDescent="0.2">
      <c r="D14" s="67"/>
      <c r="E14" s="65"/>
      <c r="F14" s="65"/>
      <c r="G14" s="65"/>
      <c r="H14" s="65"/>
      <c r="I14" s="65"/>
      <c r="J14" s="65"/>
      <c r="K14" s="65"/>
      <c r="Q14" s="65"/>
      <c r="R14" s="68"/>
      <c r="S14" s="66"/>
      <c r="T14" s="52"/>
      <c r="U14" s="52"/>
    </row>
    <row r="15" spans="1:26" ht="13.5" customHeight="1" x14ac:dyDescent="0.2">
      <c r="Q15" s="63"/>
      <c r="S15" s="60"/>
      <c r="Z15" s="69"/>
    </row>
    <row r="16" spans="1:26" ht="13.5" customHeight="1" x14ac:dyDescent="0.2">
      <c r="A16" s="58" t="s">
        <v>43</v>
      </c>
      <c r="Q16" s="65"/>
      <c r="R16" s="68"/>
      <c r="S16" s="66"/>
      <c r="T16" s="52"/>
      <c r="Z16" s="69"/>
    </row>
    <row r="17" spans="1:26" ht="13.5" customHeight="1" x14ac:dyDescent="0.2">
      <c r="B17" s="61" t="s">
        <v>38</v>
      </c>
      <c r="C17" s="60" t="s">
        <v>39</v>
      </c>
      <c r="D17" s="62" t="s">
        <v>44</v>
      </c>
      <c r="E17" s="63"/>
      <c r="F17" s="63"/>
      <c r="G17" s="63"/>
      <c r="H17" s="63"/>
      <c r="I17" s="63"/>
      <c r="J17" s="63"/>
      <c r="K17" s="63"/>
      <c r="L17" s="63"/>
      <c r="M17" s="63"/>
      <c r="N17" s="63"/>
      <c r="O17" s="63"/>
      <c r="P17" s="63"/>
      <c r="Q17" s="67"/>
      <c r="R17" s="61"/>
      <c r="S17" s="66"/>
      <c r="T17" s="52"/>
      <c r="Z17" s="69"/>
    </row>
    <row r="18" spans="1:26" ht="13.5" customHeight="1" x14ac:dyDescent="0.2">
      <c r="A18" s="64" t="s">
        <v>40</v>
      </c>
      <c r="B18" s="70" t="s">
        <v>14</v>
      </c>
      <c r="C18" s="53" t="s">
        <v>16</v>
      </c>
      <c r="D18" s="65">
        <f>D12*C33</f>
        <v>291148807.93860251</v>
      </c>
      <c r="E18" s="67" t="s">
        <v>45</v>
      </c>
      <c r="F18" s="67"/>
      <c r="G18" s="67"/>
      <c r="H18" s="67"/>
      <c r="I18" s="67"/>
      <c r="J18" s="67"/>
      <c r="K18" s="67"/>
      <c r="L18" s="67"/>
      <c r="M18" s="67"/>
      <c r="N18" s="67"/>
      <c r="O18" s="67"/>
      <c r="P18" s="67"/>
      <c r="Q18" s="67"/>
      <c r="R18" s="61"/>
      <c r="S18" s="66"/>
      <c r="T18" s="52"/>
    </row>
    <row r="19" spans="1:26" ht="13.5" customHeight="1" x14ac:dyDescent="0.2">
      <c r="A19" s="64" t="s">
        <v>42</v>
      </c>
      <c r="B19" s="70" t="s">
        <v>14</v>
      </c>
      <c r="C19" s="53" t="s">
        <v>17</v>
      </c>
      <c r="D19" s="65">
        <f>D13*C34</f>
        <v>20593178.690817494</v>
      </c>
      <c r="E19" s="71"/>
      <c r="F19" s="71"/>
      <c r="G19" s="71"/>
      <c r="H19" s="71"/>
      <c r="I19" s="71"/>
      <c r="J19" s="71"/>
      <c r="K19" s="71"/>
      <c r="L19" s="71"/>
      <c r="M19" s="71"/>
      <c r="N19" s="71"/>
      <c r="O19" s="71"/>
      <c r="P19" s="71"/>
      <c r="Q19" s="67"/>
      <c r="S19" s="71"/>
    </row>
    <row r="20" spans="1:26" ht="13.5" customHeight="1" x14ac:dyDescent="0.2">
      <c r="A20" s="64"/>
      <c r="B20" s="70"/>
      <c r="C20" s="53"/>
      <c r="D20" s="65"/>
      <c r="E20" s="71"/>
      <c r="F20" s="71"/>
      <c r="G20" s="71"/>
      <c r="H20" s="71"/>
      <c r="I20" s="71"/>
      <c r="J20" s="71"/>
      <c r="K20" s="71"/>
      <c r="L20" s="71"/>
      <c r="M20" s="71"/>
      <c r="N20" s="71"/>
      <c r="O20" s="71"/>
      <c r="P20" s="71"/>
      <c r="Q20" s="67"/>
      <c r="S20" s="71"/>
    </row>
    <row r="21" spans="1:26" ht="13.5" customHeight="1" x14ac:dyDescent="0.2">
      <c r="A21" s="64"/>
      <c r="B21" s="70"/>
      <c r="C21" s="53"/>
      <c r="D21" s="65"/>
      <c r="E21" s="71"/>
      <c r="F21" s="71"/>
      <c r="G21" s="71"/>
      <c r="H21" s="71"/>
      <c r="I21" s="71"/>
      <c r="J21" s="71"/>
      <c r="K21" s="71"/>
      <c r="L21" s="71"/>
      <c r="M21" s="71"/>
      <c r="N21" s="71"/>
      <c r="O21" s="71"/>
      <c r="P21" s="71"/>
      <c r="Q21" s="67"/>
      <c r="S21" s="71"/>
    </row>
    <row r="22" spans="1:26" ht="13.5" customHeight="1" x14ac:dyDescent="0.2">
      <c r="A22" s="64" t="s">
        <v>46</v>
      </c>
      <c r="D22" s="65">
        <v>231596255.24999994</v>
      </c>
      <c r="E22" s="59" t="s">
        <v>47</v>
      </c>
      <c r="F22" s="71" t="s">
        <v>48</v>
      </c>
      <c r="G22" s="71"/>
      <c r="H22" s="71"/>
      <c r="I22" s="71"/>
      <c r="J22" s="71"/>
      <c r="K22" s="71"/>
      <c r="L22" s="71"/>
      <c r="M22" s="71"/>
      <c r="N22" s="71"/>
      <c r="O22" s="71"/>
      <c r="P22" s="71"/>
      <c r="Q22" s="67"/>
      <c r="S22" s="71"/>
    </row>
    <row r="23" spans="1:26" ht="13.5" customHeight="1" x14ac:dyDescent="0.2">
      <c r="A23" s="64" t="s">
        <v>49</v>
      </c>
      <c r="B23" s="54"/>
      <c r="D23" s="72">
        <f>D22*C33</f>
        <v>46750479.348567374</v>
      </c>
      <c r="E23" s="73" t="s">
        <v>50</v>
      </c>
      <c r="F23" s="71"/>
      <c r="G23" s="71"/>
      <c r="H23" s="71"/>
      <c r="I23" s="71"/>
      <c r="J23" s="71"/>
      <c r="K23" s="71"/>
      <c r="L23" s="71"/>
      <c r="M23" s="71"/>
      <c r="N23" s="71"/>
      <c r="O23" s="71"/>
      <c r="P23" s="71"/>
      <c r="Q23" s="67"/>
      <c r="S23" s="71"/>
    </row>
    <row r="24" spans="1:26" ht="13.5" customHeight="1" x14ac:dyDescent="0.2">
      <c r="A24" s="64"/>
      <c r="B24" s="54"/>
      <c r="D24" s="72"/>
      <c r="E24" s="53"/>
      <c r="F24" s="71"/>
      <c r="G24" s="71"/>
      <c r="H24" s="71"/>
      <c r="I24" s="71"/>
      <c r="J24" s="71"/>
      <c r="K24" s="71"/>
      <c r="L24" s="71"/>
      <c r="M24" s="71"/>
      <c r="N24" s="71"/>
      <c r="O24" s="71"/>
      <c r="P24" s="71"/>
      <c r="Q24" s="67"/>
      <c r="S24" s="71"/>
    </row>
    <row r="25" spans="1:26" ht="13.5" customHeight="1" x14ac:dyDescent="0.2">
      <c r="A25" s="64" t="s">
        <v>51</v>
      </c>
      <c r="B25" s="54"/>
      <c r="D25" s="74">
        <f>D18-D23</f>
        <v>244398328.59003514</v>
      </c>
      <c r="E25" s="75" t="s">
        <v>52</v>
      </c>
      <c r="F25" s="71"/>
      <c r="G25" s="71"/>
      <c r="H25" s="71"/>
      <c r="I25" s="71"/>
      <c r="J25" s="71"/>
      <c r="K25" s="71"/>
      <c r="L25" s="71"/>
      <c r="M25" s="71"/>
      <c r="N25" s="71"/>
      <c r="O25" s="71"/>
      <c r="P25" s="71"/>
      <c r="Q25" s="67"/>
      <c r="S25" s="71"/>
    </row>
    <row r="26" spans="1:26" ht="13.5" customHeight="1" x14ac:dyDescent="0.2">
      <c r="A26" s="52"/>
      <c r="Q26" s="65"/>
      <c r="S26" s="71"/>
    </row>
    <row r="27" spans="1:26" ht="13.5" customHeight="1" x14ac:dyDescent="0.2">
      <c r="A27" s="58" t="s">
        <v>53</v>
      </c>
      <c r="Q27" s="65"/>
      <c r="S27" s="71"/>
    </row>
    <row r="28" spans="1:26" ht="13.5" customHeight="1" x14ac:dyDescent="0.2">
      <c r="B28" s="61" t="s">
        <v>38</v>
      </c>
      <c r="C28" s="60" t="s">
        <v>39</v>
      </c>
      <c r="D28" s="62">
        <v>44166</v>
      </c>
      <c r="E28" s="62">
        <v>44197</v>
      </c>
      <c r="F28" s="62">
        <v>44228</v>
      </c>
      <c r="G28" s="62">
        <v>44256</v>
      </c>
      <c r="H28" s="62">
        <v>44287</v>
      </c>
      <c r="I28" s="62">
        <v>44317</v>
      </c>
      <c r="J28" s="62">
        <v>44348</v>
      </c>
      <c r="K28" s="62">
        <v>44378</v>
      </c>
      <c r="L28" s="62">
        <v>44409</v>
      </c>
      <c r="M28" s="62">
        <v>44440</v>
      </c>
      <c r="N28" s="62">
        <v>44470</v>
      </c>
      <c r="O28" s="62">
        <v>44501</v>
      </c>
      <c r="P28" s="62">
        <v>44531</v>
      </c>
      <c r="Q28" s="65"/>
      <c r="S28" s="71"/>
    </row>
    <row r="29" spans="1:26" ht="13.5" customHeight="1" x14ac:dyDescent="0.2">
      <c r="A29" s="64" t="s">
        <v>40</v>
      </c>
      <c r="B29" s="53" t="s">
        <v>22</v>
      </c>
      <c r="C29" s="53" t="s">
        <v>16</v>
      </c>
      <c r="D29" s="65">
        <v>0</v>
      </c>
      <c r="E29" s="65">
        <f>-$D$25/12</f>
        <v>-20366527.382502928</v>
      </c>
      <c r="F29" s="65">
        <f t="shared" ref="F29:P29" si="0">E29+(-$D$25/12)</f>
        <v>-40733054.765005857</v>
      </c>
      <c r="G29" s="65">
        <f t="shared" si="0"/>
        <v>-61099582.147508785</v>
      </c>
      <c r="H29" s="65">
        <f t="shared" si="0"/>
        <v>-81466109.530011714</v>
      </c>
      <c r="I29" s="65">
        <f t="shared" si="0"/>
        <v>-101832636.91251464</v>
      </c>
      <c r="J29" s="65">
        <f t="shared" si="0"/>
        <v>-122199164.29501757</v>
      </c>
      <c r="K29" s="65">
        <f t="shared" si="0"/>
        <v>-142565691.67752051</v>
      </c>
      <c r="L29" s="65">
        <f t="shared" si="0"/>
        <v>-162932219.06002343</v>
      </c>
      <c r="M29" s="65">
        <f t="shared" si="0"/>
        <v>-183298746.44252634</v>
      </c>
      <c r="N29" s="65">
        <f t="shared" si="0"/>
        <v>-203665273.82502925</v>
      </c>
      <c r="O29" s="65">
        <f t="shared" si="0"/>
        <v>-224031801.20753217</v>
      </c>
      <c r="P29" s="65">
        <f t="shared" si="0"/>
        <v>-244398328.59003508</v>
      </c>
      <c r="S29" s="71"/>
    </row>
    <row r="30" spans="1:26" ht="13.5" customHeight="1" x14ac:dyDescent="0.2">
      <c r="A30" s="64" t="s">
        <v>42</v>
      </c>
      <c r="B30" s="53" t="s">
        <v>22</v>
      </c>
      <c r="C30" s="53" t="s">
        <v>17</v>
      </c>
      <c r="D30" s="65">
        <v>0</v>
      </c>
      <c r="E30" s="65">
        <f>-$D$19/12</f>
        <v>-1716098.2242347912</v>
      </c>
      <c r="F30" s="65">
        <f>E30+(-$D$19/12)</f>
        <v>-3432196.4484695825</v>
      </c>
      <c r="G30" s="65">
        <f t="shared" ref="G30:P30" si="1">F30+(-$D$19/12)</f>
        <v>-5148294.6727043735</v>
      </c>
      <c r="H30" s="65">
        <f t="shared" si="1"/>
        <v>-6864392.896939165</v>
      </c>
      <c r="I30" s="65">
        <f t="shared" si="1"/>
        <v>-8580491.1211739555</v>
      </c>
      <c r="J30" s="65">
        <f t="shared" si="1"/>
        <v>-10296589.345408747</v>
      </c>
      <c r="K30" s="65">
        <f t="shared" si="1"/>
        <v>-12012687.569643538</v>
      </c>
      <c r="L30" s="65">
        <f t="shared" si="1"/>
        <v>-13728785.79387833</v>
      </c>
      <c r="M30" s="65">
        <f t="shared" si="1"/>
        <v>-15444884.018113121</v>
      </c>
      <c r="N30" s="65">
        <f t="shared" si="1"/>
        <v>-17160982.242347911</v>
      </c>
      <c r="O30" s="65">
        <f t="shared" si="1"/>
        <v>-18877080.466582701</v>
      </c>
      <c r="P30" s="65">
        <f t="shared" si="1"/>
        <v>-20593178.69081749</v>
      </c>
      <c r="S30" s="60"/>
    </row>
    <row r="31" spans="1:26" ht="13.5" customHeight="1" x14ac:dyDescent="0.2">
      <c r="Q31" s="65"/>
      <c r="R31" s="76"/>
      <c r="S31" s="66"/>
      <c r="T31" s="52"/>
    </row>
    <row r="32" spans="1:26" ht="13.5" customHeight="1" thickBot="1" x14ac:dyDescent="0.25">
      <c r="P32" s="71"/>
    </row>
    <row r="33" spans="1:19" ht="13.5" customHeight="1" x14ac:dyDescent="0.2">
      <c r="A33" s="77" t="s">
        <v>54</v>
      </c>
      <c r="C33" s="78">
        <f>'Page 6.4.3'!I84</f>
        <v>0.20186198303639188</v>
      </c>
      <c r="D33" s="52" t="s">
        <v>55</v>
      </c>
      <c r="E33" s="54" t="s">
        <v>56</v>
      </c>
      <c r="H33" s="79"/>
      <c r="I33" s="80" t="s">
        <v>57</v>
      </c>
      <c r="J33" s="80" t="s">
        <v>58</v>
      </c>
      <c r="K33" s="81"/>
      <c r="P33" s="71"/>
    </row>
    <row r="34" spans="1:19" ht="13.5" customHeight="1" x14ac:dyDescent="0.2">
      <c r="A34" s="77" t="s">
        <v>59</v>
      </c>
      <c r="C34" s="82">
        <f>'Page 6.4.3'!I22</f>
        <v>0.17633776653775451</v>
      </c>
      <c r="D34" s="52" t="s">
        <v>55</v>
      </c>
      <c r="H34" s="83"/>
      <c r="I34" s="84" t="s">
        <v>44</v>
      </c>
      <c r="J34" s="84" t="s">
        <v>60</v>
      </c>
      <c r="K34" s="85" t="s">
        <v>61</v>
      </c>
      <c r="P34" s="71"/>
    </row>
    <row r="35" spans="1:19" ht="13.5" customHeight="1" x14ac:dyDescent="0.2">
      <c r="A35" s="77"/>
      <c r="C35" s="86"/>
      <c r="H35" s="87" t="s">
        <v>14</v>
      </c>
      <c r="I35" s="67">
        <f>D18</f>
        <v>291148807.93860251</v>
      </c>
      <c r="J35" s="67"/>
      <c r="K35" s="88">
        <f>I35</f>
        <v>291148807.93860251</v>
      </c>
      <c r="L35" s="52" t="s">
        <v>62</v>
      </c>
      <c r="N35" s="65"/>
      <c r="P35" s="71"/>
    </row>
    <row r="36" spans="1:19" ht="13.5" customHeight="1" x14ac:dyDescent="0.2">
      <c r="A36" s="77"/>
      <c r="C36" s="86"/>
      <c r="H36" s="87" t="s">
        <v>14</v>
      </c>
      <c r="I36" s="67">
        <f>D19</f>
        <v>20593178.690817494</v>
      </c>
      <c r="J36" s="67"/>
      <c r="K36" s="88">
        <f>I36</f>
        <v>20593178.690817494</v>
      </c>
      <c r="L36" s="52" t="s">
        <v>62</v>
      </c>
      <c r="N36" s="65"/>
      <c r="P36" s="71"/>
    </row>
    <row r="37" spans="1:19" ht="13.5" customHeight="1" x14ac:dyDescent="0.2">
      <c r="A37" s="77"/>
      <c r="C37" s="86"/>
      <c r="H37" s="87" t="s">
        <v>22</v>
      </c>
      <c r="I37" s="67"/>
      <c r="J37" s="67">
        <f>(((D29+P29)+(SUM(E29:O29)*2))/24)</f>
        <v>-122199164.29501756</v>
      </c>
      <c r="K37" s="88">
        <f>J37</f>
        <v>-122199164.29501756</v>
      </c>
      <c r="L37" s="52" t="s">
        <v>62</v>
      </c>
      <c r="N37" s="65"/>
      <c r="P37" s="71"/>
    </row>
    <row r="38" spans="1:19" ht="13.5" customHeight="1" thickBot="1" x14ac:dyDescent="0.25">
      <c r="H38" s="89" t="s">
        <v>22</v>
      </c>
      <c r="I38" s="90"/>
      <c r="J38" s="90">
        <f>(((D30+P30)+(SUM(E30:O30)*2))/24)</f>
        <v>-10296589.345408747</v>
      </c>
      <c r="K38" s="91">
        <f>J38</f>
        <v>-10296589.345408747</v>
      </c>
      <c r="L38" s="52" t="s">
        <v>62</v>
      </c>
      <c r="N38" s="65"/>
      <c r="P38" s="71"/>
    </row>
    <row r="39" spans="1:19" ht="13.5" customHeight="1" x14ac:dyDescent="0.2">
      <c r="Q39" s="65"/>
      <c r="S39" s="71"/>
    </row>
    <row r="40" spans="1:19" ht="13.5" customHeight="1" x14ac:dyDescent="0.2">
      <c r="S40" s="71"/>
    </row>
    <row r="41" spans="1:19" ht="13.5" customHeight="1" x14ac:dyDescent="0.2">
      <c r="S41" s="60"/>
    </row>
  </sheetData>
  <pageMargins left="0.7" right="0.7" top="0.75" bottom="0.75" header="0.3" footer="0.3"/>
  <pageSetup scale="52" orientation="landscape" r:id="rId1"/>
  <headerFooter>
    <oddFooter>&amp;CPage 6.4.1</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
  <sheetViews>
    <sheetView view="pageBreakPreview" zoomScale="80" zoomScaleNormal="100" zoomScaleSheetLayoutView="80" workbookViewId="0">
      <selection activeCell="A4" sqref="A4"/>
    </sheetView>
  </sheetViews>
  <sheetFormatPr defaultColWidth="9.140625" defaultRowHeight="12" customHeight="1" x14ac:dyDescent="0.2"/>
  <cols>
    <col min="1" max="1" width="27.28515625" style="54" customWidth="1"/>
    <col min="2" max="2" width="13.140625" style="53" customWidth="1"/>
    <col min="3" max="3" width="7.28515625" style="54" bestFit="1" customWidth="1"/>
    <col min="4" max="4" width="11.28515625" style="54" bestFit="1" customWidth="1"/>
    <col min="5" max="5" width="10.28515625" style="54" customWidth="1"/>
    <col min="6" max="7" width="10.28515625" style="54" bestFit="1" customWidth="1"/>
    <col min="8" max="8" width="12" style="54" bestFit="1" customWidth="1"/>
    <col min="9" max="9" width="12" style="54" customWidth="1"/>
    <col min="10" max="10" width="12" style="54" bestFit="1" customWidth="1"/>
    <col min="11" max="11" width="12.85546875" style="54" bestFit="1" customWidth="1"/>
    <col min="12" max="12" width="12" style="54" customWidth="1"/>
    <col min="13" max="16" width="12" style="54" bestFit="1" customWidth="1"/>
    <col min="17" max="17" width="6" style="54" customWidth="1"/>
    <col min="18" max="18" width="7.7109375" style="54" bestFit="1" customWidth="1"/>
    <col min="19" max="19" width="12.28515625" style="54" bestFit="1" customWidth="1"/>
    <col min="20" max="20" width="8.140625" style="54" bestFit="1" customWidth="1"/>
    <col min="21" max="16384" width="9.140625" style="54"/>
  </cols>
  <sheetData>
    <row r="1" spans="1:21" ht="12" customHeight="1" x14ac:dyDescent="0.2">
      <c r="A1" s="52" t="str">
        <f>'Page 6.4'!B1</f>
        <v>PacifiCorp</v>
      </c>
    </row>
    <row r="2" spans="1:21" ht="12" customHeight="1" x14ac:dyDescent="0.2">
      <c r="A2" s="52" t="str">
        <f>'Page 6.4'!B2</f>
        <v>Washington General Rate Case - 2021</v>
      </c>
    </row>
    <row r="3" spans="1:21" ht="12" customHeight="1" x14ac:dyDescent="0.2">
      <c r="A3" s="52" t="str">
        <f>'Page 6.4'!B3</f>
        <v>Accelerated Depreciation - Colstrip and Jim Bridger</v>
      </c>
    </row>
    <row r="4" spans="1:21" ht="12" customHeight="1" x14ac:dyDescent="0.2">
      <c r="A4" s="52"/>
    </row>
    <row r="5" spans="1:21" ht="12" customHeight="1" x14ac:dyDescent="0.2">
      <c r="A5" s="55"/>
    </row>
    <row r="6" spans="1:21" ht="12" customHeight="1" x14ac:dyDescent="0.2">
      <c r="A6" s="52"/>
    </row>
    <row r="7" spans="1:21" ht="12" customHeight="1" x14ac:dyDescent="0.2">
      <c r="A7" s="55" t="s">
        <v>63</v>
      </c>
      <c r="B7" s="56"/>
      <c r="C7" s="57"/>
    </row>
    <row r="8" spans="1:21" ht="13.5" customHeight="1" x14ac:dyDescent="0.2"/>
    <row r="9" spans="1:21" ht="13.5" customHeight="1" x14ac:dyDescent="0.2">
      <c r="A9" s="52"/>
      <c r="B9" s="61" t="s">
        <v>64</v>
      </c>
      <c r="C9" s="52"/>
      <c r="D9" s="61" t="s">
        <v>65</v>
      </c>
      <c r="H9" s="52"/>
      <c r="I9" s="52"/>
      <c r="J9" s="52"/>
      <c r="K9" s="52"/>
      <c r="L9" s="52"/>
      <c r="M9" s="52"/>
      <c r="N9" s="52"/>
      <c r="O9" s="52"/>
      <c r="P9" s="52"/>
      <c r="Q9" s="52"/>
      <c r="S9" s="60"/>
    </row>
    <row r="10" spans="1:21" ht="13.5" customHeight="1" x14ac:dyDescent="0.2">
      <c r="A10" s="63"/>
      <c r="B10" s="62">
        <v>44166</v>
      </c>
      <c r="C10" s="63"/>
      <c r="D10" s="62">
        <v>44166</v>
      </c>
      <c r="H10" s="63"/>
      <c r="I10" s="63"/>
      <c r="J10" s="63"/>
      <c r="K10" s="63"/>
      <c r="L10" s="63"/>
      <c r="M10" s="63"/>
      <c r="N10" s="63"/>
      <c r="O10" s="63"/>
      <c r="P10" s="63"/>
      <c r="Q10" s="63"/>
      <c r="S10" s="60"/>
    </row>
    <row r="11" spans="1:21" ht="13.5" customHeight="1" x14ac:dyDescent="0.2">
      <c r="A11" s="67" t="s">
        <v>66</v>
      </c>
      <c r="B11" s="67">
        <v>14443972.010000002</v>
      </c>
      <c r="C11" s="67"/>
      <c r="D11" s="67">
        <v>1969943.43</v>
      </c>
      <c r="H11" s="67"/>
      <c r="I11" s="67"/>
      <c r="J11" s="67"/>
      <c r="K11" s="67"/>
      <c r="L11" s="67"/>
      <c r="M11" s="67"/>
      <c r="N11" s="67"/>
      <c r="O11" s="67"/>
      <c r="P11" s="67"/>
      <c r="Q11" s="65"/>
      <c r="S11" s="60"/>
    </row>
    <row r="12" spans="1:21" ht="13.5" customHeight="1" x14ac:dyDescent="0.2">
      <c r="A12" s="67" t="s">
        <v>67</v>
      </c>
      <c r="B12" s="67">
        <v>-3098920.79</v>
      </c>
      <c r="C12" s="65"/>
      <c r="D12" s="65">
        <v>-652674.86999999988</v>
      </c>
      <c r="H12" s="65"/>
      <c r="I12" s="65"/>
      <c r="J12" s="65"/>
      <c r="K12" s="65"/>
      <c r="Q12" s="65"/>
      <c r="R12" s="68"/>
      <c r="S12" s="66"/>
      <c r="T12" s="52"/>
      <c r="U12" s="52"/>
    </row>
    <row r="13" spans="1:21" ht="13.5" customHeight="1" x14ac:dyDescent="0.2">
      <c r="A13" s="67" t="s">
        <v>68</v>
      </c>
      <c r="B13" s="92">
        <f>SUM(B11:B12)</f>
        <v>11345051.220000003</v>
      </c>
      <c r="C13" s="65"/>
      <c r="D13" s="92">
        <f>SUM(D11:D12)</f>
        <v>1317268.56</v>
      </c>
      <c r="H13" s="65"/>
      <c r="I13" s="65"/>
      <c r="J13" s="65"/>
      <c r="K13" s="65"/>
      <c r="Q13" s="65"/>
      <c r="R13" s="68"/>
      <c r="S13" s="66"/>
      <c r="T13" s="52"/>
      <c r="U13" s="52"/>
    </row>
    <row r="14" spans="1:21" ht="13.5" customHeight="1" x14ac:dyDescent="0.2">
      <c r="A14" s="67"/>
      <c r="B14" s="67">
        <v>3</v>
      </c>
      <c r="C14" s="65"/>
      <c r="D14" s="67">
        <v>3</v>
      </c>
      <c r="E14" s="54" t="s">
        <v>69</v>
      </c>
      <c r="H14" s="65"/>
      <c r="I14" s="65"/>
      <c r="J14" s="65"/>
      <c r="K14" s="65"/>
      <c r="Q14" s="65"/>
      <c r="R14" s="68"/>
      <c r="S14" s="66"/>
      <c r="T14" s="52"/>
      <c r="U14" s="52"/>
    </row>
    <row r="15" spans="1:21" ht="13.5" customHeight="1" x14ac:dyDescent="0.2">
      <c r="A15" s="67"/>
      <c r="B15" s="92">
        <f>B13/B14</f>
        <v>3781683.7400000007</v>
      </c>
      <c r="C15" s="65"/>
      <c r="D15" s="92">
        <f>D13/D14</f>
        <v>439089.52</v>
      </c>
      <c r="E15" s="54" t="s">
        <v>70</v>
      </c>
      <c r="H15" s="65"/>
      <c r="I15" s="65"/>
      <c r="J15" s="65"/>
      <c r="K15" s="65"/>
      <c r="Q15" s="65"/>
      <c r="R15" s="68"/>
      <c r="S15" s="66"/>
      <c r="T15" s="52"/>
      <c r="U15" s="52"/>
    </row>
    <row r="16" spans="1:21" ht="13.5" customHeight="1" x14ac:dyDescent="0.2">
      <c r="D16" s="67"/>
      <c r="E16" s="67"/>
      <c r="F16" s="65"/>
      <c r="G16" s="65"/>
      <c r="H16" s="65"/>
      <c r="I16" s="65"/>
      <c r="J16" s="65"/>
      <c r="K16" s="65"/>
      <c r="Q16" s="65"/>
      <c r="R16" s="68"/>
      <c r="S16" s="66"/>
      <c r="T16" s="52"/>
      <c r="U16" s="52"/>
    </row>
    <row r="17" spans="1:26" ht="13.5" customHeight="1" x14ac:dyDescent="0.2">
      <c r="Q17" s="63"/>
      <c r="S17" s="60"/>
      <c r="Z17" s="69"/>
    </row>
    <row r="18" spans="1:26" ht="13.5" customHeight="1" x14ac:dyDescent="0.2">
      <c r="A18" s="58" t="s">
        <v>71</v>
      </c>
      <c r="Q18" s="65"/>
      <c r="R18" s="68"/>
      <c r="S18" s="66"/>
      <c r="T18" s="52"/>
      <c r="Z18" s="69"/>
    </row>
    <row r="19" spans="1:26" ht="13.5" customHeight="1" x14ac:dyDescent="0.2">
      <c r="B19" s="61" t="s">
        <v>38</v>
      </c>
      <c r="C19" s="60" t="s">
        <v>39</v>
      </c>
      <c r="D19" s="62" t="s">
        <v>44</v>
      </c>
      <c r="E19" s="63"/>
      <c r="F19" s="63"/>
      <c r="G19" s="63"/>
      <c r="H19" s="63"/>
      <c r="I19" s="63"/>
      <c r="J19" s="63"/>
      <c r="K19" s="63"/>
      <c r="L19" s="63"/>
      <c r="M19" s="63"/>
      <c r="N19" s="63"/>
      <c r="O19" s="63"/>
      <c r="P19" s="63"/>
      <c r="Q19" s="67"/>
      <c r="R19" s="61"/>
      <c r="S19" s="66"/>
      <c r="T19" s="52"/>
      <c r="Z19" s="69"/>
    </row>
    <row r="20" spans="1:26" ht="13.5" customHeight="1" x14ac:dyDescent="0.2">
      <c r="A20" s="64" t="s">
        <v>72</v>
      </c>
      <c r="B20" s="70" t="s">
        <v>19</v>
      </c>
      <c r="C20" s="53" t="s">
        <v>16</v>
      </c>
      <c r="D20" s="65">
        <f>B15</f>
        <v>3781683.7400000007</v>
      </c>
      <c r="E20" s="67"/>
      <c r="F20" s="67"/>
      <c r="G20" s="67"/>
      <c r="H20" s="67"/>
      <c r="I20" s="67"/>
      <c r="J20" s="67"/>
      <c r="K20" s="67"/>
      <c r="L20" s="67"/>
      <c r="M20" s="67"/>
      <c r="N20" s="67"/>
      <c r="O20" s="67"/>
      <c r="P20" s="67"/>
      <c r="Q20" s="67"/>
      <c r="R20" s="61"/>
      <c r="S20" s="66"/>
      <c r="T20" s="52"/>
    </row>
    <row r="21" spans="1:26" ht="13.5" customHeight="1" x14ac:dyDescent="0.2">
      <c r="A21" s="64" t="s">
        <v>73</v>
      </c>
      <c r="B21" s="70" t="s">
        <v>19</v>
      </c>
      <c r="C21" s="53" t="s">
        <v>17</v>
      </c>
      <c r="D21" s="65">
        <f>D15</f>
        <v>439089.52</v>
      </c>
      <c r="E21" s="71"/>
      <c r="F21" s="71"/>
      <c r="G21" s="71"/>
      <c r="H21" s="71"/>
      <c r="I21" s="71"/>
      <c r="J21" s="71"/>
      <c r="K21" s="71"/>
      <c r="L21" s="71"/>
      <c r="M21" s="71"/>
      <c r="N21" s="71"/>
      <c r="O21" s="71"/>
      <c r="P21" s="71"/>
      <c r="Q21" s="67"/>
      <c r="S21" s="71"/>
    </row>
    <row r="22" spans="1:26" ht="13.5" customHeight="1" x14ac:dyDescent="0.2">
      <c r="A22" s="52"/>
      <c r="Q22" s="65"/>
      <c r="S22" s="71"/>
    </row>
    <row r="23" spans="1:26" ht="13.5" customHeight="1" x14ac:dyDescent="0.2">
      <c r="A23" s="58" t="s">
        <v>53</v>
      </c>
      <c r="Q23" s="65"/>
      <c r="S23" s="71"/>
    </row>
    <row r="24" spans="1:26" ht="13.5" customHeight="1" x14ac:dyDescent="0.2">
      <c r="B24" s="61" t="s">
        <v>38</v>
      </c>
      <c r="C24" s="60" t="s">
        <v>39</v>
      </c>
      <c r="D24" s="62">
        <v>44166</v>
      </c>
      <c r="E24" s="62">
        <v>44197</v>
      </c>
      <c r="F24" s="62">
        <v>44228</v>
      </c>
      <c r="G24" s="62">
        <v>44256</v>
      </c>
      <c r="H24" s="62">
        <v>44287</v>
      </c>
      <c r="I24" s="62">
        <v>44317</v>
      </c>
      <c r="J24" s="62">
        <v>44348</v>
      </c>
      <c r="K24" s="62">
        <v>44378</v>
      </c>
      <c r="L24" s="62">
        <v>44409</v>
      </c>
      <c r="M24" s="62">
        <v>44440</v>
      </c>
      <c r="N24" s="62">
        <v>44470</v>
      </c>
      <c r="O24" s="62">
        <v>44501</v>
      </c>
      <c r="P24" s="62">
        <v>44531</v>
      </c>
      <c r="Q24" s="65"/>
      <c r="S24" s="71"/>
    </row>
    <row r="25" spans="1:26" ht="13.5" customHeight="1" x14ac:dyDescent="0.2">
      <c r="A25" s="64" t="s">
        <v>72</v>
      </c>
      <c r="B25" s="53" t="s">
        <v>23</v>
      </c>
      <c r="C25" s="53" t="s">
        <v>16</v>
      </c>
      <c r="D25" s="65">
        <v>0</v>
      </c>
      <c r="E25" s="65">
        <f>-$D$20/12</f>
        <v>-315140.3116666667</v>
      </c>
      <c r="F25" s="65">
        <f>E25+(-$D$20/12)</f>
        <v>-630280.62333333341</v>
      </c>
      <c r="G25" s="65">
        <f t="shared" ref="G25:P25" si="0">F25+(-$D$20/12)</f>
        <v>-945420.93500000006</v>
      </c>
      <c r="H25" s="65">
        <f t="shared" si="0"/>
        <v>-1260561.2466666668</v>
      </c>
      <c r="I25" s="65">
        <f t="shared" si="0"/>
        <v>-1575701.5583333336</v>
      </c>
      <c r="J25" s="65">
        <f t="shared" si="0"/>
        <v>-1890841.8700000003</v>
      </c>
      <c r="K25" s="65">
        <f t="shared" si="0"/>
        <v>-2205982.1816666671</v>
      </c>
      <c r="L25" s="65">
        <f t="shared" si="0"/>
        <v>-2521122.4933333336</v>
      </c>
      <c r="M25" s="65">
        <f t="shared" si="0"/>
        <v>-2836262.8050000002</v>
      </c>
      <c r="N25" s="65">
        <f t="shared" si="0"/>
        <v>-3151403.1166666667</v>
      </c>
      <c r="O25" s="65">
        <f t="shared" si="0"/>
        <v>-3466543.4283333332</v>
      </c>
      <c r="P25" s="65">
        <f t="shared" si="0"/>
        <v>-3781683.7399999998</v>
      </c>
      <c r="S25" s="71"/>
    </row>
    <row r="26" spans="1:26" ht="13.5" customHeight="1" x14ac:dyDescent="0.2">
      <c r="A26" s="64" t="s">
        <v>73</v>
      </c>
      <c r="B26" s="53" t="s">
        <v>23</v>
      </c>
      <c r="C26" s="53" t="s">
        <v>17</v>
      </c>
      <c r="D26" s="65">
        <v>0</v>
      </c>
      <c r="E26" s="65">
        <f>-$D$21/12</f>
        <v>-36590.793333333335</v>
      </c>
      <c r="F26" s="65">
        <f>E26+(-$D$21/12)</f>
        <v>-73181.58666666667</v>
      </c>
      <c r="G26" s="65">
        <f t="shared" ref="G26:P26" si="1">F26+(-$D$21/12)</f>
        <v>-109772.38</v>
      </c>
      <c r="H26" s="65">
        <f t="shared" si="1"/>
        <v>-146363.17333333334</v>
      </c>
      <c r="I26" s="65">
        <f t="shared" si="1"/>
        <v>-182953.96666666667</v>
      </c>
      <c r="J26" s="65">
        <f t="shared" si="1"/>
        <v>-219544.76</v>
      </c>
      <c r="K26" s="65">
        <f t="shared" si="1"/>
        <v>-256135.55333333334</v>
      </c>
      <c r="L26" s="65">
        <f t="shared" si="1"/>
        <v>-292726.34666666668</v>
      </c>
      <c r="M26" s="65">
        <f t="shared" si="1"/>
        <v>-329317.14</v>
      </c>
      <c r="N26" s="65">
        <f t="shared" si="1"/>
        <v>-365907.93333333335</v>
      </c>
      <c r="O26" s="65">
        <f t="shared" si="1"/>
        <v>-402498.72666666668</v>
      </c>
      <c r="P26" s="65">
        <f t="shared" si="1"/>
        <v>-439089.52</v>
      </c>
      <c r="S26" s="60"/>
    </row>
    <row r="27" spans="1:26" ht="13.5" customHeight="1" x14ac:dyDescent="0.2">
      <c r="Q27" s="65"/>
      <c r="R27" s="76"/>
      <c r="S27" s="66"/>
      <c r="T27" s="52"/>
    </row>
    <row r="28" spans="1:26" ht="13.5" customHeight="1" thickBot="1" x14ac:dyDescent="0.25">
      <c r="P28" s="71"/>
    </row>
    <row r="29" spans="1:26" ht="13.5" customHeight="1" x14ac:dyDescent="0.2">
      <c r="A29" s="77"/>
      <c r="C29" s="78"/>
      <c r="H29" s="79"/>
      <c r="I29" s="80" t="s">
        <v>57</v>
      </c>
      <c r="J29" s="80" t="s">
        <v>58</v>
      </c>
      <c r="K29" s="81"/>
      <c r="P29" s="71"/>
    </row>
    <row r="30" spans="1:26" ht="13.5" customHeight="1" x14ac:dyDescent="0.2">
      <c r="A30" s="77"/>
      <c r="C30" s="82"/>
      <c r="H30" s="83"/>
      <c r="I30" s="84" t="s">
        <v>44</v>
      </c>
      <c r="J30" s="84" t="s">
        <v>60</v>
      </c>
      <c r="K30" s="85" t="s">
        <v>61</v>
      </c>
      <c r="P30" s="71"/>
    </row>
    <row r="31" spans="1:26" ht="13.5" customHeight="1" x14ac:dyDescent="0.2">
      <c r="A31" s="77"/>
      <c r="C31" s="86"/>
      <c r="H31" s="87" t="s">
        <v>14</v>
      </c>
      <c r="I31" s="67">
        <f>D20</f>
        <v>3781683.7400000007</v>
      </c>
      <c r="J31" s="67"/>
      <c r="K31" s="88">
        <f>I31</f>
        <v>3781683.7400000007</v>
      </c>
      <c r="L31" s="52" t="s">
        <v>62</v>
      </c>
      <c r="N31" s="65"/>
      <c r="P31" s="71"/>
    </row>
    <row r="32" spans="1:26" ht="13.5" customHeight="1" x14ac:dyDescent="0.2">
      <c r="A32" s="77"/>
      <c r="C32" s="86"/>
      <c r="H32" s="87" t="s">
        <v>14</v>
      </c>
      <c r="I32" s="67">
        <f>D21</f>
        <v>439089.52</v>
      </c>
      <c r="J32" s="67"/>
      <c r="K32" s="88">
        <f>I32</f>
        <v>439089.52</v>
      </c>
      <c r="L32" s="52" t="s">
        <v>62</v>
      </c>
      <c r="N32" s="65"/>
      <c r="P32" s="71"/>
    </row>
    <row r="33" spans="1:19" ht="13.5" customHeight="1" x14ac:dyDescent="0.2">
      <c r="A33" s="77"/>
      <c r="C33" s="86"/>
      <c r="H33" s="87" t="s">
        <v>22</v>
      </c>
      <c r="I33" s="67"/>
      <c r="J33" s="67">
        <f>(((D25+P25)+(SUM(E25:O25)*2))/24)</f>
        <v>-1890841.8700000003</v>
      </c>
      <c r="K33" s="88">
        <f>J33</f>
        <v>-1890841.8700000003</v>
      </c>
      <c r="L33" s="52" t="s">
        <v>62</v>
      </c>
      <c r="N33" s="65"/>
      <c r="P33" s="71"/>
    </row>
    <row r="34" spans="1:19" ht="13.5" customHeight="1" thickBot="1" x14ac:dyDescent="0.25">
      <c r="H34" s="89" t="s">
        <v>22</v>
      </c>
      <c r="I34" s="90"/>
      <c r="J34" s="90">
        <f>(((D26+P26)+(SUM(E26:O26)*2))/24)</f>
        <v>-219544.76</v>
      </c>
      <c r="K34" s="91">
        <f>J34</f>
        <v>-219544.76</v>
      </c>
      <c r="L34" s="52" t="s">
        <v>62</v>
      </c>
      <c r="N34" s="65"/>
      <c r="P34" s="71"/>
    </row>
    <row r="35" spans="1:19" ht="13.5" customHeight="1" x14ac:dyDescent="0.2">
      <c r="Q35" s="65"/>
      <c r="S35" s="71"/>
    </row>
  </sheetData>
  <pageMargins left="0.7" right="0.7" top="0.75" bottom="0.75" header="0.3" footer="0.3"/>
  <pageSetup scale="61" fitToHeight="0" orientation="landscape" r:id="rId1"/>
  <headerFooter>
    <oddFooter>&amp;CPage 6.4.2</oddFooter>
  </headerFooter>
  <customProperties>
    <customPr name="_pios_id" r:id="rId2"/>
  </customProperties>
  <ignoredErrors>
    <ignoredError sqref="B13 D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4"/>
  <sheetViews>
    <sheetView view="pageBreakPreview" zoomScale="80" zoomScaleNormal="100" zoomScaleSheetLayoutView="80" workbookViewId="0">
      <selection activeCell="A4" sqref="A4"/>
    </sheetView>
  </sheetViews>
  <sheetFormatPr defaultRowHeight="12.75" x14ac:dyDescent="0.2"/>
  <cols>
    <col min="1" max="1" width="14.140625" style="64" customWidth="1"/>
    <col min="2" max="2" width="14.42578125" style="64" customWidth="1"/>
    <col min="3" max="3" width="44.140625" style="64" bestFit="1" customWidth="1"/>
    <col min="4" max="4" width="7.140625" style="64" bestFit="1" customWidth="1"/>
    <col min="5" max="5" width="14.7109375" style="64" customWidth="1"/>
    <col min="6" max="6" width="21.7109375" style="64" bestFit="1" customWidth="1"/>
    <col min="7" max="7" width="14.7109375" style="64" customWidth="1"/>
    <col min="8" max="8" width="16" style="64" customWidth="1"/>
    <col min="9" max="9" width="14.85546875" style="94" customWidth="1"/>
    <col min="10" max="10" width="15" style="64" customWidth="1"/>
    <col min="11" max="16384" width="9.140625" style="64"/>
  </cols>
  <sheetData>
    <row r="1" spans="1:10" x14ac:dyDescent="0.2">
      <c r="A1" s="93" t="str">
        <f>'Page 6.4.2'!A1</f>
        <v>PacifiCorp</v>
      </c>
    </row>
    <row r="2" spans="1:10" x14ac:dyDescent="0.2">
      <c r="A2" s="93" t="str">
        <f>'Page 6.4.2'!A2</f>
        <v>Washington General Rate Case - 2021</v>
      </c>
    </row>
    <row r="3" spans="1:10" x14ac:dyDescent="0.2">
      <c r="A3" s="93" t="str">
        <f>'Page 6.4.2'!A3</f>
        <v>Accelerated Depreciation - Colstrip and Jim Bridger</v>
      </c>
    </row>
    <row r="5" spans="1:10" x14ac:dyDescent="0.2">
      <c r="A5" s="95" t="s">
        <v>74</v>
      </c>
    </row>
    <row r="7" spans="1:10" s="119" customFormat="1" ht="25.5" x14ac:dyDescent="0.2">
      <c r="A7" s="116" t="s">
        <v>75</v>
      </c>
      <c r="B7" s="116" t="s">
        <v>76</v>
      </c>
      <c r="C7" s="116" t="s">
        <v>77</v>
      </c>
      <c r="D7" s="116" t="s">
        <v>78</v>
      </c>
      <c r="E7" s="116" t="s">
        <v>79</v>
      </c>
      <c r="F7" s="116" t="s">
        <v>80</v>
      </c>
      <c r="G7" s="116" t="s">
        <v>81</v>
      </c>
      <c r="H7" s="116" t="s">
        <v>82</v>
      </c>
      <c r="I7" s="117" t="s">
        <v>83</v>
      </c>
      <c r="J7" s="118" t="s">
        <v>84</v>
      </c>
    </row>
    <row r="8" spans="1:10" x14ac:dyDescent="0.2">
      <c r="A8" s="64" t="s">
        <v>85</v>
      </c>
      <c r="B8" s="64" t="s">
        <v>86</v>
      </c>
      <c r="C8" s="64" t="s">
        <v>87</v>
      </c>
      <c r="D8" s="64" t="s">
        <v>17</v>
      </c>
      <c r="E8" s="64" t="s">
        <v>88</v>
      </c>
      <c r="F8" s="64" t="s">
        <v>89</v>
      </c>
      <c r="G8" s="64" t="s">
        <v>90</v>
      </c>
      <c r="H8" s="96">
        <v>1287040.8</v>
      </c>
      <c r="I8" s="97">
        <v>0</v>
      </c>
      <c r="J8" s="98">
        <f>H8*I8</f>
        <v>0</v>
      </c>
    </row>
    <row r="9" spans="1:10" x14ac:dyDescent="0.2">
      <c r="A9" s="64" t="s">
        <v>85</v>
      </c>
      <c r="B9" s="64" t="s">
        <v>86</v>
      </c>
      <c r="C9" s="64" t="s">
        <v>87</v>
      </c>
      <c r="D9" s="64" t="s">
        <v>17</v>
      </c>
      <c r="E9" s="64" t="s">
        <v>88</v>
      </c>
      <c r="F9" s="64" t="s">
        <v>89</v>
      </c>
      <c r="G9" s="64" t="s">
        <v>91</v>
      </c>
      <c r="H9" s="96">
        <v>501603.42000000004</v>
      </c>
      <c r="I9" s="97">
        <v>0</v>
      </c>
      <c r="J9" s="98">
        <f t="shared" ref="J9:J19" si="0">H9*I9</f>
        <v>0</v>
      </c>
    </row>
    <row r="10" spans="1:10" x14ac:dyDescent="0.2">
      <c r="A10" s="64" t="s">
        <v>85</v>
      </c>
      <c r="B10" s="64" t="s">
        <v>92</v>
      </c>
      <c r="C10" s="64" t="s">
        <v>93</v>
      </c>
      <c r="D10" s="64" t="s">
        <v>17</v>
      </c>
      <c r="E10" s="64" t="s">
        <v>88</v>
      </c>
      <c r="F10" s="64" t="s">
        <v>89</v>
      </c>
      <c r="G10" s="64" t="s">
        <v>90</v>
      </c>
      <c r="H10" s="96">
        <v>53690634.879999995</v>
      </c>
      <c r="I10" s="97">
        <v>0.16760000000000003</v>
      </c>
      <c r="J10" s="98">
        <f t="shared" si="0"/>
        <v>8998550.4058880005</v>
      </c>
    </row>
    <row r="11" spans="1:10" x14ac:dyDescent="0.2">
      <c r="A11" s="64" t="s">
        <v>85</v>
      </c>
      <c r="B11" s="64" t="s">
        <v>92</v>
      </c>
      <c r="C11" s="64" t="s">
        <v>93</v>
      </c>
      <c r="D11" s="64" t="s">
        <v>17</v>
      </c>
      <c r="E11" s="64" t="s">
        <v>88</v>
      </c>
      <c r="F11" s="64" t="s">
        <v>89</v>
      </c>
      <c r="G11" s="64" t="s">
        <v>91</v>
      </c>
      <c r="H11" s="96">
        <v>9421419.120000001</v>
      </c>
      <c r="I11" s="97">
        <v>0.16760000000000003</v>
      </c>
      <c r="J11" s="98">
        <f t="shared" si="0"/>
        <v>1579029.8445120004</v>
      </c>
    </row>
    <row r="12" spans="1:10" x14ac:dyDescent="0.2">
      <c r="A12" s="64" t="s">
        <v>85</v>
      </c>
      <c r="B12" s="64" t="s">
        <v>94</v>
      </c>
      <c r="C12" s="64" t="s">
        <v>95</v>
      </c>
      <c r="D12" s="64" t="s">
        <v>17</v>
      </c>
      <c r="E12" s="64" t="s">
        <v>88</v>
      </c>
      <c r="F12" s="64" t="s">
        <v>89</v>
      </c>
      <c r="G12" s="64" t="s">
        <v>90</v>
      </c>
      <c r="H12" s="96">
        <v>99735947.450000003</v>
      </c>
      <c r="I12" s="97">
        <v>0.17929999999999999</v>
      </c>
      <c r="J12" s="98">
        <f t="shared" si="0"/>
        <v>17882655.377785001</v>
      </c>
    </row>
    <row r="13" spans="1:10" x14ac:dyDescent="0.2">
      <c r="A13" s="64" t="s">
        <v>85</v>
      </c>
      <c r="B13" s="64" t="s">
        <v>94</v>
      </c>
      <c r="C13" s="64" t="s">
        <v>95</v>
      </c>
      <c r="D13" s="64" t="s">
        <v>17</v>
      </c>
      <c r="E13" s="64" t="s">
        <v>88</v>
      </c>
      <c r="F13" s="64" t="s">
        <v>89</v>
      </c>
      <c r="G13" s="64" t="s">
        <v>91</v>
      </c>
      <c r="H13" s="96">
        <v>22757492.059999999</v>
      </c>
      <c r="I13" s="97">
        <v>0.17929999999999999</v>
      </c>
      <c r="J13" s="98">
        <f t="shared" si="0"/>
        <v>4080418.3263579994</v>
      </c>
    </row>
    <row r="14" spans="1:10" x14ac:dyDescent="0.2">
      <c r="A14" s="64" t="s">
        <v>85</v>
      </c>
      <c r="B14" s="64" t="s">
        <v>96</v>
      </c>
      <c r="C14" s="64" t="s">
        <v>97</v>
      </c>
      <c r="D14" s="64" t="s">
        <v>17</v>
      </c>
      <c r="E14" s="64" t="s">
        <v>88</v>
      </c>
      <c r="F14" s="64" t="s">
        <v>89</v>
      </c>
      <c r="G14" s="64" t="s">
        <v>90</v>
      </c>
      <c r="H14" s="96">
        <v>16318948.870000001</v>
      </c>
      <c r="I14" s="97">
        <v>0.1923</v>
      </c>
      <c r="J14" s="98">
        <f t="shared" si="0"/>
        <v>3138133.8677010001</v>
      </c>
    </row>
    <row r="15" spans="1:10" x14ac:dyDescent="0.2">
      <c r="A15" s="64" t="s">
        <v>85</v>
      </c>
      <c r="B15" s="64" t="s">
        <v>96</v>
      </c>
      <c r="C15" s="64" t="s">
        <v>97</v>
      </c>
      <c r="D15" s="64" t="s">
        <v>17</v>
      </c>
      <c r="E15" s="64" t="s">
        <v>88</v>
      </c>
      <c r="F15" s="64" t="s">
        <v>89</v>
      </c>
      <c r="G15" s="64" t="s">
        <v>91</v>
      </c>
      <c r="H15" s="96">
        <v>22664548.940000001</v>
      </c>
      <c r="I15" s="97">
        <v>0.1923</v>
      </c>
      <c r="J15" s="98">
        <f t="shared" si="0"/>
        <v>4358392.7611619998</v>
      </c>
    </row>
    <row r="16" spans="1:10" x14ac:dyDescent="0.2">
      <c r="A16" s="64" t="s">
        <v>85</v>
      </c>
      <c r="B16" s="64" t="s">
        <v>98</v>
      </c>
      <c r="C16" s="64" t="s">
        <v>99</v>
      </c>
      <c r="D16" s="64" t="s">
        <v>17</v>
      </c>
      <c r="E16" s="64" t="s">
        <v>88</v>
      </c>
      <c r="F16" s="64" t="s">
        <v>89</v>
      </c>
      <c r="G16" s="64" t="s">
        <v>90</v>
      </c>
      <c r="H16" s="96">
        <v>8744445.2299999986</v>
      </c>
      <c r="I16" s="97">
        <v>0.16219999999999998</v>
      </c>
      <c r="J16" s="98">
        <f t="shared" si="0"/>
        <v>1418349.0163059996</v>
      </c>
    </row>
    <row r="17" spans="1:10" x14ac:dyDescent="0.2">
      <c r="A17" s="64" t="s">
        <v>85</v>
      </c>
      <c r="B17" s="64" t="s">
        <v>98</v>
      </c>
      <c r="C17" s="64" t="s">
        <v>99</v>
      </c>
      <c r="D17" s="64" t="s">
        <v>17</v>
      </c>
      <c r="E17" s="64" t="s">
        <v>88</v>
      </c>
      <c r="F17" s="64" t="s">
        <v>89</v>
      </c>
      <c r="G17" s="64" t="s">
        <v>91</v>
      </c>
      <c r="H17" s="96">
        <v>618164.12</v>
      </c>
      <c r="I17" s="97">
        <v>0.16219999999999998</v>
      </c>
      <c r="J17" s="98">
        <f t="shared" si="0"/>
        <v>100266.22026399999</v>
      </c>
    </row>
    <row r="18" spans="1:10" x14ac:dyDescent="0.2">
      <c r="A18" s="64" t="s">
        <v>85</v>
      </c>
      <c r="B18" s="64" t="s">
        <v>100</v>
      </c>
      <c r="C18" s="64" t="s">
        <v>101</v>
      </c>
      <c r="D18" s="64" t="s">
        <v>17</v>
      </c>
      <c r="E18" s="64" t="s">
        <v>88</v>
      </c>
      <c r="F18" s="64" t="s">
        <v>89</v>
      </c>
      <c r="G18" s="64" t="s">
        <v>90</v>
      </c>
      <c r="H18" s="96">
        <v>42445.1</v>
      </c>
      <c r="I18" s="97">
        <v>0.20879999999999999</v>
      </c>
      <c r="J18" s="98">
        <f t="shared" si="0"/>
        <v>8862.5368799999997</v>
      </c>
    </row>
    <row r="19" spans="1:10" x14ac:dyDescent="0.2">
      <c r="A19" s="64" t="s">
        <v>85</v>
      </c>
      <c r="B19" s="64" t="s">
        <v>100</v>
      </c>
      <c r="C19" s="64" t="s">
        <v>101</v>
      </c>
      <c r="D19" s="64" t="s">
        <v>17</v>
      </c>
      <c r="E19" s="64" t="s">
        <v>88</v>
      </c>
      <c r="F19" s="64" t="s">
        <v>89</v>
      </c>
      <c r="G19" s="64" t="s">
        <v>91</v>
      </c>
      <c r="H19" s="96">
        <v>392289.22</v>
      </c>
      <c r="I19" s="97">
        <v>0.20879999999999999</v>
      </c>
      <c r="J19" s="98">
        <f t="shared" si="0"/>
        <v>81909.989135999989</v>
      </c>
    </row>
    <row r="20" spans="1:10" x14ac:dyDescent="0.2">
      <c r="H20" s="99">
        <f>SUM(H8:H19)</f>
        <v>236174979.21000001</v>
      </c>
      <c r="J20" s="99">
        <f>SUM(J8:J19)</f>
        <v>41646568.345992006</v>
      </c>
    </row>
    <row r="22" spans="1:10" x14ac:dyDescent="0.2">
      <c r="A22" s="95" t="s">
        <v>102</v>
      </c>
      <c r="H22" s="100" t="s">
        <v>103</v>
      </c>
      <c r="I22" s="101">
        <f>J20/H20</f>
        <v>0.17633776653775451</v>
      </c>
      <c r="J22" s="93" t="s">
        <v>104</v>
      </c>
    </row>
    <row r="25" spans="1:10" s="119" customFormat="1" ht="25.5" x14ac:dyDescent="0.2">
      <c r="A25" s="116" t="s">
        <v>75</v>
      </c>
      <c r="B25" s="116" t="s">
        <v>76</v>
      </c>
      <c r="C25" s="116" t="s">
        <v>77</v>
      </c>
      <c r="D25" s="116" t="s">
        <v>78</v>
      </c>
      <c r="E25" s="116" t="s">
        <v>79</v>
      </c>
      <c r="F25" s="116" t="s">
        <v>80</v>
      </c>
      <c r="G25" s="116" t="s">
        <v>81</v>
      </c>
      <c r="H25" s="116" t="s">
        <v>82</v>
      </c>
      <c r="I25" s="117" t="s">
        <v>83</v>
      </c>
      <c r="J25" s="118" t="s">
        <v>84</v>
      </c>
    </row>
    <row r="26" spans="1:10" x14ac:dyDescent="0.2">
      <c r="A26" s="64" t="s">
        <v>85</v>
      </c>
      <c r="B26" s="64" t="s">
        <v>86</v>
      </c>
      <c r="C26" s="64" t="s">
        <v>87</v>
      </c>
      <c r="D26" s="64" t="s">
        <v>16</v>
      </c>
      <c r="E26" s="64" t="s">
        <v>105</v>
      </c>
      <c r="F26" s="64" t="s">
        <v>106</v>
      </c>
      <c r="G26" s="64" t="s">
        <v>90</v>
      </c>
      <c r="H26" s="96">
        <v>693979.75</v>
      </c>
      <c r="I26" s="97">
        <v>0</v>
      </c>
      <c r="J26" s="98">
        <f t="shared" ref="J26:J81" si="1">H26*I26</f>
        <v>0</v>
      </c>
    </row>
    <row r="27" spans="1:10" x14ac:dyDescent="0.2">
      <c r="A27" s="64" t="s">
        <v>85</v>
      </c>
      <c r="B27" s="64" t="s">
        <v>86</v>
      </c>
      <c r="C27" s="64" t="s">
        <v>87</v>
      </c>
      <c r="D27" s="64" t="s">
        <v>16</v>
      </c>
      <c r="E27" s="64" t="s">
        <v>105</v>
      </c>
      <c r="F27" s="64" t="s">
        <v>106</v>
      </c>
      <c r="G27" s="64" t="s">
        <v>91</v>
      </c>
      <c r="H27" s="96">
        <v>47399.93</v>
      </c>
      <c r="I27" s="97">
        <v>0</v>
      </c>
      <c r="J27" s="98">
        <f t="shared" si="1"/>
        <v>0</v>
      </c>
    </row>
    <row r="28" spans="1:10" x14ac:dyDescent="0.2">
      <c r="A28" s="64" t="s">
        <v>85</v>
      </c>
      <c r="B28" s="64" t="s">
        <v>107</v>
      </c>
      <c r="C28" s="64" t="s">
        <v>108</v>
      </c>
      <c r="D28" s="64" t="s">
        <v>16</v>
      </c>
      <c r="E28" s="64" t="s">
        <v>105</v>
      </c>
      <c r="F28" s="64" t="s">
        <v>106</v>
      </c>
      <c r="G28" s="64" t="s">
        <v>90</v>
      </c>
      <c r="H28" s="96">
        <v>280677.77</v>
      </c>
      <c r="I28" s="97">
        <v>0.14899999999999999</v>
      </c>
      <c r="J28" s="98">
        <f t="shared" si="1"/>
        <v>41820.987730000001</v>
      </c>
    </row>
    <row r="29" spans="1:10" x14ac:dyDescent="0.2">
      <c r="A29" s="64" t="s">
        <v>85</v>
      </c>
      <c r="B29" s="64" t="s">
        <v>107</v>
      </c>
      <c r="C29" s="64" t="s">
        <v>108</v>
      </c>
      <c r="D29" s="64" t="s">
        <v>16</v>
      </c>
      <c r="E29" s="64" t="s">
        <v>105</v>
      </c>
      <c r="F29" s="64" t="s">
        <v>106</v>
      </c>
      <c r="G29" s="64" t="s">
        <v>91</v>
      </c>
      <c r="H29" s="96">
        <v>433.33</v>
      </c>
      <c r="I29" s="97">
        <v>0.14899999999999999</v>
      </c>
      <c r="J29" s="98">
        <f t="shared" si="1"/>
        <v>64.56617</v>
      </c>
    </row>
    <row r="30" spans="1:10" x14ac:dyDescent="0.2">
      <c r="A30" s="64" t="s">
        <v>85</v>
      </c>
      <c r="B30" s="64" t="s">
        <v>109</v>
      </c>
      <c r="C30" s="64" t="s">
        <v>110</v>
      </c>
      <c r="D30" s="64" t="s">
        <v>16</v>
      </c>
      <c r="E30" s="64" t="s">
        <v>105</v>
      </c>
      <c r="F30" s="64" t="s">
        <v>106</v>
      </c>
      <c r="G30" s="64" t="s">
        <v>90</v>
      </c>
      <c r="H30" s="96">
        <v>171270</v>
      </c>
      <c r="I30" s="97">
        <v>0</v>
      </c>
      <c r="J30" s="98">
        <f t="shared" si="1"/>
        <v>0</v>
      </c>
    </row>
    <row r="31" spans="1:10" x14ac:dyDescent="0.2">
      <c r="A31" s="64" t="s">
        <v>85</v>
      </c>
      <c r="B31" s="64" t="s">
        <v>92</v>
      </c>
      <c r="C31" s="64" t="s">
        <v>93</v>
      </c>
      <c r="D31" s="64" t="s">
        <v>16</v>
      </c>
      <c r="E31" s="64" t="s">
        <v>105</v>
      </c>
      <c r="F31" s="64" t="s">
        <v>106</v>
      </c>
      <c r="G31" s="64" t="s">
        <v>90</v>
      </c>
      <c r="H31" s="96">
        <v>34955520.380000003</v>
      </c>
      <c r="I31" s="97">
        <v>0.19390000000000002</v>
      </c>
      <c r="J31" s="98">
        <f t="shared" si="1"/>
        <v>6777875.4016820015</v>
      </c>
    </row>
    <row r="32" spans="1:10" x14ac:dyDescent="0.2">
      <c r="A32" s="64" t="s">
        <v>85</v>
      </c>
      <c r="B32" s="64" t="s">
        <v>92</v>
      </c>
      <c r="C32" s="64" t="s">
        <v>93</v>
      </c>
      <c r="D32" s="64" t="s">
        <v>16</v>
      </c>
      <c r="E32" s="64" t="s">
        <v>105</v>
      </c>
      <c r="F32" s="64" t="s">
        <v>106</v>
      </c>
      <c r="G32" s="64" t="s">
        <v>91</v>
      </c>
      <c r="H32" s="96">
        <v>32514819.23</v>
      </c>
      <c r="I32" s="97">
        <v>0.19390000000000002</v>
      </c>
      <c r="J32" s="98">
        <f t="shared" si="1"/>
        <v>6304623.4486970007</v>
      </c>
    </row>
    <row r="33" spans="1:10" x14ac:dyDescent="0.2">
      <c r="A33" s="64" t="s">
        <v>85</v>
      </c>
      <c r="B33" s="64" t="s">
        <v>92</v>
      </c>
      <c r="C33" s="64" t="s">
        <v>93</v>
      </c>
      <c r="D33" s="64" t="s">
        <v>16</v>
      </c>
      <c r="E33" s="64" t="s">
        <v>111</v>
      </c>
      <c r="F33" s="64" t="s">
        <v>112</v>
      </c>
      <c r="G33" s="64" t="s">
        <v>90</v>
      </c>
      <c r="H33" s="96">
        <v>13849896.76</v>
      </c>
      <c r="I33" s="97">
        <v>0.1275</v>
      </c>
      <c r="J33" s="98">
        <f t="shared" si="1"/>
        <v>1765861.8369</v>
      </c>
    </row>
    <row r="34" spans="1:10" x14ac:dyDescent="0.2">
      <c r="A34" s="64" t="s">
        <v>85</v>
      </c>
      <c r="B34" s="64" t="s">
        <v>92</v>
      </c>
      <c r="C34" s="64" t="s">
        <v>93</v>
      </c>
      <c r="D34" s="64" t="s">
        <v>16</v>
      </c>
      <c r="E34" s="64" t="s">
        <v>111</v>
      </c>
      <c r="F34" s="64" t="s">
        <v>112</v>
      </c>
      <c r="G34" s="64" t="s">
        <v>91</v>
      </c>
      <c r="H34" s="96">
        <v>1581489.6900000002</v>
      </c>
      <c r="I34" s="97">
        <v>0.1275</v>
      </c>
      <c r="J34" s="98">
        <f t="shared" si="1"/>
        <v>201639.93547500003</v>
      </c>
    </row>
    <row r="35" spans="1:10" x14ac:dyDescent="0.2">
      <c r="A35" s="64" t="s">
        <v>85</v>
      </c>
      <c r="B35" s="64" t="s">
        <v>92</v>
      </c>
      <c r="C35" s="64" t="s">
        <v>93</v>
      </c>
      <c r="D35" s="64" t="s">
        <v>16</v>
      </c>
      <c r="E35" s="64" t="s">
        <v>113</v>
      </c>
      <c r="F35" s="64" t="s">
        <v>114</v>
      </c>
      <c r="G35" s="64" t="s">
        <v>90</v>
      </c>
      <c r="H35" s="96">
        <v>12042544</v>
      </c>
      <c r="I35" s="97">
        <v>0.1421</v>
      </c>
      <c r="J35" s="98">
        <f t="shared" si="1"/>
        <v>1711245.5024000001</v>
      </c>
    </row>
    <row r="36" spans="1:10" x14ac:dyDescent="0.2">
      <c r="A36" s="64" t="s">
        <v>85</v>
      </c>
      <c r="B36" s="64" t="s">
        <v>92</v>
      </c>
      <c r="C36" s="64" t="s">
        <v>93</v>
      </c>
      <c r="D36" s="64" t="s">
        <v>16</v>
      </c>
      <c r="E36" s="64" t="s">
        <v>113</v>
      </c>
      <c r="F36" s="64" t="s">
        <v>114</v>
      </c>
      <c r="G36" s="64" t="s">
        <v>91</v>
      </c>
      <c r="H36" s="96">
        <v>781205.84</v>
      </c>
      <c r="I36" s="97">
        <v>0.1421</v>
      </c>
      <c r="J36" s="98">
        <f t="shared" si="1"/>
        <v>111009.349864</v>
      </c>
    </row>
    <row r="37" spans="1:10" x14ac:dyDescent="0.2">
      <c r="A37" s="64" t="s">
        <v>85</v>
      </c>
      <c r="B37" s="64" t="s">
        <v>92</v>
      </c>
      <c r="C37" s="64" t="s">
        <v>93</v>
      </c>
      <c r="D37" s="64" t="s">
        <v>16</v>
      </c>
      <c r="E37" s="64" t="s">
        <v>115</v>
      </c>
      <c r="F37" s="64" t="s">
        <v>116</v>
      </c>
      <c r="G37" s="64" t="s">
        <v>90</v>
      </c>
      <c r="H37" s="96">
        <v>12021179</v>
      </c>
      <c r="I37" s="97">
        <v>0.19210000000000002</v>
      </c>
      <c r="J37" s="98">
        <f t="shared" si="1"/>
        <v>2309268.4859000002</v>
      </c>
    </row>
    <row r="38" spans="1:10" x14ac:dyDescent="0.2">
      <c r="A38" s="64" t="s">
        <v>85</v>
      </c>
      <c r="B38" s="64" t="s">
        <v>92</v>
      </c>
      <c r="C38" s="64" t="s">
        <v>93</v>
      </c>
      <c r="D38" s="64" t="s">
        <v>16</v>
      </c>
      <c r="E38" s="64" t="s">
        <v>115</v>
      </c>
      <c r="F38" s="64" t="s">
        <v>116</v>
      </c>
      <c r="G38" s="64" t="s">
        <v>91</v>
      </c>
      <c r="H38" s="96">
        <v>916657.96</v>
      </c>
      <c r="I38" s="97">
        <v>0.19210000000000002</v>
      </c>
      <c r="J38" s="98">
        <f t="shared" si="1"/>
        <v>176089.99411600002</v>
      </c>
    </row>
    <row r="39" spans="1:10" x14ac:dyDescent="0.2">
      <c r="A39" s="64" t="s">
        <v>85</v>
      </c>
      <c r="B39" s="64" t="s">
        <v>92</v>
      </c>
      <c r="C39" s="64" t="s">
        <v>93</v>
      </c>
      <c r="D39" s="64" t="s">
        <v>16</v>
      </c>
      <c r="E39" s="64" t="s">
        <v>117</v>
      </c>
      <c r="F39" s="64" t="s">
        <v>118</v>
      </c>
      <c r="G39" s="64" t="s">
        <v>90</v>
      </c>
      <c r="H39" s="96">
        <v>38803235.849999994</v>
      </c>
      <c r="I39" s="97">
        <v>0.16820000000000002</v>
      </c>
      <c r="J39" s="98">
        <f t="shared" si="1"/>
        <v>6526704.2699699998</v>
      </c>
    </row>
    <row r="40" spans="1:10" x14ac:dyDescent="0.2">
      <c r="A40" s="64" t="s">
        <v>85</v>
      </c>
      <c r="B40" s="64" t="s">
        <v>92</v>
      </c>
      <c r="C40" s="64" t="s">
        <v>93</v>
      </c>
      <c r="D40" s="64" t="s">
        <v>16</v>
      </c>
      <c r="E40" s="64" t="s">
        <v>117</v>
      </c>
      <c r="F40" s="64" t="s">
        <v>118</v>
      </c>
      <c r="G40" s="64" t="s">
        <v>91</v>
      </c>
      <c r="H40" s="96">
        <v>1574871.66</v>
      </c>
      <c r="I40" s="97">
        <v>0.16820000000000002</v>
      </c>
      <c r="J40" s="98">
        <f t="shared" si="1"/>
        <v>264893.41321199998</v>
      </c>
    </row>
    <row r="41" spans="1:10" x14ac:dyDescent="0.2">
      <c r="A41" s="64" t="s">
        <v>85</v>
      </c>
      <c r="B41" s="64" t="s">
        <v>94</v>
      </c>
      <c r="C41" s="64" t="s">
        <v>95</v>
      </c>
      <c r="D41" s="64" t="s">
        <v>16</v>
      </c>
      <c r="E41" s="64" t="s">
        <v>105</v>
      </c>
      <c r="F41" s="64" t="s">
        <v>106</v>
      </c>
      <c r="G41" s="64" t="s">
        <v>90</v>
      </c>
      <c r="H41" s="96">
        <v>25230907.370000001</v>
      </c>
      <c r="I41" s="97">
        <v>0.2051</v>
      </c>
      <c r="J41" s="98">
        <f t="shared" si="1"/>
        <v>5174859.1015870003</v>
      </c>
    </row>
    <row r="42" spans="1:10" x14ac:dyDescent="0.2">
      <c r="A42" s="64" t="s">
        <v>85</v>
      </c>
      <c r="B42" s="64" t="s">
        <v>94</v>
      </c>
      <c r="C42" s="64" t="s">
        <v>95</v>
      </c>
      <c r="D42" s="64" t="s">
        <v>16</v>
      </c>
      <c r="E42" s="64" t="s">
        <v>105</v>
      </c>
      <c r="F42" s="64" t="s">
        <v>106</v>
      </c>
      <c r="G42" s="64" t="s">
        <v>91</v>
      </c>
      <c r="H42" s="96">
        <v>67309635.099999994</v>
      </c>
      <c r="I42" s="97">
        <v>0.2051</v>
      </c>
      <c r="J42" s="98">
        <f t="shared" si="1"/>
        <v>13805206.159009999</v>
      </c>
    </row>
    <row r="43" spans="1:10" x14ac:dyDescent="0.2">
      <c r="A43" s="64" t="s">
        <v>85</v>
      </c>
      <c r="B43" s="64" t="s">
        <v>94</v>
      </c>
      <c r="C43" s="64" t="s">
        <v>95</v>
      </c>
      <c r="D43" s="64" t="s">
        <v>16</v>
      </c>
      <c r="E43" s="64" t="s">
        <v>111</v>
      </c>
      <c r="F43" s="64" t="s">
        <v>112</v>
      </c>
      <c r="G43" s="64" t="s">
        <v>90</v>
      </c>
      <c r="H43" s="96">
        <v>47543705.159999996</v>
      </c>
      <c r="I43" s="97">
        <v>0.17309999999999998</v>
      </c>
      <c r="J43" s="98">
        <f t="shared" si="1"/>
        <v>8229815.3631959986</v>
      </c>
    </row>
    <row r="44" spans="1:10" x14ac:dyDescent="0.2">
      <c r="A44" s="64" t="s">
        <v>85</v>
      </c>
      <c r="B44" s="64" t="s">
        <v>94</v>
      </c>
      <c r="C44" s="64" t="s">
        <v>95</v>
      </c>
      <c r="D44" s="64" t="s">
        <v>16</v>
      </c>
      <c r="E44" s="64" t="s">
        <v>111</v>
      </c>
      <c r="F44" s="64" t="s">
        <v>112</v>
      </c>
      <c r="G44" s="64" t="s">
        <v>91</v>
      </c>
      <c r="H44" s="96">
        <v>128919884.8</v>
      </c>
      <c r="I44" s="97">
        <v>0.17309999999999998</v>
      </c>
      <c r="J44" s="98">
        <f t="shared" si="1"/>
        <v>22316032.058879998</v>
      </c>
    </row>
    <row r="45" spans="1:10" x14ac:dyDescent="0.2">
      <c r="A45" s="64" t="s">
        <v>85</v>
      </c>
      <c r="B45" s="64" t="s">
        <v>94</v>
      </c>
      <c r="C45" s="64" t="s">
        <v>95</v>
      </c>
      <c r="D45" s="64" t="s">
        <v>16</v>
      </c>
      <c r="E45" s="64" t="s">
        <v>113</v>
      </c>
      <c r="F45" s="64" t="s">
        <v>114</v>
      </c>
      <c r="G45" s="64" t="s">
        <v>90</v>
      </c>
      <c r="H45" s="96">
        <v>73474557.060000002</v>
      </c>
      <c r="I45" s="97">
        <v>0.18059999999999998</v>
      </c>
      <c r="J45" s="98">
        <f t="shared" si="1"/>
        <v>13269505.005035998</v>
      </c>
    </row>
    <row r="46" spans="1:10" x14ac:dyDescent="0.2">
      <c r="A46" s="64" t="s">
        <v>85</v>
      </c>
      <c r="B46" s="64" t="s">
        <v>94</v>
      </c>
      <c r="C46" s="64" t="s">
        <v>95</v>
      </c>
      <c r="D46" s="64" t="s">
        <v>16</v>
      </c>
      <c r="E46" s="64" t="s">
        <v>113</v>
      </c>
      <c r="F46" s="64" t="s">
        <v>114</v>
      </c>
      <c r="G46" s="64" t="s">
        <v>91</v>
      </c>
      <c r="H46" s="96">
        <v>99904689.939999998</v>
      </c>
      <c r="I46" s="97">
        <v>0.18059999999999998</v>
      </c>
      <c r="J46" s="98">
        <f t="shared" si="1"/>
        <v>18042787.003163997</v>
      </c>
    </row>
    <row r="47" spans="1:10" x14ac:dyDescent="0.2">
      <c r="A47" s="64" t="s">
        <v>85</v>
      </c>
      <c r="B47" s="64" t="s">
        <v>94</v>
      </c>
      <c r="C47" s="64" t="s">
        <v>95</v>
      </c>
      <c r="D47" s="64" t="s">
        <v>16</v>
      </c>
      <c r="E47" s="64" t="s">
        <v>115</v>
      </c>
      <c r="F47" s="64" t="s">
        <v>116</v>
      </c>
      <c r="G47" s="64" t="s">
        <v>90</v>
      </c>
      <c r="H47" s="96">
        <v>62452335.799999997</v>
      </c>
      <c r="I47" s="97">
        <v>0.23089999999999999</v>
      </c>
      <c r="J47" s="98">
        <f t="shared" si="1"/>
        <v>14420244.336219998</v>
      </c>
    </row>
    <row r="48" spans="1:10" x14ac:dyDescent="0.2">
      <c r="A48" s="64" t="s">
        <v>85</v>
      </c>
      <c r="B48" s="64" t="s">
        <v>94</v>
      </c>
      <c r="C48" s="64" t="s">
        <v>95</v>
      </c>
      <c r="D48" s="64" t="s">
        <v>16</v>
      </c>
      <c r="E48" s="64" t="s">
        <v>115</v>
      </c>
      <c r="F48" s="64" t="s">
        <v>116</v>
      </c>
      <c r="G48" s="64" t="s">
        <v>91</v>
      </c>
      <c r="H48" s="96">
        <v>204567304.10999998</v>
      </c>
      <c r="I48" s="97">
        <v>0.23089999999999999</v>
      </c>
      <c r="J48" s="98">
        <f t="shared" si="1"/>
        <v>47234590.518998995</v>
      </c>
    </row>
    <row r="49" spans="1:10" x14ac:dyDescent="0.2">
      <c r="A49" s="64" t="s">
        <v>85</v>
      </c>
      <c r="B49" s="64" t="s">
        <v>94</v>
      </c>
      <c r="C49" s="64" t="s">
        <v>95</v>
      </c>
      <c r="D49" s="64" t="s">
        <v>16</v>
      </c>
      <c r="E49" s="64" t="s">
        <v>117</v>
      </c>
      <c r="F49" s="64" t="s">
        <v>118</v>
      </c>
      <c r="G49" s="64" t="s">
        <v>90</v>
      </c>
      <c r="H49" s="96">
        <v>81238076.310000002</v>
      </c>
      <c r="I49" s="97">
        <v>0.23120000000000002</v>
      </c>
      <c r="J49" s="98">
        <f t="shared" si="1"/>
        <v>18782243.242872003</v>
      </c>
    </row>
    <row r="50" spans="1:10" x14ac:dyDescent="0.2">
      <c r="A50" s="64" t="s">
        <v>85</v>
      </c>
      <c r="B50" s="64" t="s">
        <v>94</v>
      </c>
      <c r="C50" s="64" t="s">
        <v>95</v>
      </c>
      <c r="D50" s="64" t="s">
        <v>16</v>
      </c>
      <c r="E50" s="64" t="s">
        <v>117</v>
      </c>
      <c r="F50" s="64" t="s">
        <v>118</v>
      </c>
      <c r="G50" s="64" t="s">
        <v>91</v>
      </c>
      <c r="H50" s="96">
        <v>210698293.75</v>
      </c>
      <c r="I50" s="97">
        <v>0.23120000000000002</v>
      </c>
      <c r="J50" s="98">
        <f t="shared" si="1"/>
        <v>48713445.515000001</v>
      </c>
    </row>
    <row r="51" spans="1:10" x14ac:dyDescent="0.2">
      <c r="A51" s="64" t="s">
        <v>85</v>
      </c>
      <c r="B51" s="64" t="s">
        <v>96</v>
      </c>
      <c r="C51" s="64" t="s">
        <v>97</v>
      </c>
      <c r="D51" s="64" t="s">
        <v>16</v>
      </c>
      <c r="E51" s="64" t="s">
        <v>105</v>
      </c>
      <c r="F51" s="64" t="s">
        <v>106</v>
      </c>
      <c r="G51" s="64" t="s">
        <v>90</v>
      </c>
      <c r="H51" s="96">
        <v>1593249.36</v>
      </c>
      <c r="I51" s="97">
        <v>0.2162</v>
      </c>
      <c r="J51" s="98">
        <f t="shared" si="1"/>
        <v>344460.51163200004</v>
      </c>
    </row>
    <row r="52" spans="1:10" x14ac:dyDescent="0.2">
      <c r="A52" s="64" t="s">
        <v>85</v>
      </c>
      <c r="B52" s="64" t="s">
        <v>96</v>
      </c>
      <c r="C52" s="64" t="s">
        <v>97</v>
      </c>
      <c r="D52" s="64" t="s">
        <v>16</v>
      </c>
      <c r="E52" s="64" t="s">
        <v>105</v>
      </c>
      <c r="F52" s="64" t="s">
        <v>106</v>
      </c>
      <c r="G52" s="64" t="s">
        <v>91</v>
      </c>
      <c r="H52" s="96">
        <v>7646675.5300000003</v>
      </c>
      <c r="I52" s="97">
        <v>0.2162</v>
      </c>
      <c r="J52" s="98">
        <f t="shared" si="1"/>
        <v>1653211.2495860001</v>
      </c>
    </row>
    <row r="53" spans="1:10" x14ac:dyDescent="0.2">
      <c r="A53" s="64" t="s">
        <v>85</v>
      </c>
      <c r="B53" s="64" t="s">
        <v>96</v>
      </c>
      <c r="C53" s="64" t="s">
        <v>97</v>
      </c>
      <c r="D53" s="64" t="s">
        <v>16</v>
      </c>
      <c r="E53" s="64" t="s">
        <v>111</v>
      </c>
      <c r="F53" s="64" t="s">
        <v>112</v>
      </c>
      <c r="G53" s="64" t="s">
        <v>90</v>
      </c>
      <c r="H53" s="96">
        <v>8353429.0899999999</v>
      </c>
      <c r="I53" s="97">
        <v>0.16800000000000001</v>
      </c>
      <c r="J53" s="98">
        <f t="shared" si="1"/>
        <v>1403376.08712</v>
      </c>
    </row>
    <row r="54" spans="1:10" x14ac:dyDescent="0.2">
      <c r="A54" s="64" t="s">
        <v>85</v>
      </c>
      <c r="B54" s="64" t="s">
        <v>96</v>
      </c>
      <c r="C54" s="64" t="s">
        <v>97</v>
      </c>
      <c r="D54" s="64" t="s">
        <v>16</v>
      </c>
      <c r="E54" s="64" t="s">
        <v>111</v>
      </c>
      <c r="F54" s="64" t="s">
        <v>112</v>
      </c>
      <c r="G54" s="64" t="s">
        <v>91</v>
      </c>
      <c r="H54" s="96">
        <v>38832420.950000003</v>
      </c>
      <c r="I54" s="97">
        <v>0.16800000000000001</v>
      </c>
      <c r="J54" s="98">
        <f t="shared" si="1"/>
        <v>6523846.7196000014</v>
      </c>
    </row>
    <row r="55" spans="1:10" x14ac:dyDescent="0.2">
      <c r="A55" s="64" t="s">
        <v>85</v>
      </c>
      <c r="B55" s="64" t="s">
        <v>96</v>
      </c>
      <c r="C55" s="64" t="s">
        <v>97</v>
      </c>
      <c r="D55" s="64" t="s">
        <v>16</v>
      </c>
      <c r="E55" s="64" t="s">
        <v>113</v>
      </c>
      <c r="F55" s="64" t="s">
        <v>114</v>
      </c>
      <c r="G55" s="64" t="s">
        <v>90</v>
      </c>
      <c r="H55" s="96">
        <v>8513501.0999999996</v>
      </c>
      <c r="I55" s="97">
        <v>0.1905</v>
      </c>
      <c r="J55" s="98">
        <f t="shared" si="1"/>
        <v>1621821.95955</v>
      </c>
    </row>
    <row r="56" spans="1:10" x14ac:dyDescent="0.2">
      <c r="A56" s="64" t="s">
        <v>85</v>
      </c>
      <c r="B56" s="64" t="s">
        <v>96</v>
      </c>
      <c r="C56" s="64" t="s">
        <v>97</v>
      </c>
      <c r="D56" s="64" t="s">
        <v>16</v>
      </c>
      <c r="E56" s="64" t="s">
        <v>113</v>
      </c>
      <c r="F56" s="64" t="s">
        <v>114</v>
      </c>
      <c r="G56" s="64" t="s">
        <v>91</v>
      </c>
      <c r="H56" s="96">
        <v>51384393.359999999</v>
      </c>
      <c r="I56" s="97">
        <v>0.1905</v>
      </c>
      <c r="J56" s="98">
        <f t="shared" si="1"/>
        <v>9788726.9350799993</v>
      </c>
    </row>
    <row r="57" spans="1:10" x14ac:dyDescent="0.2">
      <c r="A57" s="64" t="s">
        <v>85</v>
      </c>
      <c r="B57" s="64" t="s">
        <v>96</v>
      </c>
      <c r="C57" s="64" t="s">
        <v>97</v>
      </c>
      <c r="D57" s="64" t="s">
        <v>16</v>
      </c>
      <c r="E57" s="64" t="s">
        <v>115</v>
      </c>
      <c r="F57" s="64" t="s">
        <v>116</v>
      </c>
      <c r="G57" s="64" t="s">
        <v>90</v>
      </c>
      <c r="H57" s="96">
        <v>12161582.220000001</v>
      </c>
      <c r="I57" s="97">
        <v>0.2089</v>
      </c>
      <c r="J57" s="98">
        <f t="shared" si="1"/>
        <v>2540554.5257580001</v>
      </c>
    </row>
    <row r="58" spans="1:10" x14ac:dyDescent="0.2">
      <c r="A58" s="64" t="s">
        <v>85</v>
      </c>
      <c r="B58" s="64" t="s">
        <v>96</v>
      </c>
      <c r="C58" s="64" t="s">
        <v>97</v>
      </c>
      <c r="D58" s="64" t="s">
        <v>16</v>
      </c>
      <c r="E58" s="64" t="s">
        <v>115</v>
      </c>
      <c r="F58" s="64" t="s">
        <v>116</v>
      </c>
      <c r="G58" s="64" t="s">
        <v>91</v>
      </c>
      <c r="H58" s="96">
        <v>32046474.5</v>
      </c>
      <c r="I58" s="97">
        <v>0.2089</v>
      </c>
      <c r="J58" s="98">
        <f t="shared" si="1"/>
        <v>6694508.52305</v>
      </c>
    </row>
    <row r="59" spans="1:10" x14ac:dyDescent="0.2">
      <c r="A59" s="64" t="s">
        <v>85</v>
      </c>
      <c r="B59" s="64" t="s">
        <v>96</v>
      </c>
      <c r="C59" s="64" t="s">
        <v>97</v>
      </c>
      <c r="D59" s="64" t="s">
        <v>16</v>
      </c>
      <c r="E59" s="64" t="s">
        <v>117</v>
      </c>
      <c r="F59" s="64" t="s">
        <v>118</v>
      </c>
      <c r="G59" s="64" t="s">
        <v>90</v>
      </c>
      <c r="H59" s="96">
        <v>11663603.66</v>
      </c>
      <c r="I59" s="97">
        <v>0.1963</v>
      </c>
      <c r="J59" s="98">
        <f t="shared" si="1"/>
        <v>2289565.3984580003</v>
      </c>
    </row>
    <row r="60" spans="1:10" x14ac:dyDescent="0.2">
      <c r="A60" s="64" t="s">
        <v>85</v>
      </c>
      <c r="B60" s="64" t="s">
        <v>96</v>
      </c>
      <c r="C60" s="64" t="s">
        <v>97</v>
      </c>
      <c r="D60" s="64" t="s">
        <v>16</v>
      </c>
      <c r="E60" s="64" t="s">
        <v>117</v>
      </c>
      <c r="F60" s="64" t="s">
        <v>118</v>
      </c>
      <c r="G60" s="64" t="s">
        <v>91</v>
      </c>
      <c r="H60" s="96">
        <v>33977627.090000004</v>
      </c>
      <c r="I60" s="97">
        <v>0.1963</v>
      </c>
      <c r="J60" s="98">
        <f t="shared" si="1"/>
        <v>6669808.1977670006</v>
      </c>
    </row>
    <row r="61" spans="1:10" x14ac:dyDescent="0.2">
      <c r="A61" s="64" t="s">
        <v>85</v>
      </c>
      <c r="B61" s="64" t="s">
        <v>98</v>
      </c>
      <c r="C61" s="64" t="s">
        <v>99</v>
      </c>
      <c r="D61" s="64" t="s">
        <v>16</v>
      </c>
      <c r="E61" s="64" t="s">
        <v>105</v>
      </c>
      <c r="F61" s="64" t="s">
        <v>106</v>
      </c>
      <c r="G61" s="64" t="s">
        <v>90</v>
      </c>
      <c r="H61" s="96">
        <v>10008609.340000002</v>
      </c>
      <c r="I61" s="97">
        <v>0.2034</v>
      </c>
      <c r="J61" s="98">
        <f t="shared" si="1"/>
        <v>2035751.1397560004</v>
      </c>
    </row>
    <row r="62" spans="1:10" x14ac:dyDescent="0.2">
      <c r="A62" s="64" t="s">
        <v>85</v>
      </c>
      <c r="B62" s="64" t="s">
        <v>98</v>
      </c>
      <c r="C62" s="64" t="s">
        <v>99</v>
      </c>
      <c r="D62" s="64" t="s">
        <v>16</v>
      </c>
      <c r="E62" s="64" t="s">
        <v>105</v>
      </c>
      <c r="F62" s="64" t="s">
        <v>106</v>
      </c>
      <c r="G62" s="64" t="s">
        <v>91</v>
      </c>
      <c r="H62" s="96">
        <v>6150493.9000000004</v>
      </c>
      <c r="I62" s="97">
        <v>0.2034</v>
      </c>
      <c r="J62" s="98">
        <f t="shared" si="1"/>
        <v>1251010.4592600001</v>
      </c>
    </row>
    <row r="63" spans="1:10" x14ac:dyDescent="0.2">
      <c r="A63" s="64" t="s">
        <v>85</v>
      </c>
      <c r="B63" s="64" t="s">
        <v>98</v>
      </c>
      <c r="C63" s="64" t="s">
        <v>99</v>
      </c>
      <c r="D63" s="64" t="s">
        <v>16</v>
      </c>
      <c r="E63" s="64" t="s">
        <v>111</v>
      </c>
      <c r="F63" s="64" t="s">
        <v>112</v>
      </c>
      <c r="G63" s="64" t="s">
        <v>90</v>
      </c>
      <c r="H63" s="96">
        <v>9394694.0800000001</v>
      </c>
      <c r="I63" s="97">
        <v>0.13419999999999999</v>
      </c>
      <c r="J63" s="98">
        <f t="shared" si="1"/>
        <v>1260767.945536</v>
      </c>
    </row>
    <row r="64" spans="1:10" x14ac:dyDescent="0.2">
      <c r="A64" s="64" t="s">
        <v>85</v>
      </c>
      <c r="B64" s="64" t="s">
        <v>98</v>
      </c>
      <c r="C64" s="64" t="s">
        <v>99</v>
      </c>
      <c r="D64" s="64" t="s">
        <v>16</v>
      </c>
      <c r="E64" s="64" t="s">
        <v>111</v>
      </c>
      <c r="F64" s="64" t="s">
        <v>112</v>
      </c>
      <c r="G64" s="64" t="s">
        <v>91</v>
      </c>
      <c r="H64" s="96">
        <v>1374292</v>
      </c>
      <c r="I64" s="97">
        <v>0.13419999999999999</v>
      </c>
      <c r="J64" s="98">
        <f t="shared" si="1"/>
        <v>184429.98639999999</v>
      </c>
    </row>
    <row r="65" spans="1:10" x14ac:dyDescent="0.2">
      <c r="A65" s="64" t="s">
        <v>85</v>
      </c>
      <c r="B65" s="64" t="s">
        <v>98</v>
      </c>
      <c r="C65" s="64" t="s">
        <v>99</v>
      </c>
      <c r="D65" s="64" t="s">
        <v>16</v>
      </c>
      <c r="E65" s="64" t="s">
        <v>113</v>
      </c>
      <c r="F65" s="64" t="s">
        <v>114</v>
      </c>
      <c r="G65" s="64" t="s">
        <v>90</v>
      </c>
      <c r="H65" s="96">
        <v>8034276.04</v>
      </c>
      <c r="I65" s="97">
        <v>0.1464</v>
      </c>
      <c r="J65" s="98">
        <f t="shared" si="1"/>
        <v>1176218.012256</v>
      </c>
    </row>
    <row r="66" spans="1:10" x14ac:dyDescent="0.2">
      <c r="A66" s="64" t="s">
        <v>85</v>
      </c>
      <c r="B66" s="64" t="s">
        <v>98</v>
      </c>
      <c r="C66" s="64" t="s">
        <v>99</v>
      </c>
      <c r="D66" s="64" t="s">
        <v>16</v>
      </c>
      <c r="E66" s="64" t="s">
        <v>113</v>
      </c>
      <c r="F66" s="64" t="s">
        <v>114</v>
      </c>
      <c r="G66" s="64" t="s">
        <v>91</v>
      </c>
      <c r="H66" s="96">
        <v>1304018.21</v>
      </c>
      <c r="I66" s="97">
        <v>0.1464</v>
      </c>
      <c r="J66" s="98">
        <f t="shared" si="1"/>
        <v>190908.26594399998</v>
      </c>
    </row>
    <row r="67" spans="1:10" x14ac:dyDescent="0.2">
      <c r="A67" s="64" t="s">
        <v>85</v>
      </c>
      <c r="B67" s="64" t="s">
        <v>98</v>
      </c>
      <c r="C67" s="64" t="s">
        <v>99</v>
      </c>
      <c r="D67" s="64" t="s">
        <v>16</v>
      </c>
      <c r="E67" s="64" t="s">
        <v>115</v>
      </c>
      <c r="F67" s="64" t="s">
        <v>116</v>
      </c>
      <c r="G67" s="64" t="s">
        <v>90</v>
      </c>
      <c r="H67" s="96">
        <v>6471348.0800000001</v>
      </c>
      <c r="I67" s="97">
        <v>0.20050000000000001</v>
      </c>
      <c r="J67" s="98">
        <f t="shared" si="1"/>
        <v>1297505.2900400001</v>
      </c>
    </row>
    <row r="68" spans="1:10" x14ac:dyDescent="0.2">
      <c r="A68" s="64" t="s">
        <v>85</v>
      </c>
      <c r="B68" s="64" t="s">
        <v>98</v>
      </c>
      <c r="C68" s="64" t="s">
        <v>99</v>
      </c>
      <c r="D68" s="64" t="s">
        <v>16</v>
      </c>
      <c r="E68" s="64" t="s">
        <v>115</v>
      </c>
      <c r="F68" s="64" t="s">
        <v>116</v>
      </c>
      <c r="G68" s="64" t="s">
        <v>91</v>
      </c>
      <c r="H68" s="96">
        <v>1362010.08</v>
      </c>
      <c r="I68" s="97">
        <v>0.20050000000000001</v>
      </c>
      <c r="J68" s="98">
        <f t="shared" si="1"/>
        <v>273083.02104000002</v>
      </c>
    </row>
    <row r="69" spans="1:10" x14ac:dyDescent="0.2">
      <c r="A69" s="64" t="s">
        <v>85</v>
      </c>
      <c r="B69" s="64" t="s">
        <v>98</v>
      </c>
      <c r="C69" s="64" t="s">
        <v>99</v>
      </c>
      <c r="D69" s="64" t="s">
        <v>16</v>
      </c>
      <c r="E69" s="64" t="s">
        <v>117</v>
      </c>
      <c r="F69" s="64" t="s">
        <v>118</v>
      </c>
      <c r="G69" s="64" t="s">
        <v>90</v>
      </c>
      <c r="H69" s="96">
        <v>15525192.83</v>
      </c>
      <c r="I69" s="97">
        <v>0.1729</v>
      </c>
      <c r="J69" s="98">
        <f t="shared" si="1"/>
        <v>2684305.8403070001</v>
      </c>
    </row>
    <row r="70" spans="1:10" x14ac:dyDescent="0.2">
      <c r="A70" s="64" t="s">
        <v>85</v>
      </c>
      <c r="B70" s="64" t="s">
        <v>98</v>
      </c>
      <c r="C70" s="64" t="s">
        <v>99</v>
      </c>
      <c r="D70" s="64" t="s">
        <v>16</v>
      </c>
      <c r="E70" s="64" t="s">
        <v>117</v>
      </c>
      <c r="F70" s="64" t="s">
        <v>118</v>
      </c>
      <c r="G70" s="64" t="s">
        <v>91</v>
      </c>
      <c r="H70" s="96">
        <v>1256484.94</v>
      </c>
      <c r="I70" s="97">
        <v>0.1729</v>
      </c>
      <c r="J70" s="98">
        <f t="shared" si="1"/>
        <v>217246.24612599998</v>
      </c>
    </row>
    <row r="71" spans="1:10" x14ac:dyDescent="0.2">
      <c r="A71" s="64" t="s">
        <v>85</v>
      </c>
      <c r="B71" s="64" t="s">
        <v>119</v>
      </c>
      <c r="C71" s="64" t="s">
        <v>120</v>
      </c>
      <c r="D71" s="64" t="s">
        <v>16</v>
      </c>
      <c r="E71" s="64" t="s">
        <v>105</v>
      </c>
      <c r="F71" s="64" t="s">
        <v>106</v>
      </c>
      <c r="G71" s="64" t="s">
        <v>90</v>
      </c>
      <c r="H71" s="96">
        <v>49138</v>
      </c>
      <c r="I71" s="97">
        <v>0.2034</v>
      </c>
      <c r="J71" s="98">
        <f t="shared" si="1"/>
        <v>9994.6692000000003</v>
      </c>
    </row>
    <row r="72" spans="1:10" x14ac:dyDescent="0.2">
      <c r="A72" s="64" t="s">
        <v>85</v>
      </c>
      <c r="B72" s="64" t="s">
        <v>100</v>
      </c>
      <c r="C72" s="64" t="s">
        <v>101</v>
      </c>
      <c r="D72" s="64" t="s">
        <v>16</v>
      </c>
      <c r="E72" s="64" t="s">
        <v>105</v>
      </c>
      <c r="F72" s="64" t="s">
        <v>106</v>
      </c>
      <c r="G72" s="64" t="s">
        <v>90</v>
      </c>
      <c r="H72" s="96">
        <v>288097.84999999998</v>
      </c>
      <c r="I72" s="97">
        <v>0.251</v>
      </c>
      <c r="J72" s="98">
        <f t="shared" si="1"/>
        <v>72312.56035</v>
      </c>
    </row>
    <row r="73" spans="1:10" x14ac:dyDescent="0.2">
      <c r="A73" s="64" t="s">
        <v>85</v>
      </c>
      <c r="B73" s="64" t="s">
        <v>100</v>
      </c>
      <c r="C73" s="64" t="s">
        <v>101</v>
      </c>
      <c r="D73" s="64" t="s">
        <v>16</v>
      </c>
      <c r="E73" s="64" t="s">
        <v>105</v>
      </c>
      <c r="F73" s="64" t="s">
        <v>106</v>
      </c>
      <c r="G73" s="64" t="s">
        <v>91</v>
      </c>
      <c r="H73" s="96">
        <v>2913501.72</v>
      </c>
      <c r="I73" s="97">
        <v>0.251</v>
      </c>
      <c r="J73" s="98">
        <f t="shared" si="1"/>
        <v>731288.93172000011</v>
      </c>
    </row>
    <row r="74" spans="1:10" x14ac:dyDescent="0.2">
      <c r="A74" s="64" t="s">
        <v>85</v>
      </c>
      <c r="B74" s="64" t="s">
        <v>100</v>
      </c>
      <c r="C74" s="64" t="s">
        <v>101</v>
      </c>
      <c r="D74" s="64" t="s">
        <v>16</v>
      </c>
      <c r="E74" s="64" t="s">
        <v>111</v>
      </c>
      <c r="F74" s="64" t="s">
        <v>112</v>
      </c>
      <c r="G74" s="64" t="s">
        <v>90</v>
      </c>
      <c r="H74" s="96">
        <v>304204</v>
      </c>
      <c r="I74" s="97">
        <v>0.12939999999999999</v>
      </c>
      <c r="J74" s="98">
        <f t="shared" si="1"/>
        <v>39363.997599999995</v>
      </c>
    </row>
    <row r="75" spans="1:10" x14ac:dyDescent="0.2">
      <c r="A75" s="64" t="s">
        <v>85</v>
      </c>
      <c r="B75" s="64" t="s">
        <v>100</v>
      </c>
      <c r="C75" s="64" t="s">
        <v>101</v>
      </c>
      <c r="D75" s="64" t="s">
        <v>16</v>
      </c>
      <c r="E75" s="64" t="s">
        <v>111</v>
      </c>
      <c r="F75" s="64" t="s">
        <v>112</v>
      </c>
      <c r="G75" s="64" t="s">
        <v>91</v>
      </c>
      <c r="H75" s="96">
        <v>9523.0999999999985</v>
      </c>
      <c r="I75" s="97">
        <v>0.12939999999999999</v>
      </c>
      <c r="J75" s="98">
        <f t="shared" si="1"/>
        <v>1232.2891399999996</v>
      </c>
    </row>
    <row r="76" spans="1:10" x14ac:dyDescent="0.2">
      <c r="A76" s="64" t="s">
        <v>85</v>
      </c>
      <c r="B76" s="64" t="s">
        <v>100</v>
      </c>
      <c r="C76" s="64" t="s">
        <v>101</v>
      </c>
      <c r="D76" s="64" t="s">
        <v>16</v>
      </c>
      <c r="E76" s="64" t="s">
        <v>113</v>
      </c>
      <c r="F76" s="64" t="s">
        <v>114</v>
      </c>
      <c r="G76" s="64" t="s">
        <v>90</v>
      </c>
      <c r="H76" s="96">
        <v>188959</v>
      </c>
      <c r="I76" s="97">
        <v>0.14749999999999999</v>
      </c>
      <c r="J76" s="98">
        <f t="shared" si="1"/>
        <v>27871.452499999999</v>
      </c>
    </row>
    <row r="77" spans="1:10" x14ac:dyDescent="0.2">
      <c r="A77" s="64" t="s">
        <v>85</v>
      </c>
      <c r="B77" s="64" t="s">
        <v>100</v>
      </c>
      <c r="C77" s="64" t="s">
        <v>101</v>
      </c>
      <c r="D77" s="64" t="s">
        <v>16</v>
      </c>
      <c r="E77" s="64" t="s">
        <v>113</v>
      </c>
      <c r="F77" s="64" t="s">
        <v>114</v>
      </c>
      <c r="G77" s="64" t="s">
        <v>91</v>
      </c>
      <c r="H77" s="96">
        <v>9523.09</v>
      </c>
      <c r="I77" s="97">
        <v>0.14749999999999999</v>
      </c>
      <c r="J77" s="98">
        <f t="shared" si="1"/>
        <v>1404.6557749999999</v>
      </c>
    </row>
    <row r="78" spans="1:10" x14ac:dyDescent="0.2">
      <c r="A78" s="64" t="s">
        <v>85</v>
      </c>
      <c r="B78" s="64" t="s">
        <v>100</v>
      </c>
      <c r="C78" s="64" t="s">
        <v>101</v>
      </c>
      <c r="D78" s="64" t="s">
        <v>16</v>
      </c>
      <c r="E78" s="64" t="s">
        <v>115</v>
      </c>
      <c r="F78" s="64" t="s">
        <v>116</v>
      </c>
      <c r="G78" s="64" t="s">
        <v>90</v>
      </c>
      <c r="H78" s="96">
        <v>182962</v>
      </c>
      <c r="I78" s="97">
        <v>0.1862</v>
      </c>
      <c r="J78" s="98">
        <f t="shared" si="1"/>
        <v>34067.524400000002</v>
      </c>
    </row>
    <row r="79" spans="1:10" x14ac:dyDescent="0.2">
      <c r="A79" s="64" t="s">
        <v>85</v>
      </c>
      <c r="B79" s="64" t="s">
        <v>100</v>
      </c>
      <c r="C79" s="64" t="s">
        <v>101</v>
      </c>
      <c r="D79" s="64" t="s">
        <v>16</v>
      </c>
      <c r="E79" s="64" t="s">
        <v>115</v>
      </c>
      <c r="F79" s="64" t="s">
        <v>116</v>
      </c>
      <c r="G79" s="64" t="s">
        <v>91</v>
      </c>
      <c r="H79" s="96">
        <v>9523.09</v>
      </c>
      <c r="I79" s="97">
        <v>0.1862</v>
      </c>
      <c r="J79" s="98">
        <f t="shared" si="1"/>
        <v>1773.1993580000001</v>
      </c>
    </row>
    <row r="80" spans="1:10" x14ac:dyDescent="0.2">
      <c r="A80" s="64" t="s">
        <v>85</v>
      </c>
      <c r="B80" s="64" t="s">
        <v>100</v>
      </c>
      <c r="C80" s="64" t="s">
        <v>101</v>
      </c>
      <c r="D80" s="64" t="s">
        <v>16</v>
      </c>
      <c r="E80" s="64" t="s">
        <v>117</v>
      </c>
      <c r="F80" s="64" t="s">
        <v>118</v>
      </c>
      <c r="G80" s="64" t="s">
        <v>90</v>
      </c>
      <c r="H80" s="96">
        <v>1204233</v>
      </c>
      <c r="I80" s="97">
        <v>0.17420000000000002</v>
      </c>
      <c r="J80" s="98">
        <f t="shared" si="1"/>
        <v>209777.38860000003</v>
      </c>
    </row>
    <row r="81" spans="1:10" x14ac:dyDescent="0.2">
      <c r="A81" s="64" t="s">
        <v>85</v>
      </c>
      <c r="B81" s="64" t="s">
        <v>100</v>
      </c>
      <c r="C81" s="64" t="s">
        <v>101</v>
      </c>
      <c r="D81" s="64" t="s">
        <v>16</v>
      </c>
      <c r="E81" s="64" t="s">
        <v>117</v>
      </c>
      <c r="F81" s="64" t="s">
        <v>118</v>
      </c>
      <c r="G81" s="64" t="s">
        <v>91</v>
      </c>
      <c r="H81" s="96">
        <v>44316.58</v>
      </c>
      <c r="I81" s="97">
        <v>0.17420000000000002</v>
      </c>
      <c r="J81" s="98">
        <f t="shared" si="1"/>
        <v>7719.9482360000011</v>
      </c>
    </row>
    <row r="82" spans="1:10" x14ac:dyDescent="0.2">
      <c r="H82" s="99">
        <f>SUM(H26:H81)</f>
        <v>1423832928.339999</v>
      </c>
      <c r="J82" s="99">
        <f>SUM(J26:J81)</f>
        <v>287417738.42722505</v>
      </c>
    </row>
    <row r="84" spans="1:10" x14ac:dyDescent="0.2">
      <c r="H84" s="100" t="s">
        <v>121</v>
      </c>
      <c r="I84" s="102">
        <f>J82/H82</f>
        <v>0.20186198303639188</v>
      </c>
      <c r="J84" s="93" t="s">
        <v>104</v>
      </c>
    </row>
  </sheetData>
  <pageMargins left="0.7" right="0.7" top="0.75" bottom="0.75" header="0.3" footer="0.3"/>
  <pageSetup scale="48" orientation="landscape" horizontalDpi="300" verticalDpi="300" r:id="rId1"/>
  <headerFooter>
    <oddFooter>&amp;C&amp;"Arial,Regular"&amp;10Page 6.4.3</oddFooter>
  </headerFooter>
  <customProperties>
    <customPr name="_pios_id" r:id="rId2"/>
  </customProperties>
  <ignoredErrors>
    <ignoredError sqref="A26:B26 E26 G26 A27:B27 E27:G27 A28:G81 A8:G1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E571A986-6A8E-4BBF-9C76-E2CF42DF8489}"/>
</file>

<file path=customXml/itemProps2.xml><?xml version="1.0" encoding="utf-8"?>
<ds:datastoreItem xmlns:ds="http://schemas.openxmlformats.org/officeDocument/2006/customXml" ds:itemID="{0697B1A3-6BF7-4D9A-8E9A-C76159F66D3A}"/>
</file>

<file path=customXml/itemProps3.xml><?xml version="1.0" encoding="utf-8"?>
<ds:datastoreItem xmlns:ds="http://schemas.openxmlformats.org/officeDocument/2006/customXml" ds:itemID="{B196D233-CE47-4387-A348-DDBF09A5EC6E}"/>
</file>

<file path=customXml/itemProps4.xml><?xml version="1.0" encoding="utf-8"?>
<ds:datastoreItem xmlns:ds="http://schemas.openxmlformats.org/officeDocument/2006/customXml" ds:itemID="{33938047-6C20-4524-8221-F61C39F455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Page 6.4</vt:lpstr>
      <vt:lpstr>Page 6.4.1</vt:lpstr>
      <vt:lpstr>Page 6.4.2</vt:lpstr>
      <vt:lpstr>Page 6.4.3</vt:lpstr>
      <vt:lpstr>'Page 6.4'!Print_Area</vt:lpstr>
      <vt:lpstr>'Page 6.4.1'!Print_Area</vt:lpstr>
      <vt:lpstr>'Page 6.4.2'!Print_Area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2019-11-25T17:07:27Z</dcterms:created>
  <dcterms:modified xsi:type="dcterms:W3CDTF">2019-12-03T18:48:15Z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