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Exh. JAP-15 Pg. 1" sheetId="1" r:id="rId1"/>
    <sheet name="Exh. JAP-15 Pg. 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 localSheetId="1">0</definedName>
    <definedName name="_Order1">255</definedName>
    <definedName name="_Order2" localSheetId="1">0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>[9]Assumptions!$I$65</definedName>
    <definedName name="COSFacVal">[7]Inputs!$R$5</definedName>
    <definedName name="CurrQtr">'[22]Inc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'[23]Mix Variance'!$B$1:$N$31</definedName>
    <definedName name="Data.Avg">'[22]Avg Amts'!$A$5:$BP$34</definedName>
    <definedName name="Data.Qtrs.Avg">'[22]Avg Amts'!$A$5:$IV$5</definedName>
    <definedName name="data1">'[24]Mix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[25]Inputs!$D$11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'[26]Assumptions of Purchase'!$B$45</definedName>
    <definedName name="DisFac">'[7]Func Dist Factor Table'!$A$11:$G$25</definedName>
    <definedName name="DocketNumber">'[27]JHS-4'!$AP$2</definedName>
    <definedName name="DP.T">[4]INTERNAL!$A$46:$IV$48</definedName>
    <definedName name="EBFIT.T">[4]INTERNAL!$A$88:$IV$90</definedName>
    <definedName name="EffTax">[18]INPUTS!$F$36</definedName>
    <definedName name="Electric_Prices">'[28]Monthly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[25]Inputs!$D$12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'[21]Virtual 49 Back-Up'!$B$20</definedName>
    <definedName name="Feb04AMA">[1]BS!$AE$7:$AE$3582</definedName>
    <definedName name="Feb09AMA">[2]BS!$AL$7:$AL$1725</definedName>
    <definedName name="Feb10AMA">[2]BS!$AX$7:$AX$1726</definedName>
    <definedName name="Fed_Cap_Tax">[29]Inputs!$E$112</definedName>
    <definedName name="FedTaxRate">[9]Assumptions!$C$33</definedName>
    <definedName name="FERC_Lookup">'[30]Map Table'!$E$2:$F$58</definedName>
    <definedName name="FIT">'[31]ROR &amp; CONV FACTOR'!$J$20</definedName>
    <definedName name="FIT_Tax_Rate">'[12]Assumptions (Input)'!$B$5</definedName>
    <definedName name="FranchiseTax">[11]Variables!$D$26</definedName>
    <definedName name="FTAX">[18]INPUTS!$F$35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 localSheetId="0">{"'Sheet1'!$A$1:$J$121"}</definedName>
    <definedName name="HTML_Control" localSheetId="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[32]Inputs!$N$18</definedName>
    <definedName name="JP_Bal">[33]ACCOUNTS!$AG$31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_Docket_Number">'[19]KJB-12 Sum'!$AS$2</definedName>
    <definedName name="k_FITrate">'[19]KJB-3,11 Def'!$L$20</definedName>
    <definedName name="keep_Docket_Number">'[34]KJB-3 Sum'!$AQ$2</definedName>
    <definedName name="keep_FIT">'[34]KJB-7 Def'!$L$20</definedName>
    <definedName name="keep_KJB_3_Rate_Increase">'[34]KJB-7 Def'!$C$3</definedName>
    <definedName name="keep_KJB_4_Electric_Summary">'[34]KJB-3 Sum'!$AQ$3</definedName>
    <definedName name="keep_KJB_8_Common_Adjs">'[34]KJB-5 Cmn Adj'!$L$3</definedName>
    <definedName name="keep_KJB_9_Electric_Only">'[34]KJB-5 El Adj'!$E$3</definedName>
    <definedName name="keep_PSE">'[35]Gas Summary'!$I$5</definedName>
    <definedName name="keep_TESTYEAR">'[35]Gas Detail Pages'!$A$8</definedName>
    <definedName name="kp_DOCKET">'[35]Gas Detail Pages'!$A$9</definedName>
    <definedName name="Last_Row" localSheetId="0">IF('Exh. JAP-15 Pg. 1'!Values_Entered,Header_Row+'Exh. JAP-15 Pg. 1'!Number_of_Payments,Header_Row)</definedName>
    <definedName name="Last_Row" localSheetId="1">IF('Exh. JAP-15 Pg. 2'!Values_Entered,Header_Row+'Exh. JAP-15 Pg. 2'!Number_of_Payments,Header_Row)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[33]ACCOUNTS!$AG$167</definedName>
    <definedName name="LoadArray">'[36]Load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[37]M9100F4!$A$1:$V$99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 localSheetId="0">[38]!menu1_Button5_Click</definedName>
    <definedName name="menu1_Button5_Click">[38]!menu1_Button5_Click</definedName>
    <definedName name="menu1_Button6_Click" localSheetId="0">[38]!menu1_Button6_Click</definedName>
    <definedName name="menu1_Button6_Click">[38]!menu1_Button6_Click</definedName>
    <definedName name="MERGER_COST">[39]Sheet1!$AF$3:$AJ$28</definedName>
    <definedName name="METER">[4]EXTERNAL!$A$34:$IV$36</definedName>
    <definedName name="Method">[10]Inputs!$C$6</definedName>
    <definedName name="monthlist">[40]Table!$R$2:$S$13</definedName>
    <definedName name="monthtotals">'[40]WA SBC'!$D$40:$O$40</definedName>
    <definedName name="MTD_Format">[41]Mthly!$B$11:$D$11,[41]Mthly!$B$32:$D$32</definedName>
    <definedName name="MTR_YR3">[42]Variables!$E$14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[43]Inputs!$N$18</definedName>
    <definedName name="NRG">[4]CLASSIFIERS!$A$5:$IV$5</definedName>
    <definedName name="Number_of_Payments" localSheetId="0">MATCH(0.01,End_Bal,-1)+1</definedName>
    <definedName name="Number_of_Payments" localSheetId="1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'[44]Dist Misc'!$F$120</definedName>
    <definedName name="OthRCF">[45]INPUTS!$F$41</definedName>
    <definedName name="OthUnc">[4]INPUTS!$F$36</definedName>
    <definedName name="outlookdata">'[46]pivoted data'!$D$3:$Q$90</definedName>
    <definedName name="peak_new_table">'[47]2008 Extreme Peaks - 080403'!$E$5:$AD$8</definedName>
    <definedName name="peak_table">'[47]Peaks-F01'!$C$5:$E$243</definedName>
    <definedName name="PeakMethod">[10]Inputs!$T$5</definedName>
    <definedName name="Percent_debt">[29]Inputs!$E$129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'[28]Monthly Price Summary'!$C$4:$H$63</definedName>
    <definedName name="_xlnm.Print_Area" localSheetId="0">'Exh. JAP-15 Pg. 1'!$B$1:$W$43</definedName>
    <definedName name="_xlnm.Print_Area" localSheetId="1">'Exh. JAP-15 Pg. 2'!$B$1:$T$42</definedName>
    <definedName name="Prior_Month">[48]Sch_120!$I$21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[49]Sheet1!$A$1147:$B$1887</definedName>
    <definedName name="Prov_Cap_Tax">[29]Inputs!$E$111</definedName>
    <definedName name="PSE">'[50]4.04'!$A$6</definedName>
    <definedName name="PSE_Pre_Tax_Equity_Rate">'[26]Assumptions of Purchase'!$B$42</definedName>
    <definedName name="PTDGP.T">[4]INTERNAL!$A$64:$IV$66</definedName>
    <definedName name="PTDP.T">[4]INTERNAL!$A$67:$IV$69</definedName>
    <definedName name="QTD_Format">[51]QTD!$B$11:$D$11,[51]QTD!$B$35:$D$35</definedName>
    <definedName name="RATE2">'[20]Transp Data'!$A$8:$I$112</definedName>
    <definedName name="Rates">[52]Codes!$A$1:$C$500</definedName>
    <definedName name="RB.T">[4]INTERNAL!$A$70:$IV$72</definedName>
    <definedName name="RCF">[33]INPUTS!$F$48</definedName>
    <definedName name="Requlated_scenario">'[12]Assumptions (Input)'!$B$12</definedName>
    <definedName name="ResExchCrRate">[53]Sch_194!$M$31</definedName>
    <definedName name="RESID">[4]EXTERNAL!$A$88:$IV$90</definedName>
    <definedName name="resource_lookup">'[54]#REF'!$B$3:$C$112</definedName>
    <definedName name="ResourceSupplier">[11]Variables!$D$28</definedName>
    <definedName name="ResRCF">[18]INPUTS!$F$44</definedName>
    <definedName name="ResUnc">[18]INPUTS!$F$39</definedName>
    <definedName name="RevClass">[52]Codes!$F$2:$G$10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[18]INPUTS!$F$30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[45]INPUTS!$F$40</definedName>
    <definedName name="SbUnc">[4]INPUTS!$F$35</definedName>
    <definedName name="Sch194Rlfwd">'[55]Sch94 Rlfwd'!$B$11</definedName>
    <definedName name="Schedule">[43]Inputs!$N$14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[18]INPUTS!$F$34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'[27]JHS-6'!$A$7</definedName>
    <definedName name="TFR">[4]CLASSIFIERS!$A$11:$IV$11</definedName>
    <definedName name="ThermalBookLife">[9]Assumptions!$C$25</definedName>
    <definedName name="Title">[9]Assumptions!$A$1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otalRateBase">'[7]G+T+D+R+M'!$H$58</definedName>
    <definedName name="TP.T">[4]INTERNAL!$A$91:$IV$93</definedName>
    <definedName name="transdb">'[56]Transp Unbilled'!$A$8:$E$174</definedName>
    <definedName name="TRANSM_2">[57]Transm2!$A$1:$M$461:'[57]10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 localSheetId="0">IF(Loan_Amount*Interest_Rate*Loan_Years*Loan_Start&gt;0,1,0)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inter">'[58]Input Tab'!$B$11</definedName>
    <definedName name="WinterPeak">'[59]Load Data'!$D$9:$H$12,'[59]Load Data'!$D$20:$H$22</definedName>
    <definedName name="WUTC_Docket_No._UG_11____">'[6]MJS-6'!$F$2</definedName>
    <definedName name="WUTC_FILING_FEE">'[6]MJS-7'!$O$15</definedName>
    <definedName name="Years_evaluated">'[60]Revison Inputs'!$B$6</definedName>
    <definedName name="YEFactors">[8]Factors!$S$3:$AG$99</definedName>
    <definedName name="YTD_Format">[51]YTD!$B$13:$D$13,[51]YTD!$B$36:$D$36</definedName>
  </definedNames>
  <calcPr calcId="145621" calcMode="autoNoTable"/>
</workbook>
</file>

<file path=xl/calcChain.xml><?xml version="1.0" encoding="utf-8"?>
<calcChain xmlns="http://schemas.openxmlformats.org/spreadsheetml/2006/main">
  <c r="D33" i="2" l="1"/>
  <c r="E33" i="2" s="1"/>
  <c r="S32" i="2"/>
  <c r="P32" i="2"/>
  <c r="P33" i="2" s="1"/>
  <c r="Q33" i="2" s="1"/>
  <c r="M32" i="2"/>
  <c r="J32" i="2"/>
  <c r="G32" i="2"/>
  <c r="S31" i="2"/>
  <c r="S33" i="2" s="1"/>
  <c r="T33" i="2" s="1"/>
  <c r="P31" i="2"/>
  <c r="M31" i="2"/>
  <c r="M33" i="2" s="1"/>
  <c r="N33" i="2" s="1"/>
  <c r="J31" i="2"/>
  <c r="J33" i="2" s="1"/>
  <c r="K33" i="2" s="1"/>
  <c r="G31" i="2"/>
  <c r="G33" i="2" s="1"/>
  <c r="H33" i="2" s="1"/>
  <c r="S29" i="2"/>
  <c r="T29" i="2" s="1"/>
  <c r="P29" i="2"/>
  <c r="Q29" i="2" s="1"/>
  <c r="M29" i="2"/>
  <c r="N29" i="2" s="1"/>
  <c r="J29" i="2"/>
  <c r="K29" i="2" s="1"/>
  <c r="G29" i="2"/>
  <c r="H29" i="2" s="1"/>
  <c r="E29" i="2"/>
  <c r="T27" i="2"/>
  <c r="S27" i="2"/>
  <c r="P27" i="2"/>
  <c r="Q27" i="2" s="1"/>
  <c r="N27" i="2"/>
  <c r="M27" i="2"/>
  <c r="J27" i="2"/>
  <c r="K27" i="2" s="1"/>
  <c r="H27" i="2"/>
  <c r="G27" i="2"/>
  <c r="E27" i="2"/>
  <c r="T25" i="2"/>
  <c r="T34" i="2" s="1"/>
  <c r="D25" i="2"/>
  <c r="M24" i="2"/>
  <c r="J24" i="2"/>
  <c r="G24" i="2"/>
  <c r="S23" i="2"/>
  <c r="P23" i="2"/>
  <c r="M23" i="2"/>
  <c r="J23" i="2"/>
  <c r="G23" i="2"/>
  <c r="S22" i="2"/>
  <c r="P22" i="2"/>
  <c r="M22" i="2"/>
  <c r="J22" i="2"/>
  <c r="G22" i="2"/>
  <c r="P21" i="2"/>
  <c r="J21" i="2"/>
  <c r="G21" i="2"/>
  <c r="P20" i="2"/>
  <c r="M20" i="2"/>
  <c r="G20" i="2"/>
  <c r="S19" i="2"/>
  <c r="P19" i="2"/>
  <c r="M19" i="2"/>
  <c r="M25" i="2" s="1"/>
  <c r="J19" i="2"/>
  <c r="G19" i="2"/>
  <c r="S18" i="2"/>
  <c r="P18" i="2"/>
  <c r="M18" i="2"/>
  <c r="J18" i="2"/>
  <c r="J25" i="2" s="1"/>
  <c r="G18" i="2"/>
  <c r="S25" i="2"/>
  <c r="P17" i="2"/>
  <c r="M17" i="2"/>
  <c r="J17" i="2"/>
  <c r="G25" i="2"/>
  <c r="G34" i="2" s="1"/>
  <c r="G14" i="2"/>
  <c r="D14" i="2"/>
  <c r="T13" i="2"/>
  <c r="P13" i="2"/>
  <c r="Q13" i="2" s="1"/>
  <c r="N13" i="2"/>
  <c r="J13" i="2"/>
  <c r="K13" i="2" s="1"/>
  <c r="H13" i="2"/>
  <c r="G13" i="2"/>
  <c r="E13" i="2"/>
  <c r="T12" i="2"/>
  <c r="Q12" i="2"/>
  <c r="P12" i="2"/>
  <c r="M12" i="2"/>
  <c r="N12" i="2" s="1"/>
  <c r="N14" i="2" s="1"/>
  <c r="K12" i="2"/>
  <c r="G12" i="2"/>
  <c r="H12" i="2" s="1"/>
  <c r="E12" i="2"/>
  <c r="T11" i="2"/>
  <c r="P11" i="2"/>
  <c r="M11" i="2"/>
  <c r="N11" i="2" s="1"/>
  <c r="J11" i="2"/>
  <c r="J14" i="2" s="1"/>
  <c r="H11" i="2"/>
  <c r="E11" i="2"/>
  <c r="E14" i="2" s="1"/>
  <c r="O40" i="1"/>
  <c r="L40" i="1"/>
  <c r="I40" i="1"/>
  <c r="F40" i="1"/>
  <c r="L37" i="1"/>
  <c r="F37" i="1"/>
  <c r="D37" i="1"/>
  <c r="I36" i="1"/>
  <c r="O35" i="1"/>
  <c r="L35" i="1"/>
  <c r="F35" i="1"/>
  <c r="O33" i="1"/>
  <c r="I33" i="1"/>
  <c r="R26" i="1"/>
  <c r="O37" i="1"/>
  <c r="P37" i="1" s="1"/>
  <c r="J23" i="1"/>
  <c r="P22" i="1"/>
  <c r="R22" i="1"/>
  <c r="S22" i="1" s="1"/>
  <c r="U22" i="1"/>
  <c r="V22" i="1" s="1"/>
  <c r="W22" i="1" s="1"/>
  <c r="P21" i="1"/>
  <c r="R21" i="1"/>
  <c r="S21" i="1"/>
  <c r="R20" i="1"/>
  <c r="S20" i="1" s="1"/>
  <c r="M20" i="1"/>
  <c r="L34" i="1"/>
  <c r="F34" i="1"/>
  <c r="U19" i="1"/>
  <c r="V19" i="1" s="1"/>
  <c r="W19" i="1" s="1"/>
  <c r="S19" i="1"/>
  <c r="M19" i="1"/>
  <c r="R19" i="1"/>
  <c r="G19" i="1"/>
  <c r="P19" i="1"/>
  <c r="S18" i="1"/>
  <c r="M18" i="1"/>
  <c r="R18" i="1"/>
  <c r="G18" i="1"/>
  <c r="P17" i="1"/>
  <c r="M17" i="1"/>
  <c r="G17" i="1"/>
  <c r="V16" i="1"/>
  <c r="J16" i="1"/>
  <c r="G16" i="1"/>
  <c r="U16" i="1"/>
  <c r="O34" i="1"/>
  <c r="J15" i="1"/>
  <c r="R14" i="1"/>
  <c r="F33" i="1"/>
  <c r="J14" i="1"/>
  <c r="R13" i="1"/>
  <c r="R32" i="1" s="1"/>
  <c r="S32" i="1" s="1"/>
  <c r="P13" i="1"/>
  <c r="M13" i="1"/>
  <c r="L32" i="1"/>
  <c r="M32" i="1" s="1"/>
  <c r="I32" i="1"/>
  <c r="J32" i="1" s="1"/>
  <c r="U13" i="1"/>
  <c r="V13" i="1" s="1"/>
  <c r="D32" i="1"/>
  <c r="P12" i="1"/>
  <c r="R12" i="1"/>
  <c r="S12" i="1" s="1"/>
  <c r="U12" i="1"/>
  <c r="V12" i="1" s="1"/>
  <c r="W12" i="1" s="1"/>
  <c r="L31" i="1"/>
  <c r="G11" i="1"/>
  <c r="D31" i="1"/>
  <c r="M34" i="2" l="1"/>
  <c r="N25" i="2"/>
  <c r="N34" i="2" s="1"/>
  <c r="M40" i="2"/>
  <c r="R33" i="1"/>
  <c r="S14" i="1"/>
  <c r="N36" i="2"/>
  <c r="P26" i="1"/>
  <c r="D40" i="1"/>
  <c r="P40" i="1" s="1"/>
  <c r="M26" i="1"/>
  <c r="G26" i="1"/>
  <c r="M12" i="1"/>
  <c r="P14" i="1"/>
  <c r="R11" i="1"/>
  <c r="G12" i="1"/>
  <c r="S13" i="1"/>
  <c r="R15" i="1"/>
  <c r="P15" i="1"/>
  <c r="P16" i="1"/>
  <c r="G20" i="1"/>
  <c r="F36" i="1"/>
  <c r="G22" i="1"/>
  <c r="U23" i="1"/>
  <c r="M23" i="1"/>
  <c r="G23" i="1"/>
  <c r="D24" i="1"/>
  <c r="D27" i="1" s="1"/>
  <c r="J26" i="1"/>
  <c r="M37" i="1"/>
  <c r="J40" i="1"/>
  <c r="H14" i="2"/>
  <c r="T14" i="2"/>
  <c r="T36" i="2" s="1"/>
  <c r="W13" i="1"/>
  <c r="L33" i="1"/>
  <c r="M14" i="1"/>
  <c r="F31" i="1"/>
  <c r="U11" i="1"/>
  <c r="F24" i="1"/>
  <c r="M11" i="1"/>
  <c r="J12" i="1"/>
  <c r="G13" i="1"/>
  <c r="G14" i="1"/>
  <c r="D34" i="1"/>
  <c r="M34" i="1" s="1"/>
  <c r="U15" i="1"/>
  <c r="M15" i="1"/>
  <c r="G15" i="1"/>
  <c r="M16" i="1"/>
  <c r="W16" i="1"/>
  <c r="R17" i="1"/>
  <c r="J17" i="1"/>
  <c r="U17" i="1"/>
  <c r="J21" i="1"/>
  <c r="J22" i="1"/>
  <c r="R23" i="1"/>
  <c r="I37" i="1"/>
  <c r="J37" i="1" s="1"/>
  <c r="P23" i="1"/>
  <c r="L24" i="1"/>
  <c r="S26" i="1"/>
  <c r="R40" i="1"/>
  <c r="S40" i="1" s="1"/>
  <c r="I31" i="1"/>
  <c r="I34" i="1"/>
  <c r="J34" i="1" s="1"/>
  <c r="D35" i="1"/>
  <c r="M35" i="1" s="1"/>
  <c r="O36" i="1"/>
  <c r="P25" i="2"/>
  <c r="M31" i="1"/>
  <c r="U14" i="1"/>
  <c r="D33" i="1"/>
  <c r="P33" i="1" s="1"/>
  <c r="K25" i="2"/>
  <c r="K34" i="2" s="1"/>
  <c r="J40" i="2"/>
  <c r="J34" i="2"/>
  <c r="P34" i="1"/>
  <c r="G34" i="1"/>
  <c r="U21" i="1"/>
  <c r="V21" i="1" s="1"/>
  <c r="W21" i="1" s="1"/>
  <c r="M21" i="1"/>
  <c r="G21" i="1"/>
  <c r="L36" i="1"/>
  <c r="L38" i="1" s="1"/>
  <c r="M22" i="1"/>
  <c r="U26" i="1"/>
  <c r="F32" i="1"/>
  <c r="G32" i="1" s="1"/>
  <c r="G35" i="1"/>
  <c r="P14" i="2"/>
  <c r="Q11" i="2"/>
  <c r="Q14" i="2" s="1"/>
  <c r="G40" i="2"/>
  <c r="H25" i="2"/>
  <c r="H34" i="2" s="1"/>
  <c r="S40" i="2"/>
  <c r="S34" i="2"/>
  <c r="E25" i="2"/>
  <c r="E34" i="2" s="1"/>
  <c r="E36" i="2" s="1"/>
  <c r="D34" i="2"/>
  <c r="D40" i="2"/>
  <c r="O24" i="1"/>
  <c r="R16" i="1"/>
  <c r="D36" i="1"/>
  <c r="J36" i="1" s="1"/>
  <c r="U18" i="1"/>
  <c r="V18" i="1" s="1"/>
  <c r="W18" i="1" s="1"/>
  <c r="J18" i="1"/>
  <c r="P18" i="1"/>
  <c r="O32" i="1"/>
  <c r="P32" i="1" s="1"/>
  <c r="I35" i="1"/>
  <c r="J35" i="1" s="1"/>
  <c r="G37" i="1"/>
  <c r="M40" i="1"/>
  <c r="K11" i="2"/>
  <c r="K14" i="2" s="1"/>
  <c r="K36" i="2" s="1"/>
  <c r="K37" i="2" s="1"/>
  <c r="K38" i="2" s="1"/>
  <c r="S14" i="2"/>
  <c r="I24" i="1"/>
  <c r="J11" i="1"/>
  <c r="P11" i="1"/>
  <c r="J13" i="1"/>
  <c r="J19" i="1"/>
  <c r="U20" i="1"/>
  <c r="V20" i="1" s="1"/>
  <c r="W20" i="1" s="1"/>
  <c r="J20" i="1"/>
  <c r="P20" i="1"/>
  <c r="O31" i="1"/>
  <c r="G40" i="1"/>
  <c r="M14" i="2"/>
  <c r="L41" i="1" l="1"/>
  <c r="O38" i="1"/>
  <c r="P31" i="1"/>
  <c r="I27" i="1"/>
  <c r="J27" i="1" s="1"/>
  <c r="J24" i="1"/>
  <c r="P24" i="1"/>
  <c r="O27" i="1"/>
  <c r="P27" i="1" s="1"/>
  <c r="P36" i="1"/>
  <c r="U36" i="1"/>
  <c r="V17" i="1"/>
  <c r="P35" i="1"/>
  <c r="V32" i="1"/>
  <c r="W32" i="1" s="1"/>
  <c r="G36" i="1"/>
  <c r="S15" i="1"/>
  <c r="R34" i="1"/>
  <c r="S34" i="1" s="1"/>
  <c r="U40" i="1"/>
  <c r="V26" i="1"/>
  <c r="J33" i="1"/>
  <c r="S23" i="1"/>
  <c r="R37" i="1"/>
  <c r="S37" i="1" s="1"/>
  <c r="G24" i="1"/>
  <c r="F27" i="1"/>
  <c r="G27" i="1" s="1"/>
  <c r="T37" i="2"/>
  <c r="T38" i="2" s="1"/>
  <c r="S33" i="1"/>
  <c r="D38" i="1"/>
  <c r="D41" i="1" s="1"/>
  <c r="L27" i="1"/>
  <c r="M27" i="1" s="1"/>
  <c r="M24" i="1"/>
  <c r="S17" i="1"/>
  <c r="R36" i="1"/>
  <c r="S36" i="1" s="1"/>
  <c r="U24" i="1"/>
  <c r="U27" i="1" s="1"/>
  <c r="V11" i="1"/>
  <c r="U31" i="1"/>
  <c r="M33" i="1"/>
  <c r="H36" i="2"/>
  <c r="H37" i="2" s="1"/>
  <c r="H38" i="2" s="1"/>
  <c r="V23" i="1"/>
  <c r="U37" i="1"/>
  <c r="N37" i="2"/>
  <c r="N38" i="2" s="1"/>
  <c r="G33" i="1"/>
  <c r="R35" i="1"/>
  <c r="S35" i="1" s="1"/>
  <c r="S16" i="1"/>
  <c r="U32" i="1"/>
  <c r="M36" i="1"/>
  <c r="U33" i="1"/>
  <c r="V14" i="1"/>
  <c r="Q25" i="2"/>
  <c r="Q34" i="2" s="1"/>
  <c r="Q36" i="2" s="1"/>
  <c r="Q37" i="2" s="1"/>
  <c r="Q38" i="2" s="1"/>
  <c r="P40" i="2"/>
  <c r="P34" i="2"/>
  <c r="I38" i="1"/>
  <c r="J31" i="1"/>
  <c r="U34" i="1"/>
  <c r="V15" i="1"/>
  <c r="G31" i="1"/>
  <c r="F38" i="1"/>
  <c r="R24" i="1"/>
  <c r="S11" i="1"/>
  <c r="R31" i="1"/>
  <c r="U35" i="1"/>
  <c r="V35" i="1"/>
  <c r="W35" i="1" s="1"/>
  <c r="R27" i="1" l="1"/>
  <c r="S27" i="1" s="1"/>
  <c r="S24" i="1"/>
  <c r="V36" i="1"/>
  <c r="W36" i="1" s="1"/>
  <c r="W17" i="1"/>
  <c r="V40" i="1"/>
  <c r="W40" i="1" s="1"/>
  <c r="W26" i="1"/>
  <c r="P38" i="1"/>
  <c r="O41" i="1"/>
  <c r="P41" i="1" s="1"/>
  <c r="S31" i="1"/>
  <c r="R38" i="1"/>
  <c r="J38" i="1"/>
  <c r="I41" i="1"/>
  <c r="J41" i="1" s="1"/>
  <c r="V33" i="1"/>
  <c r="W33" i="1" s="1"/>
  <c r="W14" i="1"/>
  <c r="U38" i="1"/>
  <c r="U41" i="1" s="1"/>
  <c r="M38" i="1"/>
  <c r="F41" i="1"/>
  <c r="G41" i="1" s="1"/>
  <c r="G38" i="1"/>
  <c r="V34" i="1"/>
  <c r="W34" i="1" s="1"/>
  <c r="W15" i="1"/>
  <c r="W23" i="1"/>
  <c r="V37" i="1"/>
  <c r="W37" i="1" s="1"/>
  <c r="V31" i="1"/>
  <c r="V24" i="1"/>
  <c r="W11" i="1"/>
  <c r="M41" i="1"/>
  <c r="V38" i="1" l="1"/>
  <c r="W31" i="1"/>
  <c r="R41" i="1"/>
  <c r="S41" i="1" s="1"/>
  <c r="S38" i="1"/>
  <c r="V27" i="1"/>
  <c r="W27" i="1" s="1"/>
  <c r="W24" i="1"/>
  <c r="V41" i="1" l="1"/>
  <c r="W41" i="1" s="1"/>
  <c r="W38" i="1"/>
</calcChain>
</file>

<file path=xl/sharedStrings.xml><?xml version="1.0" encoding="utf-8"?>
<sst xmlns="http://schemas.openxmlformats.org/spreadsheetml/2006/main" count="146" uniqueCount="105">
  <si>
    <t>Puget Sound Energy</t>
  </si>
  <si>
    <t>2019 Gas General Rate Case Filing</t>
  </si>
  <si>
    <t>Rate Change Impacts by Rate Schedule</t>
  </si>
  <si>
    <t>Combined Impacts</t>
  </si>
  <si>
    <t>12ME Dec 2018</t>
  </si>
  <si>
    <t>Normalized</t>
  </si>
  <si>
    <t>Base</t>
  </si>
  <si>
    <t>Sch. 141</t>
  </si>
  <si>
    <t>Sch. 141X</t>
  </si>
  <si>
    <t>Sch. 149</t>
  </si>
  <si>
    <t>Net</t>
  </si>
  <si>
    <t>Rate</t>
  </si>
  <si>
    <t xml:space="preserve">Revenue at </t>
  </si>
  <si>
    <t>Base Rate</t>
  </si>
  <si>
    <t>ERF</t>
  </si>
  <si>
    <t>EDIT</t>
  </si>
  <si>
    <t>CRM</t>
  </si>
  <si>
    <t>Rider</t>
  </si>
  <si>
    <t>Revenue at</t>
  </si>
  <si>
    <t>Rate Class</t>
  </si>
  <si>
    <t>Schedule</t>
  </si>
  <si>
    <t>Current Rates (1)</t>
  </si>
  <si>
    <t>Revenue Change</t>
  </si>
  <si>
    <t xml:space="preserve"> % Change</t>
  </si>
  <si>
    <t>% Change</t>
  </si>
  <si>
    <t>Proposed Rates</t>
  </si>
  <si>
    <t>A</t>
  </si>
  <si>
    <t>B</t>
  </si>
  <si>
    <t>C</t>
  </si>
  <si>
    <t>D</t>
  </si>
  <si>
    <t>E = D/C</t>
  </si>
  <si>
    <t>F</t>
  </si>
  <si>
    <t>G = F/C</t>
  </si>
  <si>
    <t>H</t>
  </si>
  <si>
    <t>I = H/C</t>
  </si>
  <si>
    <t>J</t>
  </si>
  <si>
    <t>K = J/C</t>
  </si>
  <si>
    <t>L = F + H + J</t>
  </si>
  <si>
    <t>M = L/C</t>
  </si>
  <si>
    <t>N = C+D+F+H+J</t>
  </si>
  <si>
    <t>O = N - C</t>
  </si>
  <si>
    <t>P = O/C</t>
  </si>
  <si>
    <t>Residential</t>
  </si>
  <si>
    <t>23,53</t>
  </si>
  <si>
    <t>Residential Gas Lights</t>
  </si>
  <si>
    <t>Commercial &amp; Industrial</t>
  </si>
  <si>
    <t>Large Volume</t>
  </si>
  <si>
    <t>Interruptible</t>
  </si>
  <si>
    <t>Limited Interruptible</t>
  </si>
  <si>
    <t>Non-exclusive Interruptible</t>
  </si>
  <si>
    <t>Commercial &amp; Industrial Trans.</t>
  </si>
  <si>
    <t>31T</t>
  </si>
  <si>
    <t>Large Volume Transportation</t>
  </si>
  <si>
    <t>41T</t>
  </si>
  <si>
    <t>Interruptible Transportation</t>
  </si>
  <si>
    <t>85T</t>
  </si>
  <si>
    <t>Limited Interruptible Transportation</t>
  </si>
  <si>
    <t>86T</t>
  </si>
  <si>
    <t>Non-exclusive Interruptible Trans.</t>
  </si>
  <si>
    <t>87T</t>
  </si>
  <si>
    <t>Contracts</t>
  </si>
  <si>
    <t>Total</t>
  </si>
  <si>
    <t>Rentals</t>
  </si>
  <si>
    <t>Total Including Rentals</t>
  </si>
  <si>
    <t>By Customer Class</t>
  </si>
  <si>
    <t>Residential (16,23,53)</t>
  </si>
  <si>
    <t>Commercial &amp; industrial (31,31T)</t>
  </si>
  <si>
    <t>Large volume (41,41T)</t>
  </si>
  <si>
    <t>Interruptible (85,85T)</t>
  </si>
  <si>
    <t>Limited interruptible (86,86T)</t>
  </si>
  <si>
    <t>Non exclusive interruptible (87,87T)</t>
  </si>
  <si>
    <t>Subtotal</t>
  </si>
  <si>
    <t>(1) Rates effective May 1, 2019</t>
  </si>
  <si>
    <t>Typical Residential Bill Impacts of Proposed Rates</t>
  </si>
  <si>
    <t>Current Rates</t>
  </si>
  <si>
    <t>Base Rate Change</t>
  </si>
  <si>
    <t>Schedule 141 Rate Change</t>
  </si>
  <si>
    <t>Schedule 141X Rate Change</t>
  </si>
  <si>
    <t>Schedule 149 Rate Change</t>
  </si>
  <si>
    <t>Total Rate Change</t>
  </si>
  <si>
    <t>Charges</t>
  </si>
  <si>
    <t>Rates</t>
  </si>
  <si>
    <t>Volume (therms)</t>
  </si>
  <si>
    <t>Customer charge ($/month)</t>
  </si>
  <si>
    <t>Basic charge</t>
  </si>
  <si>
    <t>EDIT adjusting charge (Schedule 141X)</t>
  </si>
  <si>
    <t>Volumetric charges ($/therm)</t>
  </si>
  <si>
    <t>Delivery charge (Schedule 23)</t>
  </si>
  <si>
    <t>Low income charge (Schedule 129)</t>
  </si>
  <si>
    <t>Property tax charge (Schedule 140)</t>
  </si>
  <si>
    <t>Tax Reform Credit (Schedule 141Y)</t>
  </si>
  <si>
    <t>Decoupling charge (Schedule 142)</t>
  </si>
  <si>
    <t>CRM Charge (Schedule 149)</t>
  </si>
  <si>
    <t>Conservation charge (Schedule 120)</t>
  </si>
  <si>
    <t>Merger rate credit (Schedule 132)</t>
  </si>
  <si>
    <t>Cost of gas (Schedule 101)</t>
  </si>
  <si>
    <t>Deferral amortization (Schedule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</si>
  <si>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</si>
  <si>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</si>
  <si>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</si>
  <si>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</si>
  <si>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</si>
  <si>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r>
      <t>Rates</t>
    </r>
    <r>
      <rPr>
        <vertAlign val="superscript"/>
        <sz val="11"/>
        <color theme="1"/>
        <rFont val="Calibri"/>
        <family val="2"/>
      </rPr>
      <t xml:space="preserve"> (1)</t>
    </r>
  </si>
  <si>
    <r>
      <t>ERF</t>
    </r>
    <r>
      <rPr>
        <sz val="11"/>
        <color theme="1"/>
        <rFont val="Calibri"/>
        <family val="2"/>
        <scheme val="minor"/>
      </rPr>
      <t xml:space="preserve"> adjusting charge (Schedule 141)</t>
    </r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</si>
  <si>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Rates for Schedule 23 customers in effect May 1,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</si>
</sst>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&quot;$&quot;* #,##0.00000_);_(&quot;$&quot;* \(#,##0.00000\);_(&quot;$&quot;* &quot;-&quot;?????_);_(@_)"/>
    <numFmt numFmtId="167" formatCode="_(&quot;$&quot;* #,##0.00_);_(&quot;$&quot;* \(#,##0.00\);_(&quot;$&quot;* &quot;-&quot;?????_);_(@_)"/>
    <numFmt numFmtId="168" formatCode="_(&quot;$&quot;* #,##0_);_(&quot;$&quot;* \(#,##0\);_(&quot;$&quot;* &quot;-&quot;?????_);_(@_)"/>
    <numFmt numFmtId="169" formatCode="_(&quot;$&quot;* #,##0.00_);_(&quot;$&quot;* \(#,##0.00\);_(&quot;$&quot;* &quot;-&quot;_);_(@_)"/>
    <numFmt numFmtId="170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</cellStyleXfs>
  <cellXfs count="76">
    <xf numFmtId="0" fontId="0" fillId="0" borderId="0" xfId="0"/>
    <xf numFmtId="0" fontId="0" fillId="0" borderId="0" xfId="0" applyFont="1" applyBorder="1" applyAlignment="1">
      <alignment horizontal="center"/>
    </xf>
    <xf numFmtId="10" fontId="0" fillId="0" borderId="0" xfId="0" applyNumberFormat="1" applyFont="1"/>
    <xf numFmtId="42" fontId="0" fillId="0" borderId="0" xfId="0" applyNumberFormat="1" applyFont="1"/>
    <xf numFmtId="10" fontId="0" fillId="0" borderId="0" xfId="0" applyNumberFormat="1" applyFont="1" applyBorder="1"/>
    <xf numFmtId="164" fontId="0" fillId="0" borderId="2" xfId="1" applyNumberFormat="1" applyFont="1" applyBorder="1"/>
    <xf numFmtId="10" fontId="0" fillId="0" borderId="2" xfId="0" applyNumberFormat="1" applyFont="1" applyBorder="1"/>
    <xf numFmtId="166" fontId="2" fillId="0" borderId="0" xfId="0" applyNumberFormat="1" applyFont="1" applyFill="1" applyBorder="1"/>
    <xf numFmtId="164" fontId="0" fillId="0" borderId="0" xfId="1" applyNumberFormat="1" applyFont="1"/>
    <xf numFmtId="42" fontId="2" fillId="0" borderId="0" xfId="0" applyNumberFormat="1" applyFont="1" applyBorder="1"/>
    <xf numFmtId="164" fontId="2" fillId="0" borderId="0" xfId="0" applyNumberFormat="1" applyFont="1" applyFill="1"/>
    <xf numFmtId="166" fontId="0" fillId="0" borderId="0" xfId="0" applyNumberFormat="1" applyFont="1"/>
    <xf numFmtId="166" fontId="0" fillId="0" borderId="0" xfId="0" applyNumberFormat="1" applyFont="1" applyFill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2" fontId="0" fillId="0" borderId="0" xfId="0" applyNumberFormat="1" applyFont="1" applyAlignment="1">
      <alignment horizontal="left"/>
    </xf>
    <xf numFmtId="165" fontId="0" fillId="0" borderId="0" xfId="0" applyNumberFormat="1" applyFont="1"/>
    <xf numFmtId="165" fontId="0" fillId="0" borderId="0" xfId="0" applyNumberFormat="1" applyFont="1" applyBorder="1"/>
    <xf numFmtId="42" fontId="0" fillId="0" borderId="0" xfId="0" applyNumberFormat="1" applyFont="1" applyBorder="1"/>
    <xf numFmtId="0" fontId="0" fillId="0" borderId="0" xfId="0" applyFont="1" applyBorder="1"/>
    <xf numFmtId="42" fontId="0" fillId="0" borderId="2" xfId="0" applyNumberFormat="1" applyFont="1" applyBorder="1"/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/>
    <xf numFmtId="164" fontId="2" fillId="0" borderId="0" xfId="1" applyNumberFormat="1" applyFont="1" applyFill="1" applyBorder="1"/>
    <xf numFmtId="10" fontId="2" fillId="0" borderId="0" xfId="0" applyNumberFormat="1" applyFont="1" applyBorder="1"/>
    <xf numFmtId="0" fontId="2" fillId="0" borderId="0" xfId="0" applyFont="1" applyBorder="1"/>
    <xf numFmtId="0" fontId="2" fillId="0" borderId="0" xfId="0" applyFont="1"/>
    <xf numFmtId="42" fontId="2" fillId="0" borderId="0" xfId="0" applyNumberFormat="1" applyFont="1" applyBorder="1" applyAlignment="1">
      <alignment horizontal="left"/>
    </xf>
    <xf numFmtId="167" fontId="2" fillId="0" borderId="0" xfId="0" applyNumberFormat="1" applyFont="1" applyFill="1" applyBorder="1"/>
    <xf numFmtId="42" fontId="2" fillId="0" borderId="0" xfId="0" applyNumberFormat="1" applyFont="1" applyFill="1" applyBorder="1"/>
    <xf numFmtId="168" fontId="2" fillId="0" borderId="0" xfId="0" applyNumberFormat="1" applyFont="1" applyFill="1" applyBorder="1"/>
    <xf numFmtId="37" fontId="2" fillId="0" borderId="0" xfId="0" applyNumberFormat="1" applyFont="1"/>
    <xf numFmtId="37" fontId="2" fillId="0" borderId="0" xfId="0" applyNumberFormat="1" applyFont="1" applyFill="1"/>
    <xf numFmtId="0" fontId="2" fillId="0" borderId="0" xfId="0" applyFont="1" applyAlignment="1">
      <alignment horizontal="left"/>
    </xf>
    <xf numFmtId="42" fontId="2" fillId="0" borderId="2" xfId="0" applyNumberFormat="1" applyFont="1" applyBorder="1" applyAlignment="1">
      <alignment horizontal="left"/>
    </xf>
    <xf numFmtId="164" fontId="2" fillId="0" borderId="2" xfId="1" applyNumberFormat="1" applyFont="1" applyBorder="1"/>
    <xf numFmtId="0" fontId="2" fillId="0" borderId="0" xfId="0" applyFont="1" applyFill="1" applyBorder="1"/>
    <xf numFmtId="0" fontId="5" fillId="0" borderId="0" xfId="0" applyFont="1" applyAlignment="1">
      <alignment horizontal="left"/>
    </xf>
    <xf numFmtId="164" fontId="2" fillId="0" borderId="0" xfId="1" applyNumberFormat="1" applyFont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 textRotation="180"/>
    </xf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2" xfId="1" applyNumberFormat="1" applyFont="1" applyFill="1" applyBorder="1"/>
    <xf numFmtId="164" fontId="2" fillId="0" borderId="0" xfId="1" applyNumberFormat="1" applyFont="1" applyFill="1"/>
    <xf numFmtId="0" fontId="2" fillId="0" borderId="0" xfId="0" applyFont="1" applyFill="1"/>
    <xf numFmtId="44" fontId="2" fillId="0" borderId="0" xfId="0" applyNumberFormat="1" applyFont="1"/>
    <xf numFmtId="3" fontId="0" fillId="0" borderId="0" xfId="0" applyNumberFormat="1" applyFont="1"/>
    <xf numFmtId="164" fontId="0" fillId="0" borderId="0" xfId="0" applyNumberFormat="1" applyFont="1"/>
    <xf numFmtId="0" fontId="0" fillId="0" borderId="0" xfId="0" quotePrefix="1" applyFont="1"/>
    <xf numFmtId="0" fontId="0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centerContinuous"/>
    </xf>
    <xf numFmtId="169" fontId="0" fillId="0" borderId="0" xfId="0" applyNumberFormat="1" applyFont="1"/>
    <xf numFmtId="44" fontId="0" fillId="0" borderId="0" xfId="0" applyNumberFormat="1" applyFont="1"/>
    <xf numFmtId="44" fontId="0" fillId="0" borderId="0" xfId="0" applyNumberFormat="1" applyFont="1" applyBorder="1"/>
    <xf numFmtId="169" fontId="0" fillId="0" borderId="0" xfId="0" applyNumberFormat="1" applyFont="1" applyBorder="1"/>
    <xf numFmtId="44" fontId="0" fillId="0" borderId="2" xfId="0" applyNumberFormat="1" applyFont="1" applyBorder="1"/>
    <xf numFmtId="166" fontId="2" fillId="0" borderId="0" xfId="0" applyNumberFormat="1" applyFont="1"/>
    <xf numFmtId="166" fontId="0" fillId="0" borderId="0" xfId="0" applyNumberFormat="1" applyFont="1" applyBorder="1"/>
    <xf numFmtId="166" fontId="2" fillId="0" borderId="0" xfId="0" applyNumberFormat="1" applyFont="1" applyFill="1"/>
    <xf numFmtId="166" fontId="0" fillId="0" borderId="2" xfId="0" applyNumberFormat="1" applyFont="1" applyBorder="1"/>
    <xf numFmtId="166" fontId="7" fillId="0" borderId="0" xfId="0" applyNumberFormat="1" applyFont="1"/>
    <xf numFmtId="169" fontId="0" fillId="0" borderId="2" xfId="0" applyNumberFormat="1" applyFont="1" applyBorder="1"/>
    <xf numFmtId="170" fontId="0" fillId="0" borderId="0" xfId="0" applyNumberFormat="1" applyFont="1"/>
    <xf numFmtId="170" fontId="0" fillId="0" borderId="0" xfId="0" applyNumberFormat="1" applyFont="1" applyBorder="1"/>
    <xf numFmtId="0" fontId="0" fillId="0" borderId="0" xfId="0" applyFont="1" applyFill="1" applyAlignment="1"/>
  </cellXfs>
  <cellStyles count="6">
    <cellStyle name="Currency" xfId="1" builtinId="4"/>
    <cellStyle name="Normal" xfId="0" builtinId="0"/>
    <cellStyle name="Normal 2" xfId="2"/>
    <cellStyle name="Normal 2 16 2" xfId="3"/>
    <cellStyle name="Normal 2 2" xfId="4"/>
    <cellStyle name="Normal 2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customXml" Target="../customXml/item1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03Processes/General%20Accounting/newgas/2012/4-2012/UBR-GAS%2004-20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7/Compliance%20Filing/Cost%20Of%20Service/2017%20Gas%20COSS%20September%20TY_Complianc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1EXC\PSE_VER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peder\Local%20Settings\Temporary%20Internet%20Files\Content.Outlook\966INFBW\03-09%20Elec_Unb%20(93%203%25%208%20months)%20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7%20GRC\4.04G%20Pass%20Through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25%202%20months)fin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  <sheetName val="#Gas Model 2017 GRC (SETTLEMENT"/>
    </sheetNames>
    <sheetDataSet>
      <sheetData sheetId="0">
        <row r="15">
          <cell r="J15">
            <v>2.9899999999999999E-2</v>
          </cell>
        </row>
      </sheetData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>
        <row r="42">
          <cell r="D42">
            <v>63131276.127215527</v>
          </cell>
        </row>
      </sheetData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1">
          <cell r="M31">
            <v>-9.1350000000000008E-3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 refreshError="1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5"/>
  <sheetViews>
    <sheetView tabSelected="1" zoomScale="90" zoomScaleNormal="90" workbookViewId="0">
      <pane xSplit="3" ySplit="9" topLeftCell="D10" activePane="bottomRight" state="frozenSplit"/>
      <selection activeCell="I15" sqref="I15"/>
      <selection pane="topRight" activeCell="I15" sqref="I15"/>
      <selection pane="bottomLeft" activeCell="I15" sqref="I15"/>
      <selection pane="bottomRight" activeCell="I29" sqref="I29"/>
    </sheetView>
  </sheetViews>
  <sheetFormatPr defaultRowHeight="15" x14ac:dyDescent="0.25"/>
  <cols>
    <col min="1" max="1" width="2.85546875" style="15" customWidth="1"/>
    <col min="2" max="2" width="32.140625" style="15" customWidth="1"/>
    <col min="3" max="3" width="9.140625" style="15" bestFit="1" customWidth="1"/>
    <col min="4" max="4" width="16" style="15" bestFit="1" customWidth="1"/>
    <col min="5" max="5" width="2.42578125" style="15" customWidth="1"/>
    <col min="6" max="6" width="16" style="15" bestFit="1" customWidth="1"/>
    <col min="7" max="7" width="10.28515625" style="15" customWidth="1"/>
    <col min="8" max="8" width="2.42578125" style="15" customWidth="1"/>
    <col min="9" max="9" width="16" style="15" bestFit="1" customWidth="1"/>
    <col min="10" max="10" width="10.42578125" style="15" customWidth="1"/>
    <col min="11" max="11" width="2.42578125" style="15" customWidth="1"/>
    <col min="12" max="12" width="16" style="15" bestFit="1" customWidth="1"/>
    <col min="13" max="13" width="10.42578125" style="15" customWidth="1"/>
    <col min="14" max="14" width="2.42578125" style="15" customWidth="1"/>
    <col min="15" max="15" width="16" style="15" bestFit="1" customWidth="1"/>
    <col min="16" max="16" width="10.42578125" style="15" customWidth="1"/>
    <col min="17" max="17" width="2.42578125" style="15" customWidth="1"/>
    <col min="18" max="18" width="16" style="15" bestFit="1" customWidth="1"/>
    <col min="19" max="19" width="10.28515625" style="15" customWidth="1"/>
    <col min="20" max="20" width="2.42578125" style="15" customWidth="1"/>
    <col min="21" max="21" width="15.140625" style="15" customWidth="1"/>
    <col min="22" max="22" width="16" style="15" bestFit="1" customWidth="1"/>
    <col min="23" max="23" width="10.42578125" style="15" customWidth="1"/>
    <col min="24" max="24" width="9.140625" style="15" customWidth="1"/>
    <col min="25" max="25" width="9.28515625" style="15" customWidth="1"/>
    <col min="26" max="16384" width="9.140625" style="15"/>
  </cols>
  <sheetData>
    <row r="1" spans="2:24" x14ac:dyDescent="0.2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4"/>
    </row>
    <row r="2" spans="2:24" x14ac:dyDescent="0.25"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2:24" x14ac:dyDescent="0.25">
      <c r="B3" s="13" t="s">
        <v>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</row>
    <row r="4" spans="2:24" x14ac:dyDescent="0.25">
      <c r="B4" s="13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4"/>
    </row>
    <row r="5" spans="2:24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4"/>
    </row>
    <row r="6" spans="2:24" x14ac:dyDescent="0.25">
      <c r="D6" s="1" t="s">
        <v>4</v>
      </c>
      <c r="H6" s="16"/>
      <c r="P6" s="16"/>
      <c r="Q6" s="16"/>
      <c r="R6" s="16"/>
      <c r="S6" s="16"/>
      <c r="T6" s="16"/>
      <c r="U6" s="1" t="s">
        <v>4</v>
      </c>
    </row>
    <row r="7" spans="2:24" x14ac:dyDescent="0.25">
      <c r="B7" s="1"/>
      <c r="C7" s="1"/>
      <c r="D7" s="1" t="s">
        <v>5</v>
      </c>
      <c r="E7" s="1"/>
      <c r="F7" s="1"/>
      <c r="G7" s="1" t="s">
        <v>6</v>
      </c>
      <c r="H7" s="1"/>
      <c r="I7" s="1" t="s">
        <v>7</v>
      </c>
      <c r="J7" s="1" t="s">
        <v>7</v>
      </c>
      <c r="K7" s="1"/>
      <c r="L7" s="1" t="s">
        <v>8</v>
      </c>
      <c r="M7" s="1" t="s">
        <v>8</v>
      </c>
      <c r="N7" s="1"/>
      <c r="O7" s="1" t="s">
        <v>9</v>
      </c>
      <c r="P7" s="1" t="s">
        <v>9</v>
      </c>
      <c r="Q7" s="1"/>
      <c r="R7" s="1" t="s">
        <v>10</v>
      </c>
      <c r="S7" s="1" t="s">
        <v>10</v>
      </c>
      <c r="T7" s="1"/>
      <c r="U7" s="1" t="s">
        <v>5</v>
      </c>
      <c r="V7" s="1"/>
      <c r="W7" s="1"/>
      <c r="X7" s="1"/>
    </row>
    <row r="8" spans="2:24" x14ac:dyDescent="0.25">
      <c r="B8" s="1"/>
      <c r="C8" s="1" t="s">
        <v>11</v>
      </c>
      <c r="D8" s="1" t="s">
        <v>12</v>
      </c>
      <c r="E8" s="1"/>
      <c r="F8" s="1" t="s">
        <v>13</v>
      </c>
      <c r="G8" s="1" t="s">
        <v>11</v>
      </c>
      <c r="H8" s="1"/>
      <c r="I8" s="1" t="s">
        <v>14</v>
      </c>
      <c r="J8" s="1" t="s">
        <v>14</v>
      </c>
      <c r="K8" s="1"/>
      <c r="L8" s="1" t="s">
        <v>15</v>
      </c>
      <c r="M8" s="1" t="s">
        <v>15</v>
      </c>
      <c r="N8" s="1"/>
      <c r="O8" s="1" t="s">
        <v>16</v>
      </c>
      <c r="P8" s="1" t="s">
        <v>16</v>
      </c>
      <c r="Q8" s="1"/>
      <c r="R8" s="1" t="s">
        <v>17</v>
      </c>
      <c r="S8" s="1" t="s">
        <v>17</v>
      </c>
      <c r="T8" s="1"/>
      <c r="U8" s="1" t="s">
        <v>18</v>
      </c>
      <c r="V8" s="1" t="s">
        <v>10</v>
      </c>
      <c r="W8" s="1" t="s">
        <v>10</v>
      </c>
      <c r="X8" s="1"/>
    </row>
    <row r="9" spans="2:24" x14ac:dyDescent="0.25">
      <c r="B9" s="17" t="s">
        <v>19</v>
      </c>
      <c r="C9" s="17" t="s">
        <v>20</v>
      </c>
      <c r="D9" s="17" t="s">
        <v>21</v>
      </c>
      <c r="E9" s="17"/>
      <c r="F9" s="17" t="s">
        <v>22</v>
      </c>
      <c r="G9" s="17" t="s">
        <v>23</v>
      </c>
      <c r="H9" s="17"/>
      <c r="I9" s="17" t="s">
        <v>22</v>
      </c>
      <c r="J9" s="17" t="s">
        <v>24</v>
      </c>
      <c r="K9" s="17"/>
      <c r="L9" s="17" t="s">
        <v>22</v>
      </c>
      <c r="M9" s="17" t="s">
        <v>24</v>
      </c>
      <c r="N9" s="17"/>
      <c r="O9" s="17" t="s">
        <v>22</v>
      </c>
      <c r="P9" s="17" t="s">
        <v>24</v>
      </c>
      <c r="Q9" s="17"/>
      <c r="R9" s="17" t="s">
        <v>22</v>
      </c>
      <c r="S9" s="17" t="s">
        <v>24</v>
      </c>
      <c r="T9" s="17"/>
      <c r="U9" s="17" t="s">
        <v>25</v>
      </c>
      <c r="V9" s="17" t="s">
        <v>22</v>
      </c>
      <c r="W9" s="17" t="s">
        <v>24</v>
      </c>
      <c r="X9" s="17"/>
    </row>
    <row r="10" spans="2:24" x14ac:dyDescent="0.25">
      <c r="B10" s="1" t="s">
        <v>26</v>
      </c>
      <c r="C10" s="1" t="s">
        <v>27</v>
      </c>
      <c r="D10" s="1" t="s">
        <v>28</v>
      </c>
      <c r="E10" s="1"/>
      <c r="F10" s="18" t="s">
        <v>29</v>
      </c>
      <c r="G10" s="19" t="s">
        <v>30</v>
      </c>
      <c r="H10" s="1"/>
      <c r="I10" s="18" t="s">
        <v>31</v>
      </c>
      <c r="J10" s="19" t="s">
        <v>32</v>
      </c>
      <c r="K10" s="1"/>
      <c r="L10" s="18" t="s">
        <v>33</v>
      </c>
      <c r="M10" s="19" t="s">
        <v>34</v>
      </c>
      <c r="N10" s="19"/>
      <c r="O10" s="18" t="s">
        <v>35</v>
      </c>
      <c r="P10" s="19" t="s">
        <v>36</v>
      </c>
      <c r="Q10" s="1"/>
      <c r="R10" s="1" t="s">
        <v>37</v>
      </c>
      <c r="S10" s="1" t="s">
        <v>38</v>
      </c>
      <c r="T10" s="1"/>
      <c r="U10" s="1" t="s">
        <v>39</v>
      </c>
      <c r="V10" s="18" t="s">
        <v>40</v>
      </c>
      <c r="W10" s="19" t="s">
        <v>41</v>
      </c>
      <c r="X10" s="1"/>
    </row>
    <row r="11" spans="2:24" x14ac:dyDescent="0.25">
      <c r="B11" s="15" t="s">
        <v>42</v>
      </c>
      <c r="C11" s="20" t="s">
        <v>43</v>
      </c>
      <c r="D11" s="21">
        <v>569360424.86566794</v>
      </c>
      <c r="E11" s="20"/>
      <c r="F11" s="8">
        <v>64775989.881294616</v>
      </c>
      <c r="G11" s="2">
        <f>F11/$D11</f>
        <v>0.11376974417668305</v>
      </c>
      <c r="H11" s="22"/>
      <c r="I11" s="8">
        <v>-19326947.757790502</v>
      </c>
      <c r="J11" s="2">
        <f>I11/$D11</f>
        <v>-3.3945014289235867E-2</v>
      </c>
      <c r="K11" s="3"/>
      <c r="L11" s="8">
        <v>4349643.2620515758</v>
      </c>
      <c r="M11" s="2">
        <f>L11/$D11</f>
        <v>7.6395251093853405E-3</v>
      </c>
      <c r="N11" s="3"/>
      <c r="O11" s="8">
        <v>-6879152.9663698804</v>
      </c>
      <c r="P11" s="2">
        <f>O11/$D11</f>
        <v>-1.2082246439929353E-2</v>
      </c>
      <c r="Q11" s="3"/>
      <c r="R11" s="3">
        <f>SUM(I11,L11,O11)</f>
        <v>-21856457.462108806</v>
      </c>
      <c r="S11" s="2">
        <f>R11/$D11</f>
        <v>-3.8387735619779879E-2</v>
      </c>
      <c r="T11" s="3"/>
      <c r="U11" s="3">
        <f>SUM(D11,F11,I11,L11,O11)</f>
        <v>612279957.28485382</v>
      </c>
      <c r="V11" s="8">
        <f>U11-D11</f>
        <v>42919532.419185877</v>
      </c>
      <c r="W11" s="2">
        <f>V11/$D11</f>
        <v>7.5382008556903302E-2</v>
      </c>
      <c r="X11" s="2"/>
    </row>
    <row r="12" spans="2:24" x14ac:dyDescent="0.25">
      <c r="B12" s="15" t="s">
        <v>44</v>
      </c>
      <c r="C12" s="20">
        <v>16</v>
      </c>
      <c r="D12" s="21">
        <v>8394.1226606778928</v>
      </c>
      <c r="E12" s="20"/>
      <c r="F12" s="8">
        <v>983.59000000000015</v>
      </c>
      <c r="G12" s="2">
        <f>F12/$D12</f>
        <v>0.11717603372745655</v>
      </c>
      <c r="H12" s="22"/>
      <c r="I12" s="8">
        <v>-290.15901894736834</v>
      </c>
      <c r="J12" s="2">
        <f t="shared" ref="J12:J27" si="0">I12/$D12</f>
        <v>-3.4566926250269456E-2</v>
      </c>
      <c r="K12" s="3"/>
      <c r="L12" s="8">
        <v>63.933343157894242</v>
      </c>
      <c r="M12" s="2">
        <f t="shared" ref="M12:M27" si="1">L12/$D12</f>
        <v>7.6164413771779588E-3</v>
      </c>
      <c r="N12" s="3"/>
      <c r="O12" s="8">
        <v>-104.74740583999998</v>
      </c>
      <c r="P12" s="2">
        <f t="shared" ref="P12:P27" si="2">O12/$D12</f>
        <v>-1.2478660376347275E-2</v>
      </c>
      <c r="Q12" s="3"/>
      <c r="R12" s="3">
        <f t="shared" ref="R12:R23" si="3">SUM(I12,L12,O12)</f>
        <v>-330.97308162947411</v>
      </c>
      <c r="S12" s="2">
        <f t="shared" ref="S12:S23" si="4">R12/$D12</f>
        <v>-3.9429145249438774E-2</v>
      </c>
      <c r="T12" s="3"/>
      <c r="U12" s="3">
        <f t="shared" ref="U12:U23" si="5">SUM(D12,F12,I12,L12,O12)</f>
        <v>9046.7395790484188</v>
      </c>
      <c r="V12" s="8">
        <f t="shared" ref="V12:V23" si="6">U12-D12</f>
        <v>652.61691837052604</v>
      </c>
      <c r="W12" s="2">
        <f t="shared" ref="W12:W26" si="7">V12/$D12</f>
        <v>7.7746888478017778E-2</v>
      </c>
      <c r="X12" s="2"/>
    </row>
    <row r="13" spans="2:24" x14ac:dyDescent="0.25">
      <c r="B13" s="15" t="s">
        <v>45</v>
      </c>
      <c r="C13" s="20">
        <v>31</v>
      </c>
      <c r="D13" s="21">
        <v>179211324.93804225</v>
      </c>
      <c r="E13" s="20"/>
      <c r="F13" s="8">
        <v>28552242.289999995</v>
      </c>
      <c r="G13" s="2">
        <f t="shared" ref="G13:G27" si="8">F13/$D13</f>
        <v>0.15932164052618442</v>
      </c>
      <c r="H13" s="22"/>
      <c r="I13" s="8">
        <v>-6110887.9022791656</v>
      </c>
      <c r="J13" s="2">
        <f t="shared" si="0"/>
        <v>-3.4098782007174207E-2</v>
      </c>
      <c r="K13" s="3"/>
      <c r="L13" s="8">
        <v>1275527.7649596378</v>
      </c>
      <c r="M13" s="2">
        <f t="shared" si="1"/>
        <v>7.1174506711594206E-3</v>
      </c>
      <c r="N13" s="3"/>
      <c r="O13" s="8">
        <v>-2526828.0251846407</v>
      </c>
      <c r="P13" s="2">
        <f t="shared" si="2"/>
        <v>-1.4099711756822439E-2</v>
      </c>
      <c r="Q13" s="3"/>
      <c r="R13" s="3">
        <f t="shared" si="3"/>
        <v>-7362188.1625041682</v>
      </c>
      <c r="S13" s="2">
        <f t="shared" si="4"/>
        <v>-4.1081043092837222E-2</v>
      </c>
      <c r="T13" s="3"/>
      <c r="U13" s="3">
        <f t="shared" si="5"/>
        <v>200401379.06553808</v>
      </c>
      <c r="V13" s="8">
        <f t="shared" si="6"/>
        <v>21190054.127495825</v>
      </c>
      <c r="W13" s="2">
        <f t="shared" si="7"/>
        <v>0.11824059743334718</v>
      </c>
      <c r="X13" s="2"/>
    </row>
    <row r="14" spans="2:24" x14ac:dyDescent="0.25">
      <c r="B14" s="15" t="s">
        <v>46</v>
      </c>
      <c r="C14" s="20">
        <v>41</v>
      </c>
      <c r="D14" s="21">
        <v>37596250.87256778</v>
      </c>
      <c r="E14" s="20"/>
      <c r="F14" s="8">
        <v>1585484.4512178223</v>
      </c>
      <c r="G14" s="2">
        <f t="shared" si="8"/>
        <v>4.2171344600072234E-2</v>
      </c>
      <c r="H14" s="22"/>
      <c r="I14" s="8">
        <v>-1231564.7640418469</v>
      </c>
      <c r="J14" s="2">
        <f t="shared" si="0"/>
        <v>-3.2757648314887214E-2</v>
      </c>
      <c r="K14" s="3"/>
      <c r="L14" s="8">
        <v>212630.16343783514</v>
      </c>
      <c r="M14" s="2">
        <f t="shared" si="1"/>
        <v>5.655621464984462E-3</v>
      </c>
      <c r="N14" s="3"/>
      <c r="O14" s="8">
        <v>-407396.71755076008</v>
      </c>
      <c r="P14" s="2">
        <f t="shared" si="2"/>
        <v>-1.0836099560342554E-2</v>
      </c>
      <c r="Q14" s="3"/>
      <c r="R14" s="3">
        <f t="shared" si="3"/>
        <v>-1426331.3181547718</v>
      </c>
      <c r="S14" s="2">
        <f t="shared" si="4"/>
        <v>-3.7938126410245306E-2</v>
      </c>
      <c r="T14" s="3"/>
      <c r="U14" s="3">
        <f t="shared" si="5"/>
        <v>37755404.005630828</v>
      </c>
      <c r="V14" s="8">
        <f t="shared" si="6"/>
        <v>159153.13306304812</v>
      </c>
      <c r="W14" s="2">
        <f t="shared" si="7"/>
        <v>4.2332181898268664E-3</v>
      </c>
      <c r="X14" s="2"/>
    </row>
    <row r="15" spans="2:24" x14ac:dyDescent="0.25">
      <c r="B15" s="15" t="s">
        <v>47</v>
      </c>
      <c r="C15" s="20">
        <v>85</v>
      </c>
      <c r="D15" s="21">
        <v>6334641.3946324075</v>
      </c>
      <c r="E15" s="20"/>
      <c r="F15" s="8">
        <v>350365.95080162003</v>
      </c>
      <c r="G15" s="2">
        <f t="shared" si="8"/>
        <v>5.5309516194318273E-2</v>
      </c>
      <c r="H15" s="22"/>
      <c r="I15" s="8">
        <v>-152845.92818257306</v>
      </c>
      <c r="J15" s="2">
        <f t="shared" si="0"/>
        <v>-2.4128584186641641E-2</v>
      </c>
      <c r="K15" s="3"/>
      <c r="L15" s="8">
        <v>21392.139480227721</v>
      </c>
      <c r="M15" s="2">
        <f t="shared" si="1"/>
        <v>3.3770087598572079E-3</v>
      </c>
      <c r="N15" s="3"/>
      <c r="O15" s="8">
        <v>-52258.275213740002</v>
      </c>
      <c r="P15" s="2">
        <f t="shared" si="2"/>
        <v>-8.2496027727821351E-3</v>
      </c>
      <c r="Q15" s="3"/>
      <c r="R15" s="3">
        <f t="shared" si="3"/>
        <v>-183712.06391608535</v>
      </c>
      <c r="S15" s="2">
        <f t="shared" si="4"/>
        <v>-2.9001178199566571E-2</v>
      </c>
      <c r="T15" s="3"/>
      <c r="U15" s="3">
        <f t="shared" si="5"/>
        <v>6501295.2815179424</v>
      </c>
      <c r="V15" s="8">
        <f t="shared" si="6"/>
        <v>166653.88688553497</v>
      </c>
      <c r="W15" s="2">
        <f t="shared" si="7"/>
        <v>2.6308337994751747E-2</v>
      </c>
      <c r="X15" s="2"/>
    </row>
    <row r="16" spans="2:24" x14ac:dyDescent="0.25">
      <c r="B16" s="15" t="s">
        <v>48</v>
      </c>
      <c r="C16" s="20">
        <v>86</v>
      </c>
      <c r="D16" s="21">
        <v>4634610.5169545421</v>
      </c>
      <c r="E16" s="20"/>
      <c r="F16" s="8">
        <v>-281.22000000000116</v>
      </c>
      <c r="G16" s="2">
        <f t="shared" si="8"/>
        <v>-6.0678238003221505E-5</v>
      </c>
      <c r="H16" s="22"/>
      <c r="I16" s="8">
        <v>-152181.0190152016</v>
      </c>
      <c r="J16" s="2">
        <f t="shared" si="0"/>
        <v>-3.2835773029575216E-2</v>
      </c>
      <c r="K16" s="3"/>
      <c r="L16" s="8">
        <v>26020.314480684341</v>
      </c>
      <c r="M16" s="2">
        <f t="shared" si="1"/>
        <v>5.614347610332227E-3</v>
      </c>
      <c r="N16" s="3"/>
      <c r="O16" s="8">
        <v>-36323.442690949996</v>
      </c>
      <c r="P16" s="2">
        <f t="shared" si="2"/>
        <v>-7.8374315507354787E-3</v>
      </c>
      <c r="Q16" s="3"/>
      <c r="R16" s="3">
        <f t="shared" si="3"/>
        <v>-162484.14722546726</v>
      </c>
      <c r="S16" s="2">
        <f t="shared" si="4"/>
        <v>-3.5058856969978465E-2</v>
      </c>
      <c r="T16" s="3"/>
      <c r="U16" s="3">
        <f t="shared" si="5"/>
        <v>4471845.1497290758</v>
      </c>
      <c r="V16" s="8">
        <f t="shared" si="6"/>
        <v>-162765.3672254663</v>
      </c>
      <c r="W16" s="2">
        <f t="shared" si="7"/>
        <v>-3.511953520798148E-2</v>
      </c>
      <c r="X16" s="2"/>
    </row>
    <row r="17" spans="2:27" x14ac:dyDescent="0.25">
      <c r="B17" s="15" t="s">
        <v>49</v>
      </c>
      <c r="C17" s="20">
        <v>87</v>
      </c>
      <c r="D17" s="21">
        <v>7709847.8877991261</v>
      </c>
      <c r="E17" s="20"/>
      <c r="F17" s="8">
        <v>352242.26000000024</v>
      </c>
      <c r="G17" s="2">
        <f t="shared" si="8"/>
        <v>4.5687316420006861E-2</v>
      </c>
      <c r="H17" s="22"/>
      <c r="I17" s="8">
        <v>-106551.53823372703</v>
      </c>
      <c r="J17" s="2">
        <f t="shared" si="0"/>
        <v>-1.3820186829152023E-2</v>
      </c>
      <c r="K17" s="3"/>
      <c r="L17" s="8">
        <v>14969.602689134326</v>
      </c>
      <c r="M17" s="2">
        <f t="shared" si="1"/>
        <v>1.9416210160026373E-3</v>
      </c>
      <c r="N17" s="3"/>
      <c r="O17" s="8">
        <v>-46221.081791180004</v>
      </c>
      <c r="P17" s="2">
        <f t="shared" si="2"/>
        <v>-5.9950705206940728E-3</v>
      </c>
      <c r="Q17" s="3"/>
      <c r="R17" s="3">
        <f t="shared" si="3"/>
        <v>-137803.01733577272</v>
      </c>
      <c r="S17" s="2">
        <f t="shared" si="4"/>
        <v>-1.7873636333843462E-2</v>
      </c>
      <c r="T17" s="3"/>
      <c r="U17" s="3">
        <f t="shared" si="5"/>
        <v>7924287.1304633534</v>
      </c>
      <c r="V17" s="8">
        <f t="shared" si="6"/>
        <v>214439.24266422726</v>
      </c>
      <c r="W17" s="2">
        <f t="shared" si="7"/>
        <v>2.7813680086163368E-2</v>
      </c>
      <c r="X17" s="2"/>
    </row>
    <row r="18" spans="2:27" x14ac:dyDescent="0.25">
      <c r="B18" s="15" t="s">
        <v>50</v>
      </c>
      <c r="C18" s="20" t="s">
        <v>51</v>
      </c>
      <c r="D18" s="21">
        <v>21454.119753599993</v>
      </c>
      <c r="E18" s="20"/>
      <c r="F18" s="8">
        <v>3924.909999999998</v>
      </c>
      <c r="G18" s="2">
        <f t="shared" si="8"/>
        <v>0.18294435031954176</v>
      </c>
      <c r="H18" s="22"/>
      <c r="I18" s="8">
        <v>-866.53242810000165</v>
      </c>
      <c r="J18" s="2">
        <f t="shared" si="0"/>
        <v>-4.0390024762241662E-2</v>
      </c>
      <c r="K18" s="3"/>
      <c r="L18" s="8">
        <v>278.53775050000007</v>
      </c>
      <c r="M18" s="2">
        <f t="shared" si="1"/>
        <v>1.2982949368186572E-2</v>
      </c>
      <c r="N18" s="3"/>
      <c r="O18" s="8">
        <v>-342.70052480000004</v>
      </c>
      <c r="P18" s="2">
        <f t="shared" si="2"/>
        <v>-1.5973646494748171E-2</v>
      </c>
      <c r="Q18" s="3"/>
      <c r="R18" s="3">
        <f t="shared" si="3"/>
        <v>-930.69520240000156</v>
      </c>
      <c r="S18" s="2">
        <f t="shared" si="4"/>
        <v>-4.3380721888803257E-2</v>
      </c>
      <c r="T18" s="3"/>
      <c r="U18" s="3">
        <f t="shared" si="5"/>
        <v>24448.334551199991</v>
      </c>
      <c r="V18" s="8">
        <f t="shared" si="6"/>
        <v>2994.2147975999978</v>
      </c>
      <c r="W18" s="2">
        <f t="shared" si="7"/>
        <v>0.13956362843073858</v>
      </c>
      <c r="X18" s="2"/>
    </row>
    <row r="19" spans="2:27" x14ac:dyDescent="0.25">
      <c r="B19" s="15" t="s">
        <v>52</v>
      </c>
      <c r="C19" s="15" t="s">
        <v>53</v>
      </c>
      <c r="D19" s="21">
        <v>4507727.2843604945</v>
      </c>
      <c r="F19" s="8">
        <v>410046.28575402207</v>
      </c>
      <c r="G19" s="2">
        <f t="shared" si="8"/>
        <v>9.09651937411282E-2</v>
      </c>
      <c r="H19" s="22"/>
      <c r="I19" s="8">
        <v>-176127.76092043327</v>
      </c>
      <c r="J19" s="2">
        <f t="shared" si="0"/>
        <v>-3.9072408291314878E-2</v>
      </c>
      <c r="K19" s="3"/>
      <c r="L19" s="8">
        <v>56536.053717578929</v>
      </c>
      <c r="M19" s="2">
        <f t="shared" si="1"/>
        <v>1.2542030640081109E-2</v>
      </c>
      <c r="N19" s="3"/>
      <c r="O19" s="8">
        <v>-128237.8296924</v>
      </c>
      <c r="P19" s="2">
        <f t="shared" si="2"/>
        <v>-2.8448444549278661E-2</v>
      </c>
      <c r="Q19" s="3"/>
      <c r="R19" s="3">
        <f t="shared" si="3"/>
        <v>-247829.53689525434</v>
      </c>
      <c r="S19" s="2">
        <f t="shared" si="4"/>
        <v>-5.4978822200512423E-2</v>
      </c>
      <c r="T19" s="3"/>
      <c r="U19" s="3">
        <f t="shared" si="5"/>
        <v>4669944.033219262</v>
      </c>
      <c r="V19" s="8">
        <f t="shared" si="6"/>
        <v>162216.74885876756</v>
      </c>
      <c r="W19" s="2">
        <f t="shared" si="7"/>
        <v>3.5986371540615736E-2</v>
      </c>
      <c r="X19" s="2"/>
    </row>
    <row r="20" spans="2:27" x14ac:dyDescent="0.25">
      <c r="B20" s="15" t="s">
        <v>54</v>
      </c>
      <c r="C20" s="15" t="s">
        <v>55</v>
      </c>
      <c r="D20" s="21">
        <v>7705038.1222654162</v>
      </c>
      <c r="F20" s="8">
        <v>1391907.53</v>
      </c>
      <c r="G20" s="2">
        <f t="shared" si="8"/>
        <v>0.18064901275151055</v>
      </c>
      <c r="H20" s="22"/>
      <c r="I20" s="8">
        <v>-298624.84595378366</v>
      </c>
      <c r="J20" s="2">
        <f t="shared" si="0"/>
        <v>-3.8757088701591356E-2</v>
      </c>
      <c r="K20" s="3"/>
      <c r="L20" s="8">
        <v>95474.419652263314</v>
      </c>
      <c r="M20" s="2">
        <f t="shared" si="1"/>
        <v>1.2391167718738315E-2</v>
      </c>
      <c r="N20" s="3"/>
      <c r="O20" s="8">
        <v>-247694.44367510002</v>
      </c>
      <c r="P20" s="2">
        <f t="shared" si="2"/>
        <v>-3.2147075685366434E-2</v>
      </c>
      <c r="Q20" s="3"/>
      <c r="R20" s="3">
        <f t="shared" si="3"/>
        <v>-450844.86997662036</v>
      </c>
      <c r="S20" s="2">
        <f t="shared" si="4"/>
        <v>-5.8512996668219477E-2</v>
      </c>
      <c r="T20" s="3"/>
      <c r="U20" s="3">
        <f t="shared" si="5"/>
        <v>8646100.7822887953</v>
      </c>
      <c r="V20" s="8">
        <f t="shared" si="6"/>
        <v>941062.66002337914</v>
      </c>
      <c r="W20" s="2">
        <f t="shared" si="7"/>
        <v>0.122136016083291</v>
      </c>
      <c r="X20" s="2"/>
    </row>
    <row r="21" spans="2:27" x14ac:dyDescent="0.25">
      <c r="B21" s="15" t="s">
        <v>56</v>
      </c>
      <c r="C21" s="15" t="s">
        <v>57</v>
      </c>
      <c r="D21" s="21">
        <v>76576.498531000005</v>
      </c>
      <c r="F21" s="8">
        <v>302.34999999999582</v>
      </c>
      <c r="G21" s="2">
        <f t="shared" si="8"/>
        <v>3.9483393181995296E-3</v>
      </c>
      <c r="H21" s="22"/>
      <c r="I21" s="8">
        <v>-3382.4162797638301</v>
      </c>
      <c r="J21" s="2">
        <f t="shared" si="0"/>
        <v>-4.4170422318207024E-2</v>
      </c>
      <c r="K21" s="3"/>
      <c r="L21" s="8">
        <v>1085.8368811878063</v>
      </c>
      <c r="M21" s="2">
        <f t="shared" si="1"/>
        <v>1.4179766664941378E-2</v>
      </c>
      <c r="N21" s="3"/>
      <c r="O21" s="8">
        <v>-1457.8458224999999</v>
      </c>
      <c r="P21" s="2">
        <f t="shared" si="2"/>
        <v>-1.9037770732097774E-2</v>
      </c>
      <c r="Q21" s="3"/>
      <c r="R21" s="3">
        <f t="shared" si="3"/>
        <v>-3754.4252210760237</v>
      </c>
      <c r="S21" s="2">
        <f t="shared" si="4"/>
        <v>-4.9028426385363422E-2</v>
      </c>
      <c r="T21" s="3"/>
      <c r="U21" s="3">
        <f t="shared" si="5"/>
        <v>73124.423309923965</v>
      </c>
      <c r="V21" s="8">
        <f t="shared" si="6"/>
        <v>-3452.0752210760402</v>
      </c>
      <c r="W21" s="2">
        <f t="shared" si="7"/>
        <v>-4.508008706716405E-2</v>
      </c>
      <c r="X21" s="2"/>
    </row>
    <row r="22" spans="2:27" x14ac:dyDescent="0.25">
      <c r="B22" s="15" t="s">
        <v>58</v>
      </c>
      <c r="C22" s="15" t="s">
        <v>59</v>
      </c>
      <c r="D22" s="21">
        <v>4076997.0327608585</v>
      </c>
      <c r="F22" s="8">
        <v>1064195.83</v>
      </c>
      <c r="G22" s="2">
        <f t="shared" si="8"/>
        <v>0.26102443083686733</v>
      </c>
      <c r="H22" s="22"/>
      <c r="I22" s="8">
        <v>-152750.99738961991</v>
      </c>
      <c r="J22" s="2">
        <f t="shared" si="0"/>
        <v>-3.7466546127501124E-2</v>
      </c>
      <c r="K22" s="3"/>
      <c r="L22" s="8">
        <v>48580.80638737644</v>
      </c>
      <c r="M22" s="2">
        <f t="shared" si="1"/>
        <v>1.1915830695240541E-2</v>
      </c>
      <c r="N22" s="3"/>
      <c r="O22" s="8">
        <v>-202459.16161459999</v>
      </c>
      <c r="P22" s="2">
        <f t="shared" si="2"/>
        <v>-4.96588935404495E-2</v>
      </c>
      <c r="Q22" s="3"/>
      <c r="R22" s="3">
        <f t="shared" si="3"/>
        <v>-306629.35261684342</v>
      </c>
      <c r="S22" s="2">
        <f t="shared" si="4"/>
        <v>-7.5209608972710076E-2</v>
      </c>
      <c r="T22" s="3"/>
      <c r="U22" s="3">
        <f t="shared" si="5"/>
        <v>4834563.5101440148</v>
      </c>
      <c r="V22" s="8">
        <f t="shared" si="6"/>
        <v>757566.47738315631</v>
      </c>
      <c r="W22" s="2">
        <f t="shared" si="7"/>
        <v>0.18581482186415718</v>
      </c>
      <c r="X22" s="2"/>
    </row>
    <row r="23" spans="2:27" x14ac:dyDescent="0.25">
      <c r="B23" s="15" t="s">
        <v>60</v>
      </c>
      <c r="D23" s="21">
        <v>1897125.6151234768</v>
      </c>
      <c r="F23" s="8">
        <v>38602.938156811055</v>
      </c>
      <c r="G23" s="2">
        <f t="shared" si="8"/>
        <v>2.0348119201531383E-2</v>
      </c>
      <c r="H23" s="23"/>
      <c r="I23" s="8">
        <v>-35274.722042470239</v>
      </c>
      <c r="J23" s="2">
        <f t="shared" si="0"/>
        <v>-1.8593772474140749E-2</v>
      </c>
      <c r="K23" s="24"/>
      <c r="L23" s="8">
        <v>11662.625379653648</v>
      </c>
      <c r="M23" s="2">
        <f t="shared" si="1"/>
        <v>6.1475240683493545E-3</v>
      </c>
      <c r="N23" s="24"/>
      <c r="O23" s="8">
        <v>-91614.440872499996</v>
      </c>
      <c r="P23" s="2">
        <f t="shared" si="2"/>
        <v>-4.8291183326064129E-2</v>
      </c>
      <c r="Q23" s="24"/>
      <c r="R23" s="3">
        <f t="shared" si="3"/>
        <v>-115226.53753531659</v>
      </c>
      <c r="S23" s="2">
        <f t="shared" si="4"/>
        <v>-6.0737431731855522E-2</v>
      </c>
      <c r="T23" s="24"/>
      <c r="U23" s="3">
        <f t="shared" si="5"/>
        <v>1820502.0157449713</v>
      </c>
      <c r="V23" s="8">
        <f t="shared" si="6"/>
        <v>-76623.599378505489</v>
      </c>
      <c r="W23" s="2">
        <f t="shared" si="7"/>
        <v>-4.0389312530324115E-2</v>
      </c>
      <c r="X23" s="4"/>
      <c r="Y23" s="25"/>
    </row>
    <row r="24" spans="2:27" x14ac:dyDescent="0.25">
      <c r="B24" s="15" t="s">
        <v>61</v>
      </c>
      <c r="D24" s="26">
        <f>SUM(D11:D23)</f>
        <v>823140413.27111971</v>
      </c>
      <c r="F24" s="5">
        <f>SUM(F11:F23)</f>
        <v>98526007.047224894</v>
      </c>
      <c r="G24" s="6">
        <f t="shared" si="8"/>
        <v>0.11969526153586284</v>
      </c>
      <c r="H24" s="23"/>
      <c r="I24" s="5">
        <f>SUM(I11:I23)</f>
        <v>-27748296.343576133</v>
      </c>
      <c r="J24" s="6">
        <f t="shared" si="0"/>
        <v>-3.3710283077106808E-2</v>
      </c>
      <c r="K24" s="24"/>
      <c r="L24" s="5">
        <f>SUM(L11:L23)</f>
        <v>6113865.4602108132</v>
      </c>
      <c r="M24" s="6">
        <f t="shared" si="1"/>
        <v>7.4274879007757751E-3</v>
      </c>
      <c r="N24" s="24"/>
      <c r="O24" s="5">
        <f>SUM(O11:O23)</f>
        <v>-10620091.678408891</v>
      </c>
      <c r="P24" s="6">
        <f t="shared" si="2"/>
        <v>-1.2901919899917399E-2</v>
      </c>
      <c r="Q24" s="24"/>
      <c r="R24" s="5">
        <f>SUM(R11:R23)</f>
        <v>-32254522.561774209</v>
      </c>
      <c r="S24" s="6">
        <f>R24/$D24</f>
        <v>-3.9184715076248433E-2</v>
      </c>
      <c r="T24" s="24"/>
      <c r="U24" s="5">
        <f>SUM(U11:U23)</f>
        <v>889411897.75657034</v>
      </c>
      <c r="V24" s="5">
        <f>SUM(V11:V23)</f>
        <v>66271484.485450737</v>
      </c>
      <c r="W24" s="6">
        <f t="shared" si="7"/>
        <v>8.0510546459614474E-2</v>
      </c>
      <c r="X24" s="4"/>
      <c r="Y24" s="24"/>
    </row>
    <row r="25" spans="2:27" s="32" customFormat="1" x14ac:dyDescent="0.25">
      <c r="B25" s="27"/>
      <c r="C25" s="28"/>
      <c r="D25" s="28"/>
      <c r="E25" s="28"/>
      <c r="F25" s="29"/>
      <c r="G25" s="7"/>
      <c r="H25" s="7"/>
      <c r="I25" s="29"/>
      <c r="J25" s="7"/>
      <c r="K25" s="7"/>
      <c r="L25" s="29"/>
      <c r="M25" s="7"/>
      <c r="N25" s="7"/>
      <c r="O25" s="29"/>
      <c r="P25" s="7"/>
      <c r="Q25" s="7"/>
      <c r="R25" s="7"/>
      <c r="S25" s="7"/>
      <c r="T25" s="7"/>
      <c r="U25" s="7"/>
      <c r="V25" s="29"/>
      <c r="W25" s="7"/>
      <c r="X25" s="30"/>
      <c r="Y25" s="31"/>
    </row>
    <row r="26" spans="2:27" s="32" customFormat="1" x14ac:dyDescent="0.25">
      <c r="B26" s="27" t="s">
        <v>62</v>
      </c>
      <c r="C26" s="27"/>
      <c r="D26" s="33">
        <v>5622676.1599999992</v>
      </c>
      <c r="E26" s="27"/>
      <c r="F26" s="8">
        <v>-644531.05999999982</v>
      </c>
      <c r="G26" s="2">
        <f t="shared" si="8"/>
        <v>-0.11463065658755632</v>
      </c>
      <c r="H26" s="34"/>
      <c r="I26" s="8">
        <v>-227387.04999999987</v>
      </c>
      <c r="J26" s="2">
        <f t="shared" si="0"/>
        <v>-4.0441071747585745E-2</v>
      </c>
      <c r="K26" s="35"/>
      <c r="L26" s="8">
        <v>73243.629999999961</v>
      </c>
      <c r="M26" s="2">
        <f t="shared" si="1"/>
        <v>1.3026471366261288E-2</v>
      </c>
      <c r="N26" s="24"/>
      <c r="O26" s="8"/>
      <c r="P26" s="2">
        <f>O26/$D26</f>
        <v>0</v>
      </c>
      <c r="Q26" s="36"/>
      <c r="R26" s="3">
        <f t="shared" ref="R26" si="9">SUM(I26,L26,O26)</f>
        <v>-154143.41999999993</v>
      </c>
      <c r="S26" s="2">
        <f>R26/$D26</f>
        <v>-2.7414600381324459E-2</v>
      </c>
      <c r="T26" s="36"/>
      <c r="U26" s="3">
        <f>SUM(D26,F26,I26,L26,O26)</f>
        <v>4824001.68</v>
      </c>
      <c r="V26" s="8">
        <f>U26-D26</f>
        <v>-798674.47999999952</v>
      </c>
      <c r="W26" s="2">
        <f t="shared" si="7"/>
        <v>-0.14204525696888073</v>
      </c>
      <c r="X26" s="4"/>
      <c r="Y26" s="30"/>
      <c r="Z26" s="37"/>
      <c r="AA26" s="38"/>
    </row>
    <row r="27" spans="2:27" s="32" customFormat="1" x14ac:dyDescent="0.25">
      <c r="B27" s="39" t="s">
        <v>63</v>
      </c>
      <c r="C27" s="39"/>
      <c r="D27" s="40">
        <f>D24+D26</f>
        <v>828763089.43111968</v>
      </c>
      <c r="E27" s="39"/>
      <c r="F27" s="41">
        <f>F24+F26</f>
        <v>97881475.987224892</v>
      </c>
      <c r="G27" s="6">
        <f t="shared" si="8"/>
        <v>0.11810549629377533</v>
      </c>
      <c r="H27" s="42"/>
      <c r="I27" s="41">
        <f>I24+I26</f>
        <v>-27975683.393576134</v>
      </c>
      <c r="J27" s="6">
        <f t="shared" si="0"/>
        <v>-3.3755947568537621E-2</v>
      </c>
      <c r="K27" s="35"/>
      <c r="L27" s="41">
        <f>L24+L26</f>
        <v>6187109.0902108131</v>
      </c>
      <c r="M27" s="6">
        <f t="shared" si="1"/>
        <v>7.4654737513199024E-3</v>
      </c>
      <c r="N27" s="35"/>
      <c r="O27" s="41">
        <f>O24+O26</f>
        <v>-10620091.678408891</v>
      </c>
      <c r="P27" s="6">
        <f t="shared" si="2"/>
        <v>-1.2814387867706251E-2</v>
      </c>
      <c r="Q27" s="35"/>
      <c r="R27" s="41">
        <f>R24+R26</f>
        <v>-32408665.981774211</v>
      </c>
      <c r="S27" s="6">
        <f t="shared" ref="S27" si="10">R27/$D27</f>
        <v>-3.9104861684923969E-2</v>
      </c>
      <c r="T27" s="35"/>
      <c r="U27" s="41">
        <f>U24+U26</f>
        <v>894235899.43657029</v>
      </c>
      <c r="V27" s="41">
        <f>V24+V26</f>
        <v>65472810.00545074</v>
      </c>
      <c r="W27" s="6">
        <f>V27/$D27</f>
        <v>7.9000634608851428E-2</v>
      </c>
      <c r="X27" s="4"/>
      <c r="Y27" s="30"/>
    </row>
    <row r="28" spans="2:27" x14ac:dyDescent="0.25">
      <c r="F28" s="8"/>
      <c r="G28" s="3"/>
      <c r="H28" s="25"/>
      <c r="I28" s="8"/>
      <c r="J28" s="3"/>
      <c r="K28" s="25"/>
      <c r="L28" s="8"/>
      <c r="M28" s="3"/>
      <c r="N28" s="24"/>
      <c r="O28" s="8"/>
      <c r="P28" s="3"/>
      <c r="Q28" s="25"/>
      <c r="R28" s="25"/>
      <c r="S28" s="25"/>
      <c r="T28" s="25"/>
      <c r="U28" s="25"/>
      <c r="V28" s="8"/>
      <c r="W28" s="3"/>
      <c r="X28" s="4"/>
      <c r="Y28" s="25"/>
    </row>
    <row r="29" spans="2:27" x14ac:dyDescent="0.25">
      <c r="F29" s="8"/>
      <c r="G29" s="3"/>
      <c r="H29" s="25"/>
      <c r="I29" s="8"/>
      <c r="J29" s="3"/>
      <c r="K29" s="25"/>
      <c r="L29" s="8"/>
      <c r="M29" s="3"/>
      <c r="N29" s="24"/>
      <c r="O29" s="8"/>
      <c r="P29" s="3"/>
      <c r="Q29" s="25"/>
      <c r="R29" s="25"/>
      <c r="S29" s="25"/>
      <c r="T29" s="25"/>
      <c r="U29" s="25"/>
      <c r="V29" s="8"/>
      <c r="W29" s="3"/>
      <c r="X29" s="4"/>
      <c r="Y29" s="25"/>
    </row>
    <row r="30" spans="2:27" s="32" customFormat="1" x14ac:dyDescent="0.25">
      <c r="B30" s="43" t="s">
        <v>64</v>
      </c>
      <c r="C30" s="43"/>
      <c r="D30" s="43"/>
      <c r="E30" s="43"/>
      <c r="F30" s="44"/>
      <c r="G30" s="9"/>
      <c r="H30" s="31"/>
      <c r="I30" s="44"/>
      <c r="J30" s="9"/>
      <c r="K30" s="31"/>
      <c r="L30" s="44"/>
      <c r="M30" s="9"/>
      <c r="N30" s="31"/>
      <c r="O30" s="44"/>
      <c r="P30" s="9"/>
      <c r="Q30" s="31"/>
      <c r="R30" s="31"/>
      <c r="S30" s="31"/>
      <c r="T30" s="31"/>
      <c r="U30" s="31"/>
      <c r="V30" s="44"/>
      <c r="W30" s="9"/>
      <c r="X30" s="30"/>
      <c r="Y30" s="31"/>
    </row>
    <row r="31" spans="2:27" s="32" customFormat="1" x14ac:dyDescent="0.25">
      <c r="B31" s="39" t="s">
        <v>65</v>
      </c>
      <c r="C31" s="39"/>
      <c r="D31" s="10">
        <f>D11+D12</f>
        <v>569368818.98832858</v>
      </c>
      <c r="E31" s="39"/>
      <c r="F31" s="10">
        <f>F11+F12</f>
        <v>64776973.471294619</v>
      </c>
      <c r="G31" s="2">
        <f t="shared" ref="G31:G38" si="11">F31/$D31</f>
        <v>0.11376979439512032</v>
      </c>
      <c r="H31" s="42"/>
      <c r="I31" s="10">
        <f>I11+I12</f>
        <v>-19327237.916809451</v>
      </c>
      <c r="J31" s="2">
        <f t="shared" ref="J31:J38" si="12">I31/$D31</f>
        <v>-3.3945023457994522E-2</v>
      </c>
      <c r="K31" s="31"/>
      <c r="L31" s="10">
        <f>L11+L12</f>
        <v>4349707.1953947339</v>
      </c>
      <c r="M31" s="2">
        <f t="shared" ref="M31:M38" si="13">L31/$D31</f>
        <v>7.6395247690651952E-3</v>
      </c>
      <c r="N31" s="45"/>
      <c r="O31" s="10">
        <f>O11+O12</f>
        <v>-6879257.7137757204</v>
      </c>
      <c r="P31" s="2">
        <f t="shared" ref="P31:P38" si="14">O31/$D31</f>
        <v>-1.2082252284203041E-2</v>
      </c>
      <c r="Q31" s="31"/>
      <c r="R31" s="10">
        <f>R11+R12</f>
        <v>-21856788.435190435</v>
      </c>
      <c r="S31" s="2">
        <f t="shared" ref="S31:S32" si="15">R31/$D31</f>
        <v>-3.8387750973132365E-2</v>
      </c>
      <c r="T31" s="31"/>
      <c r="U31" s="10">
        <f>U11+U12</f>
        <v>612289004.0244329</v>
      </c>
      <c r="V31" s="10">
        <f>V11+V12</f>
        <v>42920185.036104247</v>
      </c>
      <c r="W31" s="2">
        <f t="shared" ref="W31:W38" si="16">V31/$D31</f>
        <v>7.5382043421988065E-2</v>
      </c>
      <c r="X31" s="4"/>
      <c r="Y31" s="46"/>
    </row>
    <row r="32" spans="2:27" s="32" customFormat="1" x14ac:dyDescent="0.25">
      <c r="B32" s="47" t="s">
        <v>66</v>
      </c>
      <c r="C32" s="47"/>
      <c r="D32" s="10">
        <f>D13+D18</f>
        <v>179232779.05779585</v>
      </c>
      <c r="E32" s="47"/>
      <c r="F32" s="10">
        <f>F13+F18</f>
        <v>28556167.199999996</v>
      </c>
      <c r="G32" s="2">
        <f t="shared" si="11"/>
        <v>0.15932446815876075</v>
      </c>
      <c r="H32" s="42"/>
      <c r="I32" s="10">
        <f>I13+I18</f>
        <v>-6111754.4347072653</v>
      </c>
      <c r="J32" s="2">
        <f t="shared" si="12"/>
        <v>-3.4099535067391072E-2</v>
      </c>
      <c r="K32" s="31"/>
      <c r="L32" s="10">
        <f>L13+L18</f>
        <v>1275806.3027101378</v>
      </c>
      <c r="M32" s="2">
        <f t="shared" si="13"/>
        <v>7.1181527699168134E-3</v>
      </c>
      <c r="N32" s="45"/>
      <c r="O32" s="10">
        <f>O13+O18</f>
        <v>-2527170.7257094407</v>
      </c>
      <c r="P32" s="2">
        <f t="shared" si="14"/>
        <v>-1.4099936066351584E-2</v>
      </c>
      <c r="Q32" s="31"/>
      <c r="R32" s="10">
        <f>R13+R18</f>
        <v>-7363118.8577065682</v>
      </c>
      <c r="S32" s="2">
        <f t="shared" si="15"/>
        <v>-4.1081318363825843E-2</v>
      </c>
      <c r="T32" s="31"/>
      <c r="U32" s="10">
        <f t="shared" ref="U32:V36" si="17">U13+U18</f>
        <v>200425827.40008926</v>
      </c>
      <c r="V32" s="10">
        <f t="shared" si="17"/>
        <v>21193048.342293426</v>
      </c>
      <c r="W32" s="2">
        <f t="shared" si="16"/>
        <v>0.1182431497949349</v>
      </c>
      <c r="X32" s="4"/>
      <c r="Y32" s="31"/>
    </row>
    <row r="33" spans="2:25" s="32" customFormat="1" x14ac:dyDescent="0.25">
      <c r="B33" s="39" t="s">
        <v>67</v>
      </c>
      <c r="C33" s="39"/>
      <c r="D33" s="10">
        <f>D14+D19</f>
        <v>42103978.156928271</v>
      </c>
      <c r="E33" s="39"/>
      <c r="F33" s="10">
        <f>F14+F19</f>
        <v>1995530.7369718445</v>
      </c>
      <c r="G33" s="2">
        <f t="shared" si="11"/>
        <v>4.7395301449525307E-2</v>
      </c>
      <c r="H33" s="42"/>
      <c r="I33" s="10">
        <f>I14+I19</f>
        <v>-1407692.5249622802</v>
      </c>
      <c r="J33" s="2">
        <f t="shared" si="12"/>
        <v>-3.3433717823897417E-2</v>
      </c>
      <c r="K33" s="31"/>
      <c r="L33" s="10">
        <f>L14+L19</f>
        <v>269166.21715541405</v>
      </c>
      <c r="M33" s="2">
        <f t="shared" si="13"/>
        <v>6.3928927606837632E-3</v>
      </c>
      <c r="N33" s="45"/>
      <c r="O33" s="10">
        <f>O14+O19</f>
        <v>-535634.54724316008</v>
      </c>
      <c r="P33" s="2">
        <f>O33/$D33</f>
        <v>-1.2721708747965913E-2</v>
      </c>
      <c r="Q33" s="31"/>
      <c r="R33" s="10">
        <f>R14+R19</f>
        <v>-1674160.8550500262</v>
      </c>
      <c r="S33" s="2">
        <f>R33/$D33</f>
        <v>-3.9762533811179564E-2</v>
      </c>
      <c r="T33" s="31"/>
      <c r="U33" s="10">
        <f t="shared" si="17"/>
        <v>42425348.038850091</v>
      </c>
      <c r="V33" s="10">
        <f t="shared" si="17"/>
        <v>321369.88192181569</v>
      </c>
      <c r="W33" s="2">
        <f t="shared" si="16"/>
        <v>7.6327676383456848E-3</v>
      </c>
      <c r="X33" s="4"/>
      <c r="Y33" s="31"/>
    </row>
    <row r="34" spans="2:25" s="32" customFormat="1" x14ac:dyDescent="0.25">
      <c r="B34" s="39" t="s">
        <v>68</v>
      </c>
      <c r="C34" s="39"/>
      <c r="D34" s="10">
        <f>D15+D20</f>
        <v>14039679.516897824</v>
      </c>
      <c r="E34" s="39"/>
      <c r="F34" s="10">
        <f>F15+F20</f>
        <v>1742273.4808016201</v>
      </c>
      <c r="G34" s="2">
        <f t="shared" si="11"/>
        <v>0.12409638544132444</v>
      </c>
      <c r="H34" s="42"/>
      <c r="I34" s="10">
        <f>I15+I20</f>
        <v>-451470.77413635672</v>
      </c>
      <c r="J34" s="2">
        <f t="shared" si="12"/>
        <v>-3.2156772068263902E-2</v>
      </c>
      <c r="K34" s="31"/>
      <c r="L34" s="10">
        <f>L15+L20</f>
        <v>116866.55913249103</v>
      </c>
      <c r="M34" s="2">
        <f t="shared" si="13"/>
        <v>8.3240190056926323E-3</v>
      </c>
      <c r="N34" s="45"/>
      <c r="O34" s="10">
        <f>O15+O20</f>
        <v>-299952.71888884</v>
      </c>
      <c r="P34" s="2">
        <f t="shared" si="14"/>
        <v>-2.1364641445541833E-2</v>
      </c>
      <c r="Q34" s="31"/>
      <c r="R34" s="10">
        <f>R15+R20</f>
        <v>-634556.93389270571</v>
      </c>
      <c r="S34" s="2">
        <f t="shared" ref="S34:S38" si="18">R34/$D34</f>
        <v>-4.5197394508113102E-2</v>
      </c>
      <c r="T34" s="31"/>
      <c r="U34" s="10">
        <f t="shared" si="17"/>
        <v>15147396.063806739</v>
      </c>
      <c r="V34" s="10">
        <f t="shared" si="17"/>
        <v>1107716.5469089141</v>
      </c>
      <c r="W34" s="2">
        <f t="shared" si="16"/>
        <v>7.8898990933211316E-2</v>
      </c>
      <c r="X34" s="4"/>
      <c r="Y34" s="31"/>
    </row>
    <row r="35" spans="2:25" s="32" customFormat="1" x14ac:dyDescent="0.25">
      <c r="B35" s="39" t="s">
        <v>69</v>
      </c>
      <c r="C35" s="39"/>
      <c r="D35" s="10">
        <f>D16+D21</f>
        <v>4711187.0154855419</v>
      </c>
      <c r="E35" s="39"/>
      <c r="F35" s="10">
        <f>F16+F21</f>
        <v>21.129999999994652</v>
      </c>
      <c r="G35" s="2">
        <f t="shared" si="11"/>
        <v>4.485069246994637E-6</v>
      </c>
      <c r="H35" s="42"/>
      <c r="I35" s="10">
        <f>I16+I21</f>
        <v>-155563.43529496543</v>
      </c>
      <c r="J35" s="2">
        <f t="shared" si="12"/>
        <v>-3.3020008499690778E-2</v>
      </c>
      <c r="K35" s="31"/>
      <c r="L35" s="10">
        <f>L16+L21</f>
        <v>27106.151361872147</v>
      </c>
      <c r="M35" s="2">
        <f t="shared" si="13"/>
        <v>5.7535715039065474E-3</v>
      </c>
      <c r="N35" s="45"/>
      <c r="O35" s="10">
        <f>O16+O21</f>
        <v>-37781.288513449996</v>
      </c>
      <c r="P35" s="2">
        <f t="shared" si="14"/>
        <v>-8.0194839197136394E-3</v>
      </c>
      <c r="Q35" s="31"/>
      <c r="R35" s="10">
        <f>R16+R21</f>
        <v>-166238.57244654329</v>
      </c>
      <c r="S35" s="2">
        <f t="shared" si="18"/>
        <v>-3.528592091549787E-2</v>
      </c>
      <c r="T35" s="31"/>
      <c r="U35" s="10">
        <f t="shared" si="17"/>
        <v>4544969.5730389999</v>
      </c>
      <c r="V35" s="10">
        <f t="shared" si="17"/>
        <v>-166217.44244654232</v>
      </c>
      <c r="W35" s="2">
        <f t="shared" si="16"/>
        <v>-3.5281435846250674E-2</v>
      </c>
      <c r="X35" s="4"/>
      <c r="Y35" s="31"/>
    </row>
    <row r="36" spans="2:25" s="32" customFormat="1" x14ac:dyDescent="0.25">
      <c r="B36" s="27" t="s">
        <v>70</v>
      </c>
      <c r="C36" s="27"/>
      <c r="D36" s="10">
        <f>D17+D22</f>
        <v>11786844.920559984</v>
      </c>
      <c r="E36" s="27"/>
      <c r="F36" s="10">
        <f>F17+F22</f>
        <v>1416438.0900000003</v>
      </c>
      <c r="G36" s="2">
        <f t="shared" si="11"/>
        <v>0.12017109748591707</v>
      </c>
      <c r="H36" s="42"/>
      <c r="I36" s="10">
        <f>I17+I22</f>
        <v>-259302.53562334692</v>
      </c>
      <c r="J36" s="2">
        <f t="shared" si="12"/>
        <v>-2.199931681217264E-2</v>
      </c>
      <c r="K36" s="42"/>
      <c r="L36" s="10">
        <f>L17+L22</f>
        <v>63550.409076510769</v>
      </c>
      <c r="M36" s="2">
        <f t="shared" si="13"/>
        <v>5.3916386874369379E-3</v>
      </c>
      <c r="N36" s="45"/>
      <c r="O36" s="10">
        <f>O17+O22</f>
        <v>-248680.24340578</v>
      </c>
      <c r="P36" s="2">
        <f t="shared" si="14"/>
        <v>-2.109811786630051E-2</v>
      </c>
      <c r="Q36" s="42"/>
      <c r="R36" s="10">
        <f>R17+R22</f>
        <v>-444432.36995261617</v>
      </c>
      <c r="S36" s="2">
        <f t="shared" si="18"/>
        <v>-3.7705795991036212E-2</v>
      </c>
      <c r="T36" s="42"/>
      <c r="U36" s="10">
        <f t="shared" si="17"/>
        <v>12758850.640607368</v>
      </c>
      <c r="V36" s="10">
        <f t="shared" si="17"/>
        <v>972005.72004738357</v>
      </c>
      <c r="W36" s="2">
        <f t="shared" si="16"/>
        <v>8.2465301494880822E-2</v>
      </c>
      <c r="X36" s="4"/>
      <c r="Y36" s="31"/>
    </row>
    <row r="37" spans="2:25" s="32" customFormat="1" x14ac:dyDescent="0.25">
      <c r="B37" s="48" t="s">
        <v>60</v>
      </c>
      <c r="C37" s="27"/>
      <c r="D37" s="10">
        <f>D23</f>
        <v>1897125.6151234768</v>
      </c>
      <c r="E37" s="27"/>
      <c r="F37" s="10">
        <f>F23</f>
        <v>38602.938156811055</v>
      </c>
      <c r="G37" s="2">
        <f t="shared" si="11"/>
        <v>2.0348119201531383E-2</v>
      </c>
      <c r="H37" s="42"/>
      <c r="I37" s="10">
        <f>I23</f>
        <v>-35274.722042470239</v>
      </c>
      <c r="J37" s="2">
        <f t="shared" si="12"/>
        <v>-1.8593772474140749E-2</v>
      </c>
      <c r="K37" s="42"/>
      <c r="L37" s="10">
        <f>L23</f>
        <v>11662.625379653648</v>
      </c>
      <c r="M37" s="2">
        <f t="shared" si="13"/>
        <v>6.1475240683493545E-3</v>
      </c>
      <c r="N37" s="45"/>
      <c r="O37" s="10">
        <f>O23</f>
        <v>-91614.440872499996</v>
      </c>
      <c r="P37" s="2">
        <f t="shared" si="14"/>
        <v>-4.8291183326064129E-2</v>
      </c>
      <c r="Q37" s="42"/>
      <c r="R37" s="10">
        <f>R23</f>
        <v>-115226.53753531659</v>
      </c>
      <c r="S37" s="2">
        <f t="shared" si="18"/>
        <v>-6.0737431731855522E-2</v>
      </c>
      <c r="T37" s="42"/>
      <c r="U37" s="10">
        <f>U23</f>
        <v>1820502.0157449713</v>
      </c>
      <c r="V37" s="10">
        <f>V23</f>
        <v>-76623.599378505489</v>
      </c>
      <c r="W37" s="2">
        <f t="shared" si="16"/>
        <v>-4.0389312530324115E-2</v>
      </c>
      <c r="X37" s="4"/>
      <c r="Y37" s="31"/>
    </row>
    <row r="38" spans="2:25" s="32" customFormat="1" x14ac:dyDescent="0.25">
      <c r="B38" s="49" t="s">
        <v>71</v>
      </c>
      <c r="C38" s="49"/>
      <c r="D38" s="50">
        <f>SUM(D31:D37)</f>
        <v>823140413.27111959</v>
      </c>
      <c r="E38" s="27"/>
      <c r="F38" s="51">
        <f>SUM(F31:F37)</f>
        <v>98526007.047224894</v>
      </c>
      <c r="G38" s="6">
        <f t="shared" si="11"/>
        <v>0.11969526153586285</v>
      </c>
      <c r="H38" s="42"/>
      <c r="I38" s="51">
        <f>SUM(I31:I37)</f>
        <v>-27748296.343576137</v>
      </c>
      <c r="J38" s="6">
        <f t="shared" si="12"/>
        <v>-3.3710283077106822E-2</v>
      </c>
      <c r="K38" s="42"/>
      <c r="L38" s="51">
        <f>SUM(L31:L37)</f>
        <v>6113865.4602108141</v>
      </c>
      <c r="M38" s="6">
        <f t="shared" si="13"/>
        <v>7.4274879007757777E-3</v>
      </c>
      <c r="N38" s="45"/>
      <c r="O38" s="51">
        <f>SUM(O31:O37)</f>
        <v>-10620091.678408889</v>
      </c>
      <c r="P38" s="6">
        <f t="shared" si="14"/>
        <v>-1.2901919899917399E-2</v>
      </c>
      <c r="Q38" s="42"/>
      <c r="R38" s="51">
        <f>SUM(R31:R37)</f>
        <v>-32254522.561774213</v>
      </c>
      <c r="S38" s="6">
        <f t="shared" si="18"/>
        <v>-3.918471507624844E-2</v>
      </c>
      <c r="T38" s="42"/>
      <c r="U38" s="51">
        <f>SUM(U31:U37)</f>
        <v>889411897.75657034</v>
      </c>
      <c r="V38" s="51">
        <f>SUM(V31:V37)</f>
        <v>66271484.485450737</v>
      </c>
      <c r="W38" s="6">
        <f t="shared" si="16"/>
        <v>8.0510546459614474E-2</v>
      </c>
      <c r="X38" s="4"/>
      <c r="Y38" s="31"/>
    </row>
    <row r="39" spans="2:25" s="32" customFormat="1" x14ac:dyDescent="0.25">
      <c r="B39" s="27"/>
      <c r="C39" s="27"/>
      <c r="D39" s="27"/>
      <c r="E39" s="27"/>
      <c r="F39" s="52"/>
      <c r="G39" s="10"/>
      <c r="H39" s="42"/>
      <c r="I39" s="52"/>
      <c r="J39" s="10"/>
      <c r="K39" s="42"/>
      <c r="L39" s="52"/>
      <c r="M39" s="10"/>
      <c r="N39" s="45"/>
      <c r="O39" s="52"/>
      <c r="P39" s="10"/>
      <c r="Q39" s="42"/>
      <c r="R39" s="52"/>
      <c r="S39" s="10"/>
      <c r="T39" s="42"/>
      <c r="U39" s="42"/>
      <c r="V39" s="52"/>
      <c r="W39" s="10"/>
      <c r="X39" s="4"/>
      <c r="Y39" s="31"/>
    </row>
    <row r="40" spans="2:25" s="32" customFormat="1" x14ac:dyDescent="0.25">
      <c r="B40" s="27" t="s">
        <v>62</v>
      </c>
      <c r="C40" s="27"/>
      <c r="D40" s="33">
        <f>D26</f>
        <v>5622676.1599999992</v>
      </c>
      <c r="E40" s="27"/>
      <c r="F40" s="52">
        <f>F26</f>
        <v>-644531.05999999982</v>
      </c>
      <c r="G40" s="2">
        <f t="shared" ref="G40:G41" si="19">F40/$D40</f>
        <v>-0.11463065658755632</v>
      </c>
      <c r="H40" s="42"/>
      <c r="I40" s="52">
        <f>I26</f>
        <v>-227387.04999999987</v>
      </c>
      <c r="J40" s="2">
        <f t="shared" ref="J40:J41" si="20">I40/$D40</f>
        <v>-4.0441071747585745E-2</v>
      </c>
      <c r="K40" s="42"/>
      <c r="L40" s="52">
        <f>L26</f>
        <v>73243.629999999961</v>
      </c>
      <c r="M40" s="2">
        <f t="shared" ref="M40:M41" si="21">L40/$D40</f>
        <v>1.3026471366261288E-2</v>
      </c>
      <c r="N40" s="45"/>
      <c r="O40" s="52">
        <f>O26</f>
        <v>0</v>
      </c>
      <c r="P40" s="2">
        <f t="shared" ref="P40:P41" si="22">O40/$D40</f>
        <v>0</v>
      </c>
      <c r="Q40" s="42"/>
      <c r="R40" s="52">
        <f>R26</f>
        <v>-154143.41999999993</v>
      </c>
      <c r="S40" s="2">
        <f t="shared" ref="S40:S41" si="23">R40/$D40</f>
        <v>-2.7414600381324459E-2</v>
      </c>
      <c r="T40" s="42"/>
      <c r="U40" s="52">
        <f>U26</f>
        <v>4824001.68</v>
      </c>
      <c r="V40" s="52">
        <f>V26</f>
        <v>-798674.47999999952</v>
      </c>
      <c r="W40" s="2">
        <f t="shared" ref="W40:W41" si="24">V40/$D40</f>
        <v>-0.14204525696888073</v>
      </c>
      <c r="X40" s="4"/>
      <c r="Y40" s="31"/>
    </row>
    <row r="41" spans="2:25" s="53" customFormat="1" x14ac:dyDescent="0.25">
      <c r="B41" s="39" t="s">
        <v>63</v>
      </c>
      <c r="C41" s="39"/>
      <c r="D41" s="50">
        <f>D38+D40</f>
        <v>828763089.43111956</v>
      </c>
      <c r="E41" s="39"/>
      <c r="F41" s="51">
        <f>F38+F40</f>
        <v>97881475.987224892</v>
      </c>
      <c r="G41" s="6">
        <f t="shared" si="19"/>
        <v>0.11810549629377534</v>
      </c>
      <c r="H41" s="42"/>
      <c r="I41" s="51">
        <f>I38+I40</f>
        <v>-27975683.393576138</v>
      </c>
      <c r="J41" s="6">
        <f t="shared" si="20"/>
        <v>-3.3755947568537635E-2</v>
      </c>
      <c r="K41" s="42"/>
      <c r="L41" s="51">
        <f>L38+L40</f>
        <v>6187109.090210814</v>
      </c>
      <c r="M41" s="6">
        <f t="shared" si="21"/>
        <v>7.465473751319905E-3</v>
      </c>
      <c r="N41" s="45"/>
      <c r="O41" s="51">
        <f>O38+O40</f>
        <v>-10620091.678408889</v>
      </c>
      <c r="P41" s="6">
        <f t="shared" si="22"/>
        <v>-1.2814387867706251E-2</v>
      </c>
      <c r="Q41" s="42"/>
      <c r="R41" s="51">
        <f>R38+R40</f>
        <v>-32408665.981774211</v>
      </c>
      <c r="S41" s="6">
        <f t="shared" si="23"/>
        <v>-3.9104861684923976E-2</v>
      </c>
      <c r="T41" s="42"/>
      <c r="U41" s="51">
        <f>U38+U40</f>
        <v>894235899.43657029</v>
      </c>
      <c r="V41" s="51">
        <f>V38+V40</f>
        <v>65472810.00545074</v>
      </c>
      <c r="W41" s="6">
        <f t="shared" si="24"/>
        <v>7.9000634608851428E-2</v>
      </c>
      <c r="X41" s="4"/>
      <c r="Y41" s="42"/>
    </row>
    <row r="42" spans="2:25" s="32" customFormat="1" x14ac:dyDescent="0.25">
      <c r="B42" s="53"/>
      <c r="C42" s="53"/>
      <c r="D42" s="53"/>
      <c r="E42" s="53"/>
      <c r="F42" s="53"/>
      <c r="G42" s="53"/>
      <c r="H42" s="53"/>
      <c r="K42" s="31"/>
      <c r="N42" s="53"/>
      <c r="P42" s="53"/>
      <c r="Q42" s="53"/>
      <c r="R42" s="53"/>
      <c r="S42" s="53"/>
      <c r="T42" s="53"/>
      <c r="U42" s="53"/>
      <c r="V42" s="53"/>
      <c r="W42" s="54"/>
    </row>
    <row r="43" spans="2:25" x14ac:dyDescent="0.25">
      <c r="B43" s="39" t="s">
        <v>72</v>
      </c>
      <c r="F43" s="55"/>
      <c r="G43" s="55"/>
      <c r="J43" s="56"/>
      <c r="N43" s="55"/>
      <c r="V43" s="55"/>
    </row>
    <row r="44" spans="2:25" x14ac:dyDescent="0.25">
      <c r="F44" s="55"/>
      <c r="G44" s="55"/>
      <c r="N44" s="55"/>
      <c r="V44" s="55"/>
    </row>
    <row r="45" spans="2:25" x14ac:dyDescent="0.25">
      <c r="B45" s="57"/>
    </row>
  </sheetData>
  <mergeCells count="4">
    <mergeCell ref="B1:W1"/>
    <mergeCell ref="B2:W2"/>
    <mergeCell ref="B3:W3"/>
    <mergeCell ref="B4:W4"/>
  </mergeCells>
  <printOptions horizontalCentered="1"/>
  <pageMargins left="0.45" right="0.45" top="0.75" bottom="0.75" header="0.3" footer="0.3"/>
  <pageSetup scale="52" orientation="landscape" blackAndWhite="1" r:id="rId1"/>
  <headerFooter>
    <oddFooter>&amp;RExhibit No. ___(JAP-15)
                 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90" zoomScaleNormal="90" workbookViewId="0">
      <selection activeCell="V26" sqref="V26"/>
    </sheetView>
  </sheetViews>
  <sheetFormatPr defaultColWidth="9.140625" defaultRowHeight="15" x14ac:dyDescent="0.25"/>
  <cols>
    <col min="1" max="1" width="2.140625" style="15" customWidth="1"/>
    <col min="2" max="2" width="2.42578125" style="15" customWidth="1"/>
    <col min="3" max="3" width="33.7109375" style="15" customWidth="1"/>
    <col min="4" max="5" width="11.85546875" style="15" customWidth="1"/>
    <col min="6" max="6" width="2.7109375" style="25" customWidth="1"/>
    <col min="7" max="8" width="11.85546875" style="15" customWidth="1"/>
    <col min="9" max="9" width="2.7109375" style="15" customWidth="1"/>
    <col min="10" max="11" width="11.85546875" style="15" customWidth="1"/>
    <col min="12" max="12" width="2.7109375" style="15" customWidth="1"/>
    <col min="13" max="14" width="11.85546875" style="15" customWidth="1"/>
    <col min="15" max="15" width="2.7109375" style="15" customWidth="1"/>
    <col min="16" max="17" width="11.85546875" style="15" customWidth="1"/>
    <col min="18" max="18" width="2.7109375" style="15" customWidth="1"/>
    <col min="19" max="20" width="11.85546875" style="15" customWidth="1"/>
    <col min="21" max="16384" width="9.140625" style="15"/>
  </cols>
  <sheetData>
    <row r="1" spans="2:20" x14ac:dyDescent="0.25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2:20" x14ac:dyDescent="0.25">
      <c r="B2" s="58" t="s">
        <v>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2:20" x14ac:dyDescent="0.25">
      <c r="B3" s="13" t="s">
        <v>73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2:20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2:20" x14ac:dyDescent="0.25">
      <c r="I5" s="20"/>
    </row>
    <row r="6" spans="2:20" x14ac:dyDescent="0.25">
      <c r="D6" s="59" t="s">
        <v>74</v>
      </c>
      <c r="E6" s="59"/>
      <c r="F6" s="60"/>
      <c r="G6" s="59" t="s">
        <v>75</v>
      </c>
      <c r="H6" s="59"/>
      <c r="I6" s="20"/>
      <c r="J6" s="59" t="s">
        <v>76</v>
      </c>
      <c r="K6" s="59"/>
      <c r="M6" s="59" t="s">
        <v>77</v>
      </c>
      <c r="N6" s="59"/>
      <c r="P6" s="61" t="s">
        <v>78</v>
      </c>
      <c r="Q6" s="61"/>
      <c r="S6" s="59" t="s">
        <v>79</v>
      </c>
      <c r="T6" s="59"/>
    </row>
    <row r="7" spans="2:20" ht="17.25" x14ac:dyDescent="0.25">
      <c r="D7" s="17" t="s">
        <v>102</v>
      </c>
      <c r="E7" s="17" t="s">
        <v>80</v>
      </c>
      <c r="F7" s="1"/>
      <c r="G7" s="17" t="s">
        <v>81</v>
      </c>
      <c r="H7" s="17" t="s">
        <v>80</v>
      </c>
      <c r="I7" s="20"/>
      <c r="J7" s="17" t="s">
        <v>81</v>
      </c>
      <c r="K7" s="17" t="s">
        <v>80</v>
      </c>
      <c r="M7" s="17" t="s">
        <v>81</v>
      </c>
      <c r="N7" s="17" t="s">
        <v>80</v>
      </c>
      <c r="P7" s="17" t="s">
        <v>81</v>
      </c>
      <c r="Q7" s="17" t="s">
        <v>80</v>
      </c>
      <c r="S7" s="17" t="s">
        <v>81</v>
      </c>
      <c r="T7" s="17" t="s">
        <v>80</v>
      </c>
    </row>
    <row r="8" spans="2:20" x14ac:dyDescent="0.25">
      <c r="B8" s="15" t="s">
        <v>82</v>
      </c>
      <c r="D8" s="15">
        <v>64</v>
      </c>
      <c r="E8" s="62"/>
      <c r="G8" s="15">
        <v>64</v>
      </c>
      <c r="H8" s="62"/>
      <c r="I8" s="20"/>
      <c r="J8" s="15">
        <v>64</v>
      </c>
      <c r="K8" s="62"/>
      <c r="M8" s="15">
        <v>64</v>
      </c>
      <c r="N8" s="62"/>
      <c r="P8" s="15">
        <v>64</v>
      </c>
      <c r="Q8" s="62"/>
      <c r="S8" s="15">
        <v>64</v>
      </c>
      <c r="T8" s="62"/>
    </row>
    <row r="9" spans="2:20" x14ac:dyDescent="0.25">
      <c r="E9" s="62"/>
      <c r="H9" s="62"/>
      <c r="I9" s="20"/>
      <c r="K9" s="62"/>
      <c r="N9" s="62"/>
      <c r="Q9" s="62"/>
      <c r="T9" s="62"/>
    </row>
    <row r="10" spans="2:20" x14ac:dyDescent="0.25">
      <c r="B10" s="15" t="s">
        <v>83</v>
      </c>
      <c r="E10" s="62"/>
      <c r="H10" s="62"/>
      <c r="I10" s="20"/>
      <c r="K10" s="62"/>
      <c r="N10" s="62"/>
      <c r="Q10" s="62"/>
      <c r="T10" s="62"/>
    </row>
    <row r="11" spans="2:20" x14ac:dyDescent="0.25">
      <c r="C11" s="15" t="s">
        <v>84</v>
      </c>
      <c r="D11" s="63">
        <v>11</v>
      </c>
      <c r="E11" s="62">
        <f>D11</f>
        <v>11</v>
      </c>
      <c r="F11" s="64"/>
      <c r="G11" s="63">
        <v>11.52</v>
      </c>
      <c r="H11" s="62">
        <f>G11</f>
        <v>11.52</v>
      </c>
      <c r="J11" s="63">
        <f>$D$11</f>
        <v>11</v>
      </c>
      <c r="K11" s="62">
        <f>J11</f>
        <v>11</v>
      </c>
      <c r="M11" s="63">
        <f>$D$11</f>
        <v>11</v>
      </c>
      <c r="N11" s="62">
        <f>M11</f>
        <v>11</v>
      </c>
      <c r="P11" s="63">
        <f>$D$11</f>
        <v>11</v>
      </c>
      <c r="Q11" s="62">
        <f>P11</f>
        <v>11</v>
      </c>
      <c r="S11" s="63">
        <v>11.52</v>
      </c>
      <c r="T11" s="62">
        <f>S11</f>
        <v>11.52</v>
      </c>
    </row>
    <row r="12" spans="2:20" x14ac:dyDescent="0.25">
      <c r="C12" s="15" t="s">
        <v>103</v>
      </c>
      <c r="D12" s="64">
        <v>0.67</v>
      </c>
      <c r="E12" s="65">
        <f>D12</f>
        <v>0.67</v>
      </c>
      <c r="F12" s="64"/>
      <c r="G12" s="64">
        <f>$D$12</f>
        <v>0.67</v>
      </c>
      <c r="H12" s="65">
        <f>G12</f>
        <v>0.67</v>
      </c>
      <c r="J12" s="64">
        <v>0</v>
      </c>
      <c r="K12" s="65">
        <f>J12</f>
        <v>0</v>
      </c>
      <c r="M12" s="64">
        <f>$D$12</f>
        <v>0.67</v>
      </c>
      <c r="N12" s="65">
        <f>M12</f>
        <v>0.67</v>
      </c>
      <c r="P12" s="64">
        <f>$D$12</f>
        <v>0.67</v>
      </c>
      <c r="Q12" s="65">
        <f>P12</f>
        <v>0.67</v>
      </c>
      <c r="S12" s="64">
        <v>0</v>
      </c>
      <c r="T12" s="65">
        <f>S12</f>
        <v>0</v>
      </c>
    </row>
    <row r="13" spans="2:20" x14ac:dyDescent="0.25">
      <c r="C13" s="15" t="s">
        <v>85</v>
      </c>
      <c r="D13" s="64">
        <v>-0.15</v>
      </c>
      <c r="E13" s="65">
        <f>D13</f>
        <v>-0.15</v>
      </c>
      <c r="F13" s="64"/>
      <c r="G13" s="64">
        <f>$D$13</f>
        <v>-0.15</v>
      </c>
      <c r="H13" s="65">
        <f>G13</f>
        <v>-0.15</v>
      </c>
      <c r="J13" s="64">
        <f>$D$13</f>
        <v>-0.15</v>
      </c>
      <c r="K13" s="65">
        <f>J13</f>
        <v>-0.15</v>
      </c>
      <c r="M13" s="64">
        <v>0</v>
      </c>
      <c r="N13" s="65">
        <f>M13</f>
        <v>0</v>
      </c>
      <c r="P13" s="64">
        <f>$D$13</f>
        <v>-0.15</v>
      </c>
      <c r="Q13" s="65">
        <f>P13</f>
        <v>-0.15</v>
      </c>
      <c r="S13" s="64">
        <v>0</v>
      </c>
      <c r="T13" s="65">
        <f>S13</f>
        <v>0</v>
      </c>
    </row>
    <row r="14" spans="2:20" x14ac:dyDescent="0.25">
      <c r="C14" s="15" t="s">
        <v>71</v>
      </c>
      <c r="D14" s="66">
        <f>SUM(D11:D13)</f>
        <v>11.52</v>
      </c>
      <c r="E14" s="66">
        <f>SUM(E11:E13)</f>
        <v>11.52</v>
      </c>
      <c r="F14" s="64"/>
      <c r="G14" s="66">
        <f>SUM(G11:G13)</f>
        <v>12.04</v>
      </c>
      <c r="H14" s="66">
        <f>SUM(H11:H13)</f>
        <v>12.04</v>
      </c>
      <c r="J14" s="66">
        <f>SUM(J11:J13)</f>
        <v>10.85</v>
      </c>
      <c r="K14" s="66">
        <f>SUM(K11:K13)</f>
        <v>10.85</v>
      </c>
      <c r="M14" s="66">
        <f>SUM(M11:M13)</f>
        <v>11.67</v>
      </c>
      <c r="N14" s="66">
        <f>SUM(N11:N13)</f>
        <v>11.67</v>
      </c>
      <c r="P14" s="66">
        <f>SUM(P11:P13)</f>
        <v>11.52</v>
      </c>
      <c r="Q14" s="66">
        <f>SUM(Q11:Q13)</f>
        <v>11.52</v>
      </c>
      <c r="S14" s="66">
        <f>SUM(S11:S13)</f>
        <v>11.52</v>
      </c>
      <c r="T14" s="66">
        <f>SUM(T11:T13)</f>
        <v>11.52</v>
      </c>
    </row>
    <row r="15" spans="2:20" x14ac:dyDescent="0.25">
      <c r="D15" s="63"/>
      <c r="E15" s="62"/>
      <c r="F15" s="64"/>
      <c r="G15" s="63"/>
      <c r="H15" s="62"/>
      <c r="J15" s="63"/>
      <c r="K15" s="62"/>
      <c r="M15" s="63"/>
      <c r="N15" s="62"/>
      <c r="P15" s="63"/>
      <c r="Q15" s="62"/>
      <c r="S15" s="63"/>
      <c r="T15" s="62"/>
    </row>
    <row r="16" spans="2:20" x14ac:dyDescent="0.25">
      <c r="B16" s="15" t="s">
        <v>86</v>
      </c>
      <c r="E16" s="62"/>
      <c r="H16" s="62"/>
      <c r="K16" s="62"/>
      <c r="N16" s="62"/>
      <c r="Q16" s="62"/>
      <c r="T16" s="62"/>
    </row>
    <row r="17" spans="3:20" x14ac:dyDescent="0.25">
      <c r="C17" s="15" t="s">
        <v>87</v>
      </c>
      <c r="D17" s="67">
        <v>0.34603</v>
      </c>
      <c r="E17" s="62"/>
      <c r="F17" s="68"/>
      <c r="G17" s="11">
        <v>0.44362000000000001</v>
      </c>
      <c r="H17" s="62"/>
      <c r="J17" s="11">
        <f>$D$17</f>
        <v>0.34603</v>
      </c>
      <c r="K17" s="62"/>
      <c r="M17" s="11">
        <f>$D$17</f>
        <v>0.34603</v>
      </c>
      <c r="N17" s="62"/>
      <c r="P17" s="11">
        <f>$D$17</f>
        <v>0.34603</v>
      </c>
      <c r="Q17" s="62"/>
      <c r="S17" s="11">
        <v>0.44362000000000001</v>
      </c>
      <c r="T17" s="62"/>
    </row>
    <row r="18" spans="3:20" x14ac:dyDescent="0.25">
      <c r="C18" s="15" t="s">
        <v>88</v>
      </c>
      <c r="D18" s="69">
        <v>5.3699999999999998E-3</v>
      </c>
      <c r="E18" s="62"/>
      <c r="F18" s="68"/>
      <c r="G18" s="11">
        <f>$D$18</f>
        <v>5.3699999999999998E-3</v>
      </c>
      <c r="H18" s="62"/>
      <c r="J18" s="11">
        <f>$D$18</f>
        <v>5.3699999999999998E-3</v>
      </c>
      <c r="K18" s="62"/>
      <c r="M18" s="11">
        <f>$D$18</f>
        <v>5.3699999999999998E-3</v>
      </c>
      <c r="N18" s="62"/>
      <c r="P18" s="11">
        <f>$D$18</f>
        <v>5.3699999999999998E-3</v>
      </c>
      <c r="Q18" s="62"/>
      <c r="S18" s="11">
        <f>$D$18</f>
        <v>5.3699999999999998E-3</v>
      </c>
      <c r="T18" s="62"/>
    </row>
    <row r="19" spans="3:20" x14ac:dyDescent="0.25">
      <c r="C19" s="15" t="s">
        <v>89</v>
      </c>
      <c r="D19" s="67">
        <v>2.2350000000000002E-2</v>
      </c>
      <c r="E19" s="62"/>
      <c r="F19" s="68"/>
      <c r="G19" s="11">
        <f>$D$19</f>
        <v>2.2350000000000002E-2</v>
      </c>
      <c r="H19" s="62"/>
      <c r="J19" s="11">
        <f>$D$19</f>
        <v>2.2350000000000002E-2</v>
      </c>
      <c r="K19" s="62"/>
      <c r="M19" s="11">
        <f>$D$19</f>
        <v>2.2350000000000002E-2</v>
      </c>
      <c r="N19" s="62"/>
      <c r="P19" s="11">
        <f>$D$19</f>
        <v>2.2350000000000002E-2</v>
      </c>
      <c r="Q19" s="62"/>
      <c r="S19" s="11">
        <f>$D$19</f>
        <v>2.2350000000000002E-2</v>
      </c>
      <c r="T19" s="62"/>
    </row>
    <row r="20" spans="3:20" x14ac:dyDescent="0.25">
      <c r="C20" s="15" t="s">
        <v>103</v>
      </c>
      <c r="D20" s="67">
        <v>2.1229999999999999E-2</v>
      </c>
      <c r="E20" s="62"/>
      <c r="F20" s="68"/>
      <c r="G20" s="11">
        <f>$D$20</f>
        <v>2.1229999999999999E-2</v>
      </c>
      <c r="H20" s="62"/>
      <c r="J20" s="11">
        <v>0</v>
      </c>
      <c r="K20" s="62"/>
      <c r="M20" s="11">
        <f>$D$20</f>
        <v>2.1229999999999999E-2</v>
      </c>
      <c r="N20" s="62"/>
      <c r="P20" s="11">
        <f>$D$20</f>
        <v>2.1229999999999999E-2</v>
      </c>
      <c r="Q20" s="62"/>
      <c r="S20" s="11">
        <v>0</v>
      </c>
      <c r="T20" s="62"/>
    </row>
    <row r="21" spans="3:20" x14ac:dyDescent="0.25">
      <c r="C21" s="15" t="s">
        <v>85</v>
      </c>
      <c r="D21" s="67">
        <v>-4.79E-3</v>
      </c>
      <c r="E21" s="62"/>
      <c r="F21" s="68"/>
      <c r="G21" s="11">
        <f>$D$21</f>
        <v>-4.79E-3</v>
      </c>
      <c r="H21" s="62"/>
      <c r="J21" s="11">
        <f>$D$21</f>
        <v>-4.79E-3</v>
      </c>
      <c r="K21" s="62"/>
      <c r="M21" s="11">
        <v>0</v>
      </c>
      <c r="N21" s="62"/>
      <c r="P21" s="11">
        <f>$D$21</f>
        <v>-4.79E-3</v>
      </c>
      <c r="Q21" s="62"/>
      <c r="S21" s="11">
        <v>0</v>
      </c>
      <c r="T21" s="62"/>
    </row>
    <row r="22" spans="3:20" x14ac:dyDescent="0.25">
      <c r="C22" s="15" t="s">
        <v>90</v>
      </c>
      <c r="D22" s="67">
        <v>-1.0580000000000001E-2</v>
      </c>
      <c r="E22" s="62"/>
      <c r="F22" s="68"/>
      <c r="G22" s="11">
        <f>$D$22</f>
        <v>-1.0580000000000001E-2</v>
      </c>
      <c r="H22" s="62"/>
      <c r="J22" s="11">
        <f>$D$22</f>
        <v>-1.0580000000000001E-2</v>
      </c>
      <c r="K22" s="62"/>
      <c r="M22" s="11">
        <f>$D$22</f>
        <v>-1.0580000000000001E-2</v>
      </c>
      <c r="N22" s="62"/>
      <c r="P22" s="11">
        <f>$D$22</f>
        <v>-1.0580000000000001E-2</v>
      </c>
      <c r="Q22" s="62"/>
      <c r="S22" s="11">
        <f>$D$22</f>
        <v>-1.0580000000000001E-2</v>
      </c>
      <c r="T22" s="62"/>
    </row>
    <row r="23" spans="3:20" x14ac:dyDescent="0.25">
      <c r="C23" s="15" t="s">
        <v>91</v>
      </c>
      <c r="D23" s="67">
        <v>1.9550000000000001E-2</v>
      </c>
      <c r="E23" s="62"/>
      <c r="F23" s="68"/>
      <c r="G23" s="11">
        <f>$D$23</f>
        <v>1.9550000000000001E-2</v>
      </c>
      <c r="H23" s="62"/>
      <c r="J23" s="11">
        <f>$D$23</f>
        <v>1.9550000000000001E-2</v>
      </c>
      <c r="K23" s="62"/>
      <c r="M23" s="11">
        <f>$D$23</f>
        <v>1.9550000000000001E-2</v>
      </c>
      <c r="N23" s="62"/>
      <c r="P23" s="11">
        <f>$D$23</f>
        <v>1.9550000000000001E-2</v>
      </c>
      <c r="Q23" s="62"/>
      <c r="S23" s="11">
        <f>$D$23</f>
        <v>1.9550000000000001E-2</v>
      </c>
      <c r="T23" s="62"/>
    </row>
    <row r="24" spans="3:20" x14ac:dyDescent="0.25">
      <c r="C24" s="15" t="s">
        <v>92</v>
      </c>
      <c r="D24" s="12">
        <v>1.1209999999999999E-2</v>
      </c>
      <c r="E24" s="62"/>
      <c r="F24" s="68"/>
      <c r="G24" s="11">
        <f>$D$24</f>
        <v>1.1209999999999999E-2</v>
      </c>
      <c r="H24" s="62"/>
      <c r="J24" s="11">
        <f>$D$24</f>
        <v>1.1209999999999999E-2</v>
      </c>
      <c r="K24" s="62"/>
      <c r="M24" s="11">
        <f>$D$24</f>
        <v>1.1209999999999999E-2</v>
      </c>
      <c r="N24" s="62"/>
      <c r="P24" s="11">
        <v>0</v>
      </c>
      <c r="Q24" s="62"/>
      <c r="S24" s="11">
        <v>0</v>
      </c>
      <c r="T24" s="62"/>
    </row>
    <row r="25" spans="3:20" x14ac:dyDescent="0.25">
      <c r="C25" s="15" t="s">
        <v>71</v>
      </c>
      <c r="D25" s="70">
        <f>SUM(D17:D24)</f>
        <v>0.41037000000000001</v>
      </c>
      <c r="E25" s="62">
        <f>ROUND(D25*D$8,2)</f>
        <v>26.26</v>
      </c>
      <c r="F25" s="68"/>
      <c r="G25" s="70">
        <f>SUM(G17:G24)</f>
        <v>0.50795999999999997</v>
      </c>
      <c r="H25" s="62">
        <f>ROUND(G25*G$8,2)</f>
        <v>32.51</v>
      </c>
      <c r="J25" s="70">
        <f>SUM(J17:J24)</f>
        <v>0.38913999999999999</v>
      </c>
      <c r="K25" s="62">
        <f>ROUND(J25*J$8,2)</f>
        <v>24.9</v>
      </c>
      <c r="M25" s="70">
        <f>SUM(M17:M24)</f>
        <v>0.41516000000000003</v>
      </c>
      <c r="N25" s="62">
        <f>ROUND(M25*M$8,2)</f>
        <v>26.57</v>
      </c>
      <c r="P25" s="70">
        <f>SUM(P17:P24)</f>
        <v>0.39916000000000001</v>
      </c>
      <c r="Q25" s="62">
        <f>ROUND(P25*P$8,2)</f>
        <v>25.55</v>
      </c>
      <c r="S25" s="70">
        <f>SUM(S17:S24)</f>
        <v>0.48031000000000001</v>
      </c>
      <c r="T25" s="62">
        <f>ROUND(S25*S$8,2)</f>
        <v>30.74</v>
      </c>
    </row>
    <row r="26" spans="3:20" x14ac:dyDescent="0.25">
      <c r="T26" s="62"/>
    </row>
    <row r="27" spans="3:20" x14ac:dyDescent="0.25">
      <c r="C27" s="15" t="s">
        <v>93</v>
      </c>
      <c r="D27" s="71">
        <v>1.8149999999999999E-2</v>
      </c>
      <c r="E27" s="62">
        <f>ROUND(D27*D$8,2)</f>
        <v>1.1599999999999999</v>
      </c>
      <c r="F27" s="68"/>
      <c r="G27" s="12">
        <f>$D$27</f>
        <v>1.8149999999999999E-2</v>
      </c>
      <c r="H27" s="62">
        <f>ROUND(G27*G$8,2)</f>
        <v>1.1599999999999999</v>
      </c>
      <c r="J27" s="12">
        <f>$D$27</f>
        <v>1.8149999999999999E-2</v>
      </c>
      <c r="K27" s="62">
        <f>ROUND(J27*J$8,2)</f>
        <v>1.1599999999999999</v>
      </c>
      <c r="M27" s="12">
        <f>$D$27</f>
        <v>1.8149999999999999E-2</v>
      </c>
      <c r="N27" s="62">
        <f>ROUND(M27*M$8,2)</f>
        <v>1.1599999999999999</v>
      </c>
      <c r="P27" s="12">
        <f>$D$27</f>
        <v>1.8149999999999999E-2</v>
      </c>
      <c r="Q27" s="62">
        <f>ROUND(P27*P$8,2)</f>
        <v>1.1599999999999999</v>
      </c>
      <c r="S27" s="12">
        <f>$D$27</f>
        <v>1.8149999999999999E-2</v>
      </c>
      <c r="T27" s="62">
        <f>ROUND(S27*S$8,2)</f>
        <v>1.1599999999999999</v>
      </c>
    </row>
    <row r="28" spans="3:20" x14ac:dyDescent="0.25">
      <c r="D28" s="71"/>
      <c r="E28" s="62"/>
      <c r="F28" s="68"/>
      <c r="G28" s="11"/>
      <c r="H28" s="62"/>
      <c r="J28" s="11"/>
      <c r="K28" s="62"/>
      <c r="M28" s="11"/>
      <c r="N28" s="62"/>
      <c r="P28" s="11"/>
      <c r="Q28" s="62"/>
      <c r="S28" s="11"/>
      <c r="T28" s="62"/>
    </row>
    <row r="29" spans="3:20" x14ac:dyDescent="0.25">
      <c r="C29" s="15" t="s">
        <v>94</v>
      </c>
      <c r="D29" s="71">
        <v>0</v>
      </c>
      <c r="E29" s="62">
        <f>ROUND(D29*D$8,2)</f>
        <v>0</v>
      </c>
      <c r="F29" s="68"/>
      <c r="G29" s="11">
        <f>$D$29</f>
        <v>0</v>
      </c>
      <c r="H29" s="62">
        <f>ROUND(G29*G$8,2)</f>
        <v>0</v>
      </c>
      <c r="J29" s="11">
        <f>$D$29</f>
        <v>0</v>
      </c>
      <c r="K29" s="62">
        <f>ROUND(J29*J$8,2)</f>
        <v>0</v>
      </c>
      <c r="M29" s="11">
        <f>$D$29</f>
        <v>0</v>
      </c>
      <c r="N29" s="62">
        <f>ROUND(M29*M$8,2)</f>
        <v>0</v>
      </c>
      <c r="P29" s="11">
        <f>$D$29</f>
        <v>0</v>
      </c>
      <c r="Q29" s="62">
        <f>ROUND(P29*P$8,2)</f>
        <v>0</v>
      </c>
      <c r="S29" s="11">
        <f>$D$29</f>
        <v>0</v>
      </c>
      <c r="T29" s="62">
        <f>ROUND(S29*S$8,2)</f>
        <v>0</v>
      </c>
    </row>
    <row r="30" spans="3:20" x14ac:dyDescent="0.25">
      <c r="D30" s="71"/>
      <c r="E30" s="62"/>
      <c r="F30" s="68"/>
      <c r="G30" s="11"/>
      <c r="H30" s="62"/>
      <c r="J30" s="11"/>
      <c r="K30" s="62"/>
      <c r="M30" s="11"/>
      <c r="N30" s="62"/>
      <c r="P30" s="11"/>
      <c r="Q30" s="62"/>
      <c r="S30" s="11"/>
      <c r="T30" s="62"/>
    </row>
    <row r="31" spans="3:20" x14ac:dyDescent="0.25">
      <c r="C31" s="15" t="s">
        <v>95</v>
      </c>
      <c r="D31" s="71">
        <v>0.32665</v>
      </c>
      <c r="E31" s="62"/>
      <c r="F31" s="68"/>
      <c r="G31" s="11">
        <f>$D$31</f>
        <v>0.32665</v>
      </c>
      <c r="H31" s="62"/>
      <c r="J31" s="11">
        <f>$D$31</f>
        <v>0.32665</v>
      </c>
      <c r="K31" s="62"/>
      <c r="M31" s="11">
        <f>$D$31</f>
        <v>0.32665</v>
      </c>
      <c r="N31" s="62"/>
      <c r="P31" s="11">
        <f>$D$31</f>
        <v>0.32665</v>
      </c>
      <c r="Q31" s="62"/>
      <c r="S31" s="11">
        <f>$D$31</f>
        <v>0.32665</v>
      </c>
      <c r="T31" s="62"/>
    </row>
    <row r="32" spans="3:20" x14ac:dyDescent="0.25">
      <c r="C32" s="15" t="s">
        <v>96</v>
      </c>
      <c r="D32" s="71">
        <v>-3.8500000000000001E-3</v>
      </c>
      <c r="E32" s="62"/>
      <c r="F32" s="68"/>
      <c r="G32" s="11">
        <f>$D$32</f>
        <v>-3.8500000000000001E-3</v>
      </c>
      <c r="H32" s="62"/>
      <c r="J32" s="11">
        <f>$D$32</f>
        <v>-3.8500000000000001E-3</v>
      </c>
      <c r="K32" s="62"/>
      <c r="M32" s="11">
        <f>$D$32</f>
        <v>-3.8500000000000001E-3</v>
      </c>
      <c r="N32" s="62"/>
      <c r="P32" s="11">
        <f>$D$32</f>
        <v>-3.8500000000000001E-3</v>
      </c>
      <c r="Q32" s="62"/>
      <c r="S32" s="11">
        <f>$D$32</f>
        <v>-3.8500000000000001E-3</v>
      </c>
      <c r="T32" s="62"/>
    </row>
    <row r="33" spans="2:20" x14ac:dyDescent="0.25">
      <c r="C33" s="15" t="s">
        <v>71</v>
      </c>
      <c r="D33" s="70">
        <f>SUM(D31:D32)</f>
        <v>0.32279999999999998</v>
      </c>
      <c r="E33" s="62">
        <f>ROUND(D33*D$8,2)</f>
        <v>20.66</v>
      </c>
      <c r="F33" s="68"/>
      <c r="G33" s="70">
        <f>SUM(G31:G32)</f>
        <v>0.32279999999999998</v>
      </c>
      <c r="H33" s="62">
        <f>ROUND(G33*G$8,2)</f>
        <v>20.66</v>
      </c>
      <c r="J33" s="70">
        <f>SUM(J31:J32)</f>
        <v>0.32279999999999998</v>
      </c>
      <c r="K33" s="62">
        <f>ROUND(J33*J$8,2)</f>
        <v>20.66</v>
      </c>
      <c r="M33" s="70">
        <f>SUM(M31:M32)</f>
        <v>0.32279999999999998</v>
      </c>
      <c r="N33" s="62">
        <f>ROUND(M33*M$8,2)</f>
        <v>20.66</v>
      </c>
      <c r="P33" s="70">
        <f>SUM(P31:P32)</f>
        <v>0.32279999999999998</v>
      </c>
      <c r="Q33" s="62">
        <f>ROUND(P33*P$8,2)</f>
        <v>20.66</v>
      </c>
      <c r="S33" s="70">
        <f>SUM(S31:S32)</f>
        <v>0.32279999999999998</v>
      </c>
      <c r="T33" s="62">
        <f>ROUND(S33*S$8,2)</f>
        <v>20.66</v>
      </c>
    </row>
    <row r="34" spans="2:20" x14ac:dyDescent="0.25">
      <c r="C34" s="15" t="s">
        <v>97</v>
      </c>
      <c r="D34" s="70">
        <f>D25+D27+D29+D33</f>
        <v>0.75131999999999999</v>
      </c>
      <c r="E34" s="72">
        <f>SUM(E25,E27,E29,E33)</f>
        <v>48.08</v>
      </c>
      <c r="F34" s="68"/>
      <c r="G34" s="70">
        <f>G25+G27+G29+G33</f>
        <v>0.84890999999999994</v>
      </c>
      <c r="H34" s="72">
        <f>SUM(H25,H27,H29,H33)</f>
        <v>54.33</v>
      </c>
      <c r="J34" s="70">
        <f>J25+J27+J29+J33</f>
        <v>0.73008999999999991</v>
      </c>
      <c r="K34" s="72">
        <f>SUM(K25,K27,K29,K33)</f>
        <v>46.72</v>
      </c>
      <c r="M34" s="70">
        <f>M25+M27+M29+M33</f>
        <v>0.75611000000000006</v>
      </c>
      <c r="N34" s="72">
        <f>SUM(N25,N27,N29,N33)</f>
        <v>48.39</v>
      </c>
      <c r="P34" s="70">
        <f>P25+P27+P29+P33</f>
        <v>0.74011000000000005</v>
      </c>
      <c r="Q34" s="72">
        <f>SUM(Q25,Q27,Q29,Q33)</f>
        <v>47.370000000000005</v>
      </c>
      <c r="S34" s="70">
        <f>S25+S27+S29+S33</f>
        <v>0.82125999999999999</v>
      </c>
      <c r="T34" s="72">
        <f>SUM(T25,T27,T29,T33)</f>
        <v>52.56</v>
      </c>
    </row>
    <row r="35" spans="2:20" x14ac:dyDescent="0.25">
      <c r="E35" s="62"/>
      <c r="H35" s="62"/>
      <c r="K35" s="62"/>
      <c r="N35" s="62"/>
      <c r="Q35" s="62"/>
      <c r="T35" s="62"/>
    </row>
    <row r="36" spans="2:20" x14ac:dyDescent="0.25">
      <c r="B36" s="15" t="s">
        <v>98</v>
      </c>
      <c r="D36" s="63"/>
      <c r="E36" s="62">
        <f>E14+E34</f>
        <v>59.599999999999994</v>
      </c>
      <c r="F36" s="64"/>
      <c r="G36" s="63"/>
      <c r="H36" s="62">
        <f>H14+H34</f>
        <v>66.37</v>
      </c>
      <c r="J36" s="63"/>
      <c r="K36" s="62">
        <f>K14+K34</f>
        <v>57.57</v>
      </c>
      <c r="M36" s="63"/>
      <c r="N36" s="62">
        <f>N14+N34</f>
        <v>60.06</v>
      </c>
      <c r="P36" s="63"/>
      <c r="Q36" s="62">
        <f>Q14+Q34</f>
        <v>58.89</v>
      </c>
      <c r="S36" s="63"/>
      <c r="T36" s="62">
        <f>T14+T34</f>
        <v>64.08</v>
      </c>
    </row>
    <row r="37" spans="2:20" x14ac:dyDescent="0.25">
      <c r="B37" s="15" t="s">
        <v>99</v>
      </c>
      <c r="D37" s="63"/>
      <c r="E37" s="62"/>
      <c r="F37" s="64"/>
      <c r="G37" s="63"/>
      <c r="H37" s="62">
        <f>H36-$E36</f>
        <v>6.7700000000000102</v>
      </c>
      <c r="J37" s="63"/>
      <c r="K37" s="62">
        <f>K36-$E36</f>
        <v>-2.029999999999994</v>
      </c>
      <c r="M37" s="63"/>
      <c r="N37" s="62">
        <f>N36-$E36</f>
        <v>0.46000000000000796</v>
      </c>
      <c r="P37" s="63"/>
      <c r="Q37" s="62">
        <f>Q36-$E36</f>
        <v>-0.70999999999999375</v>
      </c>
      <c r="S37" s="63"/>
      <c r="T37" s="62">
        <f>T36-$E36</f>
        <v>4.480000000000004</v>
      </c>
    </row>
    <row r="38" spans="2:20" x14ac:dyDescent="0.25">
      <c r="B38" s="15" t="s">
        <v>100</v>
      </c>
      <c r="D38" s="73"/>
      <c r="E38" s="73"/>
      <c r="F38" s="74"/>
      <c r="G38" s="73"/>
      <c r="H38" s="2">
        <f>H37/$E36</f>
        <v>0.11359060402684582</v>
      </c>
      <c r="J38" s="73"/>
      <c r="K38" s="2">
        <f>K37/$E36</f>
        <v>-3.4060402684563659E-2</v>
      </c>
      <c r="M38" s="73"/>
      <c r="N38" s="2">
        <f>N37/$E36</f>
        <v>7.7181208053692619E-3</v>
      </c>
      <c r="P38" s="73"/>
      <c r="Q38" s="2">
        <f>Q37/$E36</f>
        <v>-1.1912751677852246E-2</v>
      </c>
      <c r="S38" s="73"/>
      <c r="T38" s="2">
        <f>T37/$E36</f>
        <v>7.5167785234899406E-2</v>
      </c>
    </row>
    <row r="39" spans="2:20" x14ac:dyDescent="0.25">
      <c r="E39" s="62"/>
    </row>
    <row r="40" spans="2:20" x14ac:dyDescent="0.25">
      <c r="B40" s="15" t="s">
        <v>101</v>
      </c>
      <c r="D40" s="11">
        <f>D25+D27+D29</f>
        <v>0.42852000000000001</v>
      </c>
      <c r="E40" s="62"/>
      <c r="F40" s="68"/>
      <c r="G40" s="11">
        <f>G25+G27+G29</f>
        <v>0.52610999999999997</v>
      </c>
      <c r="J40" s="11">
        <f>J25+J27+J29</f>
        <v>0.40728999999999999</v>
      </c>
      <c r="M40" s="11">
        <f>M25+M27+M29</f>
        <v>0.43331000000000003</v>
      </c>
      <c r="P40" s="11">
        <f>P25+P27+P29</f>
        <v>0.41731000000000001</v>
      </c>
      <c r="S40" s="11">
        <f>S25+S27+S29</f>
        <v>0.49846000000000001</v>
      </c>
    </row>
    <row r="42" spans="2:20" ht="17.25" x14ac:dyDescent="0.25">
      <c r="B42" s="75" t="s">
        <v>104</v>
      </c>
    </row>
    <row r="43" spans="2:20" x14ac:dyDescent="0.25">
      <c r="C43" s="75"/>
      <c r="D43" s="75"/>
      <c r="E43" s="75"/>
      <c r="F43" s="14"/>
      <c r="G43" s="14"/>
      <c r="H43" s="14"/>
    </row>
    <row r="48" spans="2:20" ht="14.25" customHeight="1" x14ac:dyDescent="0.25"/>
  </sheetData>
  <mergeCells count="4">
    <mergeCell ref="B1:T1"/>
    <mergeCell ref="B2:T2"/>
    <mergeCell ref="B3:T3"/>
    <mergeCell ref="B4:T4"/>
  </mergeCells>
  <printOptions horizontalCentered="1"/>
  <pageMargins left="0.5" right="0.5" top="1" bottom="1" header="0.5" footer="0.5"/>
  <pageSetup scale="66" orientation="landscape" blackAndWhite="1" r:id="rId1"/>
  <headerFooter alignWithMargins="0">
    <oddFooter>&amp;RExhibit No. ___(JAP-15)
                  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3873746-0539-4008-95CF-839DEEA1BCE0}"/>
</file>

<file path=customXml/itemProps2.xml><?xml version="1.0" encoding="utf-8"?>
<ds:datastoreItem xmlns:ds="http://schemas.openxmlformats.org/officeDocument/2006/customXml" ds:itemID="{2B6D8F93-51D1-4A46-8C43-2BABC251206C}"/>
</file>

<file path=customXml/itemProps3.xml><?xml version="1.0" encoding="utf-8"?>
<ds:datastoreItem xmlns:ds="http://schemas.openxmlformats.org/officeDocument/2006/customXml" ds:itemID="{D70F6F82-6A75-4BB2-BB34-EC61678966F4}"/>
</file>

<file path=customXml/itemProps4.xml><?xml version="1.0" encoding="utf-8"?>
<ds:datastoreItem xmlns:ds="http://schemas.openxmlformats.org/officeDocument/2006/customXml" ds:itemID="{7D5CE10D-145B-4CED-8F23-E03F28154E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Exh. JAP-15 Pg. 1</vt:lpstr>
      <vt:lpstr>Exh. JAP-15 Pg. 2</vt:lpstr>
      <vt:lpstr>'Exh. JAP-15 Pg. 1'!Print_Area</vt:lpstr>
      <vt:lpstr>'Exh. JAP-15 Pg. 2'!Print_Area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2019-06-14T21:42:14Z</cp:lastPrinted>
  <dcterms:created xsi:type="dcterms:W3CDTF">2019-06-14T21:40:28Z</dcterms:created>
  <dcterms:modified xsi:type="dcterms:W3CDTF">2019-06-14T21:42:45Z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