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20" windowWidth="27615" windowHeight="12510" activeTab="2"/>
  </bookViews>
  <sheets>
    <sheet name="JAP-19 Page 1" sheetId="1" r:id="rId1"/>
    <sheet name="JAP-19 Page 2" sheetId="2" r:id="rId2"/>
    <sheet name="JAP-19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D" hidden="1">#REF!</definedName>
    <definedName name="__123Graph_ECURRENT" localSheetId="1" hidden="1">[2]ConsolidatingPL!#REF!</definedName>
    <definedName name="__123Graph_ECURRENT" localSheetId="2" hidden="1">[2]ConsolidatingPL!#REF!</definedName>
    <definedName name="__123Graph_ECURRENT" hidden="1">[2]ConsolidatingPL!#REF!</definedName>
    <definedName name="__Dec03">[3]BS!$T$7:$T$3582</definedName>
    <definedName name="__Dec04">[4]BS!$AC$7:$AC$3580</definedName>
    <definedName name="__Feb04" localSheetId="1">[5]BS!#REF!</definedName>
    <definedName name="__Feb04">[5]BS!#REF!</definedName>
    <definedName name="__Jan04" localSheetId="1">[5]BS!#REF!</definedName>
    <definedName name="__Jan04">[5]BS!#REF!</definedName>
    <definedName name="__Jul04">[4]BS!$X$7:$X$3582</definedName>
    <definedName name="__Jun04">[4]BS!$W$7:$W$3582</definedName>
    <definedName name="__Mar04" localSheetId="1">[5]BS!#REF!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 localSheetId="1">[6]DT_A_DOL93!#REF!</definedName>
    <definedName name="_1_94_12_94">[6]DT_A_DOL93!#REF!</definedName>
    <definedName name="_1_95_12_95" localSheetId="1">[6]DT_A_DOL93!#REF!</definedName>
    <definedName name="_1_95_12_95">[6]DT_A_DOL93!#REF!</definedName>
    <definedName name="_1_96_12_96" localSheetId="1">[6]DT_A_DOL93!#REF!</definedName>
    <definedName name="_1_96_12_96">[6]DT_A_DOL93!#REF!</definedName>
    <definedName name="_1_97_12_97" localSheetId="1">[6]DT_A_DOL93!#REF!</definedName>
    <definedName name="_1_97_12_97">[6]DT_A_DOL93!#REF!</definedName>
    <definedName name="_1_98_12_98" localSheetId="1">[6]DT_A_DOL93!#REF!</definedName>
    <definedName name="_1_98_12_98">[6]DT_A_DOL93!#REF!</definedName>
    <definedName name="_Apr04">[4]BS!$U$7:$U$3582</definedName>
    <definedName name="_Apr05" localSheetId="1">[7]BS!#REF!</definedName>
    <definedName name="_Apr05">[7]BS!#REF!</definedName>
    <definedName name="_Aug04">[4]BS!$Y$7:$Y$3582</definedName>
    <definedName name="_Aug05" localSheetId="1">[7]BS!#REF!</definedName>
    <definedName name="_Aug05">[7]BS!#REF!</definedName>
    <definedName name="_Dec03">[3]BS!$T$7:$T$3582</definedName>
    <definedName name="_Dec04">[4]BS!$AC$7:$AC$3580</definedName>
    <definedName name="_End" localSheetId="1">[7]BS!#REF!</definedName>
    <definedName name="_End">[7]BS!#REF!</definedName>
    <definedName name="_Feb04">[4]BS!$S$7:$S$3582</definedName>
    <definedName name="_Feb05" localSheetId="1">[7]BS!#REF!</definedName>
    <definedName name="_Feb05">[7]BS!#REF!</definedName>
    <definedName name="_Fill" localSheetId="1">[8]model!#REF!</definedName>
    <definedName name="_Fill">[8]model!#REF!</definedName>
    <definedName name="_Jan04">[4]BS!$R$7:$R$3582</definedName>
    <definedName name="_Jan05" localSheetId="1">[7]BS!#REF!</definedName>
    <definedName name="_Jan05">[7]BS!#REF!</definedName>
    <definedName name="_Jul04">[4]BS!$X$7:$X$3582</definedName>
    <definedName name="_Jul05" localSheetId="1">[7]BS!#REF!</definedName>
    <definedName name="_Jul05">[7]BS!#REF!</definedName>
    <definedName name="_Jun04">[4]BS!$W$7:$W$3582</definedName>
    <definedName name="_Jun05" localSheetId="1">[7]BS!#REF!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 localSheetId="1">[7]BS!#REF!</definedName>
    <definedName name="_Mar05">[7]BS!#REF!</definedName>
    <definedName name="_May04">[4]BS!$V$7:$V$3582</definedName>
    <definedName name="_May05" localSheetId="1">[7]BS!#REF!</definedName>
    <definedName name="_May05">[7]BS!#REF!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localSheetId="2" hidden="1">0</definedName>
    <definedName name="_Order1" hidden="1">255</definedName>
    <definedName name="_Order2" localSheetId="2" hidden="1">0</definedName>
    <definedName name="_Order2" hidden="1">255</definedName>
    <definedName name="_Sep03">[3]BS!$Q$7:$Q$3582</definedName>
    <definedName name="_Sep04">[4]BS!$Z$7:$Z$3582</definedName>
    <definedName name="_Sep05" localSheetId="1">[7]BS!#REF!</definedName>
    <definedName name="_Sep05">[7]BS!#REF!</definedName>
    <definedName name="_Sort" hidden="1">#REF!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 localSheetId="1">#REF!</definedName>
    <definedName name="apeek">#REF!</definedName>
    <definedName name="Apr03AMA" localSheetId="1">[5]BS!#REF!</definedName>
    <definedName name="Apr03AMA">[5]BS!#REF!</definedName>
    <definedName name="Apr04AMA">[4]BS!$AG$7:$AG$3582</definedName>
    <definedName name="Apr05AMA" localSheetId="1">[7]BS!#REF!</definedName>
    <definedName name="Apr05AMA">[7]BS!#REF!</definedName>
    <definedName name="AS2DocOpenMode" hidden="1">"AS2DocumentEdit"</definedName>
    <definedName name="Aug03AMA" localSheetId="1">[5]BS!#REF!</definedName>
    <definedName name="Aug03AMA">[5]BS!#REF!</definedName>
    <definedName name="Aug04AMA">[4]BS!$AK$7:$AK$3582</definedName>
    <definedName name="Aug05AMA" localSheetId="1">[7]BS!#REF!</definedName>
    <definedName name="Aug05AMA">[7]BS!#REF!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DDEBT" localSheetId="1">[8]model!#REF!</definedName>
    <definedName name="BADDEBT">[8]model!#REF!</definedName>
    <definedName name="BD" localSheetId="1">[10]model!#REF!</definedName>
    <definedName name="BD">[10]model!#REF!</definedName>
    <definedName name="BEP" localSheetId="1">[8]model!#REF!</definedName>
    <definedName name="BEP">[8]model!#REF!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BottomRight" localSheetId="1">#REF!</definedName>
    <definedName name="BottomRight">#REF!</definedName>
    <definedName name="Capacity" localSheetId="1">#REF!</definedName>
    <definedName name="Capacity">#REF!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 localSheetId="1">#REF!</definedName>
    <definedName name="CL_RT">#REF!</definedName>
    <definedName name="CL_RT2">'[11]Transp Data'!$A$6:$C$81</definedName>
    <definedName name="COLHOUSE" localSheetId="1">[8]model!#REF!</definedName>
    <definedName name="COLHOUSE">[8]model!#REF!</definedName>
    <definedName name="COLXFER" localSheetId="1">[8]model!#REF!</definedName>
    <definedName name="COLXFER">[8]model!#REF!</definedName>
    <definedName name="CombWC_LineItem" localSheetId="1">[7]BS!#REF!</definedName>
    <definedName name="CombWC_LineItem">[7]BS!#REF!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v_Rdr_Rt" localSheetId="1">[12]Sch_120!#REF!</definedName>
    <definedName name="Consv_Rdr_Rt">[12]Sch_120!#REF!</definedName>
    <definedName name="ContractDate" localSheetId="1">'[13]Dispatch Cases'!#REF!</definedName>
    <definedName name="ContractDate">'[13]Dispatch Cases'!#REF!</definedName>
    <definedName name="Conv_Factor" localSheetId="1">[12]Sch_120!#REF!</definedName>
    <definedName name="Conv_Factor">[12]Sch_120!#REF!</definedName>
    <definedName name="ConversionFactor">[9]Assumptions!$I$65</definedName>
    <definedName name="CONVFACT" localSheetId="1">#REF!</definedName>
    <definedName name="CONVFACT">#REF!</definedName>
    <definedName name="CurrQtr">'[14]Inc Stmt'!$AJ$222</definedName>
    <definedName name="cust" localSheetId="1">#REF!</definedName>
    <definedName name="cust">#REF!</definedName>
    <definedName name="CUSTDEP" localSheetId="1">#REF!</definedName>
    <definedName name="CUSTDEP">#REF!</definedName>
    <definedName name="Data" localSheetId="1">#REF!</definedName>
    <definedName name="Data">#REF!</definedName>
    <definedName name="Data.Avg">'[14]Avg Amts'!$A$5:$BP$34</definedName>
    <definedName name="Data.Qtrs.Avg">'[14]Avg Amts'!$A$5:$IV$5</definedName>
    <definedName name="DebtPerc">[9]Assumptions!$I$58</definedName>
    <definedName name="Dec02AMA" localSheetId="1">[5]BS!#REF!</definedName>
    <definedName name="Dec02AMA">[5]BS!#REF!</definedName>
    <definedName name="Dec03AMA">[3]BS!$AJ$7:$AJ$3582</definedName>
    <definedName name="Dec04AMA">[4]BS!$AO$7:$AO$3582</definedName>
    <definedName name="Degree_Days" localSheetId="1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PRECIATION" localSheetId="1">#REF!</definedName>
    <definedName name="DEPRECIATION">#REF!</definedName>
    <definedName name="DF_HeatRate">[9]Assumptions!$L$23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sc" localSheetId="1">'[13]Debt Amortization'!#REF!</definedName>
    <definedName name="Disc">'[13]Debt Amortization'!#REF!</definedName>
    <definedName name="DOCKET" localSheetId="1">#REF!</definedName>
    <definedName name="DOCKET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'[15]Monthly Price Summary'!$B$4:$E$27</definedName>
    <definedName name="ElecWC_LineItems" localSheetId="1">[7]BS!#REF!</definedName>
    <definedName name="ElecWC_LineItems">[7]BS!#REF!</definedName>
    <definedName name="ElRBLine">[4]BS!$AQ$7:$AQ$3303</definedName>
    <definedName name="EMPLBENE" localSheetId="1">#REF!</definedName>
    <definedName name="EMPLBENE">#REF!</definedName>
    <definedName name="EndDate">[9]Assumptions!$C$11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ACTORS" localSheetId="1">#REF!</definedName>
    <definedName name="FACTORS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">[5]BS!#REF!</definedName>
    <definedName name="Feb03AMA">[5]BS!#REF!</definedName>
    <definedName name="Feb04AMA">[4]BS!$AE$7:$AE$3582</definedName>
    <definedName name="Feb05AMA" localSheetId="1">[7]BS!#REF!</definedName>
    <definedName name="Feb05AMA">[7]BS!#REF!</definedName>
    <definedName name="Fed_Cap_Tax">[16]Inputs!$E$112</definedName>
    <definedName name="FEDERAL_INCOME_TAX" localSheetId="1">#REF!</definedName>
    <definedName name="FEDERAL_INCOME_TAX">#REF!</definedName>
    <definedName name="FedTaxRate">[9]Assumptions!$C$33</definedName>
    <definedName name="FF" localSheetId="1">#REF!</definedName>
    <definedName name="FF">#REF!</definedName>
    <definedName name="FIELDCHRG" localSheetId="1">#REF!</definedName>
    <definedName name="FIELDCHRG">#REF!</definedName>
    <definedName name="Final" localSheetId="1">#REF!</definedName>
    <definedName name="Final">#REF!</definedName>
    <definedName name="FIT" localSheetId="1">'[17]2.29'!#REF!</definedName>
    <definedName name="FIT">'[17]2.29'!#REF!</definedName>
    <definedName name="Fuel" localSheetId="1">#REF!</definedName>
    <definedName name="Fuel">#REF!</definedName>
    <definedName name="GasRBLine">[4]BS!$AS$7:$AS$3631</definedName>
    <definedName name="GasWC_LineItem">[4]BS!$AR$7:$AR$3631</definedName>
    <definedName name="GeoDate" localSheetId="1">'[13]Dispatch Cases'!#REF!</definedName>
    <definedName name="GeoDate">'[13]Dispatch Cases'!#REF!</definedName>
    <definedName name="graph" localSheetId="1">#REF!</definedName>
    <definedName name="graph">#REF!</definedName>
    <definedName name="HydroCap" localSheetId="1">#REF!</definedName>
    <definedName name="HydroCap">#REF!</definedName>
    <definedName name="HydroGen" localSheetId="1">[13]Dispatch!#REF!</definedName>
    <definedName name="HydroGen">[13]Dispatch!#REF!</definedName>
    <definedName name="inact" localSheetId="1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">#REF!</definedName>
    <definedName name="INCSTMNT">#REF!</definedName>
    <definedName name="INCSTMT" localSheetId="1">#REF!</definedName>
    <definedName name="INCSTMT">#REF!</definedName>
    <definedName name="Inputs" localSheetId="1">'[18]Daily Calc'!#REF!</definedName>
    <definedName name="Inputs">'[18]Daily Calc'!#REF!</definedName>
    <definedName name="INTRESEXCH" localSheetId="1">#REF!</definedName>
    <definedName name="INTRESEXCH">#REF!</definedName>
    <definedName name="INVPLAN" localSheetId="1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">[5]BS!#REF!</definedName>
    <definedName name="Jan03AMA">[5]BS!#REF!</definedName>
    <definedName name="Jan04AMA">[4]BS!$AD$7:$AD$3582</definedName>
    <definedName name="Jan05AMA" localSheetId="1">[7]BS!#REF!</definedName>
    <definedName name="Jan05AMA">[7]BS!#REF!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 localSheetId="1">[5]BS!#REF!</definedName>
    <definedName name="Jul03AMA">[5]BS!#REF!</definedName>
    <definedName name="Jul04AMA">[4]BS!$AJ$7:$AJ$3582</definedName>
    <definedName name="Jul05AMA" localSheetId="1">[7]BS!#REF!</definedName>
    <definedName name="Jul05AMA">[7]BS!#REF!</definedName>
    <definedName name="Jun03AMA" localSheetId="1">[5]BS!#REF!</definedName>
    <definedName name="Jun03AMA">[5]BS!#REF!</definedName>
    <definedName name="Jun04AMA">[4]BS!$AI$7:$AI$3582</definedName>
    <definedName name="Jun05AMA" localSheetId="1">[7]BS!#REF!</definedName>
    <definedName name="Jun05AMA">[7]BS!#REF!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">#REF!</definedName>
    <definedName name="LATEPAY">#REF!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oadArray">'[19]Load Source Data'!$C$78:$X$89</definedName>
    <definedName name="LoadGrowthAdder" localSheetId="1">#REF!</definedName>
    <definedName name="LoadGrowthAdder">#REF!</definedName>
    <definedName name="Mar03AMA" localSheetId="1">[5]BS!#REF!</definedName>
    <definedName name="Mar03AMA">[5]BS!#REF!</definedName>
    <definedName name="Mar04AMA">[4]BS!$AF$7:$AF$3582</definedName>
    <definedName name="Mar05AMA" localSheetId="1">[7]BS!#REF!</definedName>
    <definedName name="Mar05AMA">[7]BS!#REF!</definedName>
    <definedName name="May03AMA" localSheetId="1">[5]BS!#REF!</definedName>
    <definedName name="May03AMA">[5]BS!#REF!</definedName>
    <definedName name="May04AMA">[4]BS!$AH$7:$AH$3582</definedName>
    <definedName name="May05AMA" localSheetId="1">[7]BS!#REF!</definedName>
    <definedName name="May05AMA">[7]BS!#REF!</definedName>
    <definedName name="MERGER_COST">[20]Sheet1!$AF$3:$AJ$28</definedName>
    <definedName name="MERGERCOSTS" localSheetId="1">[21]model!#REF!</definedName>
    <definedName name="MERGERCOSTS">[21]model!#REF!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">#REF!</definedName>
    <definedName name="MISCELLANEOUS">#REF!</definedName>
    <definedName name="MonTotalDispatch" localSheetId="1">[13]Dispatch!#REF!</definedName>
    <definedName name="MonTotalDispatch">[13]Dispatch!#REF!</definedName>
    <definedName name="MT" localSheetId="1">#REF!</definedName>
    <definedName name="MT">#REF!</definedName>
    <definedName name="MTD_Format">[22]Mthly!$B$11:$D$11,[22]Mthly!$B$32:$D$32</definedName>
    <definedName name="MustRunGen" localSheetId="1">[13]Dispatch!#REF!</definedName>
    <definedName name="MustRunGen">[13]Dispatch!#REF!</definedName>
    <definedName name="new" localSheetId="1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[4]BS!$AN$7:$AN$3582</definedName>
    <definedName name="NWSales_MWH" localSheetId="1">[6]DT_A_AMW93!#REF!</definedName>
    <definedName name="NWSales_MWH">[6]DT_A_AMW93!#REF!</definedName>
    <definedName name="OBCLEASE" localSheetId="1">#REF!</definedName>
    <definedName name="OBCLEASE">#REF!</definedName>
    <definedName name="Oct03AMA">[3]BS!$AH$7:$AH$3582</definedName>
    <definedName name="Oct04AMA">[4]BS!$AM$7:$AM$3582</definedName>
    <definedName name="OPEXPPF" localSheetId="1">#REF!</definedName>
    <definedName name="OPEXPPF">#REF!</definedName>
    <definedName name="OPEXPRS" localSheetId="1">#REF!</definedName>
    <definedName name="OPEXPRS">#REF!</definedName>
    <definedName name="outlookdata">'[23]pivoted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">#REF!</definedName>
    <definedName name="Page1">#REF!</definedName>
    <definedName name="Page2" localSheetId="1">#REF!</definedName>
    <definedName name="Page2">#REF!</definedName>
    <definedName name="PEBBLE" localSheetId="1">#REF!</definedName>
    <definedName name="PEBBLE">#REF!</definedName>
    <definedName name="Percent_debt">[16]Inputs!$E$129</definedName>
    <definedName name="PERCENTAGES_CALCULATED" localSheetId="1">#REF!</definedName>
    <definedName name="PERCENTAGES_CALCULATED">#REF!</definedName>
    <definedName name="PreTaxDebtCost">[9]Assumptions!$I$56</definedName>
    <definedName name="PreTaxWACC">[9]Assumptions!$I$62</definedName>
    <definedName name="PriceCaseTable" localSheetId="1">#REF!</definedName>
    <definedName name="PriceCaseTable">#REF!</definedName>
    <definedName name="Prices_Aurora">'[15]Monthly Price Summary'!$C$4:$H$63</definedName>
    <definedName name="PRO_FORMA" localSheetId="1">#REF!</definedName>
    <definedName name="PRO_FORMA">#REF!</definedName>
    <definedName name="PRODADJ" localSheetId="1">#REF!</definedName>
    <definedName name="PRODADJ">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PSALES" localSheetId="1">#REF!</definedName>
    <definedName name="PROPSALES">#REF!</definedName>
    <definedName name="Prov_Cap_Tax">[16]Inputs!$E$111</definedName>
    <definedName name="PSPL" localSheetId="1">#REF!</definedName>
    <definedName name="PSPL">#REF!</definedName>
    <definedName name="PWRCSTPF" localSheetId="1">#REF!</definedName>
    <definedName name="PWRCSTPF">#REF!</definedName>
    <definedName name="PWRCSTRS" localSheetId="1">#REF!</definedName>
    <definedName name="PWRCSTRS">#REF!</definedName>
    <definedName name="PWRCSTWP" localSheetId="1">#REF!</definedName>
    <definedName name="PWRCSTWP">#REF!</definedName>
    <definedName name="PWRCSTWR" localSheetId="1">#REF!</definedName>
    <definedName name="PWRCSTWR">#REF!</definedName>
    <definedName name="PXPACC1_ALL_MERGE" localSheetId="1">#REF!</definedName>
    <definedName name="PXPACC1_ALL_MERGE">#REF!</definedName>
    <definedName name="QA" localSheetId="1">[24]IPOA2002!#REF!</definedName>
    <definedName name="QA">[24]IPOA2002!#REF!</definedName>
    <definedName name="qqq" localSheetId="1" hidden="1">{#N/A,#N/A,FALSE,"schA"}</definedName>
    <definedName name="qqq" hidden="1">{#N/A,#N/A,FALSE,"schA"}</definedName>
    <definedName name="RATE" localSheetId="1">#REF!</definedName>
    <definedName name="RATE">#REF!</definedName>
    <definedName name="RATE2">'[11]Transp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 localSheetId="1">#REF!</definedName>
    <definedName name="RATECASE">#REF!</definedName>
    <definedName name="regasset" localSheetId="1">#REF!</definedName>
    <definedName name="regasset">#REF!</definedName>
    <definedName name="resource_lookup">'[25]#REF'!$B$3:$C$112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TIREPLAN" localSheetId="1">#REF!</definedName>
    <definedName name="RETIREPLAN">#REF!</definedName>
    <definedName name="REV" localSheetId="1">#REF!</definedName>
    <definedName name="REV">#REF!</definedName>
    <definedName name="REVADJ" localSheetId="1">#REF!</definedName>
    <definedName name="REVADJ">#REF!</definedName>
    <definedName name="REVREQ" localSheetId="1">#REF!</definedName>
    <definedName name="REVREQ">#REF!</definedName>
    <definedName name="ROE" localSheetId="1">#REF!</definedName>
    <definedName name="ROE">#REF!</definedName>
    <definedName name="ROR" localSheetId="1">#REF!</definedName>
    <definedName name="ROR">#REF!</definedName>
    <definedName name="SALESRESALEP" localSheetId="1">#REF!</definedName>
    <definedName name="SALESRESALEP">#REF!</definedName>
    <definedName name="SALESRESALER" localSheetId="1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 localSheetId="1">[6]DT_A_AMW93!#REF!</definedName>
    <definedName name="SecSSW_MWH">[6]DT_A_AMW93!#REF!</definedName>
    <definedName name="Sep03AMA">[3]BS!$AG$7:$AG$3582</definedName>
    <definedName name="Sep04AMA">[4]BS!$AL$7:$AL$3582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">#REF!</definedName>
    <definedName name="SKAGIT">#REF!</definedName>
    <definedName name="SLFINSURANCE" localSheetId="1">#REF!</definedName>
    <definedName name="SLFINSURANCE">#REF!</definedName>
    <definedName name="SolarDate" localSheetId="1">'[13]Dispatch Cases'!#REF!</definedName>
    <definedName name="SolarDate">'[13]Dispatch Cases'!#REF!</definedName>
    <definedName name="STAFFREDUC" localSheetId="1">#REF!</definedName>
    <definedName name="STAFFREDUC">#REF!</definedName>
    <definedName name="StartDate">[9]Assumptions!$C$9</definedName>
    <definedName name="STORM" localSheetId="1">#REF!</definedName>
    <definedName name="STORM">#REF!</definedName>
    <definedName name="SUMMARY" localSheetId="1">#REF!</definedName>
    <definedName name="SUMMARY">#REF!</definedName>
    <definedName name="SWSales_MWH" localSheetId="1">[6]DT_A_AMW93!#REF!</definedName>
    <definedName name="SWSales_MWH">[6]DT_A_AMW93!#REF!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">#REF!</definedName>
    <definedName name="TAXCORPLIC">#REF!</definedName>
    <definedName name="TAXENERGYP" localSheetId="1">#REF!</definedName>
    <definedName name="TAXENERGYP">#REF!</definedName>
    <definedName name="TAXENERGYR" localSheetId="1">#REF!</definedName>
    <definedName name="TAXENERGYR">#REF!</definedName>
    <definedName name="TAXEXCISE" localSheetId="1">#REF!</definedName>
    <definedName name="TAXEXCISE">#REF!</definedName>
    <definedName name="TAXFICA" localSheetId="1">#REF!</definedName>
    <definedName name="TAXFICA">#REF!</definedName>
    <definedName name="TAXFUT" localSheetId="1">#REF!</definedName>
    <definedName name="TAXFUT">#REF!</definedName>
    <definedName name="TAXINCOME" localSheetId="1">#REF!</definedName>
    <definedName name="TAXINCOME">#REF!</definedName>
    <definedName name="TAXMEDICARE" localSheetId="1">#REF!</definedName>
    <definedName name="TAXMEDICARE">#REF!</definedName>
    <definedName name="TAXPFINT" localSheetId="1">#REF!</definedName>
    <definedName name="TAXPFINT">#REF!</definedName>
    <definedName name="TAXPROPERTY" localSheetId="1">#REF!</definedName>
    <definedName name="TAXPROPERTY">#REF!</definedName>
    <definedName name="TAXSUT" localSheetId="1">#REF!</definedName>
    <definedName name="TAXSUT">#REF!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 localSheetId="1">#REF!</definedName>
    <definedName name="TEMPADJ">#REF!</definedName>
    <definedName name="TenaskaShare" localSheetId="1">[13]Dispatch!#REF!</definedName>
    <definedName name="TenaskaShare">[13]Dispatch!#REF!</definedName>
    <definedName name="Test" localSheetId="1">[7]BS!#REF!</definedName>
    <definedName name="Test">[7]BS!#REF!</definedName>
    <definedName name="TESTYEAR" localSheetId="1">#REF!</definedName>
    <definedName name="TESTYEAR">#REF!</definedName>
    <definedName name="Therm_upload" localSheetId="1">#REF!</definedName>
    <definedName name="Therm_upload">#REF!</definedName>
    <definedName name="ThermalBookLife">[9]Assumptions!$C$25</definedName>
    <definedName name="therms" localSheetId="1">#REF!</definedName>
    <definedName name="therms">#REF!</definedName>
    <definedName name="THM_ALL_YEARS" localSheetId="1">#REF!</definedName>
    <definedName name="THM_ALL_YEARS">#REF!</definedName>
    <definedName name="Title">[9]Assumptions!$A$1</definedName>
    <definedName name="TopLeft" localSheetId="1">#REF!</definedName>
    <definedName name="TopLeft">#REF!</definedName>
    <definedName name="TRADING_NET" localSheetId="1">[6]DT_A_DOL93!#REF!</definedName>
    <definedName name="TRADING_NET">[6]DT_A_DOL93!#REF!</definedName>
    <definedName name="tran_revenue" localSheetId="1">#REF!</definedName>
    <definedName name="tran_revenue">#REF!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BakerAvail" localSheetId="1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">#REF!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OMEsc">[9]Assumptions!$C$21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 localSheetId="1">[8]model!#REF!</definedName>
    <definedName name="WAGES">[8]model!#REF!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 localSheetId="1">'[26]Dispatch Cases'!#REF!</definedName>
    <definedName name="WindDate">'[26]Dispatch Cases'!#REF!</definedName>
    <definedName name="WRKCAP" localSheetId="1">[8]model!#REF!</definedName>
    <definedName name="WRKCAP">[8]model!#REF!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z" localSheetId="1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0" i="3"/>
  <c r="G10"/>
  <c r="A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F13"/>
  <c r="G13"/>
  <c r="O13" s="1"/>
  <c r="F18"/>
  <c r="G18"/>
  <c r="E24"/>
  <c r="K21"/>
  <c r="Q21" s="1"/>
  <c r="G22"/>
  <c r="G23"/>
  <c r="F28"/>
  <c r="G28"/>
  <c r="E34"/>
  <c r="E35" s="1"/>
  <c r="F31"/>
  <c r="K31"/>
  <c r="Q31" s="1"/>
  <c r="F32"/>
  <c r="G32" s="1"/>
  <c r="F33"/>
  <c r="G33" s="1"/>
  <c r="G39"/>
  <c r="G40"/>
  <c r="G43"/>
  <c r="G44"/>
  <c r="G45"/>
  <c r="E46"/>
  <c r="F50"/>
  <c r="G50"/>
  <c r="E56"/>
  <c r="F60"/>
  <c r="G60" s="1"/>
  <c r="G61"/>
  <c r="G64"/>
  <c r="G65"/>
  <c r="E66"/>
  <c r="E75"/>
  <c r="F79"/>
  <c r="G79" s="1"/>
  <c r="F14"/>
  <c r="G83"/>
  <c r="G84"/>
  <c r="G85"/>
  <c r="G86"/>
  <c r="G87"/>
  <c r="G88"/>
  <c r="E89"/>
  <c r="E80" s="1"/>
  <c r="F93"/>
  <c r="G93"/>
  <c r="F96"/>
  <c r="G96"/>
  <c r="F97"/>
  <c r="G97"/>
  <c r="F98"/>
  <c r="G98"/>
  <c r="F99"/>
  <c r="G99"/>
  <c r="F100"/>
  <c r="G100"/>
  <c r="F101"/>
  <c r="G101"/>
  <c r="E102"/>
  <c r="G103"/>
  <c r="A10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D14"/>
  <c r="E14"/>
  <c r="D18"/>
  <c r="E18"/>
  <c r="D22"/>
  <c r="E22"/>
  <c r="A10" i="1"/>
  <c r="E14"/>
  <c r="E18" s="1"/>
  <c r="D14"/>
  <c r="E24"/>
  <c r="D24"/>
  <c r="D28"/>
  <c r="E28"/>
  <c r="E32" s="1"/>
  <c r="E34" s="1"/>
  <c r="D32"/>
  <c r="E24" i="2" l="1"/>
  <c r="G80" i="3"/>
  <c r="G90"/>
  <c r="D18" i="1"/>
  <c r="D34" s="1"/>
  <c r="E105" i="3"/>
  <c r="A11" i="1"/>
  <c r="A12" s="1"/>
  <c r="A13" s="1"/>
  <c r="A14" s="1"/>
  <c r="C14"/>
  <c r="G14" i="3"/>
  <c r="O14" s="1"/>
  <c r="G67"/>
  <c r="G47"/>
  <c r="F74"/>
  <c r="F73"/>
  <c r="F70"/>
  <c r="F55"/>
  <c r="F54"/>
  <c r="F53"/>
  <c r="G25"/>
  <c r="G15"/>
  <c r="O15" s="1"/>
  <c r="F35"/>
  <c r="G35" s="1"/>
  <c r="D24" i="2" l="1"/>
  <c r="G36" i="3"/>
  <c r="G54"/>
  <c r="G70"/>
  <c r="G74"/>
  <c r="E26" i="2"/>
  <c r="E28" s="1"/>
  <c r="E30" s="1"/>
  <c r="E32" s="1"/>
  <c r="E34" s="1"/>
  <c r="E36" i="1" s="1"/>
  <c r="G53" i="3"/>
  <c r="G55"/>
  <c r="G73"/>
  <c r="A15" i="1"/>
  <c r="A16" s="1"/>
  <c r="A17" s="1"/>
  <c r="A18" s="1"/>
  <c r="A19" s="1"/>
  <c r="A20" s="1"/>
  <c r="C18"/>
  <c r="E40" l="1"/>
  <c r="E42" s="1"/>
  <c r="E38"/>
  <c r="A21"/>
  <c r="A22" s="1"/>
  <c r="A23" s="1"/>
  <c r="A24" s="1"/>
  <c r="C24"/>
  <c r="G57" i="3"/>
  <c r="G76"/>
  <c r="O70"/>
  <c r="D26" i="2"/>
  <c r="D28" s="1"/>
  <c r="D30" s="1"/>
  <c r="D32" s="1"/>
  <c r="D34" s="1"/>
  <c r="D36" i="1" s="1"/>
  <c r="D38" s="1"/>
  <c r="G105" i="3" l="1"/>
  <c r="A25" i="1"/>
  <c r="A26" s="1"/>
  <c r="A27" s="1"/>
  <c r="A28" s="1"/>
  <c r="C28"/>
  <c r="I14" i="3"/>
  <c r="K14" s="1"/>
  <c r="I22"/>
  <c r="K22" s="1"/>
  <c r="I23"/>
  <c r="K23" s="1"/>
  <c r="I32"/>
  <c r="K32" s="1"/>
  <c r="I33"/>
  <c r="K33" s="1"/>
  <c r="I35"/>
  <c r="K35" s="1"/>
  <c r="I39"/>
  <c r="K39" s="1"/>
  <c r="I40"/>
  <c r="K40" s="1"/>
  <c r="I43"/>
  <c r="K43" s="1"/>
  <c r="I44"/>
  <c r="K44" s="1"/>
  <c r="I45"/>
  <c r="K45" s="1"/>
  <c r="I60"/>
  <c r="K60" s="1"/>
  <c r="I61"/>
  <c r="K61" s="1"/>
  <c r="I64"/>
  <c r="K64" s="1"/>
  <c r="I65"/>
  <c r="K65" s="1"/>
  <c r="I79"/>
  <c r="K79" s="1"/>
  <c r="I80"/>
  <c r="K80" s="1"/>
  <c r="I83"/>
  <c r="K83" s="1"/>
  <c r="I84"/>
  <c r="K84" s="1"/>
  <c r="I85"/>
  <c r="K85" s="1"/>
  <c r="I86"/>
  <c r="K86" s="1"/>
  <c r="I87"/>
  <c r="K87" s="1"/>
  <c r="I88"/>
  <c r="K88" s="1"/>
  <c r="I10"/>
  <c r="K10" s="1"/>
  <c r="I13"/>
  <c r="K13" s="1"/>
  <c r="I18"/>
  <c r="K18" s="1"/>
  <c r="I28"/>
  <c r="K28" s="1"/>
  <c r="I50"/>
  <c r="K50" s="1"/>
  <c r="I53"/>
  <c r="K53" s="1"/>
  <c r="I54"/>
  <c r="K54" s="1"/>
  <c r="I55"/>
  <c r="K55" s="1"/>
  <c r="I70"/>
  <c r="K70" s="1"/>
  <c r="I73"/>
  <c r="K73" s="1"/>
  <c r="I74"/>
  <c r="K74" s="1"/>
  <c r="I93"/>
  <c r="K93" s="1"/>
  <c r="I96"/>
  <c r="K96" s="1"/>
  <c r="I97"/>
  <c r="K97" s="1"/>
  <c r="I98"/>
  <c r="K98" s="1"/>
  <c r="I99"/>
  <c r="K99" s="1"/>
  <c r="I100"/>
  <c r="K100" s="1"/>
  <c r="I101"/>
  <c r="K101" s="1"/>
  <c r="Q101" l="1"/>
  <c r="L101"/>
  <c r="N101" s="1"/>
  <c r="O101" s="1"/>
  <c r="Q99"/>
  <c r="L99"/>
  <c r="N99" s="1"/>
  <c r="O99" s="1"/>
  <c r="Q97"/>
  <c r="L97"/>
  <c r="N97" s="1"/>
  <c r="O97" s="1"/>
  <c r="Q93"/>
  <c r="L93"/>
  <c r="Q73"/>
  <c r="L73"/>
  <c r="N73" s="1"/>
  <c r="O73" s="1"/>
  <c r="Q55"/>
  <c r="L55"/>
  <c r="N55" s="1"/>
  <c r="O55" s="1"/>
  <c r="Q53"/>
  <c r="L53"/>
  <c r="N53" s="1"/>
  <c r="O53" s="1"/>
  <c r="Q28"/>
  <c r="L28"/>
  <c r="Q13"/>
  <c r="L13"/>
  <c r="L88"/>
  <c r="N88" s="1"/>
  <c r="O88" s="1"/>
  <c r="Q88"/>
  <c r="L86"/>
  <c r="N86" s="1"/>
  <c r="O86" s="1"/>
  <c r="Q86"/>
  <c r="L84"/>
  <c r="N84" s="1"/>
  <c r="O84" s="1"/>
  <c r="Q84"/>
  <c r="Q80"/>
  <c r="L80"/>
  <c r="N80" s="1"/>
  <c r="O80" s="1"/>
  <c r="L65"/>
  <c r="N65" s="1"/>
  <c r="O65" s="1"/>
  <c r="Q65"/>
  <c r="L61"/>
  <c r="N61" s="1"/>
  <c r="O61" s="1"/>
  <c r="Q61"/>
  <c r="L45"/>
  <c r="N45" s="1"/>
  <c r="O45" s="1"/>
  <c r="Q45"/>
  <c r="L43"/>
  <c r="N43" s="1"/>
  <c r="O43" s="1"/>
  <c r="Q43"/>
  <c r="L39"/>
  <c r="Q39"/>
  <c r="L33"/>
  <c r="N33" s="1"/>
  <c r="O33" s="1"/>
  <c r="Q33"/>
  <c r="L23"/>
  <c r="N23" s="1"/>
  <c r="O23" s="1"/>
  <c r="Q23"/>
  <c r="L14"/>
  <c r="N14" s="1"/>
  <c r="Q14"/>
  <c r="A29" i="1"/>
  <c r="A30" s="1"/>
  <c r="C32"/>
  <c r="Q100" i="3"/>
  <c r="L100"/>
  <c r="N100" s="1"/>
  <c r="O100" s="1"/>
  <c r="Q98"/>
  <c r="L98"/>
  <c r="N98" s="1"/>
  <c r="O98" s="1"/>
  <c r="Q96"/>
  <c r="L96"/>
  <c r="N96" s="1"/>
  <c r="O96" s="1"/>
  <c r="Q74"/>
  <c r="L74"/>
  <c r="N74" s="1"/>
  <c r="O74" s="1"/>
  <c r="Q70"/>
  <c r="L70"/>
  <c r="Q54"/>
  <c r="L54"/>
  <c r="N54" s="1"/>
  <c r="O54" s="1"/>
  <c r="Q50"/>
  <c r="L50"/>
  <c r="Q18"/>
  <c r="L18"/>
  <c r="Q10"/>
  <c r="L10"/>
  <c r="L87"/>
  <c r="N87" s="1"/>
  <c r="O87" s="1"/>
  <c r="Q87"/>
  <c r="L85"/>
  <c r="N85" s="1"/>
  <c r="O85" s="1"/>
  <c r="Q85"/>
  <c r="L83"/>
  <c r="N83" s="1"/>
  <c r="O83" s="1"/>
  <c r="Q83"/>
  <c r="L79"/>
  <c r="Q79"/>
  <c r="L64"/>
  <c r="N64" s="1"/>
  <c r="O64" s="1"/>
  <c r="Q64"/>
  <c r="L60"/>
  <c r="Q60"/>
  <c r="L44"/>
  <c r="N44" s="1"/>
  <c r="O44" s="1"/>
  <c r="Q44"/>
  <c r="L40"/>
  <c r="N40" s="1"/>
  <c r="O40" s="1"/>
  <c r="Q40"/>
  <c r="Q35"/>
  <c r="L35"/>
  <c r="N35" s="1"/>
  <c r="O35" s="1"/>
  <c r="L32"/>
  <c r="N32" s="1"/>
  <c r="O32" s="1"/>
  <c r="Q32"/>
  <c r="L22"/>
  <c r="N22" s="1"/>
  <c r="O22" s="1"/>
  <c r="Q22"/>
  <c r="N18" l="1"/>
  <c r="O18" s="1"/>
  <c r="L25"/>
  <c r="N25" s="1"/>
  <c r="O25" s="1"/>
  <c r="L67"/>
  <c r="N67" s="1"/>
  <c r="O67" s="1"/>
  <c r="N60"/>
  <c r="O60" s="1"/>
  <c r="L90"/>
  <c r="N90" s="1"/>
  <c r="O90" s="1"/>
  <c r="N79"/>
  <c r="O79" s="1"/>
  <c r="A31" i="1"/>
  <c r="A32" s="1"/>
  <c r="L47" i="3"/>
  <c r="N47" s="1"/>
  <c r="O47" s="1"/>
  <c r="N39"/>
  <c r="O39" s="1"/>
  <c r="N10"/>
  <c r="N50"/>
  <c r="O50" s="1"/>
  <c r="L57"/>
  <c r="N57" s="1"/>
  <c r="O57" s="1"/>
  <c r="N70"/>
  <c r="L76"/>
  <c r="N76" s="1"/>
  <c r="O76" s="1"/>
  <c r="N13"/>
  <c r="L15"/>
  <c r="N15" s="1"/>
  <c r="N28"/>
  <c r="O28" s="1"/>
  <c r="L36"/>
  <c r="N36" s="1"/>
  <c r="O36" s="1"/>
  <c r="N93"/>
  <c r="O93" s="1"/>
  <c r="L103"/>
  <c r="N103" s="1"/>
  <c r="O103" s="1"/>
  <c r="N105" l="1"/>
  <c r="O105" s="1"/>
  <c r="O10"/>
  <c r="A33" i="1"/>
  <c r="A34" s="1"/>
  <c r="A35" s="1"/>
  <c r="A36" s="1"/>
  <c r="C34"/>
  <c r="L105" i="3"/>
  <c r="A37" i="1" l="1"/>
  <c r="A38" s="1"/>
  <c r="A39" s="1"/>
  <c r="A40" s="1"/>
  <c r="C40"/>
  <c r="A41" l="1"/>
  <c r="A42" s="1"/>
  <c r="A43" s="1"/>
  <c r="A44" s="1"/>
  <c r="A45" s="1"/>
  <c r="C42"/>
</calcChain>
</file>

<file path=xl/sharedStrings.xml><?xml version="1.0" encoding="utf-8"?>
<sst xmlns="http://schemas.openxmlformats.org/spreadsheetml/2006/main" count="236" uniqueCount="118">
  <si>
    <t>** For residential customers, this is the Schedule 139 rate.</t>
  </si>
  <si>
    <t>Change from Rate Year Volumetric Delivery Revenue Per Unit</t>
  </si>
  <si>
    <t>Rate Year Change in Volumetric Delivery Revenue</t>
  </si>
  <si>
    <t>Calculation</t>
  </si>
  <si>
    <t>Post-Rate Test Deferred Balance to Recover/(Refund)</t>
  </si>
  <si>
    <t>Page 2</t>
  </si>
  <si>
    <t>Post-Rate Test Change in Volumetric Delivery Revenue Per Unit ($/Therm)**</t>
  </si>
  <si>
    <t>Change in Volumetric Delivery Revenue Per Unit ($/Therm)</t>
  </si>
  <si>
    <t>Rate Year Volumetric Delivery Revenue Per Unit ($/Therm)</t>
  </si>
  <si>
    <t>F2012</t>
  </si>
  <si>
    <t>Forecasted Rate Year Base Sales (Therms)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</si>
  <si>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</si>
  <si>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</si>
  <si>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</si>
  <si>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</si>
  <si>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>JAP-15</t>
  </si>
  <si>
    <t>2013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</si>
  <si>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</si>
  <si>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</si>
  <si>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</si>
  <si>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</si>
  <si>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</si>
  <si>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</si>
  <si>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</si>
  <si>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</si>
  <si>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</si>
  <si>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</si>
  <si>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</si>
  <si>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</si>
  <si>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</si>
  <si>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</si>
  <si>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 xml:space="preserve">Rate Year - May 1, 2013 through April 30, 2014 </t>
  </si>
  <si>
    <t>Development of Delivery Cost Energy Rate and Rate Change - Natural Gas</t>
  </si>
  <si>
    <t>Decoupling Filing</t>
  </si>
  <si>
    <t>Puget Sound Energy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</si>
  <si>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</si>
  <si>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</si>
  <si>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</si>
  <si>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</si>
  <si>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</si>
  <si>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</si>
  <si>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</si>
  <si>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</si>
  <si>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</si>
  <si>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</si>
  <si>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1</t>
  </si>
  <si>
    <t>Proposed Volumetric Delivery Revenue per Unit ($/Therm)</t>
  </si>
  <si>
    <t>(10) + (12)</t>
  </si>
  <si>
    <t>Average Rate Including Schedule 139 ($/Therm)</t>
  </si>
  <si>
    <t>Plus: Current Volumetric Delivery Revenue per Unit ($/Therm)</t>
  </si>
  <si>
    <t>(2) / (8)</t>
  </si>
  <si>
    <t>Average Rate ($/Therm)</t>
  </si>
  <si>
    <t>Work Paper</t>
  </si>
  <si>
    <t>ERF Base Sales (Therms)</t>
  </si>
  <si>
    <t>(2) - (4)</t>
  </si>
  <si>
    <t>Adjusted ERF Normalized Revenues</t>
  </si>
  <si>
    <t>Less: Schedule 139 Revenues</t>
  </si>
  <si>
    <t>ERF Normalized Revenues**</t>
  </si>
  <si>
    <t>Rate Year - May 1, 2013 through April 30, 2014</t>
  </si>
  <si>
    <t>3% Rate Test - 12 Months ending June 31, 2012</t>
  </si>
  <si>
    <t>Total Non-Residential</t>
  </si>
  <si>
    <t>Total Margin Revenue</t>
  </si>
  <si>
    <t>Total Volume</t>
  </si>
  <si>
    <t>Therms</t>
  </si>
  <si>
    <t>All over 500,000 therms</t>
  </si>
  <si>
    <t>Next 300,000 therms</t>
  </si>
  <si>
    <t>Next 100,000 therms</t>
  </si>
  <si>
    <t>Next 50,000 Therms</t>
  </si>
  <si>
    <t>Next 25,000 Therms</t>
  </si>
  <si>
    <t>First 25,000 Therms</t>
  </si>
  <si>
    <t>Delivery Charge:</t>
  </si>
  <si>
    <t>Demand</t>
  </si>
  <si>
    <t>Demand Charge</t>
  </si>
  <si>
    <t>Schedule 87 Non-exclusive Interruptible - Transportation</t>
  </si>
  <si>
    <t>Procurement Charge</t>
  </si>
  <si>
    <t>Schedule 87 Non-exclusive Interruptible - Sales</t>
  </si>
  <si>
    <t>All over 1,000 therms</t>
  </si>
  <si>
    <t>First 1,000 therms</t>
  </si>
  <si>
    <t>Schedule 86 Limited Interruptible - Transportation</t>
  </si>
  <si>
    <t>Schedule 86 Limited Interruptible - Sales</t>
  </si>
  <si>
    <t>Schedule 85 Interruptible - Transportation</t>
  </si>
  <si>
    <t>All over 50,000 Therms</t>
  </si>
  <si>
    <t>Schedule 85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</si>
  <si>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</si>
  <si>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</si>
  <si>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</si>
  <si>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</si>
  <si>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</si>
  <si>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</si>
  <si>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</si>
  <si>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</si>
  <si>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</si>
  <si>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>(k)</t>
  </si>
  <si>
    <t>(j)</t>
  </si>
  <si>
    <t xml:space="preserve">(i) </t>
  </si>
  <si>
    <t>(h)</t>
  </si>
  <si>
    <t>(g)</t>
  </si>
  <si>
    <t>(f)</t>
  </si>
  <si>
    <t>(e)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</si>
  <si>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</si>
  <si>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</si>
  <si>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</si>
  <si>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</si>
  <si>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</si>
  <si>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</si>
  <si>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</si>
  <si>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</si>
  <si>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</si>
  <si>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</si>
  <si>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139</t>
  </si>
  <si>
    <t>Change</t>
  </si>
  <si>
    <t>Proposed Rates w/ Sch 139</t>
  </si>
  <si>
    <t>Schedule 139</t>
  </si>
  <si>
    <t>ERF UG-130138</t>
  </si>
  <si>
    <t xml:space="preserve">Billing </t>
  </si>
  <si>
    <t>Line</t>
  </si>
  <si>
    <t>Development of Schedule 139 Rate by Rate Schedule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</si>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</sst>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000_);_(&quot;$&quot;* \(#,##0.0000000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mmmm\ d\,\ yyyy"/>
    <numFmt numFmtId="179" formatCode="[Blue]#,##0_);[Magenta]\(#,##0\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_)"/>
    <numFmt numFmtId="183" formatCode="&quot;$&quot;#,##0;\-&quot;$&quot;#,##0"/>
    <numFmt numFmtId="184" formatCode="_(&quot;$&quot;* #,##0.000000_);_(&quot;$&quot;* \(#,##0.000000\);_(&quot;$&quot;* &quot;-&quot;??????_);_(@_)"/>
    <numFmt numFmtId="185" formatCode="#,##0.00\ ;\(#,##0.00\)"/>
    <numFmt numFmtId="186" formatCode="0000000"/>
    <numFmt numFmtId="187" formatCode="0.0000%"/>
    <numFmt numFmtId="188" formatCode="0.0%"/>
    <numFmt numFmtId="189" formatCode="_(&quot;$&quot;* #,##0.0000_);_(&quot;$&quot;* \(#,##0.0000\);_(&quot;$&quot;* &quot;-&quot;????_);_(@_)"/>
    <numFmt numFmtId="190" formatCode="_(* #,##0.0_);_(* \(#,##0.0\);_(* &quot;-&quot;_);_(@_)"/>
    <numFmt numFmtId="191" formatCode="_(&quot;$&quot;* #,##0.000_);_(&quot;$&quot;* \(#,##0.000\);_(&quot;$&quot;* &quot;-&quot;??_);_(@_)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\ ;\(&quot;$&quot;#,##0.00000\)"/>
    <numFmt numFmtId="197" formatCode="&quot;$&quot;#,##0.00000_);\(&quot;$&quot;#,##0.00000\)"/>
    <numFmt numFmtId="198" formatCode="&quot;$&quot;#,##0.0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4" borderId="11" applyNumberFormat="0">
      <alignment horizontal="center" vertical="center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4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3" fillId="0" borderId="0"/>
    <xf numFmtId="172" fontId="25" fillId="0" borderId="0">
      <alignment horizontal="left"/>
    </xf>
    <xf numFmtId="173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58" borderId="0" applyNumberFormat="0" applyBorder="0" applyAlignment="0" applyProtection="0"/>
    <xf numFmtId="0" fontId="28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4" fontId="30" fillId="0" borderId="0" applyFill="0" applyBorder="0" applyAlignment="0"/>
    <xf numFmtId="174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4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5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37" fillId="0" borderId="0"/>
    <xf numFmtId="0" fontId="39" fillId="0" borderId="0"/>
    <xf numFmtId="0" fontId="40" fillId="0" borderId="0"/>
    <xf numFmtId="0" fontId="37" fillId="0" borderId="0"/>
    <xf numFmtId="0" fontId="39" fillId="0" borderId="0"/>
    <xf numFmtId="0" fontId="4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36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6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79" fontId="50" fillId="0" borderId="0"/>
    <xf numFmtId="169" fontId="22" fillId="0" borderId="0"/>
    <xf numFmtId="169" fontId="22" fillId="0" borderId="0"/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6" fillId="0" borderId="0" applyFill="0" applyBorder="0" applyAlignment="0" applyProtection="0"/>
    <xf numFmtId="2" fontId="41" fillId="0" borderId="0" applyFont="0" applyFill="0" applyBorder="0" applyAlignment="0" applyProtection="0"/>
    <xf numFmtId="0" fontId="3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181" fontId="54" fillId="0" borderId="0" applyNumberFormat="0" applyFill="0" applyBorder="0" applyProtection="0">
      <alignment horizontal="right"/>
    </xf>
    <xf numFmtId="0" fontId="55" fillId="0" borderId="14" applyNumberFormat="0" applyAlignment="0" applyProtection="0">
      <alignment horizontal="left"/>
    </xf>
    <xf numFmtId="0" fontId="55" fillId="0" borderId="14" applyNumberFormat="0" applyAlignment="0" applyProtection="0">
      <alignment horizontal="left"/>
    </xf>
    <xf numFmtId="0" fontId="55" fillId="0" borderId="15">
      <alignment horizontal="left"/>
    </xf>
    <xf numFmtId="0" fontId="55" fillId="0" borderId="15">
      <alignment horizontal="left"/>
    </xf>
    <xf numFmtId="14" fontId="21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5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6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10" fontId="53" fillId="34" borderId="2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41" fontId="67" fillId="76" borderId="24">
      <alignment horizontal="left"/>
      <protection locked="0"/>
    </xf>
    <xf numFmtId="10" fontId="67" fillId="76" borderId="24">
      <alignment horizontal="right"/>
      <protection locked="0"/>
    </xf>
    <xf numFmtId="41" fontId="67" fillId="76" borderId="24">
      <alignment horizontal="left"/>
      <protection locked="0"/>
    </xf>
    <xf numFmtId="0" fontId="53" fillId="71" borderId="0"/>
    <xf numFmtId="0" fontId="53" fillId="71" borderId="0"/>
    <xf numFmtId="0" fontId="53" fillId="71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3" fillId="0" borderId="0"/>
    <xf numFmtId="37" fontId="73" fillId="0" borderId="0"/>
    <xf numFmtId="182" fontId="74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4" fontId="75" fillId="0" borderId="0"/>
    <xf numFmtId="184" fontId="75" fillId="0" borderId="0"/>
    <xf numFmtId="182" fontId="74" fillId="0" borderId="0"/>
    <xf numFmtId="182" fontId="74" fillId="0" borderId="0"/>
    <xf numFmtId="185" fontId="22" fillId="0" borderId="0"/>
    <xf numFmtId="186" fontId="7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3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3" fontId="75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83" fontId="75" fillId="0" borderId="0">
      <alignment horizontal="left" wrapText="1"/>
    </xf>
    <xf numFmtId="169" fontId="22" fillId="0" borderId="0">
      <alignment horizontal="left" wrapText="1"/>
    </xf>
    <xf numFmtId="183" fontId="75" fillId="0" borderId="0">
      <alignment horizontal="left" wrapText="1"/>
    </xf>
    <xf numFmtId="183" fontId="75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9" fontId="75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46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9" fontId="22" fillId="0" borderId="0">
      <alignment horizontal="left" wrapText="1"/>
    </xf>
    <xf numFmtId="39" fontId="77" fillId="0" borderId="0" applyNumberFormat="0" applyFill="0" applyBorder="0" applyAlignment="0" applyProtection="0"/>
    <xf numFmtId="169" fontId="22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5" fillId="0" borderId="0">
      <alignment horizontal="left" wrapText="1"/>
    </xf>
    <xf numFmtId="169" fontId="22" fillId="0" borderId="0">
      <alignment horizontal="left" wrapText="1"/>
    </xf>
    <xf numFmtId="0" fontId="35" fillId="0" borderId="0"/>
    <xf numFmtId="169" fontId="22" fillId="0" borderId="0">
      <alignment horizontal="left" wrapText="1"/>
    </xf>
    <xf numFmtId="0" fontId="35" fillId="0" borderId="0"/>
    <xf numFmtId="169" fontId="22" fillId="0" borderId="0">
      <alignment horizontal="left" wrapText="1"/>
    </xf>
    <xf numFmtId="0" fontId="35" fillId="0" borderId="0"/>
    <xf numFmtId="169" fontId="22" fillId="0" borderId="0">
      <alignment horizontal="left" wrapText="1"/>
    </xf>
    <xf numFmtId="0" fontId="35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7" fillId="40" borderId="29" applyNumberFormat="0" applyFont="0" applyAlignment="0" applyProtection="0"/>
    <xf numFmtId="0" fontId="27" fillId="8" borderId="8" applyNumberFormat="0" applyFont="0" applyAlignment="0" applyProtection="0"/>
    <xf numFmtId="0" fontId="27" fillId="40" borderId="29" applyNumberFormat="0" applyFont="0" applyAlignment="0" applyProtection="0"/>
    <xf numFmtId="0" fontId="27" fillId="8" borderId="8" applyNumberFormat="0" applyFont="0" applyAlignment="0" applyProtection="0"/>
    <xf numFmtId="0" fontId="22" fillId="40" borderId="29" applyNumberFormat="0" applyFont="0" applyAlignment="0" applyProtection="0"/>
    <xf numFmtId="0" fontId="27" fillId="8" borderId="8" applyNumberFormat="0" applyFont="0" applyAlignment="0" applyProtection="0"/>
    <xf numFmtId="0" fontId="22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27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9" applyNumberFormat="0" applyFont="0" applyAlignment="0" applyProtection="0"/>
    <xf numFmtId="0" fontId="27" fillId="40" borderId="29" applyNumberFormat="0" applyFont="0" applyAlignment="0" applyProtection="0"/>
    <xf numFmtId="0" fontId="27" fillId="40" borderId="29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8" fillId="68" borderId="30" applyNumberFormat="0" applyAlignment="0" applyProtection="0"/>
    <xf numFmtId="0" fontId="78" fillId="68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18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2" fillId="0" borderId="24"/>
    <xf numFmtId="9" fontId="47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2" fillId="0" borderId="24"/>
    <xf numFmtId="9" fontId="27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10" fontId="22" fillId="0" borderId="24"/>
    <xf numFmtId="9" fontId="35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4"/>
    <xf numFmtId="41" fontId="22" fillId="77" borderId="24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79" fillId="0" borderId="16">
      <alignment horizontal="center"/>
    </xf>
    <xf numFmtId="0" fontId="79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0" fontId="39" fillId="0" borderId="0"/>
    <xf numFmtId="0" fontId="40" fillId="0" borderId="0"/>
    <xf numFmtId="3" fontId="80" fillId="0" borderId="0" applyFill="0" applyBorder="0" applyAlignment="0" applyProtection="0"/>
    <xf numFmtId="0" fontId="81" fillId="0" borderId="0"/>
    <xf numFmtId="0" fontId="82" fillId="0" borderId="0"/>
    <xf numFmtId="3" fontId="80" fillId="0" borderId="0" applyFill="0" applyBorder="0" applyAlignment="0" applyProtection="0"/>
    <xf numFmtId="42" fontId="22" fillId="34" borderId="0"/>
    <xf numFmtId="0" fontId="38" fillId="79" borderId="0"/>
    <xf numFmtId="0" fontId="83" fillId="79" borderId="31"/>
    <xf numFmtId="0" fontId="84" fillId="80" borderId="32"/>
    <xf numFmtId="0" fontId="85" fillId="79" borderId="33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0" fontId="21" fillId="34" borderId="11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42" fontId="22" fillId="34" borderId="0"/>
    <xf numFmtId="166" fontId="64" fillId="0" borderId="0" applyBorder="0" applyAlignment="0"/>
    <xf numFmtId="166" fontId="64" fillId="0" borderId="0" applyBorder="0" applyAlignment="0"/>
    <xf numFmtId="42" fontId="22" fillId="34" borderId="35">
      <alignment horizontal="left"/>
    </xf>
    <xf numFmtId="42" fontId="22" fillId="34" borderId="35">
      <alignment horizontal="left"/>
    </xf>
    <xf numFmtId="189" fontId="86" fillId="34" borderId="35">
      <alignment horizontal="left"/>
    </xf>
    <xf numFmtId="166" fontId="64" fillId="0" borderId="0" applyBorder="0" applyAlignment="0"/>
    <xf numFmtId="14" fontId="75" fillId="0" borderId="0" applyNumberFormat="0" applyFill="0" applyBorder="0" applyAlignment="0" applyProtection="0">
      <alignment horizontal="lef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4" fontId="87" fillId="76" borderId="30" applyNumberFormat="0" applyProtection="0">
      <alignment vertical="center"/>
    </xf>
    <xf numFmtId="4" fontId="88" fillId="76" borderId="30" applyNumberFormat="0" applyProtection="0">
      <alignment vertical="center"/>
    </xf>
    <xf numFmtId="4" fontId="87" fillId="76" borderId="30" applyNumberFormat="0" applyProtection="0">
      <alignment horizontal="left" vertical="center" indent="1"/>
    </xf>
    <xf numFmtId="4" fontId="87" fillId="76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4" fontId="87" fillId="82" borderId="30" applyNumberFormat="0" applyProtection="0">
      <alignment horizontal="right" vertical="center"/>
    </xf>
    <xf numFmtId="4" fontId="87" fillId="83" borderId="30" applyNumberFormat="0" applyProtection="0">
      <alignment horizontal="right" vertical="center"/>
    </xf>
    <xf numFmtId="4" fontId="87" fillId="84" borderId="30" applyNumberFormat="0" applyProtection="0">
      <alignment horizontal="right" vertical="center"/>
    </xf>
    <xf numFmtId="4" fontId="87" fillId="85" borderId="30" applyNumberFormat="0" applyProtection="0">
      <alignment horizontal="right" vertical="center"/>
    </xf>
    <xf numFmtId="4" fontId="87" fillId="86" borderId="30" applyNumberFormat="0" applyProtection="0">
      <alignment horizontal="right" vertical="center"/>
    </xf>
    <xf numFmtId="4" fontId="87" fillId="87" borderId="30" applyNumberFormat="0" applyProtection="0">
      <alignment horizontal="right" vertical="center"/>
    </xf>
    <xf numFmtId="4" fontId="87" fillId="88" borderId="30" applyNumberFormat="0" applyProtection="0">
      <alignment horizontal="right" vertical="center"/>
    </xf>
    <xf numFmtId="4" fontId="87" fillId="89" borderId="30" applyNumberFormat="0" applyProtection="0">
      <alignment horizontal="right" vertical="center"/>
    </xf>
    <xf numFmtId="4" fontId="87" fillId="90" borderId="30" applyNumberFormat="0" applyProtection="0">
      <alignment horizontal="right" vertical="center"/>
    </xf>
    <xf numFmtId="4" fontId="89" fillId="91" borderId="30" applyNumberFormat="0" applyProtection="0">
      <alignment horizontal="left" vertical="center" indent="1"/>
    </xf>
    <xf numFmtId="4" fontId="87" fillId="92" borderId="36" applyNumberFormat="0" applyProtection="0">
      <alignment horizontal="left" vertical="center" indent="1"/>
    </xf>
    <xf numFmtId="4" fontId="90" fillId="93" borderId="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4" fontId="87" fillId="92" borderId="30" applyNumberFormat="0" applyProtection="0">
      <alignment horizontal="left" vertical="center" indent="1"/>
    </xf>
    <xf numFmtId="4" fontId="87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0" fontId="64" fillId="65" borderId="37" applyBorder="0"/>
    <xf numFmtId="4" fontId="87" fillId="96" borderId="30" applyNumberFormat="0" applyProtection="0">
      <alignment vertical="center"/>
    </xf>
    <xf numFmtId="4" fontId="88" fillId="96" borderId="30" applyNumberFormat="0" applyProtection="0">
      <alignment vertical="center"/>
    </xf>
    <xf numFmtId="4" fontId="87" fillId="96" borderId="30" applyNumberFormat="0" applyProtection="0">
      <alignment horizontal="left" vertical="center" indent="1"/>
    </xf>
    <xf numFmtId="4" fontId="87" fillId="96" borderId="30" applyNumberFormat="0" applyProtection="0">
      <alignment horizontal="left" vertical="center" indent="1"/>
    </xf>
    <xf numFmtId="4" fontId="87" fillId="92" borderId="30" applyNumberFormat="0" applyProtection="0">
      <alignment horizontal="right" vertical="center"/>
    </xf>
    <xf numFmtId="4" fontId="88" fillId="92" borderId="30" applyNumberFormat="0" applyProtection="0">
      <alignment horizontal="right" vertical="center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91" fillId="0" borderId="0"/>
    <xf numFmtId="0" fontId="53" fillId="97" borderId="23"/>
    <xf numFmtId="4" fontId="92" fillId="92" borderId="30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3" fillId="0" borderId="0" applyNumberFormat="0" applyFill="0" applyBorder="0" applyAlignment="0" applyProtection="0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64" fillId="0" borderId="35"/>
    <xf numFmtId="39" fontId="75" fillId="99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92" fontId="22" fillId="0" borderId="0">
      <alignment horizontal="left" wrapText="1"/>
    </xf>
    <xf numFmtId="40" fontId="94" fillId="0" borderId="0" applyBorder="0">
      <alignment horizontal="right"/>
    </xf>
    <xf numFmtId="41" fontId="95" fillId="34" borderId="0">
      <alignment horizontal="left"/>
    </xf>
    <xf numFmtId="0" fontId="96" fillId="0" borderId="0"/>
    <xf numFmtId="0" fontId="22" fillId="0" borderId="0" applyNumberFormat="0" applyBorder="0" applyAlignment="0"/>
    <xf numFmtId="0" fontId="9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/>
    <xf numFmtId="0" fontId="83" fillId="79" borderId="0"/>
    <xf numFmtId="193" fontId="99" fillId="34" borderId="0">
      <alignment horizontal="left" vertical="center"/>
    </xf>
    <xf numFmtId="193" fontId="100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10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9" applyNumberFormat="0" applyFont="0" applyFill="0" applyAlignment="0" applyProtection="0"/>
    <xf numFmtId="0" fontId="49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39" applyNumberFormat="0" applyFont="0" applyFill="0" applyAlignment="0" applyProtection="0"/>
    <xf numFmtId="0" fontId="22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42"/>
    <xf numFmtId="0" fontId="40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8" fillId="0" borderId="0" xfId="4"/>
    <xf numFmtId="0" fontId="18" fillId="33" borderId="0" xfId="4" applyFill="1"/>
    <xf numFmtId="0" fontId="19" fillId="33" borderId="0" xfId="4" applyFont="1" applyFill="1" applyAlignment="1">
      <alignment horizontal="center"/>
    </xf>
    <xf numFmtId="0" fontId="19" fillId="33" borderId="0" xfId="4" applyFont="1" applyFill="1"/>
    <xf numFmtId="164" fontId="19" fillId="33" borderId="0" xfId="2" applyNumberFormat="1" applyFont="1" applyFill="1"/>
    <xf numFmtId="165" fontId="19" fillId="33" borderId="0" xfId="3" applyNumberFormat="1" applyFont="1" applyFill="1"/>
    <xf numFmtId="166" fontId="19" fillId="33" borderId="0" xfId="1" applyNumberFormat="1" applyFont="1" applyFill="1" applyBorder="1"/>
    <xf numFmtId="164" fontId="19" fillId="33" borderId="0" xfId="2" applyNumberFormat="1" applyFont="1" applyFill="1" applyBorder="1"/>
    <xf numFmtId="167" fontId="19" fillId="33" borderId="0" xfId="4" applyNumberFormat="1" applyFont="1" applyFill="1"/>
    <xf numFmtId="167" fontId="19" fillId="33" borderId="10" xfId="2" applyNumberFormat="1" applyFont="1" applyFill="1" applyBorder="1"/>
    <xf numFmtId="3" fontId="19" fillId="33" borderId="11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8" fontId="19" fillId="33" borderId="11" xfId="2" applyNumberFormat="1" applyFont="1" applyFill="1" applyBorder="1"/>
    <xf numFmtId="164" fontId="19" fillId="33" borderId="11" xfId="2" applyNumberFormat="1" applyFont="1" applyFill="1" applyBorder="1"/>
    <xf numFmtId="166" fontId="19" fillId="33" borderId="11" xfId="5" applyNumberFormat="1" applyFont="1" applyFill="1" applyBorder="1"/>
    <xf numFmtId="44" fontId="19" fillId="33" borderId="0" xfId="4" applyNumberFormat="1" applyFont="1" applyFill="1"/>
    <xf numFmtId="0" fontId="19" fillId="33" borderId="0" xfId="4" quotePrefix="1" applyFont="1" applyFill="1" applyAlignment="1">
      <alignment horizontal="center"/>
    </xf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1" fillId="0" borderId="0" xfId="4" applyFont="1" applyAlignment="1"/>
    <xf numFmtId="0" fontId="21" fillId="33" borderId="0" xfId="4" applyFont="1" applyFill="1" applyAlignment="1">
      <alignment horizontal="center"/>
    </xf>
    <xf numFmtId="43" fontId="0" fillId="0" borderId="0" xfId="1" applyFont="1"/>
    <xf numFmtId="0" fontId="0" fillId="33" borderId="0" xfId="0" applyFill="1"/>
    <xf numFmtId="167" fontId="19" fillId="33" borderId="0" xfId="2" applyNumberFormat="1" applyFont="1" applyFill="1"/>
    <xf numFmtId="167" fontId="18" fillId="33" borderId="0" xfId="2" applyNumberFormat="1" applyFont="1" applyFill="1"/>
    <xf numFmtId="167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167" fontId="19" fillId="33" borderId="11" xfId="2" applyNumberFormat="1" applyFont="1" applyFill="1" applyBorder="1"/>
    <xf numFmtId="166" fontId="19" fillId="33" borderId="11" xfId="1" applyNumberFormat="1" applyFont="1" applyFill="1" applyBorder="1"/>
    <xf numFmtId="164" fontId="19" fillId="33" borderId="11" xfId="4" applyNumberFormat="1" applyFont="1" applyFill="1" applyBorder="1"/>
    <xf numFmtId="0" fontId="102" fillId="0" borderId="0" xfId="0" applyFont="1"/>
    <xf numFmtId="0" fontId="102" fillId="0" borderId="0" xfId="0" applyFont="1" applyBorder="1"/>
    <xf numFmtId="165" fontId="102" fillId="0" borderId="0" xfId="3" applyNumberFormat="1" applyFont="1" applyBorder="1"/>
    <xf numFmtId="37" fontId="102" fillId="0" borderId="0" xfId="0" applyNumberFormat="1" applyFont="1" applyBorder="1"/>
    <xf numFmtId="165" fontId="102" fillId="0" borderId="0" xfId="3" applyNumberFormat="1" applyFont="1" applyAlignment="1"/>
    <xf numFmtId="194" fontId="102" fillId="0" borderId="0" xfId="0" applyNumberFormat="1" applyFont="1" applyAlignment="1"/>
    <xf numFmtId="194" fontId="102" fillId="0" borderId="0" xfId="6112" applyNumberFormat="1" applyFont="1" applyBorder="1" applyAlignment="1">
      <alignment horizontal="right"/>
    </xf>
    <xf numFmtId="194" fontId="102" fillId="0" borderId="0" xfId="6112" applyNumberFormat="1" applyFont="1" applyFill="1" applyBorder="1" applyAlignment="1">
      <alignment horizontal="right"/>
    </xf>
    <xf numFmtId="0" fontId="102" fillId="0" borderId="0" xfId="6112" applyFont="1"/>
    <xf numFmtId="165" fontId="102" fillId="0" borderId="0" xfId="6112" applyNumberFormat="1" applyFont="1"/>
    <xf numFmtId="195" fontId="102" fillId="0" borderId="0" xfId="6112" applyNumberFormat="1" applyFont="1" applyFill="1" applyBorder="1"/>
    <xf numFmtId="165" fontId="102" fillId="0" borderId="0" xfId="6112" applyNumberFormat="1" applyFont="1" applyBorder="1" applyAlignment="1">
      <alignment horizontal="left"/>
    </xf>
    <xf numFmtId="0" fontId="102" fillId="0" borderId="0" xfId="6112" applyFont="1" applyBorder="1" applyProtection="1">
      <protection locked="0"/>
    </xf>
    <xf numFmtId="0" fontId="102" fillId="0" borderId="0" xfId="6112" applyFont="1" applyBorder="1"/>
    <xf numFmtId="166" fontId="102" fillId="0" borderId="0" xfId="1" applyNumberFormat="1" applyFont="1"/>
    <xf numFmtId="188" fontId="102" fillId="0" borderId="0" xfId="3" applyNumberFormat="1" applyFont="1" applyAlignment="1"/>
    <xf numFmtId="194" fontId="102" fillId="0" borderId="35" xfId="6112" applyNumberFormat="1" applyFont="1" applyFill="1" applyBorder="1" applyAlignment="1">
      <alignment horizontal="right"/>
    </xf>
    <xf numFmtId="196" fontId="102" fillId="0" borderId="0" xfId="6112" applyNumberFormat="1" applyFont="1" applyFill="1" applyBorder="1"/>
    <xf numFmtId="3" fontId="102" fillId="0" borderId="0" xfId="6112" applyNumberFormat="1" applyFont="1" applyFill="1" applyBorder="1"/>
    <xf numFmtId="0" fontId="102" fillId="0" borderId="0" xfId="0" applyFont="1" applyBorder="1" applyProtection="1">
      <protection locked="0"/>
    </xf>
    <xf numFmtId="0" fontId="102" fillId="0" borderId="0" xfId="6112" applyFont="1" applyFill="1"/>
    <xf numFmtId="3" fontId="102" fillId="0" borderId="35" xfId="6112" applyNumberFormat="1" applyFont="1" applyFill="1" applyBorder="1"/>
    <xf numFmtId="0" fontId="102" fillId="0" borderId="0" xfId="6112" applyFont="1" applyFill="1" applyBorder="1" applyProtection="1">
      <protection locked="0"/>
    </xf>
    <xf numFmtId="197" fontId="102" fillId="0" borderId="0" xfId="0" applyNumberFormat="1" applyFont="1" applyAlignment="1"/>
    <xf numFmtId="196" fontId="102" fillId="0" borderId="0" xfId="0" applyNumberFormat="1" applyFont="1" applyFill="1" applyBorder="1"/>
    <xf numFmtId="0" fontId="102" fillId="0" borderId="0" xfId="6112" applyFont="1" applyFill="1" applyBorder="1"/>
    <xf numFmtId="7" fontId="102" fillId="0" borderId="0" xfId="0" applyNumberFormat="1" applyFont="1" applyAlignment="1"/>
    <xf numFmtId="195" fontId="102" fillId="0" borderId="0" xfId="0" applyNumberFormat="1" applyFont="1" applyFill="1" applyBorder="1"/>
    <xf numFmtId="0" fontId="103" fillId="0" borderId="0" xfId="6112" applyFont="1" applyBorder="1" applyProtection="1">
      <protection locked="0"/>
    </xf>
    <xf numFmtId="194" fontId="102" fillId="0" borderId="35" xfId="6112" applyNumberFormat="1" applyFont="1" applyBorder="1" applyAlignment="1">
      <alignment horizontal="right"/>
    </xf>
    <xf numFmtId="194" fontId="102" fillId="0" borderId="0" xfId="6112" applyNumberFormat="1" applyFont="1" applyBorder="1"/>
    <xf numFmtId="195" fontId="102" fillId="0" borderId="0" xfId="6112" applyNumberFormat="1" applyFont="1" applyBorder="1" applyAlignment="1">
      <alignment horizontal="right"/>
    </xf>
    <xf numFmtId="165" fontId="102" fillId="0" borderId="0" xfId="6112" applyNumberFormat="1" applyFont="1" applyFill="1"/>
    <xf numFmtId="188" fontId="102" fillId="0" borderId="0" xfId="6112" applyNumberFormat="1" applyFont="1" applyFill="1" applyBorder="1" applyAlignment="1">
      <alignment horizontal="left"/>
    </xf>
    <xf numFmtId="167" fontId="102" fillId="0" borderId="0" xfId="4518" applyNumberFormat="1" applyFont="1" applyFill="1" applyBorder="1"/>
    <xf numFmtId="0" fontId="103" fillId="0" borderId="0" xfId="6112" applyFont="1" applyFill="1" applyBorder="1" applyProtection="1">
      <protection locked="0"/>
    </xf>
    <xf numFmtId="188" fontId="102" fillId="0" borderId="0" xfId="6112" applyNumberFormat="1" applyFont="1" applyBorder="1" applyAlignment="1">
      <alignment horizontal="left"/>
    </xf>
    <xf numFmtId="9" fontId="102" fillId="0" borderId="0" xfId="6112" applyNumberFormat="1" applyFont="1" applyFill="1" applyBorder="1"/>
    <xf numFmtId="194" fontId="102" fillId="0" borderId="35" xfId="6112" applyNumberFormat="1" applyFont="1" applyFill="1" applyBorder="1"/>
    <xf numFmtId="194" fontId="102" fillId="0" borderId="0" xfId="6112" applyNumberFormat="1" applyFont="1" applyFill="1" applyBorder="1"/>
    <xf numFmtId="0" fontId="102" fillId="0" borderId="0" xfId="0" applyFont="1" applyAlignment="1"/>
    <xf numFmtId="0" fontId="102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195" fontId="102" fillId="0" borderId="0" xfId="0" applyNumberFormat="1" applyFont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9" fontId="102" fillId="0" borderId="0" xfId="3" applyFont="1" applyBorder="1" applyAlignment="1">
      <alignment horizontal="center"/>
    </xf>
    <xf numFmtId="165" fontId="102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21" fillId="33" borderId="0" xfId="6" applyNumberFormat="1" applyFont="1" applyFill="1" applyBorder="1">
      <alignment horizontal="center" vertical="center" wrapText="1"/>
    </xf>
    <xf numFmtId="0" fontId="102" fillId="0" borderId="11" xfId="0" applyFont="1" applyBorder="1" applyAlignment="1">
      <alignment horizontal="center"/>
    </xf>
    <xf numFmtId="0" fontId="102" fillId="0" borderId="0" xfId="0" applyFont="1" applyBorder="1" applyAlignment="1"/>
    <xf numFmtId="0" fontId="102" fillId="0" borderId="15" xfId="0" applyFont="1" applyBorder="1" applyAlignment="1"/>
    <xf numFmtId="0" fontId="102" fillId="0" borderId="15" xfId="0" applyFont="1" applyBorder="1" applyAlignment="1">
      <alignment horizontal="center"/>
    </xf>
    <xf numFmtId="195" fontId="102" fillId="0" borderId="11" xfId="0" applyNumberFormat="1" applyFont="1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9" fontId="102" fillId="0" borderId="11" xfId="3" applyFont="1" applyBorder="1" applyAlignment="1">
      <alignment horizontal="center"/>
    </xf>
    <xf numFmtId="165" fontId="102" fillId="0" borderId="0" xfId="0" applyNumberFormat="1" applyFont="1" applyBorder="1" applyAlignment="1"/>
    <xf numFmtId="0" fontId="102" fillId="0" borderId="11" xfId="0" applyFont="1" applyBorder="1"/>
    <xf numFmtId="0" fontId="102" fillId="0" borderId="0" xfId="0" applyFont="1" applyBorder="1" applyAlignment="1">
      <alignment horizontal="left"/>
    </xf>
    <xf numFmtId="0" fontId="102" fillId="0" borderId="11" xfId="0" applyFont="1" applyBorder="1" applyAlignment="1">
      <alignment horizontal="centerContinuous"/>
    </xf>
    <xf numFmtId="195" fontId="102" fillId="0" borderId="11" xfId="0" applyNumberFormat="1" applyFont="1" applyBorder="1" applyAlignment="1">
      <alignment horizontal="centerContinuous"/>
    </xf>
    <xf numFmtId="195" fontId="102" fillId="0" borderId="0" xfId="0" applyNumberFormat="1" applyFont="1" applyBorder="1" applyAlignment="1"/>
    <xf numFmtId="0" fontId="103" fillId="0" borderId="0" xfId="0" applyFont="1" applyAlignment="1">
      <alignment horizontal="center"/>
    </xf>
    <xf numFmtId="0" fontId="103" fillId="0" borderId="0" xfId="5315" applyFont="1"/>
    <xf numFmtId="0" fontId="103" fillId="0" borderId="0" xfId="5315" applyFont="1" applyAlignment="1"/>
    <xf numFmtId="198" fontId="103" fillId="0" borderId="0" xfId="5315" applyNumberFormat="1" applyFont="1" applyAlignment="1"/>
    <xf numFmtId="194" fontId="103" fillId="0" borderId="0" xfId="5315" applyNumberFormat="1" applyFont="1" applyAlignment="1">
      <alignment horizontal="centerContinuous"/>
    </xf>
    <xf numFmtId="0" fontId="103" fillId="0" borderId="0" xfId="5315" applyFont="1" applyAlignment="1">
      <alignment horizontal="centerContinuous"/>
    </xf>
    <xf numFmtId="0" fontId="103" fillId="0" borderId="0" xfId="5315" applyFont="1" applyBorder="1" applyAlignment="1">
      <alignment horizontal="centerContinuous"/>
    </xf>
    <xf numFmtId="0" fontId="0" fillId="0" borderId="0" xfId="0" applyAlignment="1">
      <alignment horizontal="center"/>
    </xf>
    <xf numFmtId="0" fontId="103" fillId="0" borderId="0" xfId="0" applyFont="1" applyAlignment="1">
      <alignment horizontal="center"/>
    </xf>
    <xf numFmtId="0" fontId="102" fillId="0" borderId="0" xfId="5315" applyFont="1"/>
    <xf numFmtId="0" fontId="102" fillId="0" borderId="0" xfId="5315" applyFont="1" applyAlignment="1"/>
    <xf numFmtId="198" fontId="102" fillId="0" borderId="0" xfId="5315" applyNumberFormat="1" applyFont="1" applyAlignment="1"/>
    <xf numFmtId="0" fontId="102" fillId="0" borderId="0" xfId="5315" applyFont="1" applyBorder="1" applyAlignment="1"/>
    <xf numFmtId="194" fontId="102" fillId="0" borderId="0" xfId="5315" applyNumberFormat="1" applyFont="1" applyAlignment="1">
      <alignment horizontal="centerContinuous"/>
    </xf>
  </cellXfs>
  <cellStyles count="6321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5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3" xfId="4372"/>
    <cellStyle name="Comma 3 2" xfId="4373"/>
    <cellStyle name="Comma 3 2 2" xfId="4374"/>
    <cellStyle name="Comma 3 3" xfId="4375"/>
    <cellStyle name="Comma 3 4" xfId="4376"/>
    <cellStyle name="Comma 4" xfId="4377"/>
    <cellStyle name="Comma 4 2" xfId="4378"/>
    <cellStyle name="Comma 4 3" xfId="4379"/>
    <cellStyle name="Comma 5" xfId="4380"/>
    <cellStyle name="Comma 5 2" xfId="4381"/>
    <cellStyle name="Comma 6" xfId="4382"/>
    <cellStyle name="Comma 6 2" xfId="4383"/>
    <cellStyle name="Comma 6 2 2" xfId="4384"/>
    <cellStyle name="Comma 7" xfId="4385"/>
    <cellStyle name="Comma 7 2" xfId="4386"/>
    <cellStyle name="Comma 8" xfId="4387"/>
    <cellStyle name="Comma 8 2" xfId="4388"/>
    <cellStyle name="Comma 8 2 2" xfId="4389"/>
    <cellStyle name="Comma 8 3" xfId="4390"/>
    <cellStyle name="Comma 9" xfId="4391"/>
    <cellStyle name="Comma 9 2" xfId="4392"/>
    <cellStyle name="Comma 9 2 2" xfId="4393"/>
    <cellStyle name="Comma 9 3" xfId="4394"/>
    <cellStyle name="Comma 9 3 2" xfId="4395"/>
    <cellStyle name="Comma 9 4" xfId="4396"/>
    <cellStyle name="Comma 9 5" xfId="4397"/>
    <cellStyle name="Comma 9 6" xfId="4398"/>
    <cellStyle name="Comma0" xfId="4399"/>
    <cellStyle name="Comma0 - Style2" xfId="4400"/>
    <cellStyle name="Comma0 - Style4" xfId="4401"/>
    <cellStyle name="Comma0 - Style4 2" xfId="4402"/>
    <cellStyle name="Comma0 - Style5" xfId="4403"/>
    <cellStyle name="Comma0 - Style5 2" xfId="4404"/>
    <cellStyle name="Comma0 10" xfId="4405"/>
    <cellStyle name="Comma0 11" xfId="4406"/>
    <cellStyle name="Comma0 12" xfId="4407"/>
    <cellStyle name="Comma0 13" xfId="4408"/>
    <cellStyle name="Comma0 14" xfId="4409"/>
    <cellStyle name="Comma0 15" xfId="4410"/>
    <cellStyle name="Comma0 16" xfId="4411"/>
    <cellStyle name="Comma0 17" xfId="4412"/>
    <cellStyle name="Comma0 18" xfId="4413"/>
    <cellStyle name="Comma0 19" xfId="4414"/>
    <cellStyle name="Comma0 2" xfId="4415"/>
    <cellStyle name="Comma0 20" xfId="4416"/>
    <cellStyle name="Comma0 21" xfId="4417"/>
    <cellStyle name="Comma0 22" xfId="4418"/>
    <cellStyle name="Comma0 23" xfId="4419"/>
    <cellStyle name="Comma0 24" xfId="4420"/>
    <cellStyle name="Comma0 25" xfId="4421"/>
    <cellStyle name="Comma0 26" xfId="4422"/>
    <cellStyle name="Comma0 27" xfId="4423"/>
    <cellStyle name="Comma0 28" xfId="4424"/>
    <cellStyle name="Comma0 29" xfId="4425"/>
    <cellStyle name="Comma0 3" xfId="4426"/>
    <cellStyle name="Comma0 30" xfId="4427"/>
    <cellStyle name="Comma0 31" xfId="4428"/>
    <cellStyle name="Comma0 32" xfId="4429"/>
    <cellStyle name="Comma0 33" xfId="4430"/>
    <cellStyle name="Comma0 34" xfId="4431"/>
    <cellStyle name="Comma0 35" xfId="4432"/>
    <cellStyle name="Comma0 36" xfId="4433"/>
    <cellStyle name="Comma0 37" xfId="4434"/>
    <cellStyle name="Comma0 38" xfId="4435"/>
    <cellStyle name="Comma0 39" xfId="4436"/>
    <cellStyle name="Comma0 4" xfId="4437"/>
    <cellStyle name="Comma0 40" xfId="4438"/>
    <cellStyle name="Comma0 41" xfId="4439"/>
    <cellStyle name="Comma0 42" xfId="4440"/>
    <cellStyle name="Comma0 43" xfId="4441"/>
    <cellStyle name="Comma0 44" xfId="4442"/>
    <cellStyle name="Comma0 45" xfId="4443"/>
    <cellStyle name="Comma0 46" xfId="4444"/>
    <cellStyle name="Comma0 47" xfId="4445"/>
    <cellStyle name="Comma0 48" xfId="4446"/>
    <cellStyle name="Comma0 49" xfId="4447"/>
    <cellStyle name="Comma0 5" xfId="4448"/>
    <cellStyle name="Comma0 50" xfId="4449"/>
    <cellStyle name="Comma0 51" xfId="4450"/>
    <cellStyle name="Comma0 52" xfId="4451"/>
    <cellStyle name="Comma0 53" xfId="4452"/>
    <cellStyle name="Comma0 54" xfId="4453"/>
    <cellStyle name="Comma0 55" xfId="4454"/>
    <cellStyle name="Comma0 56" xfId="4455"/>
    <cellStyle name="Comma0 57" xfId="4456"/>
    <cellStyle name="Comma0 58" xfId="4457"/>
    <cellStyle name="Comma0 59" xfId="4458"/>
    <cellStyle name="Comma0 6" xfId="4459"/>
    <cellStyle name="Comma0 60" xfId="4460"/>
    <cellStyle name="Comma0 61" xfId="4461"/>
    <cellStyle name="Comma0 62" xfId="4462"/>
    <cellStyle name="Comma0 63" xfId="4463"/>
    <cellStyle name="Comma0 64" xfId="4464"/>
    <cellStyle name="Comma0 65" xfId="4465"/>
    <cellStyle name="Comma0 66" xfId="4466"/>
    <cellStyle name="Comma0 67" xfId="4467"/>
    <cellStyle name="Comma0 68" xfId="4468"/>
    <cellStyle name="Comma0 69" xfId="4469"/>
    <cellStyle name="Comma0 7" xfId="4470"/>
    <cellStyle name="Comma0 70" xfId="4471"/>
    <cellStyle name="Comma0 71" xfId="4472"/>
    <cellStyle name="Comma0 72" xfId="4473"/>
    <cellStyle name="Comma0 73" xfId="4474"/>
    <cellStyle name="Comma0 74" xfId="4475"/>
    <cellStyle name="Comma0 75" xfId="4476"/>
    <cellStyle name="Comma0 76" xfId="4477"/>
    <cellStyle name="Comma0 77" xfId="4478"/>
    <cellStyle name="Comma0 8" xfId="4479"/>
    <cellStyle name="Comma0 9" xfId="4480"/>
    <cellStyle name="Comma0_00COS Ind Allocators" xfId="4481"/>
    <cellStyle name="Comma1 - Style1" xfId="4482"/>
    <cellStyle name="Comma1 - Style1 2" xfId="4483"/>
    <cellStyle name="Copied" xfId="4484"/>
    <cellStyle name="Copied 2" xfId="4485"/>
    <cellStyle name="COST1" xfId="4486"/>
    <cellStyle name="COST1 2" xfId="4487"/>
    <cellStyle name="Curren - Style1" xfId="4488"/>
    <cellStyle name="Curren - Style2" xfId="4489"/>
    <cellStyle name="Curren - Style2 2" xfId="4490"/>
    <cellStyle name="Curren - Style5" xfId="4491"/>
    <cellStyle name="Curren - Style6" xfId="4492"/>
    <cellStyle name="Curren - Style6 2" xfId="4493"/>
    <cellStyle name="Currency" xfId="2" builtinId="4"/>
    <cellStyle name="Currency 10" xfId="4494"/>
    <cellStyle name="Currency 10 2" xfId="4495"/>
    <cellStyle name="Currency 11" xfId="4496"/>
    <cellStyle name="Currency 11 2" xfId="4497"/>
    <cellStyle name="Currency 12" xfId="4498"/>
    <cellStyle name="Currency 13" xfId="4499"/>
    <cellStyle name="Currency 14" xfId="4500"/>
    <cellStyle name="Currency 14 2" xfId="4501"/>
    <cellStyle name="Currency 14 3" xfId="4502"/>
    <cellStyle name="Currency 14 4" xfId="4503"/>
    <cellStyle name="Currency 15" xfId="4504"/>
    <cellStyle name="Currency 15 2" xfId="4505"/>
    <cellStyle name="Currency 16" xfId="4506"/>
    <cellStyle name="Currency 17" xfId="4507"/>
    <cellStyle name="Currency 18" xfId="4508"/>
    <cellStyle name="Currency 19" xfId="4509"/>
    <cellStyle name="Currency 2" xfId="4510"/>
    <cellStyle name="Currency 2 2" xfId="4511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Hyperlink_F2009Tables_Final_with_link" xfId="4997"/>
    <cellStyle name="Input [yellow]" xfId="4998"/>
    <cellStyle name="Input [yellow] 2" xfId="4999"/>
    <cellStyle name="Input [yellow] 2 2" xfId="5000"/>
    <cellStyle name="Input [yellow] 2 3" xfId="5001"/>
    <cellStyle name="Input [yellow] 3" xfId="5002"/>
    <cellStyle name="Input [yellow] 3 2" xfId="5003"/>
    <cellStyle name="Input [yellow] 3 3" xfId="5004"/>
    <cellStyle name="Input [yellow] 4" xfId="5005"/>
    <cellStyle name="Input [yellow] 4 2" xfId="5006"/>
    <cellStyle name="Input [yellow] 4 3" xfId="5007"/>
    <cellStyle name="Input [yellow] 5" xfId="5008"/>
    <cellStyle name="Input [yellow]_(C) WHE Proforma with ITC cash grant 10 Yr Amort_for deferral_102809" xfId="5009"/>
    <cellStyle name="Input 10" xfId="5010"/>
    <cellStyle name="Input 11" xfId="5011"/>
    <cellStyle name="Input 12" xfId="5012"/>
    <cellStyle name="Input 13" xfId="5013"/>
    <cellStyle name="Input 14" xfId="5014"/>
    <cellStyle name="Input 15" xfId="5015"/>
    <cellStyle name="Input 16" xfId="5016"/>
    <cellStyle name="Input 17" xfId="5017"/>
    <cellStyle name="Input 18" xfId="5018"/>
    <cellStyle name="Input 19" xfId="5019"/>
    <cellStyle name="Input 2" xfId="5020"/>
    <cellStyle name="Input 2 2" xfId="5021"/>
    <cellStyle name="Input 20" xfId="5022"/>
    <cellStyle name="Input 21" xfId="5023"/>
    <cellStyle name="Input 22" xfId="5024"/>
    <cellStyle name="Input 23" xfId="5025"/>
    <cellStyle name="Input 24" xfId="5026"/>
    <cellStyle name="Input 25" xfId="5027"/>
    <cellStyle name="Input 26" xfId="5028"/>
    <cellStyle name="Input 27" xfId="5029"/>
    <cellStyle name="Input 28" xfId="5030"/>
    <cellStyle name="Input 29" xfId="5031"/>
    <cellStyle name="Input 3" xfId="5032"/>
    <cellStyle name="Input 3 2" xfId="5033"/>
    <cellStyle name="Input 30" xfId="5034"/>
    <cellStyle name="Input 31" xfId="5035"/>
    <cellStyle name="Input 32" xfId="5036"/>
    <cellStyle name="Input 33" xfId="5037"/>
    <cellStyle name="Input 34" xfId="5038"/>
    <cellStyle name="Input 35" xfId="5039"/>
    <cellStyle name="Input 36" xfId="5040"/>
    <cellStyle name="Input 37" xfId="5041"/>
    <cellStyle name="Input 38" xfId="5042"/>
    <cellStyle name="Input 39" xfId="5043"/>
    <cellStyle name="Input 4" xfId="5044"/>
    <cellStyle name="Input 4 2" xfId="5045"/>
    <cellStyle name="Input 40" xfId="5046"/>
    <cellStyle name="Input 41" xfId="5047"/>
    <cellStyle name="Input 42" xfId="5048"/>
    <cellStyle name="Input 43" xfId="5049"/>
    <cellStyle name="Input 44" xfId="5050"/>
    <cellStyle name="Input 45" xfId="5051"/>
    <cellStyle name="Input 46" xfId="5052"/>
    <cellStyle name="Input 47" xfId="5053"/>
    <cellStyle name="Input 48" xfId="5054"/>
    <cellStyle name="Input 49" xfId="5055"/>
    <cellStyle name="Input 5" xfId="5056"/>
    <cellStyle name="Input 50" xfId="5057"/>
    <cellStyle name="Input 51" xfId="5058"/>
    <cellStyle name="Input 52" xfId="5059"/>
    <cellStyle name="Input 53" xfId="5060"/>
    <cellStyle name="Input 54" xfId="5061"/>
    <cellStyle name="Input 55" xfId="5062"/>
    <cellStyle name="Input 56" xfId="5063"/>
    <cellStyle name="Input 57" xfId="5064"/>
    <cellStyle name="Input 58" xfId="5065"/>
    <cellStyle name="Input 59" xfId="5066"/>
    <cellStyle name="Input 6" xfId="5067"/>
    <cellStyle name="Input 60" xfId="5068"/>
    <cellStyle name="Input 61" xfId="5069"/>
    <cellStyle name="Input 62" xfId="5070"/>
    <cellStyle name="Input 63" xfId="5071"/>
    <cellStyle name="Input 64" xfId="5072"/>
    <cellStyle name="Input 7" xfId="5073"/>
    <cellStyle name="Input 8" xfId="5074"/>
    <cellStyle name="Input 9" xfId="5075"/>
    <cellStyle name="Input Cells" xfId="5076"/>
    <cellStyle name="Input Cells Percent" xfId="5077"/>
    <cellStyle name="Input Cells_4.34E Mint Farm Deferral" xfId="5078"/>
    <cellStyle name="Lines" xfId="5079"/>
    <cellStyle name="Lines 2" xfId="5080"/>
    <cellStyle name="Lines 3" xfId="5081"/>
    <cellStyle name="LINKED" xfId="5082"/>
    <cellStyle name="Linked Cell 10" xfId="5083"/>
    <cellStyle name="Linked Cell 11" xfId="5084"/>
    <cellStyle name="Linked Cell 12" xfId="5085"/>
    <cellStyle name="Linked Cell 13" xfId="5086"/>
    <cellStyle name="Linked Cell 14" xfId="5087"/>
    <cellStyle name="Linked Cell 15" xfId="5088"/>
    <cellStyle name="Linked Cell 16" xfId="5089"/>
    <cellStyle name="Linked Cell 17" xfId="5090"/>
    <cellStyle name="Linked Cell 18" xfId="5091"/>
    <cellStyle name="Linked Cell 19" xfId="5092"/>
    <cellStyle name="Linked Cell 2" xfId="5093"/>
    <cellStyle name="Linked Cell 2 2" xfId="5094"/>
    <cellStyle name="Linked Cell 20" xfId="5095"/>
    <cellStyle name="Linked Cell 21" xfId="5096"/>
    <cellStyle name="Linked Cell 22" xfId="5097"/>
    <cellStyle name="Linked Cell 23" xfId="5098"/>
    <cellStyle name="Linked Cell 24" xfId="5099"/>
    <cellStyle name="Linked Cell 25" xfId="5100"/>
    <cellStyle name="Linked Cell 26" xfId="5101"/>
    <cellStyle name="Linked Cell 27" xfId="5102"/>
    <cellStyle name="Linked Cell 28" xfId="5103"/>
    <cellStyle name="Linked Cell 29" xfId="5104"/>
    <cellStyle name="Linked Cell 3" xfId="5105"/>
    <cellStyle name="Linked Cell 3 2" xfId="5106"/>
    <cellStyle name="Linked Cell 30" xfId="5107"/>
    <cellStyle name="Linked Cell 31" xfId="5108"/>
    <cellStyle name="Linked Cell 32" xfId="5109"/>
    <cellStyle name="Linked Cell 33" xfId="5110"/>
    <cellStyle name="Linked Cell 34" xfId="5111"/>
    <cellStyle name="Linked Cell 35" xfId="5112"/>
    <cellStyle name="Linked Cell 36" xfId="5113"/>
    <cellStyle name="Linked Cell 37" xfId="5114"/>
    <cellStyle name="Linked Cell 38" xfId="5115"/>
    <cellStyle name="Linked Cell 39" xfId="5116"/>
    <cellStyle name="Linked Cell 4" xfId="5117"/>
    <cellStyle name="Linked Cell 40" xfId="5118"/>
    <cellStyle name="Linked Cell 41" xfId="5119"/>
    <cellStyle name="Linked Cell 42" xfId="5120"/>
    <cellStyle name="Linked Cell 43" xfId="5121"/>
    <cellStyle name="Linked Cell 44" xfId="5122"/>
    <cellStyle name="Linked Cell 45" xfId="5123"/>
    <cellStyle name="Linked Cell 46" xfId="5124"/>
    <cellStyle name="Linked Cell 47" xfId="5125"/>
    <cellStyle name="Linked Cell 48" xfId="5126"/>
    <cellStyle name="Linked Cell 49" xfId="5127"/>
    <cellStyle name="Linked Cell 5" xfId="5128"/>
    <cellStyle name="Linked Cell 50" xfId="5129"/>
    <cellStyle name="Linked Cell 51" xfId="5130"/>
    <cellStyle name="Linked Cell 52" xfId="5131"/>
    <cellStyle name="Linked Cell 53" xfId="5132"/>
    <cellStyle name="Linked Cell 54" xfId="5133"/>
    <cellStyle name="Linked Cell 55" xfId="5134"/>
    <cellStyle name="Linked Cell 56" xfId="5135"/>
    <cellStyle name="Linked Cell 57" xfId="5136"/>
    <cellStyle name="Linked Cell 58" xfId="5137"/>
    <cellStyle name="Linked Cell 59" xfId="5138"/>
    <cellStyle name="Linked Cell 6" xfId="5139"/>
    <cellStyle name="Linked Cell 60" xfId="5140"/>
    <cellStyle name="Linked Cell 61" xfId="5141"/>
    <cellStyle name="Linked Cell 62" xfId="5142"/>
    <cellStyle name="Linked Cell 63" xfId="5143"/>
    <cellStyle name="Linked Cell 64" xfId="5144"/>
    <cellStyle name="Linked Cell 7" xfId="5145"/>
    <cellStyle name="Linked Cell 8" xfId="5146"/>
    <cellStyle name="Linked Cell 9" xfId="5147"/>
    <cellStyle name="modified border" xfId="5148"/>
    <cellStyle name="modified border 2" xfId="5149"/>
    <cellStyle name="modified border 3" xfId="5150"/>
    <cellStyle name="modified border 4" xfId="5151"/>
    <cellStyle name="modified border_4.34E Mint Farm Deferral" xfId="5152"/>
    <cellStyle name="modified border1" xfId="5153"/>
    <cellStyle name="modified border1 2" xfId="5154"/>
    <cellStyle name="modified border1 3" xfId="5155"/>
    <cellStyle name="modified border1 4" xfId="5156"/>
    <cellStyle name="modified border1_4.34E Mint Farm Deferral" xfId="5157"/>
    <cellStyle name="Neutral 10" xfId="5158"/>
    <cellStyle name="Neutral 11" xfId="5159"/>
    <cellStyle name="Neutral 12" xfId="5160"/>
    <cellStyle name="Neutral 13" xfId="5161"/>
    <cellStyle name="Neutral 14" xfId="5162"/>
    <cellStyle name="Neutral 15" xfId="5163"/>
    <cellStyle name="Neutral 16" xfId="5164"/>
    <cellStyle name="Neutral 17" xfId="5165"/>
    <cellStyle name="Neutral 18" xfId="5166"/>
    <cellStyle name="Neutral 19" xfId="5167"/>
    <cellStyle name="Neutral 2" xfId="5168"/>
    <cellStyle name="Neutral 2 2" xfId="5169"/>
    <cellStyle name="Neutral 20" xfId="5170"/>
    <cellStyle name="Neutral 21" xfId="5171"/>
    <cellStyle name="Neutral 22" xfId="5172"/>
    <cellStyle name="Neutral 23" xfId="5173"/>
    <cellStyle name="Neutral 24" xfId="5174"/>
    <cellStyle name="Neutral 25" xfId="5175"/>
    <cellStyle name="Neutral 26" xfId="5176"/>
    <cellStyle name="Neutral 27" xfId="5177"/>
    <cellStyle name="Neutral 28" xfId="5178"/>
    <cellStyle name="Neutral 29" xfId="5179"/>
    <cellStyle name="Neutral 3" xfId="5180"/>
    <cellStyle name="Neutral 3 2" xfId="5181"/>
    <cellStyle name="Neutral 30" xfId="5182"/>
    <cellStyle name="Neutral 31" xfId="5183"/>
    <cellStyle name="Neutral 32" xfId="5184"/>
    <cellStyle name="Neutral 33" xfId="5185"/>
    <cellStyle name="Neutral 34" xfId="5186"/>
    <cellStyle name="Neutral 35" xfId="5187"/>
    <cellStyle name="Neutral 36" xfId="5188"/>
    <cellStyle name="Neutral 37" xfId="5189"/>
    <cellStyle name="Neutral 38" xfId="5190"/>
    <cellStyle name="Neutral 39" xfId="5191"/>
    <cellStyle name="Neutral 4" xfId="5192"/>
    <cellStyle name="Neutral 40" xfId="5193"/>
    <cellStyle name="Neutral 41" xfId="5194"/>
    <cellStyle name="Neutral 42" xfId="5195"/>
    <cellStyle name="Neutral 43" xfId="5196"/>
    <cellStyle name="Neutral 44" xfId="5197"/>
    <cellStyle name="Neutral 45" xfId="5198"/>
    <cellStyle name="Neutral 46" xfId="5199"/>
    <cellStyle name="Neutral 47" xfId="5200"/>
    <cellStyle name="Neutral 48" xfId="5201"/>
    <cellStyle name="Neutral 49" xfId="5202"/>
    <cellStyle name="Neutral 5" xfId="5203"/>
    <cellStyle name="Neutral 50" xfId="5204"/>
    <cellStyle name="Neutral 51" xfId="5205"/>
    <cellStyle name="Neutral 52" xfId="5206"/>
    <cellStyle name="Neutral 53" xfId="5207"/>
    <cellStyle name="Neutral 54" xfId="5208"/>
    <cellStyle name="Neutral 55" xfId="5209"/>
    <cellStyle name="Neutral 56" xfId="5210"/>
    <cellStyle name="Neutral 57" xfId="5211"/>
    <cellStyle name="Neutral 58" xfId="5212"/>
    <cellStyle name="Neutral 59" xfId="5213"/>
    <cellStyle name="Neutral 6" xfId="5214"/>
    <cellStyle name="Neutral 60" xfId="5215"/>
    <cellStyle name="Neutral 61" xfId="5216"/>
    <cellStyle name="Neutral 62" xfId="5217"/>
    <cellStyle name="Neutral 63" xfId="5218"/>
    <cellStyle name="Neutral 64" xfId="5219"/>
    <cellStyle name="Neutral 7" xfId="5220"/>
    <cellStyle name="Neutral 8" xfId="5221"/>
    <cellStyle name="Neutral 9" xfId="5222"/>
    <cellStyle name="no dec" xfId="5223"/>
    <cellStyle name="no dec 2" xfId="5224"/>
    <cellStyle name="Normal" xfId="0" builtinId="0"/>
    <cellStyle name="Normal - Style1" xfId="5225"/>
    <cellStyle name="Normal - Style1 2" xfId="5226"/>
    <cellStyle name="Normal - Style1 2 2" xfId="5227"/>
    <cellStyle name="Normal - Style1 3" xfId="5228"/>
    <cellStyle name="Normal - Style1 3 2" xfId="5229"/>
    <cellStyle name="Normal - Style1 4" xfId="5230"/>
    <cellStyle name="Normal - Style1 4 2" xfId="5231"/>
    <cellStyle name="Normal - Style1 5" xfId="5232"/>
    <cellStyle name="Normal - Style1 5 2" xfId="5233"/>
    <cellStyle name="Normal - Style1 5 3" xfId="5234"/>
    <cellStyle name="Normal - Style1 6" xfId="5235"/>
    <cellStyle name="Normal - Style1 6 2" xfId="5236"/>
    <cellStyle name="Normal - Style1_(C) WHE Proforma with ITC cash grant 10 Yr Amort_for deferral_102809" xfId="5237"/>
    <cellStyle name="Normal 10" xfId="5238"/>
    <cellStyle name="Normal 10 2" xfId="5239"/>
    <cellStyle name="Normal 10 2 2" xfId="5240"/>
    <cellStyle name="Normal 10 3" xfId="5241"/>
    <cellStyle name="Normal 10 3 2" xfId="5242"/>
    <cellStyle name="Normal 10 4" xfId="5243"/>
    <cellStyle name="Normal 10 4 2" xfId="5244"/>
    <cellStyle name="Normal 10 5" xfId="5245"/>
    <cellStyle name="Normal 10 5 2" xfId="5246"/>
    <cellStyle name="Normal 10 5 3" xfId="5247"/>
    <cellStyle name="Normal 10 6" xfId="5248"/>
    <cellStyle name="Normal 10 6 2" xfId="5249"/>
    <cellStyle name="Normal 10 7" xfId="5250"/>
    <cellStyle name="Normal 10 8" xfId="5251"/>
    <cellStyle name="Normal 10_04.07E Wild Horse Wind Expansion" xfId="5252"/>
    <cellStyle name="Normal 100" xfId="5253"/>
    <cellStyle name="Normal 101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4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" xfId="3" builtinId="5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5835"/>
    <cellStyle name="Percent 2 2" xfId="5836"/>
    <cellStyle name="Percent 2 2 2" xfId="5837"/>
    <cellStyle name="Percent 2 3" xfId="5838"/>
    <cellStyle name="Percent 2 4" xfId="5839"/>
    <cellStyle name="Percent 20" xfId="5840"/>
    <cellStyle name="Percent 20 2" xfId="5841"/>
    <cellStyle name="Percent 20 2 2" xfId="5842"/>
    <cellStyle name="Percent 20 3" xfId="5843"/>
    <cellStyle name="Percent 21" xfId="5844"/>
    <cellStyle name="Percent 21 2" xfId="5845"/>
    <cellStyle name="Percent 22" xfId="5846"/>
    <cellStyle name="Percent 22 2" xfId="5847"/>
    <cellStyle name="Percent 22 3" xfId="5848"/>
    <cellStyle name="Percent 22 4" xfId="5849"/>
    <cellStyle name="Percent 23" xfId="5850"/>
    <cellStyle name="Percent 23 2" xfId="5851"/>
    <cellStyle name="Percent 23 3" xfId="5852"/>
    <cellStyle name="Percent 23 4" xfId="5853"/>
    <cellStyle name="Percent 24" xfId="5854"/>
    <cellStyle name="Percent 24 2" xfId="5855"/>
    <cellStyle name="Percent 24 3" xfId="5856"/>
    <cellStyle name="Percent 24 4" xfId="5857"/>
    <cellStyle name="Percent 25" xfId="5858"/>
    <cellStyle name="Percent 25 2" xfId="5859"/>
    <cellStyle name="Percent 26" xfId="5860"/>
    <cellStyle name="Percent 27" xfId="5861"/>
    <cellStyle name="Percent 28" xfId="5862"/>
    <cellStyle name="Percent 29" xfId="5863"/>
    <cellStyle name="Percent 3" xfId="5864"/>
    <cellStyle name="Percent 3 2" xfId="5865"/>
    <cellStyle name="Percent 3 2 2" xfId="5866"/>
    <cellStyle name="Percent 3 3" xfId="5867"/>
    <cellStyle name="Percent 30" xfId="5868"/>
    <cellStyle name="Percent 31" xfId="5869"/>
    <cellStyle name="Percent 32" xfId="5870"/>
    <cellStyle name="Percent 33" xfId="5871"/>
    <cellStyle name="Percent 34" xfId="5872"/>
    <cellStyle name="Percent 35" xfId="5873"/>
    <cellStyle name="Percent 36" xfId="5874"/>
    <cellStyle name="Percent 37" xfId="5875"/>
    <cellStyle name="Percent 38" xfId="5876"/>
    <cellStyle name="Percent 39" xfId="5877"/>
    <cellStyle name="Percent 4" xfId="5878"/>
    <cellStyle name="Percent 4 2" xfId="5879"/>
    <cellStyle name="Percent 4 2 2" xfId="5880"/>
    <cellStyle name="Percent 4 2 3" xfId="5881"/>
    <cellStyle name="Percent 4 3" xfId="5882"/>
    <cellStyle name="Percent 40" xfId="5883"/>
    <cellStyle name="Percent 41" xfId="5884"/>
    <cellStyle name="Percent 42" xfId="5885"/>
    <cellStyle name="Percent 43" xfId="5886"/>
    <cellStyle name="Percent 44" xfId="5887"/>
    <cellStyle name="Percent 45" xfId="5888"/>
    <cellStyle name="Percent 46" xfId="5889"/>
    <cellStyle name="Percent 47" xfId="5890"/>
    <cellStyle name="Percent 48" xfId="5891"/>
    <cellStyle name="Percent 49" xfId="5892"/>
    <cellStyle name="Percent 5" xfId="5893"/>
    <cellStyle name="Percent 5 2" xfId="5894"/>
    <cellStyle name="Percent 50" xfId="5895"/>
    <cellStyle name="Percent 51" xfId="5896"/>
    <cellStyle name="Percent 52" xfId="5897"/>
    <cellStyle name="Percent 53" xfId="5898"/>
    <cellStyle name="Percent 54" xfId="5899"/>
    <cellStyle name="Percent 55" xfId="5900"/>
    <cellStyle name="Percent 56" xfId="5901"/>
    <cellStyle name="Percent 57" xfId="5902"/>
    <cellStyle name="Percent 58" xfId="5903"/>
    <cellStyle name="Percent 59" xfId="5904"/>
    <cellStyle name="Percent 6" xfId="5905"/>
    <cellStyle name="Percent 6 2" xfId="5906"/>
    <cellStyle name="Percent 6 2 2" xfId="5907"/>
    <cellStyle name="Percent 6 3" xfId="5908"/>
    <cellStyle name="Percent 60" xfId="5909"/>
    <cellStyle name="Percent 61" xfId="5910"/>
    <cellStyle name="Percent 62" xfId="5911"/>
    <cellStyle name="Percent 63" xfId="5912"/>
    <cellStyle name="Percent 64" xfId="5913"/>
    <cellStyle name="Percent 65" xfId="5914"/>
    <cellStyle name="Percent 66" xfId="5915"/>
    <cellStyle name="Percent 67" xfId="5916"/>
    <cellStyle name="Percent 68" xfId="5917"/>
    <cellStyle name="Percent 69" xfId="5918"/>
    <cellStyle name="Percent 7" xfId="5919"/>
    <cellStyle name="Percent 7 2" xfId="5920"/>
    <cellStyle name="Percent 7 3" xfId="5921"/>
    <cellStyle name="Percent 7 3 2" xfId="5922"/>
    <cellStyle name="Percent 7 4" xfId="5923"/>
    <cellStyle name="Percent 7 5" xfId="5924"/>
    <cellStyle name="Percent 7 6" xfId="5925"/>
    <cellStyle name="Percent 70" xfId="5926"/>
    <cellStyle name="Percent 8" xfId="5927"/>
    <cellStyle name="Percent 9" xfId="5928"/>
    <cellStyle name="Percent 9 2" xfId="5929"/>
    <cellStyle name="Processing" xfId="5930"/>
    <cellStyle name="Processing 2" xfId="5931"/>
    <cellStyle name="PSChar" xfId="5932"/>
    <cellStyle name="PSChar 2" xfId="5933"/>
    <cellStyle name="PSDate" xfId="5934"/>
    <cellStyle name="PSDate 2" xfId="5935"/>
    <cellStyle name="PSDec" xfId="5936"/>
    <cellStyle name="PSDec 2" xfId="5937"/>
    <cellStyle name="PSHeading" xfId="5938"/>
    <cellStyle name="PSHeading 2" xfId="5939"/>
    <cellStyle name="PSInt" xfId="5940"/>
    <cellStyle name="PSInt 2" xfId="5941"/>
    <cellStyle name="PSSpacer" xfId="5942"/>
    <cellStyle name="PSSpacer 2" xfId="5943"/>
    <cellStyle name="purple - Style8" xfId="5944"/>
    <cellStyle name="purple - Style8 2" xfId="5945"/>
    <cellStyle name="RED" xfId="5946"/>
    <cellStyle name="Red - Style7" xfId="5947"/>
    <cellStyle name="Red - Style7 2" xfId="5948"/>
    <cellStyle name="RED_04 07E Wild Horse Wind Expansion (C) (2)" xfId="5949"/>
    <cellStyle name="Report" xfId="5950"/>
    <cellStyle name="Report - Style5" xfId="5951"/>
    <cellStyle name="Report - Style6" xfId="5952"/>
    <cellStyle name="Report - Style7" xfId="5953"/>
    <cellStyle name="Report - Style8" xfId="5954"/>
    <cellStyle name="Report 2" xfId="5955"/>
    <cellStyle name="Report Bar" xfId="5956"/>
    <cellStyle name="Report Bar 2" xfId="5957"/>
    <cellStyle name="Report Heading" xfId="6"/>
    <cellStyle name="Report Heading 2" xfId="5958"/>
    <cellStyle name="Report Percent" xfId="5959"/>
    <cellStyle name="Report Percent 2" xfId="5960"/>
    <cellStyle name="Report Percent 2 2" xfId="5961"/>
    <cellStyle name="Report Percent 3" xfId="5962"/>
    <cellStyle name="Report Percent 3 2" xfId="5963"/>
    <cellStyle name="Report Percent 3 3" xfId="5964"/>
    <cellStyle name="Report Percent 3 4" xfId="5965"/>
    <cellStyle name="Report Percent 4" xfId="5966"/>
    <cellStyle name="Report Unit Cost" xfId="5967"/>
    <cellStyle name="Report Unit Cost 2" xfId="5968"/>
    <cellStyle name="Report Unit Cost 2 2" xfId="5969"/>
    <cellStyle name="Report Unit Cost 3" xfId="5970"/>
    <cellStyle name="Report Unit Cost 3 2" xfId="5971"/>
    <cellStyle name="Report Unit Cost 3 3" xfId="5972"/>
    <cellStyle name="Report Unit Cost 3 4" xfId="5973"/>
    <cellStyle name="Report Unit Cost 4" xfId="5974"/>
    <cellStyle name="Report_Adj Bench DR 3 for Initial Briefs (Electric)" xfId="5975"/>
    <cellStyle name="Reports" xfId="5976"/>
    <cellStyle name="Reports 2" xfId="5977"/>
    <cellStyle name="Reports Total" xfId="5978"/>
    <cellStyle name="Reports Total 2" xfId="5979"/>
    <cellStyle name="Reports Unit Cost Total" xfId="5980"/>
    <cellStyle name="Reports_16.37E Wild Horse Expansion DeferralRevwrkingfile SF" xfId="5981"/>
    <cellStyle name="RevList" xfId="5982"/>
    <cellStyle name="round100" xfId="5983"/>
    <cellStyle name="round100 2" xfId="5984"/>
    <cellStyle name="round100 2 2" xfId="5985"/>
    <cellStyle name="round100 3" xfId="5986"/>
    <cellStyle name="round100 3 2" xfId="5987"/>
    <cellStyle name="round100 3 3" xfId="5988"/>
    <cellStyle name="round100 3 4" xfId="5989"/>
    <cellStyle name="round100 4" xfId="5990"/>
    <cellStyle name="SAPBEXaggData" xfId="5991"/>
    <cellStyle name="SAPBEXaggDataEmph" xfId="5992"/>
    <cellStyle name="SAPBEXaggItem" xfId="5993"/>
    <cellStyle name="SAPBEXaggItemX" xfId="5994"/>
    <cellStyle name="SAPBEXchaText" xfId="5995"/>
    <cellStyle name="SAPBEXchaText 2" xfId="5996"/>
    <cellStyle name="SAPBEXchaText 2 2" xfId="5997"/>
    <cellStyle name="SAPBEXchaText 3" xfId="5998"/>
    <cellStyle name="SAPBEXchaText 3 2" xfId="5999"/>
    <cellStyle name="SAPBEXchaText 3 3" xfId="6000"/>
    <cellStyle name="SAPBEXchaText 3 4" xfId="6001"/>
    <cellStyle name="SAPBEXchaText 4" xfId="6002"/>
    <cellStyle name="SAPBEXexcBad7" xfId="6003"/>
    <cellStyle name="SAPBEXexcBad8" xfId="6004"/>
    <cellStyle name="SAPBEXexcBad9" xfId="6005"/>
    <cellStyle name="SAPBEXexcCritical4" xfId="6006"/>
    <cellStyle name="SAPBEXexcCritical5" xfId="6007"/>
    <cellStyle name="SAPBEXexcCritical6" xfId="6008"/>
    <cellStyle name="SAPBEXexcGood1" xfId="6009"/>
    <cellStyle name="SAPBEXexcGood2" xfId="6010"/>
    <cellStyle name="SAPBEXexcGood3" xfId="6011"/>
    <cellStyle name="SAPBEXfilterDrill" xfId="6012"/>
    <cellStyle name="SAPBEXfilterItem" xfId="6013"/>
    <cellStyle name="SAPBEXfilterText" xfId="6014"/>
    <cellStyle name="SAPBEXformats" xfId="6015"/>
    <cellStyle name="SAPBEXformats 2" xfId="6016"/>
    <cellStyle name="SAPBEXheaderItem" xfId="6017"/>
    <cellStyle name="SAPBEXheaderText" xfId="6018"/>
    <cellStyle name="SAPBEXHLevel0" xfId="6019"/>
    <cellStyle name="SAPBEXHLevel0 2" xfId="6020"/>
    <cellStyle name="SAPBEXHLevel0X" xfId="6021"/>
    <cellStyle name="SAPBEXHLevel0X 2" xfId="6022"/>
    <cellStyle name="SAPBEXHLevel0X 2 2" xfId="6023"/>
    <cellStyle name="SAPBEXHLevel0X 3" xfId="6024"/>
    <cellStyle name="SAPBEXHLevel0X 3 2" xfId="6025"/>
    <cellStyle name="SAPBEXHLevel0X 3 3" xfId="6026"/>
    <cellStyle name="SAPBEXHLevel0X 3 4" xfId="6027"/>
    <cellStyle name="SAPBEXHLevel0X 4" xfId="6028"/>
    <cellStyle name="SAPBEXHLevel1" xfId="6029"/>
    <cellStyle name="SAPBEXHLevel1 2" xfId="6030"/>
    <cellStyle name="SAPBEXHLevel1X" xfId="6031"/>
    <cellStyle name="SAPBEXHLevel1X 2" xfId="6032"/>
    <cellStyle name="SAPBEXHLevel2" xfId="6033"/>
    <cellStyle name="SAPBEXHLevel2 2" xfId="6034"/>
    <cellStyle name="SAPBEXHLevel2X" xfId="6035"/>
    <cellStyle name="SAPBEXHLevel2X 2" xfId="6036"/>
    <cellStyle name="SAPBEXHLevel3" xfId="6037"/>
    <cellStyle name="SAPBEXHLevel3 2" xfId="6038"/>
    <cellStyle name="SAPBEXHLevel3X" xfId="6039"/>
    <cellStyle name="SAPBEXHLevel3X 2" xfId="6040"/>
    <cellStyle name="SAPBEXinputData" xfId="6041"/>
    <cellStyle name="SAPBEXinputData 2" xfId="6042"/>
    <cellStyle name="SAPBEXItemHeader" xfId="6043"/>
    <cellStyle name="SAPBEXresData" xfId="6044"/>
    <cellStyle name="SAPBEXresDataEmph" xfId="6045"/>
    <cellStyle name="SAPBEXresItem" xfId="6046"/>
    <cellStyle name="SAPBEXresItemX" xfId="6047"/>
    <cellStyle name="SAPBEXstdData" xfId="6048"/>
    <cellStyle name="SAPBEXstdDataEmph" xfId="6049"/>
    <cellStyle name="SAPBEXstdItem" xfId="6050"/>
    <cellStyle name="SAPBEXstdItem 2" xfId="6051"/>
    <cellStyle name="SAPBEXstdItem 2 2" xfId="6052"/>
    <cellStyle name="SAPBEXstdItem 3" xfId="6053"/>
    <cellStyle name="SAPBEXstdItem 3 2" xfId="6054"/>
    <cellStyle name="SAPBEXstdItem 3 3" xfId="6055"/>
    <cellStyle name="SAPBEXstdItem 3 4" xfId="6056"/>
    <cellStyle name="SAPBEXstdItem 4" xfId="6057"/>
    <cellStyle name="SAPBEXstdItemX" xfId="6058"/>
    <cellStyle name="SAPBEXstdItemX 2" xfId="6059"/>
    <cellStyle name="SAPBEXstdItemX 2 2" xfId="6060"/>
    <cellStyle name="SAPBEXstdItemX 3" xfId="6061"/>
    <cellStyle name="SAPBEXstdItemX 3 2" xfId="6062"/>
    <cellStyle name="SAPBEXstdItemX 3 3" xfId="6063"/>
    <cellStyle name="SAPBEXstdItemX 3 4" xfId="6064"/>
    <cellStyle name="SAPBEXstdItemX 4" xfId="6065"/>
    <cellStyle name="SAPBEXtitle" xfId="6066"/>
    <cellStyle name="SAPBEXunassignedItem" xfId="6067"/>
    <cellStyle name="SAPBEXundefined" xfId="6068"/>
    <cellStyle name="shade" xfId="6069"/>
    <cellStyle name="shade 2" xfId="6070"/>
    <cellStyle name="shade 2 2" xfId="6071"/>
    <cellStyle name="shade 3" xfId="6072"/>
    <cellStyle name="shade 3 2" xfId="6073"/>
    <cellStyle name="shade 3 3" xfId="6074"/>
    <cellStyle name="shade 3 4" xfId="6075"/>
    <cellStyle name="shade 4" xfId="6076"/>
    <cellStyle name="Sheet Title" xfId="6077"/>
    <cellStyle name="StmtTtl1" xfId="6078"/>
    <cellStyle name="StmtTtl1 2" xfId="6079"/>
    <cellStyle name="StmtTtl1 2 2" xfId="6080"/>
    <cellStyle name="StmtTtl1 2 3" xfId="6081"/>
    <cellStyle name="StmtTtl1 3" xfId="6082"/>
    <cellStyle name="StmtTtl1 3 2" xfId="6083"/>
    <cellStyle name="StmtTtl1 3 3" xfId="6084"/>
    <cellStyle name="StmtTtl1 4" xfId="6085"/>
    <cellStyle name="StmtTtl1 4 2" xfId="6086"/>
    <cellStyle name="StmtTtl1 4 3" xfId="6087"/>
    <cellStyle name="StmtTtl1 5" xfId="6088"/>
    <cellStyle name="StmtTtl1_(C) WHE Proforma with ITC cash grant 10 Yr Amort_for deferral_102809" xfId="6089"/>
    <cellStyle name="StmtTtl2" xfId="6090"/>
    <cellStyle name="STYL1 - Style1" xfId="6091"/>
    <cellStyle name="Style 1" xfId="6092"/>
    <cellStyle name="Style 1 2" xfId="6093"/>
    <cellStyle name="Style 1 2 2" xfId="6094"/>
    <cellStyle name="Style 1 3" xfId="6095"/>
    <cellStyle name="Style 1 3 2" xfId="6096"/>
    <cellStyle name="Style 1 3 2 2" xfId="6097"/>
    <cellStyle name="Style 1 3 2 3" xfId="6098"/>
    <cellStyle name="Style 1 3 3" xfId="6099"/>
    <cellStyle name="Style 1 3 4" xfId="6100"/>
    <cellStyle name="Style 1 3 5" xfId="6101"/>
    <cellStyle name="Style 1 4" xfId="6102"/>
    <cellStyle name="Style 1 4 2" xfId="6103"/>
    <cellStyle name="Style 1 5" xfId="6104"/>
    <cellStyle name="Style 1 5 2" xfId="6105"/>
    <cellStyle name="Style 1 6" xfId="6106"/>
    <cellStyle name="Style 1 6 2" xfId="6107"/>
    <cellStyle name="Style 1_04.07E Wild Horse Wind Expansion" xfId="6108"/>
    <cellStyle name="Subtotal" xfId="6109"/>
    <cellStyle name="Sub-total" xfId="6110"/>
    <cellStyle name="taples Plaza" xfId="6111"/>
    <cellStyle name="Test" xfId="6112"/>
    <cellStyle name="Tickmark" xfId="6113"/>
    <cellStyle name="Title 10" xfId="6114"/>
    <cellStyle name="Title 11" xfId="6115"/>
    <cellStyle name="Title 12" xfId="6116"/>
    <cellStyle name="Title 13" xfId="6117"/>
    <cellStyle name="Title 14" xfId="6118"/>
    <cellStyle name="Title 15" xfId="6119"/>
    <cellStyle name="Title 16" xfId="6120"/>
    <cellStyle name="Title 17" xfId="6121"/>
    <cellStyle name="Title 18" xfId="6122"/>
    <cellStyle name="Title 19" xfId="6123"/>
    <cellStyle name="Title 2" xfId="6124"/>
    <cellStyle name="Title 2 2" xfId="6125"/>
    <cellStyle name="Title 20" xfId="6126"/>
    <cellStyle name="Title 21" xfId="6127"/>
    <cellStyle name="Title 22" xfId="6128"/>
    <cellStyle name="Title 23" xfId="6129"/>
    <cellStyle name="Title 24" xfId="6130"/>
    <cellStyle name="Title 25" xfId="6131"/>
    <cellStyle name="Title 26" xfId="6132"/>
    <cellStyle name="Title 27" xfId="6133"/>
    <cellStyle name="Title 28" xfId="6134"/>
    <cellStyle name="Title 29" xfId="6135"/>
    <cellStyle name="Title 3" xfId="6136"/>
    <cellStyle name="Title 3 2" xfId="6137"/>
    <cellStyle name="Title 30" xfId="6138"/>
    <cellStyle name="Title 31" xfId="6139"/>
    <cellStyle name="Title 32" xfId="6140"/>
    <cellStyle name="Title 33" xfId="6141"/>
    <cellStyle name="Title 34" xfId="6142"/>
    <cellStyle name="Title 35" xfId="6143"/>
    <cellStyle name="Title 36" xfId="6144"/>
    <cellStyle name="Title 37" xfId="6145"/>
    <cellStyle name="Title 38" xfId="6146"/>
    <cellStyle name="Title 39" xfId="6147"/>
    <cellStyle name="Title 4" xfId="6148"/>
    <cellStyle name="Title 40" xfId="6149"/>
    <cellStyle name="Title 41" xfId="6150"/>
    <cellStyle name="Title 42" xfId="6151"/>
    <cellStyle name="Title 43" xfId="6152"/>
    <cellStyle name="Title 44" xfId="6153"/>
    <cellStyle name="Title 45" xfId="6154"/>
    <cellStyle name="Title 46" xfId="6155"/>
    <cellStyle name="Title 47" xfId="6156"/>
    <cellStyle name="Title 48" xfId="6157"/>
    <cellStyle name="Title 49" xfId="6158"/>
    <cellStyle name="Title 5" xfId="6159"/>
    <cellStyle name="Title 50" xfId="6160"/>
    <cellStyle name="Title 51" xfId="6161"/>
    <cellStyle name="Title 52" xfId="6162"/>
    <cellStyle name="Title 53" xfId="6163"/>
    <cellStyle name="Title 54" xfId="6164"/>
    <cellStyle name="Title 55" xfId="6165"/>
    <cellStyle name="Title 56" xfId="6166"/>
    <cellStyle name="Title 57" xfId="6167"/>
    <cellStyle name="Title 58" xfId="6168"/>
    <cellStyle name="Title 59" xfId="6169"/>
    <cellStyle name="Title 6" xfId="6170"/>
    <cellStyle name="Title 60" xfId="6171"/>
    <cellStyle name="Title 61" xfId="6172"/>
    <cellStyle name="Title 62" xfId="6173"/>
    <cellStyle name="Title 63" xfId="6174"/>
    <cellStyle name="Title 64" xfId="6175"/>
    <cellStyle name="Title 7" xfId="6176"/>
    <cellStyle name="Title 8" xfId="6177"/>
    <cellStyle name="Title 9" xfId="6178"/>
    <cellStyle name="Title: - Style3" xfId="6179"/>
    <cellStyle name="Title: - Style4" xfId="6180"/>
    <cellStyle name="Title: Major" xfId="6181"/>
    <cellStyle name="Title: Major 2" xfId="6182"/>
    <cellStyle name="Title: Minor" xfId="6183"/>
    <cellStyle name="Title: Minor 2" xfId="6184"/>
    <cellStyle name="Title: Worksheet" xfId="6185"/>
    <cellStyle name="Total 10" xfId="6186"/>
    <cellStyle name="Total 11" xfId="6187"/>
    <cellStyle name="Total 12" xfId="6188"/>
    <cellStyle name="Total 13" xfId="6189"/>
    <cellStyle name="Total 14" xfId="6190"/>
    <cellStyle name="Total 15" xfId="6191"/>
    <cellStyle name="Total 16" xfId="6192"/>
    <cellStyle name="Total 17" xfId="6193"/>
    <cellStyle name="Total 18" xfId="6194"/>
    <cellStyle name="Total 19" xfId="6195"/>
    <cellStyle name="Total 2" xfId="6196"/>
    <cellStyle name="Total 2 2" xfId="6197"/>
    <cellStyle name="Total 2 3" xfId="6198"/>
    <cellStyle name="Total 2 3 2" xfId="6199"/>
    <cellStyle name="Total 20" xfId="6200"/>
    <cellStyle name="Total 21" xfId="6201"/>
    <cellStyle name="Total 22" xfId="6202"/>
    <cellStyle name="Total 23" xfId="6203"/>
    <cellStyle name="Total 24" xfId="6204"/>
    <cellStyle name="Total 25" xfId="6205"/>
    <cellStyle name="Total 26" xfId="6206"/>
    <cellStyle name="Total 27" xfId="6207"/>
    <cellStyle name="Total 28" xfId="6208"/>
    <cellStyle name="Total 29" xfId="6209"/>
    <cellStyle name="Total 3" xfId="6210"/>
    <cellStyle name="Total 3 2" xfId="6211"/>
    <cellStyle name="Total 30" xfId="6212"/>
    <cellStyle name="Total 31" xfId="6213"/>
    <cellStyle name="Total 32" xfId="6214"/>
    <cellStyle name="Total 33" xfId="6215"/>
    <cellStyle name="Total 34" xfId="6216"/>
    <cellStyle name="Total 35" xfId="6217"/>
    <cellStyle name="Total 36" xfId="6218"/>
    <cellStyle name="Total 37" xfId="6219"/>
    <cellStyle name="Total 38" xfId="6220"/>
    <cellStyle name="Total 39" xfId="6221"/>
    <cellStyle name="Total 4" xfId="6222"/>
    <cellStyle name="Total 40" xfId="6223"/>
    <cellStyle name="Total 41" xfId="6224"/>
    <cellStyle name="Total 42" xfId="6225"/>
    <cellStyle name="Total 43" xfId="6226"/>
    <cellStyle name="Total 44" xfId="6227"/>
    <cellStyle name="Total 45" xfId="6228"/>
    <cellStyle name="Total 46" xfId="6229"/>
    <cellStyle name="Total 47" xfId="6230"/>
    <cellStyle name="Total 48" xfId="6231"/>
    <cellStyle name="Total 49" xfId="6232"/>
    <cellStyle name="Total 5" xfId="6233"/>
    <cellStyle name="Total 50" xfId="6234"/>
    <cellStyle name="Total 51" xfId="6235"/>
    <cellStyle name="Total 52" xfId="6236"/>
    <cellStyle name="Total 53" xfId="6237"/>
    <cellStyle name="Total 54" xfId="6238"/>
    <cellStyle name="Total 55" xfId="6239"/>
    <cellStyle name="Total 56" xfId="6240"/>
    <cellStyle name="Total 57" xfId="6241"/>
    <cellStyle name="Total 58" xfId="6242"/>
    <cellStyle name="Total 59" xfId="6243"/>
    <cellStyle name="Total 6" xfId="6244"/>
    <cellStyle name="Total 60" xfId="6245"/>
    <cellStyle name="Total 61" xfId="6246"/>
    <cellStyle name="Total 62" xfId="6247"/>
    <cellStyle name="Total 63" xfId="6248"/>
    <cellStyle name="Total 64" xfId="6249"/>
    <cellStyle name="Total 65" xfId="6250"/>
    <cellStyle name="Total 66" xfId="6251"/>
    <cellStyle name="Total 7" xfId="6252"/>
    <cellStyle name="Total 8" xfId="6253"/>
    <cellStyle name="Total 9" xfId="6254"/>
    <cellStyle name="Total4 - Style4" xfId="6255"/>
    <cellStyle name="Total4 - Style4 2" xfId="6256"/>
    <cellStyle name="Warning Text 10" xfId="6257"/>
    <cellStyle name="Warning Text 11" xfId="6258"/>
    <cellStyle name="Warning Text 12" xfId="6259"/>
    <cellStyle name="Warning Text 13" xfId="6260"/>
    <cellStyle name="Warning Text 14" xfId="6261"/>
    <cellStyle name="Warning Text 15" xfId="6262"/>
    <cellStyle name="Warning Text 16" xfId="6263"/>
    <cellStyle name="Warning Text 17" xfId="6264"/>
    <cellStyle name="Warning Text 18" xfId="6265"/>
    <cellStyle name="Warning Text 19" xfId="6266"/>
    <cellStyle name="Warning Text 2" xfId="6267"/>
    <cellStyle name="Warning Text 2 2" xfId="6268"/>
    <cellStyle name="Warning Text 20" xfId="6269"/>
    <cellStyle name="Warning Text 21" xfId="6270"/>
    <cellStyle name="Warning Text 22" xfId="6271"/>
    <cellStyle name="Warning Text 23" xfId="6272"/>
    <cellStyle name="Warning Text 24" xfId="6273"/>
    <cellStyle name="Warning Text 25" xfId="6274"/>
    <cellStyle name="Warning Text 26" xfId="6275"/>
    <cellStyle name="Warning Text 27" xfId="6276"/>
    <cellStyle name="Warning Text 28" xfId="6277"/>
    <cellStyle name="Warning Text 29" xfId="6278"/>
    <cellStyle name="Warning Text 3" xfId="6279"/>
    <cellStyle name="Warning Text 30" xfId="6280"/>
    <cellStyle name="Warning Text 31" xfId="6281"/>
    <cellStyle name="Warning Text 32" xfId="6282"/>
    <cellStyle name="Warning Text 33" xfId="6283"/>
    <cellStyle name="Warning Text 34" xfId="6284"/>
    <cellStyle name="Warning Text 35" xfId="6285"/>
    <cellStyle name="Warning Text 36" xfId="6286"/>
    <cellStyle name="Warning Text 37" xfId="6287"/>
    <cellStyle name="Warning Text 38" xfId="6288"/>
    <cellStyle name="Warning Text 39" xfId="6289"/>
    <cellStyle name="Warning Text 4" xfId="6290"/>
    <cellStyle name="Warning Text 40" xfId="6291"/>
    <cellStyle name="Warning Text 41" xfId="6292"/>
    <cellStyle name="Warning Text 42" xfId="6293"/>
    <cellStyle name="Warning Text 43" xfId="6294"/>
    <cellStyle name="Warning Text 44" xfId="6295"/>
    <cellStyle name="Warning Text 45" xfId="6296"/>
    <cellStyle name="Warning Text 46" xfId="6297"/>
    <cellStyle name="Warning Text 47" xfId="6298"/>
    <cellStyle name="Warning Text 48" xfId="6299"/>
    <cellStyle name="Warning Text 49" xfId="6300"/>
    <cellStyle name="Warning Text 5" xfId="6301"/>
    <cellStyle name="Warning Text 50" xfId="6302"/>
    <cellStyle name="Warning Text 51" xfId="6303"/>
    <cellStyle name="Warning Text 52" xfId="6304"/>
    <cellStyle name="Warning Text 53" xfId="6305"/>
    <cellStyle name="Warning Text 54" xfId="6306"/>
    <cellStyle name="Warning Text 55" xfId="6307"/>
    <cellStyle name="Warning Text 56" xfId="6308"/>
    <cellStyle name="Warning Text 57" xfId="6309"/>
    <cellStyle name="Warning Text 58" xfId="6310"/>
    <cellStyle name="Warning Text 59" xfId="6311"/>
    <cellStyle name="Warning Text 6" xfId="6312"/>
    <cellStyle name="Warning Text 60" xfId="6313"/>
    <cellStyle name="Warning Text 61" xfId="6314"/>
    <cellStyle name="Warning Text 62" xfId="6315"/>
    <cellStyle name="Warning Text 63" xfId="6316"/>
    <cellStyle name="Warning Text 64" xfId="6317"/>
    <cellStyle name="Warning Text 7" xfId="6318"/>
    <cellStyle name="Warning Text 8" xfId="6319"/>
    <cellStyle name="Warning Text 9" xfId="63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PILIARIS\2012%20Decoupling%20Filing%20(UE-121697%20and%20UG-121705)\Testimony\Jon\Supplemental\2-27\2013.02.27%20Workpapers%20JAP-11%20JAP-15%20JAP-17%20JAP-19%20JAP-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apers--&gt;"/>
      <sheetName val="Rate Impact"/>
      <sheetName val="Rate Impact Rev"/>
      <sheetName val="Residential Interest Calcs"/>
      <sheetName val="Non-Res Interest Calcs"/>
      <sheetName val="2013 ERF Margin Rate"/>
      <sheetName val="2013 ERF - Rate Design"/>
      <sheetName val="2013 ERF Revenue"/>
      <sheetName val="2013 ERF Vol &amp; Rev"/>
      <sheetName val="Forecasted BSC"/>
      <sheetName val="Weather Adj"/>
      <sheetName val="UG-130138 Customers"/>
      <sheetName val="Gas - Customers"/>
      <sheetName val="Gas - Sales by Customer Sched"/>
      <sheetName val="Gas - Revenue"/>
      <sheetName val="PGA Calc Recovery"/>
      <sheetName val="2011 GRC Margin Rate"/>
      <sheetName val="2011 GRC - Rate Design Res"/>
      <sheetName val="2011 GRC - Rate Design C&amp;I"/>
      <sheetName val="2011 GRC - Rate Design 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workbookViewId="0">
      <selection activeCell="F29" sqref="F29"/>
    </sheetView>
  </sheetViews>
  <sheetFormatPr defaultRowHeight="12.75"/>
  <cols>
    <col min="1" max="1" width="6" style="1" customWidth="1"/>
    <col min="2" max="2" width="63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16384" width="9.140625" style="1"/>
  </cols>
  <sheetData>
    <row r="1" spans="1:15">
      <c r="A1" s="24" t="s">
        <v>34</v>
      </c>
      <c r="B1" s="24"/>
      <c r="C1" s="24"/>
      <c r="D1" s="24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4" t="s">
        <v>33</v>
      </c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4" t="s">
        <v>32</v>
      </c>
      <c r="B3" s="24"/>
      <c r="C3" s="24"/>
      <c r="D3" s="24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A4" s="24" t="s">
        <v>31</v>
      </c>
      <c r="B4" s="24"/>
      <c r="C4" s="24"/>
      <c r="D4" s="24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"/>
      <c r="B5" s="2"/>
      <c r="C5" s="2"/>
      <c r="D5" s="2"/>
      <c r="E5" s="2"/>
    </row>
    <row r="6" spans="1:15">
      <c r="A6" s="2"/>
      <c r="B6" s="2"/>
      <c r="C6" s="2"/>
      <c r="D6" s="2"/>
      <c r="E6" s="2"/>
    </row>
    <row r="7" spans="1:15" ht="25.5">
      <c r="A7" s="21" t="s">
        <v>30</v>
      </c>
      <c r="B7" s="22"/>
      <c r="C7" s="21" t="s">
        <v>29</v>
      </c>
      <c r="D7" s="21" t="s">
        <v>28</v>
      </c>
      <c r="E7" s="21" t="s">
        <v>27</v>
      </c>
    </row>
    <row r="8" spans="1:15">
      <c r="A8" s="4"/>
      <c r="B8" s="3" t="s">
        <v>26</v>
      </c>
      <c r="C8" s="3" t="s">
        <v>25</v>
      </c>
      <c r="D8" s="3" t="s">
        <v>24</v>
      </c>
      <c r="E8" s="3" t="s">
        <v>23</v>
      </c>
    </row>
    <row r="9" spans="1:15">
      <c r="A9" s="3">
        <v>1</v>
      </c>
      <c r="B9" s="20"/>
      <c r="C9" s="3"/>
      <c r="D9" s="3"/>
      <c r="E9" s="3"/>
    </row>
    <row r="10" spans="1:15">
      <c r="A10" s="3">
        <f>A9+1</f>
        <v>2</v>
      </c>
      <c r="B10" s="4" t="s">
        <v>22</v>
      </c>
      <c r="C10" s="18" t="s">
        <v>18</v>
      </c>
      <c r="D10" s="19">
        <v>291961292.69999999</v>
      </c>
      <c r="E10" s="19">
        <v>121900413.42000002</v>
      </c>
    </row>
    <row r="11" spans="1:15">
      <c r="A11" s="3">
        <f>A10+1</f>
        <v>3</v>
      </c>
      <c r="B11" s="4"/>
      <c r="C11" s="3"/>
      <c r="D11" s="4"/>
      <c r="E11" s="4"/>
    </row>
    <row r="12" spans="1:15">
      <c r="A12" s="3">
        <f>A11+1</f>
        <v>4</v>
      </c>
      <c r="B12" s="4" t="s">
        <v>21</v>
      </c>
      <c r="C12" s="18" t="s">
        <v>18</v>
      </c>
      <c r="D12" s="15">
        <v>88318800.439999998</v>
      </c>
      <c r="E12" s="15">
        <v>31696914.329999998</v>
      </c>
    </row>
    <row r="13" spans="1:15">
      <c r="A13" s="3">
        <f>A12+1</f>
        <v>5</v>
      </c>
      <c r="C13" s="18"/>
      <c r="D13" s="5"/>
      <c r="E13" s="5"/>
    </row>
    <row r="14" spans="1:15">
      <c r="A14" s="3">
        <f>A13+1</f>
        <v>6</v>
      </c>
      <c r="B14" s="4" t="s">
        <v>20</v>
      </c>
      <c r="C14" s="3" t="str">
        <f>"("&amp;A$10&amp;") - ("&amp;A12&amp;")"</f>
        <v>(2) - (4)</v>
      </c>
      <c r="D14" s="5">
        <f>D10-D12</f>
        <v>203642492.25999999</v>
      </c>
      <c r="E14" s="5">
        <f>E10-E12</f>
        <v>90203499.090000018</v>
      </c>
    </row>
    <row r="15" spans="1:15">
      <c r="A15" s="3">
        <f>A14+1</f>
        <v>7</v>
      </c>
      <c r="B15" s="4"/>
      <c r="C15" s="18"/>
      <c r="D15" s="4"/>
      <c r="E15" s="4"/>
    </row>
    <row r="16" spans="1:15">
      <c r="A16" s="3">
        <f>A15+1</f>
        <v>8</v>
      </c>
      <c r="B16" s="4" t="s">
        <v>19</v>
      </c>
      <c r="C16" s="18" t="s">
        <v>18</v>
      </c>
      <c r="D16" s="11">
        <v>559688037</v>
      </c>
      <c r="E16" s="11">
        <v>512283585</v>
      </c>
    </row>
    <row r="17" spans="1:5">
      <c r="A17" s="3">
        <f>A16+1</f>
        <v>9</v>
      </c>
      <c r="B17" s="4"/>
      <c r="C17" s="3"/>
      <c r="D17" s="4"/>
      <c r="E17" s="4"/>
    </row>
    <row r="18" spans="1:5" ht="13.5" thickBot="1">
      <c r="A18" s="3">
        <f>A17+1</f>
        <v>10</v>
      </c>
      <c r="B18" s="4" t="s">
        <v>17</v>
      </c>
      <c r="C18" s="3" t="str">
        <f>"("&amp;A14&amp;") / ("&amp;A16&amp;")"</f>
        <v>(6) / (8)</v>
      </c>
      <c r="D18" s="10">
        <f>ROUND(D14/D16,5)</f>
        <v>0.36385000000000001</v>
      </c>
      <c r="E18" s="10">
        <f>ROUND(E14/E16,5)</f>
        <v>0.17607999999999999</v>
      </c>
    </row>
    <row r="19" spans="1:5" ht="13.5" thickTop="1">
      <c r="A19" s="3">
        <f>A18+1</f>
        <v>11</v>
      </c>
      <c r="B19" s="2"/>
      <c r="C19" s="2"/>
      <c r="D19" s="2"/>
      <c r="E19" s="2"/>
    </row>
    <row r="20" spans="1:5">
      <c r="A20" s="3">
        <f>A19+1</f>
        <v>12</v>
      </c>
      <c r="B20" s="4" t="s">
        <v>16</v>
      </c>
      <c r="C20" s="3" t="s">
        <v>15</v>
      </c>
      <c r="D20" s="17">
        <v>298.55999999999995</v>
      </c>
      <c r="E20" s="17">
        <v>1638.7299999999998</v>
      </c>
    </row>
    <row r="21" spans="1:5">
      <c r="A21" s="3">
        <f>A20+1</f>
        <v>13</v>
      </c>
      <c r="B21" s="4"/>
      <c r="C21" s="3"/>
      <c r="D21" s="4"/>
      <c r="E21" s="4"/>
    </row>
    <row r="22" spans="1:5">
      <c r="A22" s="3">
        <f>A21+1</f>
        <v>14</v>
      </c>
      <c r="B22" s="4" t="s">
        <v>14</v>
      </c>
      <c r="C22" s="3" t="s">
        <v>9</v>
      </c>
      <c r="D22" s="16">
        <v>719962.22272667661</v>
      </c>
      <c r="E22" s="16">
        <v>57843.112136667391</v>
      </c>
    </row>
    <row r="23" spans="1:5">
      <c r="A23" s="3">
        <f>A22+1</f>
        <v>15</v>
      </c>
      <c r="B23" s="4"/>
      <c r="C23" s="3"/>
      <c r="D23" s="4"/>
      <c r="E23" s="4"/>
    </row>
    <row r="24" spans="1:5">
      <c r="A24" s="3">
        <f>A23+1</f>
        <v>16</v>
      </c>
      <c r="B24" s="4" t="s">
        <v>13</v>
      </c>
      <c r="C24" s="3" t="str">
        <f>"("&amp;A$20&amp;") x ("&amp;A22&amp;")"</f>
        <v>(12) x (14)</v>
      </c>
      <c r="D24" s="13">
        <f>D20*D22</f>
        <v>214951921.21727654</v>
      </c>
      <c r="E24" s="13">
        <f>E20*E22</f>
        <v>94789243.151720941</v>
      </c>
    </row>
    <row r="25" spans="1:5">
      <c r="A25" s="3">
        <f>A24+1</f>
        <v>17</v>
      </c>
      <c r="B25" s="4"/>
      <c r="C25" s="3"/>
      <c r="D25" s="13"/>
      <c r="E25" s="13"/>
    </row>
    <row r="26" spans="1:5">
      <c r="A26" s="3">
        <f>A25+1</f>
        <v>18</v>
      </c>
      <c r="B26" s="4" t="s">
        <v>12</v>
      </c>
      <c r="C26" s="3"/>
      <c r="D26" s="15">
        <v>0</v>
      </c>
      <c r="E26" s="14">
        <v>0</v>
      </c>
    </row>
    <row r="27" spans="1:5">
      <c r="A27" s="3">
        <f>A26+1</f>
        <v>19</v>
      </c>
      <c r="B27" s="4"/>
      <c r="C27" s="3"/>
      <c r="D27" s="7"/>
      <c r="E27" s="7"/>
    </row>
    <row r="28" spans="1:5">
      <c r="A28" s="3">
        <f>A27+1</f>
        <v>20</v>
      </c>
      <c r="B28" s="4" t="s">
        <v>11</v>
      </c>
      <c r="C28" s="3" t="str">
        <f>"("&amp;A24&amp;") + ("&amp;A26&amp;")"</f>
        <v>(16) + (18)</v>
      </c>
      <c r="D28" s="13">
        <f>D24+D26</f>
        <v>214951921.21727654</v>
      </c>
      <c r="E28" s="13">
        <f>E24+E26</f>
        <v>94789243.151720941</v>
      </c>
    </row>
    <row r="29" spans="1:5">
      <c r="A29" s="3">
        <f>A28+1</f>
        <v>21</v>
      </c>
      <c r="B29" s="2"/>
      <c r="C29" s="2"/>
      <c r="D29" s="12"/>
      <c r="E29" s="12"/>
    </row>
    <row r="30" spans="1:5">
      <c r="A30" s="3">
        <f>A29+1</f>
        <v>22</v>
      </c>
      <c r="B30" s="4" t="s">
        <v>10</v>
      </c>
      <c r="C30" s="3" t="s">
        <v>9</v>
      </c>
      <c r="D30" s="11">
        <v>558453341.40587509</v>
      </c>
      <c r="E30" s="11">
        <v>545285872.24912655</v>
      </c>
    </row>
    <row r="31" spans="1:5">
      <c r="A31" s="3">
        <f>A30+1</f>
        <v>23</v>
      </c>
      <c r="B31" s="2"/>
      <c r="C31" s="2"/>
      <c r="D31" s="2"/>
      <c r="E31" s="2"/>
    </row>
    <row r="32" spans="1:5" ht="13.5" thickBot="1">
      <c r="A32" s="3">
        <f>A31+1</f>
        <v>24</v>
      </c>
      <c r="B32" s="4" t="s">
        <v>8</v>
      </c>
      <c r="C32" s="3" t="str">
        <f>"("&amp;A28&amp;") / ("&amp;A30&amp;")"</f>
        <v>(20) / (22)</v>
      </c>
      <c r="D32" s="10">
        <f>ROUND(D28/D30,5)</f>
        <v>0.38490999999999997</v>
      </c>
      <c r="E32" s="10">
        <f>ROUND(E28/E30,5)</f>
        <v>0.17383000000000001</v>
      </c>
    </row>
    <row r="33" spans="1:5" ht="13.5" thickTop="1">
      <c r="A33" s="3">
        <f>A32+1</f>
        <v>25</v>
      </c>
      <c r="B33" s="2"/>
      <c r="C33" s="2"/>
      <c r="D33" s="2"/>
      <c r="E33" s="2"/>
    </row>
    <row r="34" spans="1:5">
      <c r="A34" s="3">
        <f>A33+1</f>
        <v>26</v>
      </c>
      <c r="B34" s="4" t="s">
        <v>7</v>
      </c>
      <c r="C34" s="3" t="str">
        <f>"("&amp;A32&amp;") - ("&amp;A18&amp;")"</f>
        <v>(24) - (10)</v>
      </c>
      <c r="D34" s="9">
        <f>D32-D18</f>
        <v>2.1059999999999968E-2</v>
      </c>
      <c r="E34" s="9">
        <f>E32-E18</f>
        <v>-2.2499999999999742E-3</v>
      </c>
    </row>
    <row r="35" spans="1:5">
      <c r="A35" s="3">
        <f>A34+1</f>
        <v>27</v>
      </c>
      <c r="B35" s="4"/>
      <c r="C35" s="2"/>
      <c r="D35" s="2"/>
      <c r="E35" s="2"/>
    </row>
    <row r="36" spans="1:5">
      <c r="A36" s="3">
        <f>A35+1</f>
        <v>28</v>
      </c>
      <c r="B36" s="4" t="s">
        <v>6</v>
      </c>
      <c r="C36" s="3" t="s">
        <v>5</v>
      </c>
      <c r="D36" s="9">
        <f>'JAP-19 Page 2'!D34</f>
        <v>2.1059999999999968E-2</v>
      </c>
      <c r="E36" s="9">
        <f>'JAP-19 Page 2'!E34</f>
        <v>-2.2499999999999742E-3</v>
      </c>
    </row>
    <row r="37" spans="1:5">
      <c r="A37" s="3">
        <f>A36+1</f>
        <v>29</v>
      </c>
      <c r="B37" s="4"/>
      <c r="C37" s="3"/>
      <c r="D37" s="2"/>
      <c r="E37" s="2"/>
    </row>
    <row r="38" spans="1:5">
      <c r="A38" s="3">
        <f>A37+1</f>
        <v>30</v>
      </c>
      <c r="B38" s="4" t="s">
        <v>4</v>
      </c>
      <c r="C38" s="3" t="s">
        <v>3</v>
      </c>
      <c r="D38" s="8">
        <f>IF(D34=D36,D26,(D26-((D34-D36)*D30)))</f>
        <v>0</v>
      </c>
      <c r="E38" s="5">
        <f>IF(E34=E36,E26,(E26-((E34-E36)*E30)))</f>
        <v>0</v>
      </c>
    </row>
    <row r="39" spans="1:5">
      <c r="A39" s="3">
        <f>A38+1</f>
        <v>31</v>
      </c>
      <c r="B39" s="4"/>
      <c r="C39" s="3"/>
      <c r="D39" s="7"/>
      <c r="E39" s="7"/>
    </row>
    <row r="40" spans="1:5">
      <c r="A40" s="3">
        <f>A39+1</f>
        <v>32</v>
      </c>
      <c r="B40" s="4" t="s">
        <v>2</v>
      </c>
      <c r="C40" s="3" t="str">
        <f>"("&amp;A$30&amp;") x ("&amp;A36&amp;")"</f>
        <v>(22) x (28)</v>
      </c>
      <c r="D40" s="5"/>
      <c r="E40" s="5">
        <f>E30*E36</f>
        <v>-1226893.2125605207</v>
      </c>
    </row>
    <row r="41" spans="1:5">
      <c r="A41" s="3">
        <f>A40+1</f>
        <v>33</v>
      </c>
      <c r="B41" s="4"/>
      <c r="C41" s="2"/>
      <c r="D41" s="5"/>
      <c r="E41" s="5"/>
    </row>
    <row r="42" spans="1:5">
      <c r="A42" s="3">
        <f>A41+1</f>
        <v>34</v>
      </c>
      <c r="B42" s="4" t="s">
        <v>1</v>
      </c>
      <c r="C42" s="3" t="str">
        <f>"("&amp;A40&amp;") / ("&amp;A28&amp;")"</f>
        <v>(32) / (20)</v>
      </c>
      <c r="D42" s="6"/>
      <c r="E42" s="6">
        <f>ROUND(E40/E28,5)</f>
        <v>-1.294E-2</v>
      </c>
    </row>
    <row r="43" spans="1:5">
      <c r="A43" s="3">
        <f>A42+1</f>
        <v>35</v>
      </c>
      <c r="B43" s="4"/>
      <c r="C43" s="2"/>
      <c r="D43" s="5"/>
      <c r="E43" s="5"/>
    </row>
    <row r="44" spans="1:5">
      <c r="A44" s="3">
        <f>A43+1</f>
        <v>36</v>
      </c>
      <c r="B44" s="2" t="s">
        <v>117</v>
      </c>
      <c r="C44" s="2"/>
      <c r="D44" s="5"/>
      <c r="E44" s="5"/>
    </row>
    <row r="45" spans="1:5">
      <c r="A45" s="3">
        <f>A44+1</f>
        <v>37</v>
      </c>
      <c r="B45" s="1" t="s">
        <v>0</v>
      </c>
      <c r="C45" s="2"/>
      <c r="D45" s="4"/>
      <c r="E45" s="4"/>
    </row>
    <row r="46" spans="1:5">
      <c r="A46" s="3"/>
      <c r="C46" s="2"/>
    </row>
    <row r="48" spans="1:5">
      <c r="C48" s="2"/>
    </row>
    <row r="51" spans="3:3">
      <c r="C51" s="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F29" sqref="F29"/>
    </sheetView>
  </sheetViews>
  <sheetFormatPr defaultRowHeight="15"/>
  <cols>
    <col min="1" max="1" width="6.42578125" customWidth="1"/>
    <col min="2" max="2" width="60.7109375" customWidth="1"/>
    <col min="3" max="3" width="17" bestFit="1" customWidth="1"/>
    <col min="4" max="5" width="19.7109375" customWidth="1"/>
  </cols>
  <sheetData>
    <row r="1" spans="1:5">
      <c r="A1" s="24" t="s">
        <v>34</v>
      </c>
      <c r="B1" s="24"/>
      <c r="C1" s="24"/>
      <c r="D1" s="24"/>
      <c r="E1" s="24"/>
    </row>
    <row r="2" spans="1:5">
      <c r="A2" s="24" t="s">
        <v>33</v>
      </c>
      <c r="B2" s="24"/>
      <c r="C2" s="24"/>
      <c r="D2" s="24"/>
      <c r="E2" s="24"/>
    </row>
    <row r="3" spans="1:5">
      <c r="A3" s="24" t="s">
        <v>59</v>
      </c>
      <c r="B3" s="24"/>
      <c r="C3" s="24"/>
      <c r="D3" s="24"/>
      <c r="E3" s="24"/>
    </row>
    <row r="4" spans="1:5">
      <c r="A4" s="24" t="s">
        <v>58</v>
      </c>
      <c r="B4" s="24"/>
      <c r="C4" s="24"/>
      <c r="D4" s="24"/>
      <c r="E4" s="24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25.5">
      <c r="A7" s="21" t="s">
        <v>30</v>
      </c>
      <c r="B7" s="22"/>
      <c r="C7" s="21" t="s">
        <v>29</v>
      </c>
      <c r="D7" s="21" t="s">
        <v>28</v>
      </c>
      <c r="E7" s="21" t="s">
        <v>27</v>
      </c>
    </row>
    <row r="8" spans="1:5">
      <c r="A8" s="4"/>
      <c r="B8" s="3" t="s">
        <v>26</v>
      </c>
      <c r="C8" s="3" t="s">
        <v>25</v>
      </c>
      <c r="D8" s="3" t="s">
        <v>24</v>
      </c>
      <c r="E8" s="3" t="s">
        <v>23</v>
      </c>
    </row>
    <row r="9" spans="1:5">
      <c r="A9" s="3">
        <v>1</v>
      </c>
      <c r="B9" s="20"/>
      <c r="C9" s="3"/>
      <c r="D9" s="3"/>
      <c r="E9" s="3"/>
    </row>
    <row r="10" spans="1:5">
      <c r="A10" s="3">
        <f>A9+1</f>
        <v>2</v>
      </c>
      <c r="B10" s="4" t="s">
        <v>57</v>
      </c>
      <c r="C10" s="3" t="s">
        <v>52</v>
      </c>
      <c r="D10" s="19">
        <v>675275449.90355146</v>
      </c>
      <c r="E10" s="19">
        <v>452635423.92293262</v>
      </c>
    </row>
    <row r="11" spans="1:5">
      <c r="A11" s="3">
        <f>A10+1</f>
        <v>3</v>
      </c>
      <c r="B11" s="4"/>
      <c r="C11" s="3"/>
      <c r="D11" s="4"/>
      <c r="E11" s="4"/>
    </row>
    <row r="12" spans="1:5">
      <c r="A12" s="3">
        <f>A11+1</f>
        <v>4</v>
      </c>
      <c r="B12" s="4" t="s">
        <v>56</v>
      </c>
      <c r="C12" s="3"/>
      <c r="D12" s="34">
        <v>0</v>
      </c>
      <c r="E12" s="34">
        <v>0</v>
      </c>
    </row>
    <row r="13" spans="1:5">
      <c r="A13" s="3">
        <f>A12+1</f>
        <v>5</v>
      </c>
      <c r="B13" s="4"/>
      <c r="C13" s="3"/>
      <c r="D13" s="4"/>
      <c r="E13" s="4"/>
    </row>
    <row r="14" spans="1:5">
      <c r="A14" s="3">
        <f>A13+1</f>
        <v>6</v>
      </c>
      <c r="B14" s="4" t="s">
        <v>55</v>
      </c>
      <c r="C14" s="3" t="s">
        <v>54</v>
      </c>
      <c r="D14" s="19">
        <f>D10-D12</f>
        <v>675275449.90355146</v>
      </c>
      <c r="E14" s="19">
        <f>E10-E12</f>
        <v>452635423.92293262</v>
      </c>
    </row>
    <row r="15" spans="1:5">
      <c r="A15" s="3">
        <f>A14+1</f>
        <v>7</v>
      </c>
      <c r="B15" s="4"/>
      <c r="C15" s="3"/>
      <c r="D15" s="4"/>
      <c r="E15" s="4"/>
    </row>
    <row r="16" spans="1:5">
      <c r="A16" s="3">
        <f>A15+1</f>
        <v>8</v>
      </c>
      <c r="B16" s="4" t="s">
        <v>53</v>
      </c>
      <c r="C16" s="3" t="s">
        <v>52</v>
      </c>
      <c r="D16" s="33">
        <v>559688037</v>
      </c>
      <c r="E16" s="33">
        <v>512283585</v>
      </c>
    </row>
    <row r="17" spans="1:5">
      <c r="A17" s="3">
        <f>A16+1</f>
        <v>9</v>
      </c>
      <c r="B17" s="4"/>
      <c r="C17" s="3"/>
      <c r="D17" s="4"/>
      <c r="E17" s="4"/>
    </row>
    <row r="18" spans="1:5">
      <c r="A18" s="3">
        <f>A17+1</f>
        <v>10</v>
      </c>
      <c r="B18" s="4" t="s">
        <v>51</v>
      </c>
      <c r="C18" s="3" t="s">
        <v>50</v>
      </c>
      <c r="D18" s="27">
        <f>ROUND(D10/D16,5)</f>
        <v>1.20652</v>
      </c>
      <c r="E18" s="27">
        <f>ROUND(E10/E16,5)</f>
        <v>0.88356000000000001</v>
      </c>
    </row>
    <row r="19" spans="1:5">
      <c r="A19" s="3">
        <f>A18+1</f>
        <v>11</v>
      </c>
      <c r="B19" s="4"/>
      <c r="C19" s="3"/>
      <c r="D19" s="27"/>
      <c r="E19" s="27"/>
    </row>
    <row r="20" spans="1:5">
      <c r="A20" s="3">
        <f>A19+1</f>
        <v>12</v>
      </c>
      <c r="B20" s="4" t="s">
        <v>49</v>
      </c>
      <c r="C20" s="3"/>
      <c r="D20" s="32">
        <v>0</v>
      </c>
      <c r="E20" s="32">
        <v>0</v>
      </c>
    </row>
    <row r="21" spans="1:5">
      <c r="A21" s="3">
        <f>A20+1</f>
        <v>13</v>
      </c>
      <c r="B21" s="4"/>
      <c r="C21" s="3"/>
      <c r="D21" s="27"/>
      <c r="E21" s="27"/>
    </row>
    <row r="22" spans="1:5">
      <c r="A22" s="3">
        <f>A21+1</f>
        <v>14</v>
      </c>
      <c r="B22" s="4" t="s">
        <v>48</v>
      </c>
      <c r="C22" s="3" t="s">
        <v>47</v>
      </c>
      <c r="D22" s="27">
        <f>D18+D20</f>
        <v>1.20652</v>
      </c>
      <c r="E22" s="27">
        <f>E18+E20</f>
        <v>0.88356000000000001</v>
      </c>
    </row>
    <row r="23" spans="1:5">
      <c r="A23" s="3">
        <f>A22+1</f>
        <v>15</v>
      </c>
      <c r="B23" s="4"/>
      <c r="C23" s="3"/>
      <c r="D23" s="27"/>
      <c r="E23" s="27"/>
    </row>
    <row r="24" spans="1:5">
      <c r="A24" s="3">
        <f>A23+1</f>
        <v>16</v>
      </c>
      <c r="B24" s="4" t="s">
        <v>46</v>
      </c>
      <c r="C24" s="3" t="s">
        <v>45</v>
      </c>
      <c r="D24" s="27">
        <f>'JAP-19 Page 1'!D34</f>
        <v>2.1059999999999968E-2</v>
      </c>
      <c r="E24" s="27">
        <f>'JAP-19 Page 1'!E34</f>
        <v>-2.2499999999999742E-3</v>
      </c>
    </row>
    <row r="25" spans="1:5">
      <c r="A25" s="3">
        <f>A24+1</f>
        <v>17</v>
      </c>
      <c r="B25" s="4"/>
      <c r="C25" s="3"/>
      <c r="D25" s="4"/>
      <c r="E25" s="4"/>
    </row>
    <row r="26" spans="1:5">
      <c r="A26" s="3">
        <f>A25+1</f>
        <v>18</v>
      </c>
      <c r="B26" s="4" t="s">
        <v>44</v>
      </c>
      <c r="C26" s="3" t="s">
        <v>43</v>
      </c>
      <c r="D26" s="9">
        <f>D24-D20</f>
        <v>2.1059999999999968E-2</v>
      </c>
      <c r="E26" s="9">
        <f>E24-E20</f>
        <v>-2.2499999999999742E-3</v>
      </c>
    </row>
    <row r="27" spans="1:5">
      <c r="A27" s="3">
        <f>A26+1</f>
        <v>19</v>
      </c>
      <c r="B27" s="4"/>
      <c r="C27" s="3"/>
      <c r="D27" s="4"/>
      <c r="E27" s="4"/>
    </row>
    <row r="28" spans="1:5">
      <c r="A28" s="3">
        <f>A27+1</f>
        <v>20</v>
      </c>
      <c r="B28" s="4" t="s">
        <v>42</v>
      </c>
      <c r="C28" s="3" t="s">
        <v>41</v>
      </c>
      <c r="D28" s="31">
        <f>D26/D22</f>
        <v>1.7455160295726524E-2</v>
      </c>
      <c r="E28" s="31">
        <f>E26/E22</f>
        <v>-2.5465163656118138E-3</v>
      </c>
    </row>
    <row r="29" spans="1:5">
      <c r="A29" s="3">
        <f>A28+1</f>
        <v>21</v>
      </c>
      <c r="B29" s="4"/>
      <c r="C29" s="3"/>
      <c r="D29" s="4"/>
      <c r="E29" s="4"/>
    </row>
    <row r="30" spans="1:5">
      <c r="A30" s="3">
        <f>A29+1</f>
        <v>22</v>
      </c>
      <c r="B30" s="4" t="s">
        <v>40</v>
      </c>
      <c r="C30" s="3" t="s">
        <v>3</v>
      </c>
      <c r="D30" s="30">
        <f>IF(D28&gt;3%,D28-3%,0)</f>
        <v>0</v>
      </c>
      <c r="E30" s="30">
        <f>IF(E28&gt;3%,E28-3%,0)</f>
        <v>0</v>
      </c>
    </row>
    <row r="31" spans="1:5">
      <c r="A31" s="3">
        <f>A30+1</f>
        <v>23</v>
      </c>
      <c r="B31" s="4"/>
      <c r="C31" s="3"/>
      <c r="D31" s="4"/>
      <c r="E31" s="4"/>
    </row>
    <row r="32" spans="1:5">
      <c r="A32" s="3">
        <f>A31+1</f>
        <v>24</v>
      </c>
      <c r="B32" s="4" t="s">
        <v>39</v>
      </c>
      <c r="C32" s="3" t="s">
        <v>38</v>
      </c>
      <c r="D32" s="29">
        <f>D30*D22</f>
        <v>0</v>
      </c>
      <c r="E32" s="29">
        <f>E30*E22</f>
        <v>0</v>
      </c>
    </row>
    <row r="33" spans="1:5">
      <c r="A33" s="3">
        <f>A32+1</f>
        <v>25</v>
      </c>
      <c r="B33" s="2"/>
      <c r="C33" s="2"/>
      <c r="D33" s="28"/>
      <c r="E33" s="28"/>
    </row>
    <row r="34" spans="1:5">
      <c r="A34" s="3">
        <f>A33+1</f>
        <v>26</v>
      </c>
      <c r="B34" s="4" t="s">
        <v>37</v>
      </c>
      <c r="C34" s="3" t="s">
        <v>36</v>
      </c>
      <c r="D34" s="27">
        <f>D24-D32</f>
        <v>2.1059999999999968E-2</v>
      </c>
      <c r="E34" s="27">
        <f>E24-E32</f>
        <v>-2.2499999999999742E-3</v>
      </c>
    </row>
    <row r="35" spans="1:5">
      <c r="A35" s="3">
        <f>A34+1</f>
        <v>27</v>
      </c>
      <c r="B35" s="26"/>
      <c r="C35" s="26"/>
      <c r="D35" s="26"/>
      <c r="E35" s="26"/>
    </row>
    <row r="36" spans="1:5">
      <c r="A36" s="3">
        <f>A35+1</f>
        <v>28</v>
      </c>
      <c r="B36" s="2" t="s">
        <v>117</v>
      </c>
      <c r="C36" s="26"/>
      <c r="D36" s="26"/>
      <c r="E36" s="26"/>
    </row>
    <row r="37" spans="1:5">
      <c r="A37" s="3">
        <f>A36+1</f>
        <v>29</v>
      </c>
      <c r="B37" s="2" t="s">
        <v>35</v>
      </c>
    </row>
    <row r="39" spans="1:5">
      <c r="D39" s="2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65"/>
  <sheetViews>
    <sheetView tabSelected="1" zoomScaleNormal="100" workbookViewId="0">
      <pane xSplit="3" ySplit="8" topLeftCell="D9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5"/>
  <cols>
    <col min="1" max="1" width="5.5703125" style="35" bestFit="1" customWidth="1"/>
    <col min="2" max="2" width="3.28515625" style="35" customWidth="1"/>
    <col min="3" max="3" width="29.140625" style="36" customWidth="1"/>
    <col min="4" max="4" width="9.85546875" style="36" bestFit="1" customWidth="1"/>
    <col min="5" max="5" width="13.28515625" style="36" bestFit="1" customWidth="1"/>
    <col min="6" max="6" width="10.7109375" style="36" bestFit="1" customWidth="1"/>
    <col min="7" max="7" width="16" style="36" bestFit="1" customWidth="1"/>
    <col min="8" max="8" width="2.42578125" style="35" customWidth="1"/>
    <col min="9" max="9" width="12.5703125" style="35" bestFit="1" customWidth="1"/>
    <col min="10" max="10" width="2.42578125" style="35" customWidth="1"/>
    <col min="11" max="11" width="12.28515625" style="35" customWidth="1"/>
    <col min="12" max="12" width="16" style="35" bestFit="1" customWidth="1"/>
    <col min="13" max="13" width="2.42578125" style="35" customWidth="1"/>
    <col min="14" max="14" width="11.5703125" style="35" bestFit="1" customWidth="1"/>
    <col min="15" max="15" width="8.85546875" style="35" bestFit="1" customWidth="1"/>
    <col min="16" max="16" width="2.42578125" style="35" customWidth="1"/>
    <col min="17" max="17" width="14.85546875" style="35" bestFit="1" customWidth="1"/>
    <col min="18" max="18" width="9.140625" style="35" customWidth="1"/>
    <col min="19" max="16384" width="9.140625" style="35"/>
  </cols>
  <sheetData>
    <row r="1" spans="1:30">
      <c r="B1" s="105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10"/>
      <c r="S1" s="107"/>
      <c r="T1" s="107"/>
      <c r="U1" s="108"/>
      <c r="V1" s="107"/>
      <c r="W1" s="107"/>
      <c r="X1" s="107"/>
      <c r="Y1" s="107"/>
      <c r="Z1" s="107"/>
      <c r="AA1" s="107"/>
      <c r="AB1" s="106"/>
      <c r="AC1" s="106"/>
      <c r="AD1" s="106"/>
    </row>
    <row r="2" spans="1:30">
      <c r="B2" s="105" t="s">
        <v>33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0"/>
      <c r="S2" s="107"/>
      <c r="T2" s="107"/>
      <c r="U2" s="108"/>
      <c r="V2" s="107"/>
      <c r="W2" s="107"/>
      <c r="X2" s="107"/>
      <c r="Y2" s="107"/>
      <c r="Z2" s="107"/>
      <c r="AA2" s="107"/>
      <c r="AB2" s="106"/>
      <c r="AC2" s="106"/>
      <c r="AD2" s="106"/>
    </row>
    <row r="3" spans="1:30">
      <c r="B3" s="105" t="s">
        <v>116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10"/>
      <c r="S3" s="109"/>
      <c r="T3" s="107"/>
      <c r="U3" s="108"/>
      <c r="V3" s="107"/>
      <c r="W3" s="107"/>
      <c r="X3" s="107"/>
      <c r="Y3" s="107"/>
      <c r="Z3" s="107"/>
      <c r="AA3" s="107"/>
      <c r="AB3" s="106"/>
      <c r="AC3" s="106"/>
      <c r="AD3" s="106"/>
    </row>
    <row r="4" spans="1:30">
      <c r="B4" s="105" t="s">
        <v>58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1"/>
      <c r="S4" s="99"/>
      <c r="T4" s="99"/>
      <c r="U4" s="100"/>
      <c r="V4" s="99"/>
      <c r="W4" s="99"/>
      <c r="X4" s="99"/>
      <c r="Y4" s="99"/>
      <c r="Z4" s="99"/>
      <c r="AA4" s="99"/>
      <c r="AB4" s="98"/>
      <c r="AC4" s="98"/>
      <c r="AD4" s="98"/>
    </row>
    <row r="5" spans="1:30">
      <c r="B5" s="103"/>
      <c r="C5" s="103"/>
      <c r="D5" s="103"/>
      <c r="E5" s="103"/>
      <c r="F5" s="103"/>
      <c r="G5" s="103"/>
      <c r="H5" s="102"/>
      <c r="I5" s="102"/>
      <c r="J5" s="102"/>
      <c r="K5" s="102"/>
      <c r="L5" s="102"/>
      <c r="M5" s="102"/>
      <c r="N5" s="102"/>
      <c r="O5" s="102"/>
      <c r="P5" s="102"/>
      <c r="Q5" s="101"/>
      <c r="R5" s="101"/>
      <c r="S5" s="99"/>
      <c r="T5" s="99"/>
      <c r="U5" s="100"/>
      <c r="V5" s="99"/>
      <c r="W5" s="99"/>
      <c r="X5" s="99"/>
      <c r="Y5" s="99"/>
      <c r="Z5" s="99"/>
      <c r="AA5" s="99"/>
      <c r="AB5" s="98"/>
      <c r="AC5" s="98"/>
      <c r="AD5" s="98"/>
    </row>
    <row r="6" spans="1:30">
      <c r="A6" s="97" t="s">
        <v>115</v>
      </c>
      <c r="C6" s="76"/>
      <c r="D6" s="76"/>
      <c r="E6" s="79" t="s">
        <v>114</v>
      </c>
      <c r="F6" s="94" t="s">
        <v>113</v>
      </c>
      <c r="G6" s="95"/>
      <c r="H6" s="96"/>
      <c r="I6" s="80" t="s">
        <v>112</v>
      </c>
      <c r="J6" s="80"/>
      <c r="K6" s="94" t="s">
        <v>111</v>
      </c>
      <c r="L6" s="95"/>
      <c r="M6" s="75"/>
      <c r="N6" s="94" t="s">
        <v>110</v>
      </c>
      <c r="O6" s="94"/>
      <c r="P6" s="93"/>
      <c r="Q6" s="76" t="s">
        <v>109</v>
      </c>
      <c r="R6" s="76"/>
      <c r="S6" s="75"/>
      <c r="T6" s="75"/>
      <c r="U6" s="75"/>
      <c r="V6" s="75"/>
      <c r="W6" s="75"/>
      <c r="X6" s="75"/>
      <c r="Y6" s="75"/>
      <c r="Z6" s="75"/>
      <c r="AA6" s="75"/>
    </row>
    <row r="7" spans="1:30">
      <c r="A7" s="21" t="s">
        <v>108</v>
      </c>
      <c r="B7" s="92"/>
      <c r="C7" s="84" t="s">
        <v>107</v>
      </c>
      <c r="D7" s="84" t="s">
        <v>106</v>
      </c>
      <c r="E7" s="89" t="s">
        <v>105</v>
      </c>
      <c r="F7" s="84" t="s">
        <v>103</v>
      </c>
      <c r="G7" s="88" t="s">
        <v>102</v>
      </c>
      <c r="H7" s="91"/>
      <c r="I7" s="90" t="s">
        <v>104</v>
      </c>
      <c r="J7" s="80"/>
      <c r="K7" s="89" t="s">
        <v>103</v>
      </c>
      <c r="L7" s="88" t="s">
        <v>102</v>
      </c>
      <c r="M7" s="75"/>
      <c r="N7" s="87" t="s">
        <v>101</v>
      </c>
      <c r="O7" s="86" t="s">
        <v>100</v>
      </c>
      <c r="P7" s="85"/>
      <c r="Q7" s="84" t="s">
        <v>99</v>
      </c>
      <c r="R7" s="76"/>
      <c r="S7" s="75"/>
      <c r="T7" s="75"/>
      <c r="U7" s="75"/>
      <c r="V7" s="75"/>
      <c r="W7" s="75"/>
      <c r="X7" s="75"/>
      <c r="Y7" s="75"/>
      <c r="Z7" s="75"/>
      <c r="AA7" s="75"/>
    </row>
    <row r="8" spans="1:30">
      <c r="A8" s="83"/>
      <c r="B8" s="36"/>
      <c r="C8" s="76" t="s">
        <v>26</v>
      </c>
      <c r="D8" s="76" t="s">
        <v>25</v>
      </c>
      <c r="E8" s="82" t="s">
        <v>24</v>
      </c>
      <c r="F8" s="76" t="s">
        <v>23</v>
      </c>
      <c r="G8" s="82" t="s">
        <v>98</v>
      </c>
      <c r="H8" s="81"/>
      <c r="I8" s="80" t="s">
        <v>97</v>
      </c>
      <c r="J8" s="80"/>
      <c r="K8" s="79" t="s">
        <v>96</v>
      </c>
      <c r="L8" s="78" t="s">
        <v>95</v>
      </c>
      <c r="M8" s="77"/>
      <c r="N8" s="76" t="s">
        <v>94</v>
      </c>
      <c r="O8" s="76" t="s">
        <v>93</v>
      </c>
      <c r="P8" s="76"/>
      <c r="Q8" s="76" t="s">
        <v>92</v>
      </c>
      <c r="R8" s="76"/>
      <c r="S8" s="75"/>
      <c r="T8" s="75"/>
      <c r="U8" s="75"/>
      <c r="V8" s="75"/>
      <c r="W8" s="75"/>
      <c r="X8" s="75"/>
      <c r="Y8" s="75"/>
      <c r="Z8" s="75"/>
      <c r="AA8" s="75"/>
    </row>
    <row r="9" spans="1:30" s="43" customFormat="1">
      <c r="A9" s="3">
        <v>1</v>
      </c>
      <c r="B9" s="63" t="s">
        <v>91</v>
      </c>
      <c r="D9" s="47"/>
      <c r="E9" s="60"/>
      <c r="F9" s="60"/>
      <c r="G9" s="65"/>
      <c r="H9" s="71"/>
      <c r="I9" s="37"/>
      <c r="J9" s="71"/>
      <c r="K9" s="60"/>
      <c r="L9" s="65"/>
      <c r="O9" s="44"/>
    </row>
    <row r="10" spans="1:30" s="43" customFormat="1">
      <c r="A10" s="3">
        <f>A9+1</f>
        <v>2</v>
      </c>
      <c r="C10" s="48" t="s">
        <v>89</v>
      </c>
      <c r="D10" s="48" t="s">
        <v>63</v>
      </c>
      <c r="E10" s="53">
        <v>202815693</v>
      </c>
      <c r="F10" s="52">
        <v>0.30537999999999998</v>
      </c>
      <c r="G10" s="74">
        <f>ROUND($E10*F10,2)</f>
        <v>61935856.329999998</v>
      </c>
      <c r="H10" s="71"/>
      <c r="I10" s="37">
        <f>'JAP-19 Page 1'!$E$42</f>
        <v>-1.294E-2</v>
      </c>
      <c r="J10" s="71"/>
      <c r="K10" s="59">
        <f>ROUND(F10*(1+I10),5)</f>
        <v>0.30142999999999998</v>
      </c>
      <c r="L10" s="74">
        <f>ROUND($E10*K10,2)</f>
        <v>61134734.340000004</v>
      </c>
      <c r="N10" s="40">
        <f>L10-G10</f>
        <v>-801121.98999999464</v>
      </c>
      <c r="O10" s="39">
        <f>IF(G10&lt;&gt;0,N10/G10,0)</f>
        <v>-1.2934704345275251E-2</v>
      </c>
      <c r="P10" s="50"/>
      <c r="Q10" s="58">
        <f>K10-F10</f>
        <v>-3.9500000000000091E-3</v>
      </c>
    </row>
    <row r="11" spans="1:30" s="43" customFormat="1">
      <c r="A11" s="3">
        <f>A10+1</f>
        <v>3</v>
      </c>
      <c r="C11" s="48"/>
      <c r="D11" s="48"/>
      <c r="E11" s="60"/>
      <c r="F11" s="53"/>
      <c r="G11" s="74"/>
      <c r="H11" s="71"/>
      <c r="I11" s="37"/>
      <c r="J11" s="71"/>
      <c r="K11" s="53"/>
      <c r="L11" s="74"/>
      <c r="O11" s="44"/>
    </row>
    <row r="12" spans="1:30" s="43" customFormat="1">
      <c r="A12" s="3">
        <f>A11+1</f>
        <v>4</v>
      </c>
      <c r="B12" s="70" t="s">
        <v>90</v>
      </c>
      <c r="D12" s="47"/>
      <c r="E12" s="60"/>
      <c r="F12" s="60"/>
      <c r="G12" s="65"/>
      <c r="H12" s="71"/>
      <c r="I12" s="37"/>
      <c r="J12" s="71"/>
      <c r="K12" s="60"/>
      <c r="L12" s="65"/>
      <c r="N12" s="48"/>
      <c r="O12" s="44"/>
    </row>
    <row r="13" spans="1:30" s="43" customFormat="1">
      <c r="A13" s="3">
        <f>A12+1</f>
        <v>5</v>
      </c>
      <c r="B13" s="48"/>
      <c r="C13" s="48" t="s">
        <v>89</v>
      </c>
      <c r="D13" s="48" t="s">
        <v>63</v>
      </c>
      <c r="E13" s="53">
        <v>0</v>
      </c>
      <c r="F13" s="52">
        <f>F10</f>
        <v>0.30537999999999998</v>
      </c>
      <c r="G13" s="74">
        <f>ROUND($E13*F13,2)</f>
        <v>0</v>
      </c>
      <c r="H13" s="71"/>
      <c r="I13" s="37">
        <f>'JAP-19 Page 1'!$E$42</f>
        <v>-1.294E-2</v>
      </c>
      <c r="J13" s="71"/>
      <c r="K13" s="59">
        <f>ROUND(F13*(1+I13),5)</f>
        <v>0.30142999999999998</v>
      </c>
      <c r="L13" s="74">
        <f>ROUND($E13*K13,2)</f>
        <v>0</v>
      </c>
      <c r="N13" s="40">
        <f>L13-G13</f>
        <v>0</v>
      </c>
      <c r="O13" s="39">
        <f>IF(G13&lt;&gt;0,N13/G13,0)</f>
        <v>0</v>
      </c>
      <c r="P13" s="50"/>
      <c r="Q13" s="58">
        <f>K13-F13</f>
        <v>-3.9500000000000091E-3</v>
      </c>
    </row>
    <row r="14" spans="1:30" s="43" customFormat="1">
      <c r="A14" s="3">
        <f>A13+1</f>
        <v>6</v>
      </c>
      <c r="B14" s="48"/>
      <c r="C14" s="57" t="s">
        <v>74</v>
      </c>
      <c r="D14" s="48"/>
      <c r="E14" s="53"/>
      <c r="F14" s="52">
        <f>-F80</f>
        <v>-5.3699999999999998E-3</v>
      </c>
      <c r="G14" s="74">
        <f>ROUND($E14*F14,2)</f>
        <v>0</v>
      </c>
      <c r="H14" s="71"/>
      <c r="I14" s="37">
        <f>'JAP-19 Page 1'!$E$42</f>
        <v>-1.294E-2</v>
      </c>
      <c r="J14" s="71"/>
      <c r="K14" s="59">
        <f>ROUND(F14*(1+I14),5)</f>
        <v>-5.3E-3</v>
      </c>
      <c r="L14" s="74">
        <f>ROUND($E14*K14,2)</f>
        <v>0</v>
      </c>
      <c r="N14" s="40">
        <f>L14-G14</f>
        <v>0</v>
      </c>
      <c r="O14" s="39">
        <f>IF(G14&lt;&gt;0,N14/G14,0)</f>
        <v>0</v>
      </c>
      <c r="P14" s="50"/>
      <c r="Q14" s="58">
        <f>K14-F14</f>
        <v>6.999999999999975E-5</v>
      </c>
    </row>
    <row r="15" spans="1:30" s="43" customFormat="1">
      <c r="A15" s="3">
        <f>A14+1</f>
        <v>7</v>
      </c>
      <c r="C15" s="54" t="s">
        <v>61</v>
      </c>
      <c r="D15" s="47"/>
      <c r="E15" s="53"/>
      <c r="F15" s="53"/>
      <c r="G15" s="73">
        <f>SUM(G13:G14)</f>
        <v>0</v>
      </c>
      <c r="H15" s="71"/>
      <c r="I15" s="37"/>
      <c r="J15" s="71"/>
      <c r="K15" s="53"/>
      <c r="L15" s="73">
        <f>SUM(L13:L14)</f>
        <v>0</v>
      </c>
      <c r="N15" s="40">
        <f>L15-G15</f>
        <v>0</v>
      </c>
      <c r="O15" s="39">
        <f>IF(G15&lt;&gt;0,N15/G15,0)</f>
        <v>0</v>
      </c>
      <c r="P15" s="50"/>
    </row>
    <row r="16" spans="1:30" s="43" customFormat="1">
      <c r="A16" s="3">
        <f>A15+1</f>
        <v>8</v>
      </c>
      <c r="B16" s="48"/>
      <c r="C16" s="48"/>
      <c r="D16" s="48"/>
      <c r="E16" s="60"/>
      <c r="F16" s="72"/>
      <c r="G16" s="41"/>
      <c r="H16" s="71"/>
      <c r="I16" s="37"/>
      <c r="J16" s="71"/>
      <c r="K16" s="72"/>
      <c r="L16" s="41"/>
      <c r="O16" s="44"/>
    </row>
    <row r="17" spans="1:17" s="43" customFormat="1">
      <c r="A17" s="3">
        <f>A16+1</f>
        <v>9</v>
      </c>
      <c r="B17" s="70" t="s">
        <v>88</v>
      </c>
      <c r="D17" s="47"/>
      <c r="E17" s="60"/>
      <c r="F17" s="60"/>
      <c r="G17" s="65"/>
      <c r="H17" s="71"/>
      <c r="I17" s="37"/>
      <c r="J17" s="71"/>
      <c r="K17" s="60"/>
      <c r="L17" s="65"/>
      <c r="O17" s="44"/>
    </row>
    <row r="18" spans="1:17" s="43" customFormat="1">
      <c r="A18" s="3">
        <f>A17+1</f>
        <v>10</v>
      </c>
      <c r="C18" s="60" t="s">
        <v>72</v>
      </c>
      <c r="D18" s="48" t="s">
        <v>71</v>
      </c>
      <c r="E18" s="53">
        <v>4308674.33</v>
      </c>
      <c r="F18" s="45">
        <f>F39</f>
        <v>1.1499999999999999</v>
      </c>
      <c r="G18" s="65">
        <f>ROUND($E18*F18,2)</f>
        <v>4954975.4800000004</v>
      </c>
      <c r="H18" s="71"/>
      <c r="I18" s="37">
        <f>'JAP-19 Page 1'!$E$42</f>
        <v>-1.294E-2</v>
      </c>
      <c r="J18" s="71"/>
      <c r="K18" s="62">
        <f>ROUND(F18*(1+I18),2)</f>
        <v>1.1399999999999999</v>
      </c>
      <c r="L18" s="65">
        <f>ROUND($E18*K18,2)</f>
        <v>4911888.74</v>
      </c>
      <c r="N18" s="40">
        <f>L18-G18</f>
        <v>-43086.740000000224</v>
      </c>
      <c r="O18" s="39">
        <f>IF(G18&lt;&gt;0,N18/G18,0)</f>
        <v>-8.6956515070383805E-3</v>
      </c>
      <c r="P18" s="50"/>
      <c r="Q18" s="61">
        <f>K18-F18</f>
        <v>-1.0000000000000009E-2</v>
      </c>
    </row>
    <row r="19" spans="1:17" s="43" customFormat="1">
      <c r="A19" s="3">
        <f>A18+1</f>
        <v>11</v>
      </c>
      <c r="C19" s="60"/>
      <c r="D19" s="48"/>
      <c r="E19" s="53"/>
      <c r="F19" s="45"/>
      <c r="G19" s="41"/>
      <c r="H19" s="71"/>
      <c r="I19" s="37"/>
      <c r="J19" s="71"/>
      <c r="K19" s="45"/>
      <c r="L19" s="41"/>
      <c r="O19" s="44"/>
    </row>
    <row r="20" spans="1:17" s="43" customFormat="1">
      <c r="A20" s="3">
        <f>A19+1</f>
        <v>12</v>
      </c>
      <c r="C20" s="60" t="s">
        <v>70</v>
      </c>
      <c r="D20" s="48"/>
      <c r="E20" s="53"/>
      <c r="F20" s="45"/>
      <c r="G20" s="41"/>
      <c r="H20" s="71"/>
      <c r="I20" s="37"/>
      <c r="J20" s="71"/>
      <c r="K20" s="45"/>
      <c r="L20" s="41"/>
      <c r="O20" s="44"/>
    </row>
    <row r="21" spans="1:17" s="43" customFormat="1">
      <c r="A21" s="3">
        <f>A20+1</f>
        <v>13</v>
      </c>
      <c r="C21" s="60" t="s">
        <v>86</v>
      </c>
      <c r="D21" s="48" t="s">
        <v>63</v>
      </c>
      <c r="E21" s="53">
        <v>18457758</v>
      </c>
      <c r="F21" s="52">
        <v>0.13761999999999999</v>
      </c>
      <c r="G21" s="65" t="s">
        <v>85</v>
      </c>
      <c r="H21" s="71"/>
      <c r="I21" s="37"/>
      <c r="J21" s="71"/>
      <c r="K21" s="59">
        <f>ROUND(F21*(1+I21),5)</f>
        <v>0.13761999999999999</v>
      </c>
      <c r="L21" s="65" t="s">
        <v>85</v>
      </c>
      <c r="O21" s="44"/>
      <c r="Q21" s="58">
        <f>K21-F21</f>
        <v>0</v>
      </c>
    </row>
    <row r="22" spans="1:17" s="43" customFormat="1">
      <c r="A22" s="3">
        <f>A21+1</f>
        <v>14</v>
      </c>
      <c r="C22" s="60" t="s">
        <v>84</v>
      </c>
      <c r="D22" s="48" t="s">
        <v>63</v>
      </c>
      <c r="E22" s="53">
        <v>32519670</v>
      </c>
      <c r="F22" s="52">
        <v>0.13761999999999999</v>
      </c>
      <c r="G22" s="65">
        <f>ROUND($E22*F22,2)</f>
        <v>4475356.99</v>
      </c>
      <c r="H22" s="71"/>
      <c r="I22" s="37">
        <f>'JAP-19 Page 1'!$E$42</f>
        <v>-1.294E-2</v>
      </c>
      <c r="J22" s="71"/>
      <c r="K22" s="59">
        <f>ROUND(F22*(1+I22),5)</f>
        <v>0.13583999999999999</v>
      </c>
      <c r="L22" s="65">
        <f>ROUND($E22*K22,2)</f>
        <v>4417471.97</v>
      </c>
      <c r="N22" s="40">
        <f>L22-G22</f>
        <v>-57885.020000000484</v>
      </c>
      <c r="O22" s="39">
        <f>IF(G22&lt;&gt;0,N22/G22,0)</f>
        <v>-1.2934168185765328E-2</v>
      </c>
      <c r="P22" s="50"/>
      <c r="Q22" s="58">
        <f>K22-F22</f>
        <v>-1.7800000000000038E-3</v>
      </c>
    </row>
    <row r="23" spans="1:17" s="43" customFormat="1">
      <c r="A23" s="3">
        <f>A22+1</f>
        <v>15</v>
      </c>
      <c r="C23" s="60" t="s">
        <v>83</v>
      </c>
      <c r="D23" s="48" t="s">
        <v>63</v>
      </c>
      <c r="E23" s="53">
        <v>26996599</v>
      </c>
      <c r="F23" s="52">
        <v>0.11078</v>
      </c>
      <c r="G23" s="65">
        <f>ROUND($E23*F23,2)</f>
        <v>2990683.24</v>
      </c>
      <c r="H23" s="71"/>
      <c r="I23" s="37">
        <f>'JAP-19 Page 1'!$E$42</f>
        <v>-1.294E-2</v>
      </c>
      <c r="J23" s="71"/>
      <c r="K23" s="59">
        <f>ROUND(F23*(1+I23),5)</f>
        <v>0.10935</v>
      </c>
      <c r="L23" s="65">
        <f>ROUND($E23*K23,2)</f>
        <v>2952078.1</v>
      </c>
      <c r="N23" s="40">
        <f>L23-G23</f>
        <v>-38605.14000000013</v>
      </c>
      <c r="O23" s="39">
        <f>IF(G23&lt;&gt;0,N23/G23,0)</f>
        <v>-1.2908468367248458E-2</v>
      </c>
      <c r="P23" s="50"/>
      <c r="Q23" s="58">
        <f>K23-F23</f>
        <v>-1.4300000000000007E-3</v>
      </c>
    </row>
    <row r="24" spans="1:17" s="43" customFormat="1">
      <c r="A24" s="3">
        <f>A23+1</f>
        <v>16</v>
      </c>
      <c r="C24" s="57" t="s">
        <v>62</v>
      </c>
      <c r="D24" s="47"/>
      <c r="E24" s="56">
        <f>SUM(E21:E23)</f>
        <v>77974027</v>
      </c>
      <c r="F24" s="53"/>
      <c r="H24" s="71"/>
      <c r="I24" s="37"/>
      <c r="J24" s="71"/>
      <c r="K24" s="53"/>
      <c r="O24" s="44"/>
    </row>
    <row r="25" spans="1:17" s="43" customFormat="1">
      <c r="A25" s="3">
        <f>A24+1</f>
        <v>17</v>
      </c>
      <c r="C25" s="54" t="s">
        <v>61</v>
      </c>
      <c r="D25" s="47"/>
      <c r="E25" s="53"/>
      <c r="F25" s="53"/>
      <c r="G25" s="64">
        <f>SUM(G18:G18,G22:G23)</f>
        <v>12421015.710000001</v>
      </c>
      <c r="H25" s="71"/>
      <c r="I25" s="37"/>
      <c r="J25" s="71"/>
      <c r="K25" s="53"/>
      <c r="L25" s="64">
        <f>SUM(L18:L18,L22:L23)</f>
        <v>12281438.810000001</v>
      </c>
      <c r="N25" s="40">
        <f>L25-G25</f>
        <v>-139576.90000000037</v>
      </c>
      <c r="O25" s="39">
        <f>IF(G25&lt;&gt;0,N25/G25,0)</f>
        <v>-1.1237156707533088E-2</v>
      </c>
      <c r="P25" s="50"/>
    </row>
    <row r="26" spans="1:17" s="43" customFormat="1">
      <c r="A26" s="3">
        <f>A25+1</f>
        <v>18</v>
      </c>
      <c r="C26" s="57"/>
      <c r="D26" s="47"/>
      <c r="E26" s="53"/>
      <c r="F26" s="53"/>
      <c r="G26" s="41"/>
      <c r="H26" s="71"/>
      <c r="I26" s="37"/>
      <c r="J26" s="71"/>
      <c r="K26" s="53"/>
      <c r="L26" s="41"/>
      <c r="O26" s="44"/>
    </row>
    <row r="27" spans="1:17" s="55" customFormat="1">
      <c r="A27" s="3">
        <f>A26+1</f>
        <v>19</v>
      </c>
      <c r="B27" s="70" t="s">
        <v>87</v>
      </c>
      <c r="D27" s="47"/>
      <c r="E27" s="60"/>
      <c r="F27" s="60"/>
      <c r="G27" s="65"/>
      <c r="H27" s="68"/>
      <c r="I27" s="37"/>
      <c r="J27" s="68"/>
      <c r="K27" s="60"/>
      <c r="L27" s="65"/>
      <c r="O27" s="67"/>
    </row>
    <row r="28" spans="1:17" s="55" customFormat="1">
      <c r="A28" s="3">
        <f>A27+1</f>
        <v>20</v>
      </c>
      <c r="B28" s="60"/>
      <c r="C28" s="60" t="s">
        <v>72</v>
      </c>
      <c r="D28" s="48" t="s">
        <v>71</v>
      </c>
      <c r="E28" s="53">
        <v>512366</v>
      </c>
      <c r="F28" s="45">
        <f>F18</f>
        <v>1.1499999999999999</v>
      </c>
      <c r="G28" s="65">
        <f>ROUND($E28*F28,2)</f>
        <v>589220.9</v>
      </c>
      <c r="H28" s="68"/>
      <c r="I28" s="37">
        <f>'JAP-19 Page 1'!$E$42</f>
        <v>-1.294E-2</v>
      </c>
      <c r="J28" s="68"/>
      <c r="K28" s="62">
        <f>ROUND(F28*(1+I28),2)</f>
        <v>1.1399999999999999</v>
      </c>
      <c r="L28" s="65">
        <f>ROUND($E28*K28,2)</f>
        <v>584097.24</v>
      </c>
      <c r="N28" s="40">
        <f>L28-G28</f>
        <v>-5123.6600000000326</v>
      </c>
      <c r="O28" s="39">
        <f>IF(G28&lt;&gt;0,N28/G28,0)</f>
        <v>-8.6956521739130991E-3</v>
      </c>
      <c r="P28" s="50"/>
      <c r="Q28" s="61">
        <f>K28-F28</f>
        <v>-1.0000000000000009E-2</v>
      </c>
    </row>
    <row r="29" spans="1:17" s="55" customFormat="1">
      <c r="A29" s="3">
        <f>A28+1</f>
        <v>21</v>
      </c>
      <c r="B29" s="60"/>
      <c r="C29" s="60"/>
      <c r="D29" s="48"/>
      <c r="E29" s="53"/>
      <c r="F29" s="45"/>
      <c r="G29" s="41"/>
      <c r="H29" s="68"/>
      <c r="I29" s="37"/>
      <c r="J29" s="68"/>
      <c r="K29" s="45"/>
      <c r="L29" s="41"/>
      <c r="O29" s="67"/>
    </row>
    <row r="30" spans="1:17" s="55" customFormat="1">
      <c r="A30" s="3">
        <f>A29+1</f>
        <v>22</v>
      </c>
      <c r="B30" s="60"/>
      <c r="C30" s="60" t="s">
        <v>70</v>
      </c>
      <c r="D30" s="48"/>
      <c r="E30" s="53"/>
      <c r="F30" s="45"/>
      <c r="G30" s="41"/>
      <c r="H30" s="68"/>
      <c r="I30" s="37"/>
      <c r="J30" s="68"/>
      <c r="K30" s="45"/>
      <c r="L30" s="41"/>
      <c r="O30" s="67"/>
    </row>
    <row r="31" spans="1:17" s="55" customFormat="1">
      <c r="A31" s="3">
        <f>A30+1</f>
        <v>23</v>
      </c>
      <c r="B31" s="60"/>
      <c r="C31" s="60" t="s">
        <v>86</v>
      </c>
      <c r="D31" s="48" t="s">
        <v>63</v>
      </c>
      <c r="E31" s="53">
        <v>665953</v>
      </c>
      <c r="F31" s="52">
        <f>F21</f>
        <v>0.13761999999999999</v>
      </c>
      <c r="G31" s="65" t="s">
        <v>85</v>
      </c>
      <c r="H31" s="68"/>
      <c r="I31" s="37"/>
      <c r="J31" s="68"/>
      <c r="K31" s="59">
        <f>ROUND(F31*(1+I31),5)</f>
        <v>0.13761999999999999</v>
      </c>
      <c r="L31" s="65" t="s">
        <v>85</v>
      </c>
      <c r="O31" s="67"/>
      <c r="Q31" s="58">
        <f>K31-F31</f>
        <v>0</v>
      </c>
    </row>
    <row r="32" spans="1:17" s="55" customFormat="1">
      <c r="A32" s="3">
        <f>A31+1</f>
        <v>24</v>
      </c>
      <c r="B32" s="60"/>
      <c r="C32" s="60" t="s">
        <v>84</v>
      </c>
      <c r="D32" s="48" t="s">
        <v>63</v>
      </c>
      <c r="E32" s="53">
        <v>2690154</v>
      </c>
      <c r="F32" s="52">
        <f>F22</f>
        <v>0.13761999999999999</v>
      </c>
      <c r="G32" s="65">
        <f>ROUND($E32*F32,2)</f>
        <v>370218.99</v>
      </c>
      <c r="H32" s="68"/>
      <c r="I32" s="37">
        <f>'JAP-19 Page 1'!$E$42</f>
        <v>-1.294E-2</v>
      </c>
      <c r="J32" s="68"/>
      <c r="K32" s="59">
        <f>ROUND(F32*(1+I32),5)</f>
        <v>0.13583999999999999</v>
      </c>
      <c r="L32" s="65">
        <f>ROUND($E32*K32,2)</f>
        <v>365430.52</v>
      </c>
      <c r="N32" s="40">
        <f>L32-G32</f>
        <v>-4788.4699999999721</v>
      </c>
      <c r="O32" s="39">
        <f>IF(G32&lt;&gt;0,N32/G32,0)</f>
        <v>-1.2934155538590746E-2</v>
      </c>
      <c r="P32" s="50"/>
      <c r="Q32" s="58">
        <f>K32-F32</f>
        <v>-1.7800000000000038E-3</v>
      </c>
    </row>
    <row r="33" spans="1:17" s="55" customFormat="1">
      <c r="A33" s="3">
        <f>A32+1</f>
        <v>25</v>
      </c>
      <c r="B33" s="60"/>
      <c r="C33" s="60" t="s">
        <v>83</v>
      </c>
      <c r="D33" s="48" t="s">
        <v>63</v>
      </c>
      <c r="E33" s="53">
        <v>7533376</v>
      </c>
      <c r="F33" s="52">
        <f>F23</f>
        <v>0.11078</v>
      </c>
      <c r="G33" s="65">
        <f>ROUND($E33*F33,2)</f>
        <v>834547.39</v>
      </c>
      <c r="H33" s="68"/>
      <c r="I33" s="37">
        <f>'JAP-19 Page 1'!$E$42</f>
        <v>-1.294E-2</v>
      </c>
      <c r="J33" s="68"/>
      <c r="K33" s="59">
        <f>ROUND(F33*(1+I33),5)</f>
        <v>0.10935</v>
      </c>
      <c r="L33" s="65">
        <f>ROUND($E33*K33,2)</f>
        <v>823774.67</v>
      </c>
      <c r="N33" s="40">
        <f>L33-G33</f>
        <v>-10772.719999999972</v>
      </c>
      <c r="O33" s="39">
        <f>IF(G33&lt;&gt;0,N33/G33,0)</f>
        <v>-1.2908458080493155E-2</v>
      </c>
      <c r="P33" s="50"/>
      <c r="Q33" s="58">
        <f>K33-F33</f>
        <v>-1.4300000000000007E-3</v>
      </c>
    </row>
    <row r="34" spans="1:17" s="55" customFormat="1">
      <c r="A34" s="3">
        <f>A33+1</f>
        <v>26</v>
      </c>
      <c r="B34" s="60"/>
      <c r="C34" s="57" t="s">
        <v>62</v>
      </c>
      <c r="D34" s="47"/>
      <c r="E34" s="56">
        <f>SUM(E31:E33)</f>
        <v>10889483</v>
      </c>
      <c r="F34" s="53"/>
      <c r="G34" s="60"/>
      <c r="H34" s="68"/>
      <c r="I34" s="37"/>
      <c r="J34" s="68"/>
      <c r="K34" s="53"/>
      <c r="L34" s="60"/>
      <c r="O34" s="67"/>
    </row>
    <row r="35" spans="1:17" s="55" customFormat="1">
      <c r="A35" s="3">
        <f>A34+1</f>
        <v>27</v>
      </c>
      <c r="B35" s="60"/>
      <c r="C35" s="57" t="s">
        <v>74</v>
      </c>
      <c r="D35" s="48" t="s">
        <v>63</v>
      </c>
      <c r="E35" s="53">
        <f>E34</f>
        <v>10889483</v>
      </c>
      <c r="F35" s="69">
        <f>-F80</f>
        <v>-5.3699999999999998E-3</v>
      </c>
      <c r="G35" s="65">
        <f>ROUND($E35*F35,2)</f>
        <v>-58476.52</v>
      </c>
      <c r="H35" s="68"/>
      <c r="I35" s="37">
        <f>'JAP-19 Page 1'!$E$42</f>
        <v>-1.294E-2</v>
      </c>
      <c r="J35" s="68"/>
      <c r="K35" s="59">
        <f>ROUND(F35*(1+I35),5)</f>
        <v>-5.3E-3</v>
      </c>
      <c r="L35" s="65">
        <f>ROUND($E35*K35,2)</f>
        <v>-57714.26</v>
      </c>
      <c r="N35" s="40">
        <f>L35-G35</f>
        <v>762.25999999999476</v>
      </c>
      <c r="O35" s="39">
        <f>IF(G35&lt;&gt;0,N35/G35,0)</f>
        <v>-1.3035317423129742E-2</v>
      </c>
      <c r="P35" s="50"/>
      <c r="Q35" s="58">
        <f>K35-F35</f>
        <v>6.999999999999975E-5</v>
      </c>
    </row>
    <row r="36" spans="1:17" s="55" customFormat="1">
      <c r="A36" s="3">
        <f>A35+1</f>
        <v>28</v>
      </c>
      <c r="C36" s="54" t="s">
        <v>61</v>
      </c>
      <c r="D36" s="47"/>
      <c r="E36" s="53"/>
      <c r="F36" s="53"/>
      <c r="G36" s="64">
        <f>SUM(G28:G35)</f>
        <v>1735510.76</v>
      </c>
      <c r="H36" s="68"/>
      <c r="I36" s="37"/>
      <c r="J36" s="68"/>
      <c r="K36" s="53"/>
      <c r="L36" s="64">
        <f>SUM(L28:L35)</f>
        <v>1715588.1700000002</v>
      </c>
      <c r="N36" s="40">
        <f>L36-G36</f>
        <v>-19922.589999999851</v>
      </c>
      <c r="O36" s="39">
        <f>IF(G36&lt;&gt;0,N36/G36,0)</f>
        <v>-1.1479381435814232E-2</v>
      </c>
      <c r="P36" s="50"/>
    </row>
    <row r="37" spans="1:17" s="55" customFormat="1">
      <c r="A37" s="3">
        <f>A36+1</f>
        <v>29</v>
      </c>
      <c r="B37" s="60"/>
      <c r="C37" s="57"/>
      <c r="D37" s="47"/>
      <c r="E37" s="53"/>
      <c r="F37" s="53"/>
      <c r="G37" s="41"/>
      <c r="H37" s="68"/>
      <c r="I37" s="37"/>
      <c r="J37" s="68"/>
      <c r="K37" s="53"/>
      <c r="L37" s="41"/>
      <c r="O37" s="67"/>
    </row>
    <row r="38" spans="1:17" s="43" customFormat="1">
      <c r="A38" s="3">
        <f>A37+1</f>
        <v>30</v>
      </c>
      <c r="B38" s="63" t="s">
        <v>82</v>
      </c>
      <c r="D38" s="47"/>
      <c r="E38" s="53"/>
      <c r="F38" s="45"/>
      <c r="G38" s="66"/>
      <c r="H38" s="46"/>
      <c r="I38" s="37"/>
      <c r="J38" s="46"/>
      <c r="K38" s="45"/>
      <c r="L38" s="66"/>
      <c r="O38" s="44"/>
    </row>
    <row r="39" spans="1:17" s="43" customFormat="1">
      <c r="A39" s="3">
        <f>A38+1</f>
        <v>31</v>
      </c>
      <c r="C39" s="48" t="s">
        <v>72</v>
      </c>
      <c r="D39" s="48" t="s">
        <v>71</v>
      </c>
      <c r="E39" s="53">
        <v>101408</v>
      </c>
      <c r="F39" s="45">
        <v>1.1499999999999999</v>
      </c>
      <c r="G39" s="65">
        <f>ROUND($E39*F39,2)</f>
        <v>116619.2</v>
      </c>
      <c r="H39" s="46"/>
      <c r="I39" s="37">
        <f>'JAP-19 Page 1'!$E$42</f>
        <v>-1.294E-2</v>
      </c>
      <c r="J39" s="46"/>
      <c r="K39" s="62">
        <f>ROUND(F39*(1+I39),2)</f>
        <v>1.1399999999999999</v>
      </c>
      <c r="L39" s="65">
        <f>ROUND($E39*K39,2)</f>
        <v>115605.12</v>
      </c>
      <c r="N39" s="40">
        <f>L39-G39</f>
        <v>-1014.0800000000017</v>
      </c>
      <c r="O39" s="39">
        <f>IF(G39&lt;&gt;0,N39/G39,0)</f>
        <v>-8.6956521739130592E-3</v>
      </c>
      <c r="P39" s="50"/>
      <c r="Q39" s="61">
        <f>K39-F39</f>
        <v>-1.0000000000000009E-2</v>
      </c>
    </row>
    <row r="40" spans="1:17" s="43" customFormat="1">
      <c r="A40" s="3">
        <f>A39+1</f>
        <v>32</v>
      </c>
      <c r="C40" s="48" t="s">
        <v>74</v>
      </c>
      <c r="D40" s="48" t="s">
        <v>63</v>
      </c>
      <c r="E40" s="53">
        <v>17344756</v>
      </c>
      <c r="F40" s="52">
        <v>6.7999999999999996E-3</v>
      </c>
      <c r="G40" s="65">
        <f>ROUND($E40*F40,2)</f>
        <v>117944.34</v>
      </c>
      <c r="H40" s="46"/>
      <c r="I40" s="37">
        <f>'JAP-19 Page 1'!$E$42</f>
        <v>-1.294E-2</v>
      </c>
      <c r="J40" s="46"/>
      <c r="K40" s="59">
        <f>ROUND(F40*(1+I40),5)</f>
        <v>6.7099999999999998E-3</v>
      </c>
      <c r="L40" s="65">
        <f>ROUND($E40*K40,2)</f>
        <v>116383.31</v>
      </c>
      <c r="N40" s="40">
        <f>L40-G40</f>
        <v>-1561.0299999999988</v>
      </c>
      <c r="O40" s="39">
        <f>IF(G40&lt;&gt;0,N40/G40,0)</f>
        <v>-1.3235310825428325E-2</v>
      </c>
      <c r="P40" s="50"/>
      <c r="Q40" s="58">
        <f>K40-F40</f>
        <v>-8.9999999999999802E-5</v>
      </c>
    </row>
    <row r="41" spans="1:17" s="43" customFormat="1">
      <c r="A41" s="3">
        <f>A40+1</f>
        <v>33</v>
      </c>
      <c r="C41" s="48"/>
      <c r="D41" s="48"/>
      <c r="E41" s="53"/>
      <c r="F41" s="52"/>
      <c r="G41" s="41"/>
      <c r="H41" s="46"/>
      <c r="I41" s="37"/>
      <c r="J41" s="46"/>
      <c r="K41" s="52"/>
      <c r="L41" s="41"/>
      <c r="O41" s="44"/>
    </row>
    <row r="42" spans="1:17" s="43" customFormat="1">
      <c r="A42" s="3">
        <f>A41+1</f>
        <v>34</v>
      </c>
      <c r="C42" s="48" t="s">
        <v>70</v>
      </c>
      <c r="D42" s="48"/>
      <c r="E42" s="53"/>
      <c r="F42" s="52"/>
      <c r="G42" s="41"/>
      <c r="H42" s="46"/>
      <c r="I42" s="37"/>
      <c r="J42" s="46"/>
      <c r="K42" s="52"/>
      <c r="L42" s="41"/>
      <c r="O42" s="44"/>
    </row>
    <row r="43" spans="1:17" s="43" customFormat="1">
      <c r="A43" s="3">
        <f>A42+1</f>
        <v>35</v>
      </c>
      <c r="C43" s="48" t="s">
        <v>69</v>
      </c>
      <c r="D43" s="48" t="s">
        <v>63</v>
      </c>
      <c r="E43" s="53">
        <v>8755957</v>
      </c>
      <c r="F43" s="52">
        <v>0.10172</v>
      </c>
      <c r="G43" s="65">
        <f>ROUND($E43*F43,2)</f>
        <v>890655.95</v>
      </c>
      <c r="H43" s="46"/>
      <c r="I43" s="37">
        <f>'JAP-19 Page 1'!$E$42</f>
        <v>-1.294E-2</v>
      </c>
      <c r="J43" s="46"/>
      <c r="K43" s="59">
        <f>ROUND(F43*(1+I43),5)</f>
        <v>0.1004</v>
      </c>
      <c r="L43" s="65">
        <f>ROUND($E43*K43,2)</f>
        <v>879098.08</v>
      </c>
      <c r="N43" s="40">
        <f>L43-G43</f>
        <v>-11557.869999999995</v>
      </c>
      <c r="O43" s="39">
        <f>IF(G43&lt;&gt;0,N43/G43,0)</f>
        <v>-1.2976806588447532E-2</v>
      </c>
      <c r="P43" s="50"/>
      <c r="Q43" s="58">
        <f>K43-F43</f>
        <v>-1.3200000000000017E-3</v>
      </c>
    </row>
    <row r="44" spans="1:17" s="43" customFormat="1">
      <c r="A44" s="3">
        <f>A43+1</f>
        <v>36</v>
      </c>
      <c r="C44" s="48" t="s">
        <v>68</v>
      </c>
      <c r="D44" s="48" t="s">
        <v>63</v>
      </c>
      <c r="E44" s="53">
        <v>4051604</v>
      </c>
      <c r="F44" s="52">
        <v>5.033E-2</v>
      </c>
      <c r="G44" s="65">
        <f>ROUND($E44*F44,2)</f>
        <v>203917.23</v>
      </c>
      <c r="H44" s="46"/>
      <c r="I44" s="37">
        <f>'JAP-19 Page 1'!$E$42</f>
        <v>-1.294E-2</v>
      </c>
      <c r="J44" s="46"/>
      <c r="K44" s="59">
        <f>ROUND(F44*(1+I44),5)</f>
        <v>4.9680000000000002E-2</v>
      </c>
      <c r="L44" s="65">
        <f>ROUND($E44*K44,2)</f>
        <v>201283.69</v>
      </c>
      <c r="N44" s="40">
        <f>L44-G44</f>
        <v>-2633.5400000000081</v>
      </c>
      <c r="O44" s="39">
        <f>IF(G44&lt;&gt;0,N44/G44,0)</f>
        <v>-1.2914749773719503E-2</v>
      </c>
      <c r="P44" s="50"/>
      <c r="Q44" s="58">
        <f>K44-F44</f>
        <v>-6.499999999999978E-4</v>
      </c>
    </row>
    <row r="45" spans="1:17" s="43" customFormat="1">
      <c r="A45" s="3">
        <f>A44+1</f>
        <v>37</v>
      </c>
      <c r="C45" s="48" t="s">
        <v>81</v>
      </c>
      <c r="D45" s="48" t="s">
        <v>63</v>
      </c>
      <c r="E45" s="53">
        <v>4537195</v>
      </c>
      <c r="F45" s="52">
        <v>4.8160000000000001E-2</v>
      </c>
      <c r="G45" s="65">
        <f>ROUND($E45*F45,2)</f>
        <v>218511.31</v>
      </c>
      <c r="H45" s="46"/>
      <c r="I45" s="37">
        <f>'JAP-19 Page 1'!$E$42</f>
        <v>-1.294E-2</v>
      </c>
      <c r="J45" s="46"/>
      <c r="K45" s="59">
        <f>ROUND(F45*(1+I45),5)</f>
        <v>4.7539999999999999E-2</v>
      </c>
      <c r="L45" s="65">
        <f>ROUND($E45*K45,2)</f>
        <v>215698.25</v>
      </c>
      <c r="N45" s="40">
        <f>L45-G45</f>
        <v>-2813.0599999999977</v>
      </c>
      <c r="O45" s="39">
        <f>IF(G45&lt;&gt;0,N45/G45,0)</f>
        <v>-1.2873750104742851E-2</v>
      </c>
      <c r="P45" s="50"/>
      <c r="Q45" s="58">
        <f>K45-F45</f>
        <v>-6.2000000000000249E-4</v>
      </c>
    </row>
    <row r="46" spans="1:17" s="43" customFormat="1">
      <c r="A46" s="3">
        <f>A45+1</f>
        <v>38</v>
      </c>
      <c r="C46" s="57" t="s">
        <v>62</v>
      </c>
      <c r="D46" s="47"/>
      <c r="E46" s="56">
        <f>SUM(E43:E45)</f>
        <v>17344756</v>
      </c>
      <c r="F46" s="45"/>
      <c r="H46" s="46"/>
      <c r="I46" s="37"/>
      <c r="J46" s="46"/>
      <c r="K46" s="45"/>
      <c r="O46" s="44"/>
    </row>
    <row r="47" spans="1:17" s="43" customFormat="1">
      <c r="A47" s="3">
        <f>A46+1</f>
        <v>39</v>
      </c>
      <c r="C47" s="48"/>
      <c r="D47" s="47"/>
      <c r="E47" s="53"/>
      <c r="F47" s="45"/>
      <c r="G47" s="64">
        <f>SUM(G39:G45)</f>
        <v>1547648.03</v>
      </c>
      <c r="H47" s="46"/>
      <c r="I47" s="37"/>
      <c r="J47" s="46"/>
      <c r="K47" s="45"/>
      <c r="L47" s="64">
        <f>SUM(L39:L45)</f>
        <v>1528068.45</v>
      </c>
      <c r="N47" s="40">
        <f>L47-G47</f>
        <v>-19579.580000000075</v>
      </c>
      <c r="O47" s="39">
        <f>IF(G47&lt;&gt;0,N47/G47,0)</f>
        <v>-1.2651184003380972E-2</v>
      </c>
      <c r="P47" s="50"/>
    </row>
    <row r="48" spans="1:17" s="43" customFormat="1">
      <c r="A48" s="3">
        <f>A47+1</f>
        <v>40</v>
      </c>
      <c r="C48" s="47"/>
      <c r="D48" s="47"/>
      <c r="E48" s="53"/>
      <c r="F48" s="45"/>
      <c r="G48" s="41"/>
      <c r="H48" s="46"/>
      <c r="I48" s="37"/>
      <c r="J48" s="46"/>
      <c r="K48" s="45"/>
      <c r="L48" s="41"/>
      <c r="O48" s="44"/>
    </row>
    <row r="49" spans="1:17" s="43" customFormat="1">
      <c r="A49" s="3">
        <f>A48+1</f>
        <v>41</v>
      </c>
      <c r="B49" s="63" t="s">
        <v>80</v>
      </c>
      <c r="D49" s="47"/>
      <c r="E49" s="53"/>
      <c r="F49" s="45"/>
      <c r="G49" s="66"/>
      <c r="H49" s="46"/>
      <c r="I49" s="37"/>
      <c r="J49" s="46"/>
      <c r="K49" s="45"/>
      <c r="L49" s="66"/>
      <c r="O49" s="44"/>
    </row>
    <row r="50" spans="1:17" s="43" customFormat="1">
      <c r="A50" s="3">
        <f>A49+1</f>
        <v>42</v>
      </c>
      <c r="C50" s="48"/>
      <c r="D50" s="48" t="s">
        <v>71</v>
      </c>
      <c r="E50" s="53">
        <v>665050</v>
      </c>
      <c r="F50" s="45">
        <f>F39</f>
        <v>1.1499999999999999</v>
      </c>
      <c r="G50" s="65">
        <f>ROUND($E50*F50,2)</f>
        <v>764807.5</v>
      </c>
      <c r="H50" s="46"/>
      <c r="I50" s="37">
        <f>'JAP-19 Page 1'!$E$42</f>
        <v>-1.294E-2</v>
      </c>
      <c r="J50" s="46"/>
      <c r="K50" s="62">
        <f>ROUND(F50*(1+I50),2)</f>
        <v>1.1399999999999999</v>
      </c>
      <c r="L50" s="65">
        <f>ROUND($E50*K50,2)</f>
        <v>758157</v>
      </c>
      <c r="N50" s="40">
        <f>L50-G50</f>
        <v>-6650.5</v>
      </c>
      <c r="O50" s="39">
        <f>IF(G50&lt;&gt;0,N50/G50,0)</f>
        <v>-8.6956521739130436E-3</v>
      </c>
      <c r="P50" s="50"/>
      <c r="Q50" s="61">
        <f>K50-F50</f>
        <v>-1.0000000000000009E-2</v>
      </c>
    </row>
    <row r="51" spans="1:17" s="43" customFormat="1">
      <c r="A51" s="3">
        <f>A50+1</f>
        <v>43</v>
      </c>
      <c r="C51" s="48"/>
      <c r="D51" s="48"/>
      <c r="E51" s="53"/>
      <c r="F51" s="52"/>
      <c r="G51" s="41"/>
      <c r="H51" s="46"/>
      <c r="I51" s="37"/>
      <c r="J51" s="46"/>
      <c r="K51" s="52"/>
      <c r="L51" s="41"/>
      <c r="O51" s="44"/>
    </row>
    <row r="52" spans="1:17" s="43" customFormat="1">
      <c r="A52" s="3">
        <f>A51+1</f>
        <v>44</v>
      </c>
      <c r="C52" s="48" t="s">
        <v>70</v>
      </c>
      <c r="D52" s="48"/>
      <c r="E52" s="53"/>
      <c r="F52" s="52"/>
      <c r="G52" s="41"/>
      <c r="H52" s="46"/>
      <c r="I52" s="37"/>
      <c r="J52" s="46"/>
      <c r="K52" s="52"/>
      <c r="L52" s="41"/>
      <c r="O52" s="44"/>
    </row>
    <row r="53" spans="1:17" s="43" customFormat="1">
      <c r="A53" s="3">
        <f>A52+1</f>
        <v>45</v>
      </c>
      <c r="C53" s="48" t="s">
        <v>69</v>
      </c>
      <c r="D53" s="48" t="s">
        <v>63</v>
      </c>
      <c r="E53" s="53">
        <v>27027671</v>
      </c>
      <c r="F53" s="52">
        <f>F43</f>
        <v>0.10172</v>
      </c>
      <c r="G53" s="65">
        <f>ROUND($E53*F53,2)</f>
        <v>2749254.69</v>
      </c>
      <c r="H53" s="46"/>
      <c r="I53" s="37">
        <f>'JAP-19 Page 1'!$E$42</f>
        <v>-1.294E-2</v>
      </c>
      <c r="J53" s="46"/>
      <c r="K53" s="59">
        <f>ROUND(F53*(1+I53),5)</f>
        <v>0.1004</v>
      </c>
      <c r="L53" s="65">
        <f>ROUND($E53*K53,2)</f>
        <v>2713578.17</v>
      </c>
      <c r="N53" s="40">
        <f>L53-G53</f>
        <v>-35676.520000000019</v>
      </c>
      <c r="O53" s="39">
        <f>IF(G53&lt;&gt;0,N53/G53,0)</f>
        <v>-1.2976796995115799E-2</v>
      </c>
      <c r="P53" s="50"/>
      <c r="Q53" s="58">
        <f>K53-F53</f>
        <v>-1.3200000000000017E-3</v>
      </c>
    </row>
    <row r="54" spans="1:17" s="43" customFormat="1">
      <c r="A54" s="3">
        <f>A53+1</f>
        <v>46</v>
      </c>
      <c r="C54" s="48" t="s">
        <v>68</v>
      </c>
      <c r="D54" s="48" t="s">
        <v>63</v>
      </c>
      <c r="E54" s="53">
        <v>18099259</v>
      </c>
      <c r="F54" s="52">
        <f>F44</f>
        <v>5.033E-2</v>
      </c>
      <c r="G54" s="65">
        <f>ROUND($E54*F54,2)</f>
        <v>910935.71</v>
      </c>
      <c r="H54" s="46"/>
      <c r="I54" s="37">
        <f>'JAP-19 Page 1'!$E$42</f>
        <v>-1.294E-2</v>
      </c>
      <c r="J54" s="46"/>
      <c r="K54" s="59">
        <f>ROUND(F54*(1+I54),5)</f>
        <v>4.9680000000000002E-2</v>
      </c>
      <c r="L54" s="65">
        <f>ROUND($E54*K54,2)</f>
        <v>899171.19</v>
      </c>
      <c r="N54" s="40">
        <f>L54-G54</f>
        <v>-11764.520000000019</v>
      </c>
      <c r="O54" s="39">
        <f>IF(G54&lt;&gt;0,N54/G54,0)</f>
        <v>-1.2914764314157822E-2</v>
      </c>
      <c r="P54" s="50"/>
      <c r="Q54" s="58">
        <f>K54-F54</f>
        <v>-6.499999999999978E-4</v>
      </c>
    </row>
    <row r="55" spans="1:17" s="43" customFormat="1">
      <c r="A55" s="3">
        <f>A54+1</f>
        <v>47</v>
      </c>
      <c r="C55" s="48" t="s">
        <v>67</v>
      </c>
      <c r="D55" s="48" t="s">
        <v>63</v>
      </c>
      <c r="E55" s="53">
        <v>31440202</v>
      </c>
      <c r="F55" s="52">
        <f>F45</f>
        <v>4.8160000000000001E-2</v>
      </c>
      <c r="G55" s="65">
        <f>ROUND($E55*F55,2)</f>
        <v>1514160.13</v>
      </c>
      <c r="H55" s="46"/>
      <c r="I55" s="37">
        <f>'JAP-19 Page 1'!$E$42</f>
        <v>-1.294E-2</v>
      </c>
      <c r="J55" s="46"/>
      <c r="K55" s="59">
        <f>ROUND(F55*(1+I55),5)</f>
        <v>4.7539999999999999E-2</v>
      </c>
      <c r="L55" s="65">
        <f>ROUND($E55*K55,2)</f>
        <v>1494667.2</v>
      </c>
      <c r="N55" s="40">
        <f>L55-G55</f>
        <v>-19492.929999999935</v>
      </c>
      <c r="O55" s="39">
        <f>IF(G55&lt;&gt;0,N55/G55,0)</f>
        <v>-1.2873757282197053E-2</v>
      </c>
      <c r="P55" s="50"/>
      <c r="Q55" s="58">
        <f>K55-F55</f>
        <v>-6.2000000000000249E-4</v>
      </c>
    </row>
    <row r="56" spans="1:17" s="43" customFormat="1">
      <c r="A56" s="3">
        <f>A55+1</f>
        <v>48</v>
      </c>
      <c r="C56" s="57" t="s">
        <v>62</v>
      </c>
      <c r="D56" s="47"/>
      <c r="E56" s="56">
        <f>SUM(E53:E55)</f>
        <v>76567132</v>
      </c>
      <c r="F56" s="45"/>
      <c r="H56" s="46"/>
      <c r="I56" s="37"/>
      <c r="J56" s="46"/>
      <c r="K56" s="45"/>
      <c r="O56" s="44"/>
    </row>
    <row r="57" spans="1:17" s="43" customFormat="1">
      <c r="A57" s="3">
        <f>A56+1</f>
        <v>49</v>
      </c>
      <c r="C57" s="54" t="s">
        <v>61</v>
      </c>
      <c r="D57" s="47"/>
      <c r="E57" s="53"/>
      <c r="F57" s="45"/>
      <c r="G57" s="64">
        <f>SUM(G50:G55)</f>
        <v>5939158.0300000003</v>
      </c>
      <c r="H57" s="46"/>
      <c r="I57" s="37"/>
      <c r="J57" s="46"/>
      <c r="K57" s="45"/>
      <c r="L57" s="64">
        <f>SUM(L50:L55)</f>
        <v>5865573.5599999996</v>
      </c>
      <c r="N57" s="40">
        <f>L57-G57</f>
        <v>-73584.470000000671</v>
      </c>
      <c r="O57" s="39">
        <f>IF(G57&lt;&gt;0,N57/G57,0)</f>
        <v>-1.2389714102286762E-2</v>
      </c>
      <c r="P57" s="50"/>
    </row>
    <row r="58" spans="1:17" s="43" customFormat="1">
      <c r="A58" s="3">
        <f>A57+1</f>
        <v>50</v>
      </c>
      <c r="C58" s="47"/>
      <c r="D58" s="47"/>
      <c r="E58" s="53"/>
      <c r="F58" s="45"/>
      <c r="G58" s="41"/>
      <c r="H58" s="46"/>
      <c r="I58" s="37"/>
      <c r="J58" s="46"/>
      <c r="K58" s="45"/>
      <c r="L58" s="41"/>
      <c r="O58" s="44"/>
    </row>
    <row r="59" spans="1:17" s="43" customFormat="1">
      <c r="A59" s="3">
        <f>A58+1</f>
        <v>51</v>
      </c>
      <c r="B59" s="63" t="s">
        <v>79</v>
      </c>
      <c r="D59" s="47"/>
      <c r="E59" s="53"/>
      <c r="F59" s="45"/>
      <c r="G59" s="41"/>
      <c r="H59" s="46"/>
      <c r="I59" s="37"/>
      <c r="J59" s="46"/>
      <c r="K59" s="45"/>
      <c r="L59" s="41"/>
      <c r="O59" s="44"/>
    </row>
    <row r="60" spans="1:17" s="43" customFormat="1">
      <c r="A60" s="3">
        <f>A59+1</f>
        <v>52</v>
      </c>
      <c r="C60" s="48" t="s">
        <v>72</v>
      </c>
      <c r="D60" s="48" t="s">
        <v>71</v>
      </c>
      <c r="E60" s="53">
        <v>93477</v>
      </c>
      <c r="F60" s="45">
        <f>F39</f>
        <v>1.1499999999999999</v>
      </c>
      <c r="G60" s="41">
        <f>ROUND($E60*F60,2)</f>
        <v>107498.55</v>
      </c>
      <c r="H60" s="46"/>
      <c r="I60" s="37">
        <f>'JAP-19 Page 1'!$E$42</f>
        <v>-1.294E-2</v>
      </c>
      <c r="J60" s="46"/>
      <c r="K60" s="62">
        <f>ROUND(F60*(1+I60),2)</f>
        <v>1.1399999999999999</v>
      </c>
      <c r="L60" s="41">
        <f>ROUND($E60*K60,2)</f>
        <v>106563.78</v>
      </c>
      <c r="N60" s="40">
        <f>L60-G60</f>
        <v>-934.77000000000407</v>
      </c>
      <c r="O60" s="39">
        <f>IF(G60&lt;&gt;0,N60/G60,0)</f>
        <v>-8.6956521739130817E-3</v>
      </c>
      <c r="P60" s="50"/>
      <c r="Q60" s="61">
        <f>K60-F60</f>
        <v>-1.0000000000000009E-2</v>
      </c>
    </row>
    <row r="61" spans="1:17" s="43" customFormat="1">
      <c r="A61" s="3">
        <f>A60+1</f>
        <v>53</v>
      </c>
      <c r="C61" s="48" t="s">
        <v>74</v>
      </c>
      <c r="D61" s="48" t="s">
        <v>63</v>
      </c>
      <c r="E61" s="53">
        <v>12317849</v>
      </c>
      <c r="F61" s="52">
        <v>6.79E-3</v>
      </c>
      <c r="G61" s="41">
        <f>ROUND($E61*F61,2)</f>
        <v>83638.19</v>
      </c>
      <c r="H61" s="46"/>
      <c r="I61" s="37">
        <f>'JAP-19 Page 1'!$E$42</f>
        <v>-1.294E-2</v>
      </c>
      <c r="J61" s="46"/>
      <c r="K61" s="59">
        <f>ROUND(F61*(1+I61),5)</f>
        <v>6.7000000000000002E-3</v>
      </c>
      <c r="L61" s="41">
        <f>ROUND($E61*K61,2)</f>
        <v>82529.59</v>
      </c>
      <c r="N61" s="40">
        <f>L61-G61</f>
        <v>-1108.6000000000058</v>
      </c>
      <c r="O61" s="39">
        <f>IF(G61&lt;&gt;0,N61/G61,0)</f>
        <v>-1.3254710557461918E-2</v>
      </c>
      <c r="P61" s="50"/>
      <c r="Q61" s="58">
        <f>K61-F61</f>
        <v>-8.9999999999999802E-5</v>
      </c>
    </row>
    <row r="62" spans="1:17" s="43" customFormat="1">
      <c r="A62" s="3">
        <f>A61+1</f>
        <v>54</v>
      </c>
      <c r="C62" s="48"/>
      <c r="D62" s="48"/>
      <c r="E62" s="53"/>
      <c r="F62" s="52"/>
      <c r="G62" s="41"/>
      <c r="H62" s="46"/>
      <c r="I62" s="37"/>
      <c r="J62" s="46"/>
      <c r="K62" s="52"/>
      <c r="L62" s="41"/>
      <c r="O62" s="44"/>
    </row>
    <row r="63" spans="1:17" s="43" customFormat="1">
      <c r="A63" s="3">
        <f>A62+1</f>
        <v>55</v>
      </c>
      <c r="C63" s="48" t="s">
        <v>70</v>
      </c>
      <c r="D63" s="48"/>
      <c r="E63" s="53"/>
      <c r="F63" s="52"/>
      <c r="G63" s="41"/>
      <c r="H63" s="46"/>
      <c r="I63" s="37"/>
      <c r="J63" s="46"/>
      <c r="K63" s="52"/>
      <c r="L63" s="41"/>
      <c r="O63" s="44"/>
    </row>
    <row r="64" spans="1:17" s="43" customFormat="1">
      <c r="A64" s="3">
        <f>A63+1</f>
        <v>56</v>
      </c>
      <c r="C64" s="60" t="s">
        <v>77</v>
      </c>
      <c r="D64" s="60" t="s">
        <v>63</v>
      </c>
      <c r="E64" s="53">
        <v>2903910</v>
      </c>
      <c r="F64" s="52">
        <v>0.19853999999999999</v>
      </c>
      <c r="G64" s="41">
        <f>ROUND($E64*F64,2)</f>
        <v>576542.29</v>
      </c>
      <c r="H64" s="46"/>
      <c r="I64" s="37">
        <f>'JAP-19 Page 1'!$E$42</f>
        <v>-1.294E-2</v>
      </c>
      <c r="J64" s="46"/>
      <c r="K64" s="59">
        <f>ROUND(F64*(1+I64),5)</f>
        <v>0.19597000000000001</v>
      </c>
      <c r="L64" s="41">
        <f>ROUND($E64*K64,2)</f>
        <v>569079.24</v>
      </c>
      <c r="N64" s="40">
        <f>L64-G64</f>
        <v>-7463.0500000000466</v>
      </c>
      <c r="O64" s="39">
        <f>IF(G64&lt;&gt;0,N64/G64,0)</f>
        <v>-1.2944497098382924E-2</v>
      </c>
      <c r="P64" s="50"/>
      <c r="Q64" s="58">
        <f>K64-F64</f>
        <v>-2.569999999999989E-3</v>
      </c>
    </row>
    <row r="65" spans="1:17" s="43" customFormat="1">
      <c r="A65" s="3">
        <f>A64+1</f>
        <v>57</v>
      </c>
      <c r="C65" s="60" t="s">
        <v>76</v>
      </c>
      <c r="D65" s="60" t="s">
        <v>63</v>
      </c>
      <c r="E65" s="53">
        <v>9413939</v>
      </c>
      <c r="F65" s="52">
        <v>0.14076</v>
      </c>
      <c r="G65" s="41">
        <f>ROUND($E65*F65,2)</f>
        <v>1325106.05</v>
      </c>
      <c r="H65" s="46"/>
      <c r="I65" s="37">
        <f>'JAP-19 Page 1'!$E$42</f>
        <v>-1.294E-2</v>
      </c>
      <c r="J65" s="46"/>
      <c r="K65" s="59">
        <f>ROUND(F65*(1+I65),5)</f>
        <v>0.13894000000000001</v>
      </c>
      <c r="L65" s="41">
        <f>ROUND($E65*K65,2)</f>
        <v>1307972.68</v>
      </c>
      <c r="N65" s="40">
        <f>L65-G65</f>
        <v>-17133.370000000112</v>
      </c>
      <c r="O65" s="39">
        <f>IF(G65&lt;&gt;0,N65/G65,0)</f>
        <v>-1.2929810410268756E-2</v>
      </c>
      <c r="P65" s="50"/>
      <c r="Q65" s="58">
        <f>K65-F65</f>
        <v>-1.8199999999999883E-3</v>
      </c>
    </row>
    <row r="66" spans="1:17" s="43" customFormat="1">
      <c r="A66" s="3">
        <f>A65+1</f>
        <v>58</v>
      </c>
      <c r="C66" s="57" t="s">
        <v>62</v>
      </c>
      <c r="D66" s="48" t="s">
        <v>63</v>
      </c>
      <c r="E66" s="56">
        <f>SUM(E64:E65)</f>
        <v>12317849</v>
      </c>
      <c r="F66" s="45"/>
      <c r="H66" s="46"/>
      <c r="I66" s="37"/>
      <c r="J66" s="46"/>
      <c r="K66" s="45"/>
      <c r="O66" s="44"/>
    </row>
    <row r="67" spans="1:17" s="43" customFormat="1">
      <c r="A67" s="3">
        <f>A66+1</f>
        <v>59</v>
      </c>
      <c r="C67" s="54" t="s">
        <v>61</v>
      </c>
      <c r="D67" s="48"/>
      <c r="E67" s="53"/>
      <c r="F67" s="45"/>
      <c r="G67" s="64">
        <f>SUM(G60:G65)</f>
        <v>2092785.08</v>
      </c>
      <c r="H67" s="46"/>
      <c r="I67" s="37"/>
      <c r="J67" s="46"/>
      <c r="K67" s="45"/>
      <c r="L67" s="64">
        <f>SUM(L60:L65)</f>
        <v>2066145.29</v>
      </c>
      <c r="N67" s="40">
        <f>L67-G67</f>
        <v>-26639.790000000037</v>
      </c>
      <c r="O67" s="39">
        <f>IF(G67&lt;&gt;0,N67/G67,0)</f>
        <v>-1.2729348204259959E-2</v>
      </c>
      <c r="P67" s="50"/>
    </row>
    <row r="68" spans="1:17" s="43" customFormat="1">
      <c r="A68" s="3">
        <f>A67+1</f>
        <v>60</v>
      </c>
      <c r="C68" s="47"/>
      <c r="D68" s="47"/>
      <c r="E68" s="53"/>
      <c r="F68" s="45"/>
      <c r="G68" s="41"/>
      <c r="H68" s="46"/>
      <c r="I68" s="37"/>
      <c r="J68" s="46"/>
      <c r="K68" s="45"/>
      <c r="L68" s="41"/>
      <c r="O68" s="44"/>
    </row>
    <row r="69" spans="1:17" s="43" customFormat="1">
      <c r="A69" s="3">
        <f>A68+1</f>
        <v>61</v>
      </c>
      <c r="B69" s="63" t="s">
        <v>78</v>
      </c>
      <c r="D69" s="47"/>
      <c r="E69" s="53"/>
      <c r="F69" s="45"/>
      <c r="G69" s="41"/>
      <c r="H69" s="46"/>
      <c r="I69" s="37"/>
      <c r="J69" s="46"/>
      <c r="K69" s="45"/>
      <c r="L69" s="41"/>
      <c r="O69" s="44"/>
    </row>
    <row r="70" spans="1:17" s="43" customFormat="1">
      <c r="A70" s="3">
        <f>A69+1</f>
        <v>62</v>
      </c>
      <c r="B70" s="48"/>
      <c r="C70" s="48" t="s">
        <v>72</v>
      </c>
      <c r="D70" s="48" t="s">
        <v>71</v>
      </c>
      <c r="E70" s="53">
        <v>0</v>
      </c>
      <c r="F70" s="45">
        <f>F60</f>
        <v>1.1499999999999999</v>
      </c>
      <c r="G70" s="41">
        <f>ROUND($E70*F70,2)</f>
        <v>0</v>
      </c>
      <c r="H70" s="46"/>
      <c r="I70" s="37">
        <f>'JAP-19 Page 1'!$E$42</f>
        <v>-1.294E-2</v>
      </c>
      <c r="J70" s="46"/>
      <c r="K70" s="62">
        <f>ROUND(F70*(1+I70),2)</f>
        <v>1.1399999999999999</v>
      </c>
      <c r="L70" s="41">
        <f>ROUND($E70*K70,2)</f>
        <v>0</v>
      </c>
      <c r="N70" s="40">
        <f>L70-G70</f>
        <v>0</v>
      </c>
      <c r="O70" s="39">
        <f>IF(G70&lt;&gt;0,N70/G70,0)</f>
        <v>0</v>
      </c>
      <c r="P70" s="50"/>
      <c r="Q70" s="61">
        <f>K70-F70</f>
        <v>-1.0000000000000009E-2</v>
      </c>
    </row>
    <row r="71" spans="1:17" s="43" customFormat="1">
      <c r="A71" s="3">
        <f>A70+1</f>
        <v>63</v>
      </c>
      <c r="B71" s="48"/>
      <c r="C71" s="48"/>
      <c r="D71" s="48"/>
      <c r="E71" s="53"/>
      <c r="F71" s="52"/>
      <c r="G71" s="41"/>
      <c r="H71" s="46"/>
      <c r="I71" s="37"/>
      <c r="J71" s="46"/>
      <c r="K71" s="52"/>
      <c r="L71" s="41"/>
      <c r="O71" s="44"/>
    </row>
    <row r="72" spans="1:17" s="43" customFormat="1">
      <c r="A72" s="3">
        <f>A71+1</f>
        <v>64</v>
      </c>
      <c r="B72" s="48"/>
      <c r="C72" s="48" t="s">
        <v>70</v>
      </c>
      <c r="D72" s="48"/>
      <c r="E72" s="53"/>
      <c r="F72" s="52"/>
      <c r="G72" s="41"/>
      <c r="H72" s="46"/>
      <c r="I72" s="37"/>
      <c r="J72" s="46"/>
      <c r="K72" s="52"/>
      <c r="L72" s="41"/>
      <c r="O72" s="44"/>
    </row>
    <row r="73" spans="1:17" s="43" customFormat="1">
      <c r="A73" s="3">
        <f>A72+1</f>
        <v>65</v>
      </c>
      <c r="B73" s="48"/>
      <c r="C73" s="60" t="s">
        <v>77</v>
      </c>
      <c r="D73" s="60" t="s">
        <v>63</v>
      </c>
      <c r="E73" s="53">
        <v>5459</v>
      </c>
      <c r="F73" s="52">
        <f>F64</f>
        <v>0.19853999999999999</v>
      </c>
      <c r="G73" s="41">
        <f>ROUND($E73*F73,2)</f>
        <v>1083.83</v>
      </c>
      <c r="H73" s="46"/>
      <c r="I73" s="37">
        <f>'JAP-19 Page 1'!$E$42</f>
        <v>-1.294E-2</v>
      </c>
      <c r="J73" s="46"/>
      <c r="K73" s="59">
        <f>ROUND(F73*(1+I73),5)</f>
        <v>0.19597000000000001</v>
      </c>
      <c r="L73" s="41">
        <f>ROUND($E73*K73,2)</f>
        <v>1069.8</v>
      </c>
      <c r="N73" s="40">
        <f>L73-G73</f>
        <v>-14.029999999999973</v>
      </c>
      <c r="O73" s="39">
        <f>IF(G73&lt;&gt;0,N73/G73,0)</f>
        <v>-1.2944834522019111E-2</v>
      </c>
      <c r="P73" s="50"/>
      <c r="Q73" s="58">
        <f>K73-F73</f>
        <v>-2.569999999999989E-3</v>
      </c>
    </row>
    <row r="74" spans="1:17" s="43" customFormat="1">
      <c r="A74" s="3">
        <f>A73+1</f>
        <v>66</v>
      </c>
      <c r="B74" s="48"/>
      <c r="C74" s="60" t="s">
        <v>76</v>
      </c>
      <c r="D74" s="60" t="s">
        <v>63</v>
      </c>
      <c r="E74" s="53">
        <v>21114</v>
      </c>
      <c r="F74" s="52">
        <f>F65</f>
        <v>0.14076</v>
      </c>
      <c r="G74" s="41">
        <f>ROUND($E74*F74,2)</f>
        <v>2972.01</v>
      </c>
      <c r="H74" s="46"/>
      <c r="I74" s="37">
        <f>'JAP-19 Page 1'!$E$42</f>
        <v>-1.294E-2</v>
      </c>
      <c r="J74" s="46"/>
      <c r="K74" s="59">
        <f>ROUND(F74*(1+I74),5)</f>
        <v>0.13894000000000001</v>
      </c>
      <c r="L74" s="41">
        <f>ROUND($E74*K74,2)</f>
        <v>2933.58</v>
      </c>
      <c r="N74" s="40">
        <f>L74-G74</f>
        <v>-38.430000000000291</v>
      </c>
      <c r="O74" s="39">
        <f>IF(G74&lt;&gt;0,N74/G74,0)</f>
        <v>-1.2930642898240682E-2</v>
      </c>
      <c r="P74" s="50"/>
      <c r="Q74" s="58">
        <f>K74-F74</f>
        <v>-1.8199999999999883E-3</v>
      </c>
    </row>
    <row r="75" spans="1:17" s="43" customFormat="1">
      <c r="A75" s="3">
        <f>A74+1</f>
        <v>67</v>
      </c>
      <c r="C75" s="57" t="s">
        <v>62</v>
      </c>
      <c r="D75" s="48" t="s">
        <v>63</v>
      </c>
      <c r="E75" s="56">
        <f>SUM(E73:E74)</f>
        <v>26573</v>
      </c>
      <c r="F75" s="45"/>
      <c r="H75" s="46"/>
      <c r="I75" s="37"/>
      <c r="J75" s="46"/>
      <c r="K75" s="45"/>
      <c r="O75" s="44"/>
    </row>
    <row r="76" spans="1:17" s="43" customFormat="1">
      <c r="A76" s="3">
        <f>A75+1</f>
        <v>68</v>
      </c>
      <c r="C76" s="54" t="s">
        <v>61</v>
      </c>
      <c r="D76" s="48"/>
      <c r="E76" s="53"/>
      <c r="F76" s="45"/>
      <c r="G76" s="64">
        <f>SUM(G70:G74)</f>
        <v>4055.84</v>
      </c>
      <c r="H76" s="46"/>
      <c r="I76" s="37"/>
      <c r="J76" s="46"/>
      <c r="K76" s="45"/>
      <c r="L76" s="64">
        <f>SUM(L70:L74)</f>
        <v>4003.38</v>
      </c>
      <c r="N76" s="40">
        <f>L76-G76</f>
        <v>-52.460000000000036</v>
      </c>
      <c r="O76" s="39">
        <f>IF(G76&lt;&gt;0,N76/G76,0)</f>
        <v>-1.2934435283443142E-2</v>
      </c>
      <c r="P76" s="50"/>
    </row>
    <row r="77" spans="1:17" s="43" customFormat="1">
      <c r="A77" s="3">
        <f>A76+1</f>
        <v>69</v>
      </c>
      <c r="B77" s="48"/>
      <c r="C77" s="47"/>
      <c r="D77" s="47"/>
      <c r="E77" s="53"/>
      <c r="F77" s="45"/>
      <c r="G77" s="41"/>
      <c r="H77" s="46"/>
      <c r="I77" s="37"/>
      <c r="J77" s="46"/>
      <c r="K77" s="45"/>
      <c r="L77" s="41"/>
      <c r="O77" s="44"/>
    </row>
    <row r="78" spans="1:17" s="43" customFormat="1">
      <c r="A78" s="3">
        <f>A77+1</f>
        <v>70</v>
      </c>
      <c r="B78" s="63" t="s">
        <v>75</v>
      </c>
      <c r="D78" s="47"/>
      <c r="E78" s="53"/>
      <c r="F78" s="45"/>
      <c r="G78" s="41"/>
      <c r="H78" s="46"/>
      <c r="I78" s="37"/>
      <c r="J78" s="46"/>
      <c r="K78" s="45"/>
      <c r="L78" s="41"/>
      <c r="O78" s="44"/>
    </row>
    <row r="79" spans="1:17" s="43" customFormat="1">
      <c r="A79" s="3">
        <f>A78+1</f>
        <v>71</v>
      </c>
      <c r="C79" s="48" t="s">
        <v>72</v>
      </c>
      <c r="D79" s="48" t="s">
        <v>71</v>
      </c>
      <c r="E79" s="53">
        <v>2184</v>
      </c>
      <c r="F79" s="45">
        <f>F39</f>
        <v>1.1499999999999999</v>
      </c>
      <c r="G79" s="41">
        <f>ROUND($E79*F79,2)</f>
        <v>2511.6</v>
      </c>
      <c r="H79" s="46"/>
      <c r="I79" s="37">
        <f>'JAP-19 Page 1'!$E$42</f>
        <v>-1.294E-2</v>
      </c>
      <c r="J79" s="46"/>
      <c r="K79" s="62">
        <f>ROUND(F79*(1+I79),2)</f>
        <v>1.1399999999999999</v>
      </c>
      <c r="L79" s="41">
        <f>ROUND($E79*K79,2)</f>
        <v>2489.7600000000002</v>
      </c>
      <c r="N79" s="40">
        <f>L79-G79</f>
        <v>-21.839999999999691</v>
      </c>
      <c r="O79" s="39">
        <f>IF(G79&lt;&gt;0,N79/G79,0)</f>
        <v>-8.6956521739129204E-3</v>
      </c>
      <c r="P79" s="50"/>
      <c r="Q79" s="61">
        <f>K79-F79</f>
        <v>-1.0000000000000009E-2</v>
      </c>
    </row>
    <row r="80" spans="1:17" s="43" customFormat="1">
      <c r="A80" s="3">
        <f>A79+1</f>
        <v>72</v>
      </c>
      <c r="C80" s="48" t="s">
        <v>74</v>
      </c>
      <c r="D80" s="48"/>
      <c r="E80" s="53">
        <f>E89</f>
        <v>26567234</v>
      </c>
      <c r="F80" s="52">
        <v>5.3699999999999998E-3</v>
      </c>
      <c r="G80" s="41">
        <f>ROUND($E80*F80,2)</f>
        <v>142666.04999999999</v>
      </c>
      <c r="H80" s="46"/>
      <c r="I80" s="37">
        <f>'JAP-19 Page 1'!$E$42</f>
        <v>-1.294E-2</v>
      </c>
      <c r="J80" s="46"/>
      <c r="K80" s="59">
        <f>ROUND(F80*(1+I80),5)</f>
        <v>5.3E-3</v>
      </c>
      <c r="L80" s="41">
        <f>ROUND($E80*K80,2)</f>
        <v>140806.34</v>
      </c>
      <c r="N80" s="40">
        <f>L80-G80</f>
        <v>-1859.7099999999919</v>
      </c>
      <c r="O80" s="39">
        <f>IF(G80&lt;&gt;0,N80/G80,0)</f>
        <v>-1.3035406811921911E-2</v>
      </c>
      <c r="P80" s="50"/>
      <c r="Q80" s="58">
        <f>K80-F80</f>
        <v>-6.999999999999975E-5</v>
      </c>
    </row>
    <row r="81" spans="1:18" s="43" customFormat="1">
      <c r="A81" s="3">
        <f>A80+1</f>
        <v>73</v>
      </c>
      <c r="C81" s="48"/>
      <c r="D81" s="48"/>
      <c r="E81" s="53"/>
      <c r="F81" s="52"/>
      <c r="G81" s="41"/>
      <c r="H81" s="46"/>
      <c r="I81" s="37"/>
      <c r="J81" s="46"/>
      <c r="K81" s="52"/>
      <c r="L81" s="41"/>
      <c r="O81" s="44"/>
    </row>
    <row r="82" spans="1:18" s="43" customFormat="1">
      <c r="A82" s="3">
        <f>A81+1</f>
        <v>74</v>
      </c>
      <c r="C82" s="48" t="s">
        <v>70</v>
      </c>
      <c r="D82" s="48"/>
      <c r="E82" s="53"/>
      <c r="F82" s="52"/>
      <c r="G82" s="41"/>
      <c r="H82" s="46"/>
      <c r="I82" s="37"/>
      <c r="J82" s="46"/>
      <c r="K82" s="52"/>
      <c r="L82" s="41"/>
      <c r="O82" s="44"/>
    </row>
    <row r="83" spans="1:18" s="43" customFormat="1">
      <c r="A83" s="3">
        <f>A82+1</f>
        <v>75</v>
      </c>
      <c r="C83" s="48" t="s">
        <v>69</v>
      </c>
      <c r="D83" s="48" t="s">
        <v>63</v>
      </c>
      <c r="E83" s="53">
        <v>2100000</v>
      </c>
      <c r="F83" s="52">
        <v>0.14394999999999999</v>
      </c>
      <c r="G83" s="41">
        <f>ROUND($E83*F83,2)</f>
        <v>302295</v>
      </c>
      <c r="H83" s="46"/>
      <c r="I83" s="37">
        <f>'JAP-19 Page 1'!$E$42</f>
        <v>-1.294E-2</v>
      </c>
      <c r="J83" s="46"/>
      <c r="K83" s="59">
        <f>ROUND(F83*(1+I83),5)</f>
        <v>0.14208999999999999</v>
      </c>
      <c r="L83" s="41">
        <f>ROUND($E83*K83,2)</f>
        <v>298389</v>
      </c>
      <c r="N83" s="40">
        <f>L83-G83</f>
        <v>-3906</v>
      </c>
      <c r="O83" s="39">
        <f>IF(G83&lt;&gt;0,N83/G83,0)</f>
        <v>-1.2921153178186871E-2</v>
      </c>
      <c r="P83" s="50"/>
      <c r="Q83" s="58">
        <f>K83-F83</f>
        <v>-1.8600000000000005E-3</v>
      </c>
    </row>
    <row r="84" spans="1:18" s="43" customFormat="1">
      <c r="A84" s="3">
        <f>A83+1</f>
        <v>76</v>
      </c>
      <c r="C84" s="48" t="s">
        <v>68</v>
      </c>
      <c r="D84" s="48" t="s">
        <v>63</v>
      </c>
      <c r="E84" s="53">
        <v>2055807</v>
      </c>
      <c r="F84" s="52">
        <v>8.6989999999999998E-2</v>
      </c>
      <c r="G84" s="41">
        <f>ROUND($E84*F84,2)</f>
        <v>178834.65</v>
      </c>
      <c r="H84" s="46"/>
      <c r="I84" s="37">
        <f>'JAP-19 Page 1'!$E$42</f>
        <v>-1.294E-2</v>
      </c>
      <c r="J84" s="46"/>
      <c r="K84" s="59">
        <f>ROUND(F84*(1+I84),5)</f>
        <v>8.5860000000000006E-2</v>
      </c>
      <c r="L84" s="41">
        <f>ROUND($E84*K84,2)</f>
        <v>176511.59</v>
      </c>
      <c r="N84" s="40">
        <f>L84-G84</f>
        <v>-2323.0599999999977</v>
      </c>
      <c r="O84" s="39">
        <f>IF(G84&lt;&gt;0,N84/G84,0)</f>
        <v>-1.2989988237738032E-2</v>
      </c>
      <c r="P84" s="50"/>
      <c r="Q84" s="58">
        <f>K84-F84</f>
        <v>-1.1299999999999921E-3</v>
      </c>
    </row>
    <row r="85" spans="1:18" s="43" customFormat="1">
      <c r="A85" s="3">
        <f>A84+1</f>
        <v>77</v>
      </c>
      <c r="C85" s="48" t="s">
        <v>67</v>
      </c>
      <c r="D85" s="48" t="s">
        <v>63</v>
      </c>
      <c r="E85" s="53">
        <v>3801695</v>
      </c>
      <c r="F85" s="52">
        <v>5.5350000000000003E-2</v>
      </c>
      <c r="G85" s="41">
        <f>ROUND($E85*F85,2)</f>
        <v>210423.82</v>
      </c>
      <c r="H85" s="46"/>
      <c r="I85" s="37">
        <f>'JAP-19 Page 1'!$E$42</f>
        <v>-1.294E-2</v>
      </c>
      <c r="J85" s="46"/>
      <c r="K85" s="59">
        <f>ROUND(F85*(1+I85),5)</f>
        <v>5.4629999999999998E-2</v>
      </c>
      <c r="L85" s="41">
        <f>ROUND($E85*K85,2)</f>
        <v>207686.6</v>
      </c>
      <c r="N85" s="40">
        <f>L85-G85</f>
        <v>-2737.2200000000012</v>
      </c>
      <c r="O85" s="39">
        <f>IF(G85&lt;&gt;0,N85/G85,0)</f>
        <v>-1.3008128072192593E-2</v>
      </c>
      <c r="P85" s="50"/>
      <c r="Q85" s="58">
        <f>K85-F85</f>
        <v>-7.2000000000000536E-4</v>
      </c>
    </row>
    <row r="86" spans="1:18" s="43" customFormat="1">
      <c r="A86" s="3">
        <f>A85+1</f>
        <v>78</v>
      </c>
      <c r="C86" s="48" t="s">
        <v>66</v>
      </c>
      <c r="D86" s="48" t="s">
        <v>63</v>
      </c>
      <c r="E86" s="53">
        <v>5152762</v>
      </c>
      <c r="F86" s="52">
        <v>3.5490000000000001E-2</v>
      </c>
      <c r="G86" s="41">
        <f>ROUND($E86*F86,2)</f>
        <v>182871.52</v>
      </c>
      <c r="H86" s="46"/>
      <c r="I86" s="37">
        <f>'JAP-19 Page 1'!$E$42</f>
        <v>-1.294E-2</v>
      </c>
      <c r="J86" s="46"/>
      <c r="K86" s="59">
        <f>ROUND(F86*(1+I86),5)</f>
        <v>3.5029999999999999E-2</v>
      </c>
      <c r="L86" s="41">
        <f>ROUND($E86*K86,2)</f>
        <v>180501.25</v>
      </c>
      <c r="N86" s="40">
        <f>L86-G86</f>
        <v>-2370.2699999999895</v>
      </c>
      <c r="O86" s="39">
        <f>IF(G86&lt;&gt;0,N86/G86,0)</f>
        <v>-1.2961394972820206E-2</v>
      </c>
      <c r="P86" s="50"/>
      <c r="Q86" s="58">
        <f>K86-F86</f>
        <v>-4.6000000000000207E-4</v>
      </c>
    </row>
    <row r="87" spans="1:18" s="43" customFormat="1">
      <c r="A87" s="3">
        <f>A86+1</f>
        <v>79</v>
      </c>
      <c r="C87" s="48" t="s">
        <v>65</v>
      </c>
      <c r="D87" s="48" t="s">
        <v>63</v>
      </c>
      <c r="E87" s="53">
        <v>4864411</v>
      </c>
      <c r="F87" s="52">
        <v>2.5530000000000001E-2</v>
      </c>
      <c r="G87" s="41">
        <f>ROUND($E87*F87,2)</f>
        <v>124188.41</v>
      </c>
      <c r="H87" s="46"/>
      <c r="I87" s="37">
        <f>'JAP-19 Page 1'!$E$42</f>
        <v>-1.294E-2</v>
      </c>
      <c r="J87" s="46"/>
      <c r="K87" s="59">
        <f>ROUND(F87*(1+I87),5)</f>
        <v>2.52E-2</v>
      </c>
      <c r="L87" s="41">
        <f>ROUND($E87*K87,2)</f>
        <v>122583.16</v>
      </c>
      <c r="N87" s="40">
        <f>L87-G87</f>
        <v>-1605.25</v>
      </c>
      <c r="O87" s="39">
        <f>IF(G87&lt;&gt;0,N87/G87,0)</f>
        <v>-1.2925924407921802E-2</v>
      </c>
      <c r="P87" s="50"/>
      <c r="Q87" s="58">
        <f>K87-F87</f>
        <v>-3.3000000000000043E-4</v>
      </c>
    </row>
    <row r="88" spans="1:18" s="43" customFormat="1">
      <c r="A88" s="3">
        <f>A87+1</f>
        <v>80</v>
      </c>
      <c r="C88" s="48" t="s">
        <v>64</v>
      </c>
      <c r="D88" s="48" t="s">
        <v>63</v>
      </c>
      <c r="E88" s="53">
        <v>8592559</v>
      </c>
      <c r="F88" s="52">
        <v>1.9689999999999999E-2</v>
      </c>
      <c r="G88" s="41">
        <f>ROUND($E88*F88,2)</f>
        <v>169187.49</v>
      </c>
      <c r="H88" s="46"/>
      <c r="I88" s="37">
        <f>'JAP-19 Page 1'!$E$42</f>
        <v>-1.294E-2</v>
      </c>
      <c r="J88" s="46"/>
      <c r="K88" s="59">
        <f>ROUND(F88*(1+I88),5)</f>
        <v>1.9439999999999999E-2</v>
      </c>
      <c r="L88" s="41">
        <f>ROUND($E88*K88,2)</f>
        <v>167039.35</v>
      </c>
      <c r="N88" s="40">
        <f>L88-G88</f>
        <v>-2148.1399999999849</v>
      </c>
      <c r="O88" s="39">
        <f>IF(G88&lt;&gt;0,N88/G88,0)</f>
        <v>-1.2696801637047662E-2</v>
      </c>
      <c r="P88" s="50"/>
      <c r="Q88" s="58">
        <f>K88-F88</f>
        <v>-2.5000000000000022E-4</v>
      </c>
    </row>
    <row r="89" spans="1:18" s="43" customFormat="1">
      <c r="A89" s="3">
        <f>A88+1</f>
        <v>81</v>
      </c>
      <c r="C89" s="57" t="s">
        <v>62</v>
      </c>
      <c r="D89" s="48" t="s">
        <v>63</v>
      </c>
      <c r="E89" s="56">
        <f>SUM(E83:E88)</f>
        <v>26567234</v>
      </c>
      <c r="F89" s="45"/>
      <c r="H89" s="46"/>
      <c r="I89" s="37"/>
      <c r="J89" s="46"/>
      <c r="K89" s="45"/>
      <c r="O89" s="44"/>
    </row>
    <row r="90" spans="1:18" s="43" customFormat="1">
      <c r="A90" s="3">
        <f>A89+1</f>
        <v>82</v>
      </c>
      <c r="C90" s="54" t="s">
        <v>61</v>
      </c>
      <c r="D90" s="48"/>
      <c r="E90" s="53"/>
      <c r="F90" s="45"/>
      <c r="G90" s="64">
        <f>SUM(G79:G88)</f>
        <v>1312978.54</v>
      </c>
      <c r="H90" s="46"/>
      <c r="I90" s="37"/>
      <c r="J90" s="46"/>
      <c r="K90" s="45"/>
      <c r="L90" s="64">
        <f>SUM(L79:L88)</f>
        <v>1296007.05</v>
      </c>
      <c r="N90" s="40">
        <f>L90-G90</f>
        <v>-16971.489999999991</v>
      </c>
      <c r="O90" s="39">
        <f>IF(G90&lt;&gt;0,N90/G90,0)</f>
        <v>-1.2925946223005283E-2</v>
      </c>
      <c r="P90" s="50"/>
    </row>
    <row r="91" spans="1:18" s="43" customFormat="1">
      <c r="A91" s="3">
        <f>A90+1</f>
        <v>83</v>
      </c>
      <c r="C91" s="47"/>
      <c r="D91" s="47"/>
      <c r="E91" s="53"/>
      <c r="F91" s="45"/>
      <c r="G91" s="41"/>
      <c r="H91" s="46"/>
      <c r="I91" s="37"/>
      <c r="J91" s="46"/>
      <c r="K91" s="45"/>
      <c r="L91" s="41"/>
      <c r="O91" s="44"/>
    </row>
    <row r="92" spans="1:18" s="43" customFormat="1">
      <c r="A92" s="3">
        <f>A91+1</f>
        <v>84</v>
      </c>
      <c r="B92" s="63" t="s">
        <v>73</v>
      </c>
      <c r="D92" s="47"/>
      <c r="E92" s="53"/>
      <c r="F92" s="45"/>
      <c r="G92" s="41"/>
      <c r="H92" s="46"/>
      <c r="I92" s="37"/>
      <c r="J92" s="46"/>
      <c r="K92" s="45"/>
      <c r="L92" s="41"/>
      <c r="O92" s="44"/>
    </row>
    <row r="93" spans="1:18" s="43" customFormat="1">
      <c r="A93" s="3">
        <f>A92+1</f>
        <v>85</v>
      </c>
      <c r="B93" s="48"/>
      <c r="C93" s="48" t="s">
        <v>72</v>
      </c>
      <c r="D93" s="48" t="s">
        <v>71</v>
      </c>
      <c r="E93" s="53">
        <v>332988</v>
      </c>
      <c r="F93" s="45">
        <f>F79</f>
        <v>1.1499999999999999</v>
      </c>
      <c r="G93" s="41">
        <f>ROUND($E93*F93,2)</f>
        <v>382936.2</v>
      </c>
      <c r="H93" s="46"/>
      <c r="I93" s="37">
        <f>'JAP-19 Page 1'!$E$42</f>
        <v>-1.294E-2</v>
      </c>
      <c r="J93" s="46"/>
      <c r="K93" s="62">
        <f>ROUND(F93*(1+I93),2)</f>
        <v>1.1399999999999999</v>
      </c>
      <c r="L93" s="41">
        <f>ROUND($E93*K93,2)</f>
        <v>379606.32</v>
      </c>
      <c r="N93" s="40">
        <f>L93-G93</f>
        <v>-3329.8800000000047</v>
      </c>
      <c r="O93" s="39">
        <f>IF(G93&lt;&gt;0,N93/G93,0)</f>
        <v>-8.6956521739130557E-3</v>
      </c>
      <c r="P93" s="50"/>
      <c r="Q93" s="61">
        <f>K93-F93</f>
        <v>-1.0000000000000009E-2</v>
      </c>
    </row>
    <row r="94" spans="1:18" s="43" customFormat="1">
      <c r="A94" s="3">
        <f>A93+1</f>
        <v>86</v>
      </c>
      <c r="B94" s="48"/>
      <c r="C94" s="60"/>
      <c r="D94" s="48"/>
      <c r="E94" s="53"/>
      <c r="F94" s="52"/>
      <c r="G94" s="41"/>
      <c r="H94" s="46"/>
      <c r="I94" s="37"/>
      <c r="J94" s="46"/>
      <c r="K94" s="52"/>
      <c r="L94" s="41"/>
      <c r="O94" s="44"/>
    </row>
    <row r="95" spans="1:18" s="43" customFormat="1">
      <c r="A95" s="3">
        <f>A94+1</f>
        <v>87</v>
      </c>
      <c r="B95" s="48"/>
      <c r="C95" s="48" t="s">
        <v>70</v>
      </c>
      <c r="D95" s="48"/>
      <c r="E95" s="53"/>
      <c r="F95" s="52"/>
      <c r="G95" s="42"/>
      <c r="H95" s="46"/>
      <c r="I95" s="37"/>
      <c r="J95" s="46"/>
      <c r="K95" s="52"/>
      <c r="L95" s="41"/>
      <c r="O95" s="44"/>
    </row>
    <row r="96" spans="1:18" s="43" customFormat="1">
      <c r="A96" s="3">
        <f>A95+1</f>
        <v>88</v>
      </c>
      <c r="B96" s="48"/>
      <c r="C96" s="48" t="s">
        <v>69</v>
      </c>
      <c r="D96" s="48" t="s">
        <v>63</v>
      </c>
      <c r="E96" s="53">
        <v>2925980</v>
      </c>
      <c r="F96" s="52">
        <f>F83</f>
        <v>0.14394999999999999</v>
      </c>
      <c r="G96" s="42">
        <f>ROUND($E96*F96,2)</f>
        <v>421194.82</v>
      </c>
      <c r="H96" s="46"/>
      <c r="I96" s="37">
        <f>'JAP-19 Page 1'!$E$42</f>
        <v>-1.294E-2</v>
      </c>
      <c r="J96" s="46"/>
      <c r="K96" s="59">
        <f>ROUND(F96*(1+I96),5)</f>
        <v>0.14208999999999999</v>
      </c>
      <c r="L96" s="41">
        <f>ROUND($E96*K96,2)</f>
        <v>415752.5</v>
      </c>
      <c r="N96" s="40">
        <f>L96-G96</f>
        <v>-5442.320000000007</v>
      </c>
      <c r="O96" s="39">
        <f>IF(G96&lt;&gt;0,N96/G96,0)</f>
        <v>-1.2921146561109197E-2</v>
      </c>
      <c r="P96" s="50"/>
      <c r="Q96" s="58">
        <f>K96-F96</f>
        <v>-1.8600000000000005E-3</v>
      </c>
      <c r="R96" s="49"/>
    </row>
    <row r="97" spans="1:26" s="43" customFormat="1">
      <c r="A97" s="3">
        <f>A96+1</f>
        <v>89</v>
      </c>
      <c r="B97" s="48"/>
      <c r="C97" s="48" t="s">
        <v>68</v>
      </c>
      <c r="D97" s="48" t="s">
        <v>63</v>
      </c>
      <c r="E97" s="53">
        <v>2885234</v>
      </c>
      <c r="F97" s="52">
        <f>F84</f>
        <v>8.6989999999999998E-2</v>
      </c>
      <c r="G97" s="42">
        <f>ROUND($E97*F97,2)</f>
        <v>250986.51</v>
      </c>
      <c r="H97" s="46"/>
      <c r="I97" s="37">
        <f>'JAP-19 Page 1'!$E$42</f>
        <v>-1.294E-2</v>
      </c>
      <c r="J97" s="46"/>
      <c r="K97" s="59">
        <f>ROUND(F97*(1+I97),5)</f>
        <v>8.5860000000000006E-2</v>
      </c>
      <c r="L97" s="41">
        <f>ROUND($E97*K97,2)</f>
        <v>247726.19</v>
      </c>
      <c r="N97" s="40">
        <f>L97-G97</f>
        <v>-3260.320000000007</v>
      </c>
      <c r="O97" s="39">
        <f>IF(G97&lt;&gt;0,N97/G97,0)</f>
        <v>-1.2990020858093157E-2</v>
      </c>
      <c r="P97" s="50"/>
      <c r="Q97" s="58">
        <f>K97-F97</f>
        <v>-1.1299999999999921E-3</v>
      </c>
      <c r="R97" s="49"/>
    </row>
    <row r="98" spans="1:26" s="43" customFormat="1">
      <c r="A98" s="3">
        <f>A97+1</f>
        <v>90</v>
      </c>
      <c r="B98" s="48"/>
      <c r="C98" s="48" t="s">
        <v>67</v>
      </c>
      <c r="D98" s="48" t="s">
        <v>63</v>
      </c>
      <c r="E98" s="53">
        <v>5700000</v>
      </c>
      <c r="F98" s="52">
        <f>F85</f>
        <v>5.5350000000000003E-2</v>
      </c>
      <c r="G98" s="42">
        <f>ROUND($E98*F98,2)</f>
        <v>315495</v>
      </c>
      <c r="H98" s="46"/>
      <c r="I98" s="37">
        <f>'JAP-19 Page 1'!$E$42</f>
        <v>-1.294E-2</v>
      </c>
      <c r="J98" s="46"/>
      <c r="K98" s="59">
        <f>ROUND(F98*(1+I98),5)</f>
        <v>5.4629999999999998E-2</v>
      </c>
      <c r="L98" s="41">
        <f>ROUND($E98*K98,2)</f>
        <v>311391</v>
      </c>
      <c r="N98" s="40">
        <f>L98-G98</f>
        <v>-4104</v>
      </c>
      <c r="O98" s="39">
        <f>IF(G98&lt;&gt;0,N98/G98,0)</f>
        <v>-1.3008130081300813E-2</v>
      </c>
      <c r="P98" s="50"/>
      <c r="Q98" s="58">
        <f>K98-F98</f>
        <v>-7.2000000000000536E-4</v>
      </c>
      <c r="R98" s="49"/>
    </row>
    <row r="99" spans="1:26" s="43" customFormat="1">
      <c r="A99" s="3">
        <f>A98+1</f>
        <v>91</v>
      </c>
      <c r="B99" s="48"/>
      <c r="C99" s="48" t="s">
        <v>66</v>
      </c>
      <c r="D99" s="48" t="s">
        <v>63</v>
      </c>
      <c r="E99" s="53">
        <v>11216700</v>
      </c>
      <c r="F99" s="52">
        <f>F86</f>
        <v>3.5490000000000001E-2</v>
      </c>
      <c r="G99" s="42">
        <f>ROUND($E99*F99,2)</f>
        <v>398080.68</v>
      </c>
      <c r="H99" s="46"/>
      <c r="I99" s="37">
        <f>'JAP-19 Page 1'!$E$42</f>
        <v>-1.294E-2</v>
      </c>
      <c r="J99" s="46"/>
      <c r="K99" s="59">
        <f>ROUND(F99*(1+I99),5)</f>
        <v>3.5029999999999999E-2</v>
      </c>
      <c r="L99" s="41">
        <f>ROUND($E99*K99,2)</f>
        <v>392921</v>
      </c>
      <c r="N99" s="40">
        <f>L99-G99</f>
        <v>-5159.679999999993</v>
      </c>
      <c r="O99" s="39">
        <f>IF(G99&lt;&gt;0,N99/G99,0)</f>
        <v>-1.2961392650354177E-2</v>
      </c>
      <c r="P99" s="50"/>
      <c r="Q99" s="58">
        <f>K99-F99</f>
        <v>-4.6000000000000207E-4</v>
      </c>
      <c r="R99" s="49"/>
    </row>
    <row r="100" spans="1:26" s="43" customFormat="1">
      <c r="A100" s="3">
        <f>A99+1</f>
        <v>92</v>
      </c>
      <c r="B100" s="48"/>
      <c r="C100" s="48" t="s">
        <v>65</v>
      </c>
      <c r="D100" s="48" t="s">
        <v>63</v>
      </c>
      <c r="E100" s="53">
        <v>28237241</v>
      </c>
      <c r="F100" s="52">
        <f>F87</f>
        <v>2.5530000000000001E-2</v>
      </c>
      <c r="G100" s="42">
        <f>ROUND($E100*F100,2)</f>
        <v>720896.76</v>
      </c>
      <c r="H100" s="46"/>
      <c r="I100" s="37">
        <f>'JAP-19 Page 1'!$E$42</f>
        <v>-1.294E-2</v>
      </c>
      <c r="J100" s="46"/>
      <c r="K100" s="59">
        <f>ROUND(F100*(1+I100),5)</f>
        <v>2.52E-2</v>
      </c>
      <c r="L100" s="41">
        <f>ROUND($E100*K100,2)</f>
        <v>711578.47</v>
      </c>
      <c r="N100" s="40">
        <f>L100-G100</f>
        <v>-9318.2900000000373</v>
      </c>
      <c r="O100" s="39">
        <f>IF(G100&lt;&gt;0,N100/G100,0)</f>
        <v>-1.2925970148624384E-2</v>
      </c>
      <c r="P100" s="50"/>
      <c r="Q100" s="58">
        <f>K100-F100</f>
        <v>-3.3000000000000043E-4</v>
      </c>
      <c r="R100" s="49"/>
    </row>
    <row r="101" spans="1:26" s="43" customFormat="1">
      <c r="A101" s="3">
        <f>A100+1</f>
        <v>93</v>
      </c>
      <c r="B101" s="48"/>
      <c r="C101" s="48" t="s">
        <v>64</v>
      </c>
      <c r="D101" s="48" t="s">
        <v>63</v>
      </c>
      <c r="E101" s="53">
        <v>36815683</v>
      </c>
      <c r="F101" s="52">
        <f>F88</f>
        <v>1.9689999999999999E-2</v>
      </c>
      <c r="G101" s="42">
        <f>ROUND($E101*F101,2)</f>
        <v>724900.8</v>
      </c>
      <c r="H101" s="46"/>
      <c r="I101" s="37">
        <f>'JAP-19 Page 1'!$E$42</f>
        <v>-1.294E-2</v>
      </c>
      <c r="J101" s="46"/>
      <c r="K101" s="59">
        <f>ROUND(F101*(1+I101),5)</f>
        <v>1.9439999999999999E-2</v>
      </c>
      <c r="L101" s="41">
        <f>ROUND($E101*K101,2)</f>
        <v>715696.88</v>
      </c>
      <c r="N101" s="40">
        <f>L101-G101</f>
        <v>-9203.9200000000419</v>
      </c>
      <c r="O101" s="39">
        <f>IF(G101&lt;&gt;0,N101/G101,0)</f>
        <v>-1.2696799341372007E-2</v>
      </c>
      <c r="P101" s="50"/>
      <c r="Q101" s="58">
        <f>K101-F101</f>
        <v>-2.5000000000000022E-4</v>
      </c>
      <c r="R101" s="49"/>
    </row>
    <row r="102" spans="1:26" s="43" customFormat="1">
      <c r="A102" s="3">
        <f>A101+1</f>
        <v>94</v>
      </c>
      <c r="C102" s="57" t="s">
        <v>62</v>
      </c>
      <c r="D102" s="48"/>
      <c r="E102" s="56">
        <f>SUM(E96:E101)</f>
        <v>87780838</v>
      </c>
      <c r="F102" s="52"/>
      <c r="G102" s="55"/>
      <c r="H102" s="46"/>
      <c r="I102" s="37"/>
      <c r="J102" s="46"/>
      <c r="K102" s="52"/>
      <c r="O102" s="44"/>
      <c r="Q102" s="49"/>
      <c r="R102" s="49"/>
    </row>
    <row r="103" spans="1:26" s="43" customFormat="1">
      <c r="A103" s="3">
        <f>A102+1</f>
        <v>95</v>
      </c>
      <c r="C103" s="54" t="s">
        <v>61</v>
      </c>
      <c r="D103" s="48"/>
      <c r="E103" s="53"/>
      <c r="F103" s="52"/>
      <c r="G103" s="51">
        <f>SUM(G93:G101)</f>
        <v>3214490.7699999996</v>
      </c>
      <c r="H103" s="46"/>
      <c r="I103" s="37"/>
      <c r="J103" s="46"/>
      <c r="K103" s="52"/>
      <c r="L103" s="51">
        <f>SUM(L93:L101)</f>
        <v>3174672.36</v>
      </c>
      <c r="N103" s="40">
        <f>L103-G103</f>
        <v>-39818.409999999683</v>
      </c>
      <c r="O103" s="39">
        <f>IF(G103&lt;&gt;0,N103/G103,0)</f>
        <v>-1.2387159537558631E-2</v>
      </c>
      <c r="P103" s="50"/>
      <c r="Q103" s="49"/>
      <c r="R103" s="49"/>
    </row>
    <row r="104" spans="1:26" s="43" customFormat="1">
      <c r="A104" s="3">
        <f>A103+1</f>
        <v>96</v>
      </c>
      <c r="B104" s="48"/>
      <c r="C104" s="48"/>
      <c r="D104" s="47"/>
      <c r="F104" s="45"/>
      <c r="G104" s="41"/>
      <c r="H104" s="46"/>
      <c r="I104" s="37"/>
      <c r="J104" s="46"/>
      <c r="K104" s="45"/>
      <c r="L104" s="41"/>
      <c r="O104" s="44"/>
    </row>
    <row r="105" spans="1:26">
      <c r="A105" s="3">
        <f>A104+1</f>
        <v>97</v>
      </c>
      <c r="B105" s="38" t="s">
        <v>60</v>
      </c>
      <c r="E105" s="38">
        <f>SUM(E10,E24,E34,E46,E56,E66,E75,E89,E102)</f>
        <v>512283585</v>
      </c>
      <c r="F105" s="38"/>
      <c r="G105" s="42">
        <f>SUM(G10,G25,G36,G47,G57,G67,G76,G90,G103)</f>
        <v>90203499.090000004</v>
      </c>
      <c r="H105" s="38"/>
      <c r="I105" s="37"/>
      <c r="J105" s="38"/>
      <c r="L105" s="41">
        <f>SUM(L10,L25,L36,L47,L57,L67,L76,L90,L103)</f>
        <v>89066231.410000011</v>
      </c>
      <c r="M105" s="38"/>
      <c r="N105" s="40">
        <f>SUM(N10,N25,N36,N47,N57,N67,N76,N90,N103)</f>
        <v>-1137267.6799999953</v>
      </c>
      <c r="O105" s="39">
        <f>IF(G105&lt;&gt;0,N105/G105,0)</f>
        <v>-1.2607800046263096E-2</v>
      </c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F106" s="38"/>
      <c r="G106" s="38"/>
      <c r="H106" s="38"/>
      <c r="I106" s="37"/>
      <c r="J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I107" s="37"/>
    </row>
    <row r="108" spans="1:26">
      <c r="I108" s="37"/>
    </row>
    <row r="109" spans="1:26">
      <c r="I109" s="37"/>
    </row>
    <row r="110" spans="1:26">
      <c r="I110" s="37"/>
    </row>
    <row r="111" spans="1:26">
      <c r="I111" s="37"/>
    </row>
    <row r="112" spans="1:26">
      <c r="I112" s="37"/>
    </row>
    <row r="113" spans="9:9" s="35" customFormat="1">
      <c r="I113" s="37"/>
    </row>
    <row r="114" spans="9:9" s="35" customFormat="1">
      <c r="I114" s="37"/>
    </row>
    <row r="115" spans="9:9" s="35" customFormat="1">
      <c r="I115" s="37"/>
    </row>
    <row r="116" spans="9:9" s="35" customFormat="1">
      <c r="I116" s="37"/>
    </row>
    <row r="117" spans="9:9" s="35" customFormat="1">
      <c r="I117" s="37"/>
    </row>
    <row r="118" spans="9:9" s="35" customFormat="1">
      <c r="I118" s="37"/>
    </row>
    <row r="119" spans="9:9" s="35" customFormat="1">
      <c r="I119" s="37"/>
    </row>
    <row r="120" spans="9:9" s="35" customFormat="1">
      <c r="I120" s="37"/>
    </row>
    <row r="121" spans="9:9" s="35" customFormat="1">
      <c r="I121" s="37"/>
    </row>
    <row r="122" spans="9:9" s="35" customFormat="1">
      <c r="I122" s="37"/>
    </row>
    <row r="123" spans="9:9" s="35" customFormat="1">
      <c r="I123" s="37"/>
    </row>
    <row r="124" spans="9:9" s="35" customFormat="1">
      <c r="I124" s="37"/>
    </row>
    <row r="125" spans="9:9" s="35" customFormat="1">
      <c r="I125" s="37"/>
    </row>
    <row r="126" spans="9:9" s="35" customFormat="1">
      <c r="I126" s="37"/>
    </row>
    <row r="127" spans="9:9" s="35" customFormat="1">
      <c r="I127" s="37"/>
    </row>
    <row r="128" spans="9:9" s="35" customFormat="1">
      <c r="I128" s="37"/>
    </row>
    <row r="129" spans="9:9" s="35" customFormat="1">
      <c r="I129" s="37"/>
    </row>
    <row r="130" spans="9:9" s="35" customFormat="1">
      <c r="I130" s="37"/>
    </row>
    <row r="131" spans="9:9" s="35" customFormat="1">
      <c r="I131" s="37"/>
    </row>
    <row r="132" spans="9:9" s="35" customFormat="1">
      <c r="I132" s="37"/>
    </row>
    <row r="133" spans="9:9" s="35" customFormat="1">
      <c r="I133" s="37"/>
    </row>
    <row r="134" spans="9:9" s="35" customFormat="1">
      <c r="I134" s="37"/>
    </row>
    <row r="135" spans="9:9" s="35" customFormat="1">
      <c r="I135" s="37"/>
    </row>
    <row r="136" spans="9:9" s="35" customFormat="1">
      <c r="I136" s="37"/>
    </row>
    <row r="137" spans="9:9" s="35" customFormat="1">
      <c r="I137" s="37"/>
    </row>
    <row r="138" spans="9:9" s="35" customFormat="1">
      <c r="I138" s="37"/>
    </row>
    <row r="139" spans="9:9" s="35" customFormat="1">
      <c r="I139" s="37"/>
    </row>
    <row r="140" spans="9:9" s="35" customFormat="1">
      <c r="I140" s="37"/>
    </row>
    <row r="141" spans="9:9" s="35" customFormat="1">
      <c r="I141" s="37"/>
    </row>
    <row r="142" spans="9:9" s="35" customFormat="1">
      <c r="I142" s="37"/>
    </row>
    <row r="143" spans="9:9" s="35" customFormat="1">
      <c r="I143" s="37"/>
    </row>
    <row r="144" spans="9:9" s="35" customFormat="1">
      <c r="I144" s="37"/>
    </row>
    <row r="145" spans="9:9" s="35" customFormat="1">
      <c r="I145" s="37"/>
    </row>
    <row r="146" spans="9:9" s="35" customFormat="1">
      <c r="I146" s="37"/>
    </row>
    <row r="147" spans="9:9" s="35" customFormat="1">
      <c r="I147" s="37"/>
    </row>
    <row r="148" spans="9:9" s="35" customFormat="1">
      <c r="I148" s="37"/>
    </row>
    <row r="149" spans="9:9" s="35" customFormat="1">
      <c r="I149" s="37"/>
    </row>
    <row r="150" spans="9:9" s="35" customFormat="1">
      <c r="I150" s="37"/>
    </row>
    <row r="151" spans="9:9" s="35" customFormat="1">
      <c r="I151" s="37"/>
    </row>
    <row r="152" spans="9:9" s="35" customFormat="1">
      <c r="I152" s="37"/>
    </row>
    <row r="153" spans="9:9" s="35" customFormat="1">
      <c r="I153" s="37"/>
    </row>
    <row r="154" spans="9:9" s="35" customFormat="1">
      <c r="I154" s="37"/>
    </row>
    <row r="155" spans="9:9" s="35" customFormat="1">
      <c r="I155" s="37"/>
    </row>
    <row r="156" spans="9:9" s="35" customFormat="1">
      <c r="I156" s="37"/>
    </row>
    <row r="157" spans="9:9" s="35" customFormat="1">
      <c r="I157" s="37"/>
    </row>
    <row r="158" spans="9:9" s="35" customFormat="1">
      <c r="I158" s="37"/>
    </row>
    <row r="159" spans="9:9" s="35" customFormat="1">
      <c r="I159" s="37"/>
    </row>
    <row r="160" spans="9:9" s="35" customFormat="1">
      <c r="I160" s="37"/>
    </row>
    <row r="161" spans="9:9" s="35" customFormat="1">
      <c r="I161" s="37"/>
    </row>
    <row r="162" spans="9:9" s="35" customFormat="1">
      <c r="I162" s="37"/>
    </row>
    <row r="163" spans="9:9" s="35" customFormat="1">
      <c r="I163" s="37"/>
    </row>
    <row r="164" spans="9:9" s="35" customFormat="1">
      <c r="I164" s="37"/>
    </row>
    <row r="165" spans="9:9" s="35" customFormat="1">
      <c r="I165" s="37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  <rowBreaks count="2" manualBreakCount="2">
    <brk id="36" min="1" max="16" man="1"/>
    <brk id="76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D6DE67D-A7AC-4CD1-93B6-9F5B76F9535D}"/>
</file>

<file path=customXml/itemProps2.xml><?xml version="1.0" encoding="utf-8"?>
<ds:datastoreItem xmlns:ds="http://schemas.openxmlformats.org/officeDocument/2006/customXml" ds:itemID="{C94499B4-751D-43FD-93DD-2BA892E6E6EE}"/>
</file>

<file path=customXml/itemProps3.xml><?xml version="1.0" encoding="utf-8"?>
<ds:datastoreItem xmlns:ds="http://schemas.openxmlformats.org/officeDocument/2006/customXml" ds:itemID="{3BBB9BFB-2168-4E53-BF85-E17F5566F574}"/>
</file>

<file path=customXml/itemProps4.xml><?xml version="1.0" encoding="utf-8"?>
<ds:datastoreItem xmlns:ds="http://schemas.openxmlformats.org/officeDocument/2006/customXml" ds:itemID="{1E27F4D2-8805-4FF3-86E8-1C0FD4D7F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JAP-19 Page 1</vt:lpstr>
      <vt:lpstr>JAP-19 Page 2</vt:lpstr>
      <vt:lpstr>JAP-19 Page 3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2013-02-28T17:25:14Z</cp:lastPrinted>
  <dcterms:created xsi:type="dcterms:W3CDTF">2013-02-28T17:17:12Z</dcterms:created>
  <dcterms:modified xsi:type="dcterms:W3CDTF">2013-02-28T17:25:16Z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