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4.xml" ContentType="application/vnd.openxmlformats-officedocument.spreadsheetml.comment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C:\Users\stary\Documents\PSE GRC 2022\PETERMAN\Revised Exh\"/>
    </mc:Choice>
  </mc:AlternateContent>
  <xr:revisionPtr revIDLastSave="0" documentId="13_ncr:1_{91882820-9AE4-438A-AAC5-7B59A06D12D2}" xr6:coauthVersionLast="47" xr6:coauthVersionMax="47" xr10:uidLastSave="{00000000-0000-0000-0000-000000000000}"/>
  <bookViews>
    <workbookView xWindow="-120" yWindow="-120" windowWidth="29040" windowHeight="15840" tabRatio="883" firstSheet="1" activeTab="6" xr2:uid="{00000000-000D-0000-FFFF-FFFF00000000}"/>
  </bookViews>
  <sheets>
    <sheet name="Comparison" sheetId="73" state="hidden" r:id="rId1"/>
    <sheet name="1 - Summary" sheetId="83" r:id="rId2"/>
    <sheet name="2 - CapStructure" sheetId="1" r:id="rId3"/>
    <sheet name="3 - STD Cost Rate" sheetId="2" r:id="rId4"/>
    <sheet name="4 - STD OS &amp; Comm Fees" sheetId="21" r:id="rId5"/>
    <sheet name="5 - STD Amort" sheetId="71" r:id="rId6"/>
    <sheet name="6 -LTD Cost " sheetId="7" r:id="rId7"/>
    <sheet name="7 - Reacquired Debt" sheetId="29" r:id="rId8"/>
    <sheet name="Interest Only LTD Cost" sheetId="82" state="hidden" r:id="rId9"/>
    <sheet name="BS-Unamortized" sheetId="79" state="hidden" r:id="rId10"/>
    <sheet name="FERC Rpt" sheetId="72" state="hidden" r:id="rId11"/>
    <sheet name="Appendix --&gt;" sheetId="74" state="hidden" r:id="rId12"/>
    <sheet name="Sheet1" sheetId="80" state="hidden" r:id="rId13"/>
    <sheet name="A1  CofCap-PreMerger Costs" sheetId="75" state="hidden" r:id="rId14"/>
    <sheet name="A2  STD Cost Rate-Prior Fac" sheetId="76" state="hidden" r:id="rId15"/>
    <sheet name="A3  STD Int &amp; Fees-Prior Fac" sheetId="77" state="hidden" r:id="rId16"/>
    <sheet name="A4  STD Amort-Prior Fac" sheetId="78" state="hidden" r:id="rId17"/>
    <sheet name="FERC Presentation" sheetId="81" state="hidden" r:id="rId18"/>
  </sheets>
  <externalReferences>
    <externalReference r:id="rId19"/>
    <externalReference r:id="rId20"/>
    <externalReference r:id="rId21"/>
    <externalReference r:id="rId22"/>
  </externalReferences>
  <definedNames>
    <definedName name="\A" localSheetId="10">'FERC Rpt'!#REF!</definedName>
    <definedName name="_C_._DOWN_TERM_">'[1]CST STD!'!#REF!</definedName>
    <definedName name="_CALC_" localSheetId="10">'FERC Rpt'!#REF!</definedName>
    <definedName name="_DOWN___COUPON_">'[1]CST STD!'!#REF!</definedName>
    <definedName name="_END__DOWN__DOW">'[1]CST STD!'!#REF!</definedName>
    <definedName name="_Fill" localSheetId="10" hidden="1">'FERC Rpt'!$B$1:$M$1</definedName>
    <definedName name="_GOTO_TABLE__PR">'[1]CST STD!'!#REF!</definedName>
    <definedName name="_HOME__GOTO_YIE">'[1]CST STD!'!#REF!</definedName>
    <definedName name="_LET_YIELD__IRR">'[1]CST STD!'!#REF!</definedName>
    <definedName name="_PPRA1.H33_AGP" localSheetId="10">'FERC Rpt'!#REF!</definedName>
    <definedName name="_RECASHFLOWS_">'[1]CST STD!'!#REF!</definedName>
    <definedName name="_RNCCASHFLOWS__">'[1]CST STD!'!#REF!</definedName>
    <definedName name="_WINDOWSOFF__PA">'[1]CST STD!'!#REF!</definedName>
    <definedName name="a">'[2]STD Cost'!#REF!</definedName>
    <definedName name="CASHFLOWS">'[1]CST STD!'!#REF!</definedName>
    <definedName name="CRRA38.H65_GQ" localSheetId="10">'FERC Rpt'!$AC$2</definedName>
    <definedName name="_xlnm.Database">#REF!</definedName>
    <definedName name="P">#REF!</definedName>
    <definedName name="pagea">#REF!</definedName>
    <definedName name="pageb">#REF!</definedName>
    <definedName name="_xlnm.Print_Area" localSheetId="1">'1 - Summary'!$A$1:$G$49</definedName>
    <definedName name="_xlnm.Print_Area" localSheetId="2">'2 - CapStructure'!$A$1:$Q$44</definedName>
    <definedName name="_xlnm.Print_Area" localSheetId="3">'3 - STD Cost Rate'!$A$1:$G$35</definedName>
    <definedName name="_xlnm.Print_Area" localSheetId="4">'4 - STD OS &amp; Comm Fees'!$A$1:$K$36</definedName>
    <definedName name="_xlnm.Print_Area" localSheetId="5">'5 - STD Amort'!$A$1:$F$35</definedName>
    <definedName name="_xlnm.Print_Area" localSheetId="6">'6 -LTD Cost '!$A$1:$V$35</definedName>
    <definedName name="_xlnm.Print_Area" localSheetId="7">'7 - Reacquired Debt'!$A$1:$J$41</definedName>
    <definedName name="_xlnm.Print_Area" localSheetId="13">'A1  CofCap-PreMerger Costs'!$A$1:$F$24</definedName>
    <definedName name="_xlnm.Print_Area" localSheetId="14">'A2  STD Cost Rate-Prior Fac'!$A$2:$G$36</definedName>
    <definedName name="_xlnm.Print_Area" localSheetId="15" xml:space="preserve">                        'A3  STD Int &amp; Fees-Prior Fac'!$A$1:$L$40</definedName>
    <definedName name="_xlnm.Print_Area" localSheetId="16">'A4  STD Amort-Prior Fac'!$A$1:$G$30</definedName>
    <definedName name="_xlnm.Print_Area" localSheetId="0" xml:space="preserve">      Comparison!$A$33:$K$79</definedName>
    <definedName name="_xlnm.Print_Area" localSheetId="10">'FERC Rpt'!$A$1:$G$36</definedName>
    <definedName name="_xlnm.Print_Titles" localSheetId="7">'7 - Reacquired Debt'!$1:$7</definedName>
    <definedName name="_xlnm.Print_Titles" localSheetId="11">'Appendix --&gt;'!$B:$E,'Appendix --&gt;'!$1:$2</definedName>
    <definedName name="TABLE">'[1]CST STD!'!#REF!</definedName>
    <definedName name="tblAmount">OFFSET([3]Amount_Data!$E$2,0,0,COUNTA([3]Amount_Data!$A:$A)-1-COUNTIF([3]Amount_Data!$A:$A,TODAY()),COUNTA([3]Amount_Data!$2:$2)-4)</definedName>
    <definedName name="Total_Annual_Charge">[2]BONDRATE!#REF!</definedName>
    <definedName name="Total_OS_Amount">[2]BONDRATE!#REF!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8" i="83" l="1"/>
  <c r="C41" i="1" l="1"/>
  <c r="C20" i="1"/>
  <c r="Q20" i="1" s="1"/>
  <c r="E13" i="2" l="1"/>
  <c r="Q7" i="1" l="1"/>
  <c r="N42" i="1" l="1"/>
  <c r="M42" i="1"/>
  <c r="L42" i="1"/>
  <c r="O40" i="1"/>
  <c r="N40" i="1"/>
  <c r="M40" i="1"/>
  <c r="J42" i="1"/>
  <c r="I42" i="1"/>
  <c r="G42" i="1"/>
  <c r="G41" i="1"/>
  <c r="E41" i="1"/>
  <c r="L40" i="1"/>
  <c r="K40" i="1"/>
  <c r="J40" i="1"/>
  <c r="I40" i="1"/>
  <c r="H40" i="1"/>
  <c r="G40" i="1"/>
  <c r="F40" i="1"/>
  <c r="E40" i="1"/>
  <c r="D40" i="1"/>
  <c r="C40" i="1"/>
  <c r="E16" i="2" l="1"/>
  <c r="C16" i="2"/>
  <c r="C13" i="2"/>
  <c r="D13" i="2" s="1"/>
  <c r="D16" i="71" l="1"/>
  <c r="D15" i="71"/>
  <c r="F23" i="7" l="1"/>
  <c r="D23" i="71" l="1"/>
  <c r="D22" i="71"/>
  <c r="D21" i="71"/>
  <c r="D20" i="71"/>
  <c r="D19" i="71"/>
  <c r="D18" i="71"/>
  <c r="D17" i="71"/>
  <c r="N43" i="1" l="1"/>
  <c r="Q9" i="1"/>
  <c r="O43" i="1"/>
  <c r="M43" i="1"/>
  <c r="D26" i="71"/>
  <c r="D25" i="71"/>
  <c r="D24" i="71"/>
  <c r="I24" i="29"/>
  <c r="E27" i="71"/>
  <c r="E31" i="71" s="1"/>
  <c r="C27" i="71"/>
  <c r="C14" i="2"/>
  <c r="Q12" i="1"/>
  <c r="H23" i="7"/>
  <c r="X23" i="7" s="1"/>
  <c r="Q36" i="1"/>
  <c r="Q34" i="1"/>
  <c r="E38" i="1"/>
  <c r="D38" i="1"/>
  <c r="C38" i="1"/>
  <c r="F22" i="7"/>
  <c r="F6" i="7"/>
  <c r="B3" i="29"/>
  <c r="A2" i="7"/>
  <c r="B3" i="71"/>
  <c r="B3" i="21"/>
  <c r="B4" i="2"/>
  <c r="E26" i="21"/>
  <c r="G26" i="21"/>
  <c r="H26" i="21" s="1"/>
  <c r="A27" i="21"/>
  <c r="A28" i="21" s="1"/>
  <c r="A29" i="21" s="1"/>
  <c r="A30" i="21" s="1"/>
  <c r="A31" i="21" s="1"/>
  <c r="A32" i="21" s="1"/>
  <c r="A33" i="21" s="1"/>
  <c r="A34" i="21" s="1"/>
  <c r="A35" i="21" s="1"/>
  <c r="A36" i="21" s="1"/>
  <c r="E13" i="21"/>
  <c r="A14" i="21"/>
  <c r="A15" i="21" s="1"/>
  <c r="A16" i="21" s="1"/>
  <c r="A21" i="21" s="1"/>
  <c r="A22" i="21" s="1"/>
  <c r="A23" i="21" s="1"/>
  <c r="A24" i="21" s="1"/>
  <c r="A25" i="21" s="1"/>
  <c r="H22" i="7"/>
  <c r="X22" i="7" s="1"/>
  <c r="V26" i="7"/>
  <c r="U26" i="7"/>
  <c r="T26" i="7"/>
  <c r="Q40" i="1"/>
  <c r="G27" i="21"/>
  <c r="H27" i="21" s="1"/>
  <c r="Q41" i="1"/>
  <c r="Q14" i="1"/>
  <c r="M38" i="1"/>
  <c r="N38" i="1"/>
  <c r="O38" i="1"/>
  <c r="O16" i="1"/>
  <c r="N16" i="1"/>
  <c r="M16" i="1"/>
  <c r="M10" i="1"/>
  <c r="N10" i="1"/>
  <c r="O10" i="1"/>
  <c r="Q8" i="1"/>
  <c r="D16" i="2"/>
  <c r="A16" i="2"/>
  <c r="A17" i="2" s="1"/>
  <c r="A18" i="2" s="1"/>
  <c r="A19" i="2" s="1"/>
  <c r="A20" i="2" s="1"/>
  <c r="A21" i="2" s="1"/>
  <c r="A22" i="2" s="1"/>
  <c r="A23" i="2" s="1"/>
  <c r="A24" i="2" s="1"/>
  <c r="A25" i="2" s="1"/>
  <c r="A26" i="2" s="1"/>
  <c r="A27" i="2" s="1"/>
  <c r="A28" i="2" s="1"/>
  <c r="E15" i="21"/>
  <c r="E14" i="21"/>
  <c r="E27" i="21"/>
  <c r="G31" i="21" s="1"/>
  <c r="J31" i="21" s="1"/>
  <c r="J32" i="21" s="1"/>
  <c r="F15" i="21" s="1"/>
  <c r="E12" i="21"/>
  <c r="E12" i="77" s="1"/>
  <c r="E11" i="21"/>
  <c r="E11" i="77" s="1"/>
  <c r="G11" i="77" s="1"/>
  <c r="F7" i="7"/>
  <c r="F8" i="7"/>
  <c r="F9" i="7"/>
  <c r="F10" i="7"/>
  <c r="F11" i="7"/>
  <c r="F12" i="7"/>
  <c r="F13" i="7"/>
  <c r="F14" i="7"/>
  <c r="F15" i="7"/>
  <c r="F16" i="7"/>
  <c r="F17" i="7"/>
  <c r="F18" i="7"/>
  <c r="F19" i="7"/>
  <c r="F20" i="7"/>
  <c r="F21" i="7"/>
  <c r="T5" i="7"/>
  <c r="U5" i="7"/>
  <c r="V5" i="7"/>
  <c r="C16" i="1"/>
  <c r="D16" i="1"/>
  <c r="E16" i="1"/>
  <c r="F16" i="1"/>
  <c r="H16" i="1"/>
  <c r="I16" i="1"/>
  <c r="J16" i="1"/>
  <c r="L43" i="1"/>
  <c r="K43" i="1"/>
  <c r="J43" i="1"/>
  <c r="L16" i="1"/>
  <c r="K16" i="1"/>
  <c r="Q42" i="1"/>
  <c r="I43" i="1"/>
  <c r="I38" i="1"/>
  <c r="H43" i="1"/>
  <c r="G43" i="1"/>
  <c r="F43" i="1"/>
  <c r="G16" i="1"/>
  <c r="E43" i="1"/>
  <c r="A9" i="83"/>
  <c r="A10" i="83" s="1"/>
  <c r="A11" i="83" s="1"/>
  <c r="A12" i="83" s="1"/>
  <c r="A13" i="83" s="1"/>
  <c r="A14" i="83" s="1"/>
  <c r="A15" i="83" s="1"/>
  <c r="A16" i="83" s="1"/>
  <c r="A17" i="83" s="1"/>
  <c r="S5" i="7"/>
  <c r="R5" i="7"/>
  <c r="Q5" i="7"/>
  <c r="P5" i="7"/>
  <c r="O5" i="7"/>
  <c r="N5" i="7"/>
  <c r="M5" i="7"/>
  <c r="L5" i="7"/>
  <c r="K5" i="7"/>
  <c r="J5" i="7"/>
  <c r="K38" i="1"/>
  <c r="J38" i="1"/>
  <c r="H38" i="1"/>
  <c r="G38" i="1"/>
  <c r="F38" i="1"/>
  <c r="K10" i="1"/>
  <c r="J10" i="1"/>
  <c r="I10" i="1"/>
  <c r="H10" i="1"/>
  <c r="G10" i="1"/>
  <c r="F10" i="1"/>
  <c r="E10" i="1"/>
  <c r="D10" i="1"/>
  <c r="C10" i="1"/>
  <c r="V40" i="82"/>
  <c r="U40" i="82"/>
  <c r="T40" i="82"/>
  <c r="S40" i="82"/>
  <c r="R40" i="82"/>
  <c r="Q40" i="82"/>
  <c r="P40" i="82"/>
  <c r="O40" i="82"/>
  <c r="N40" i="82"/>
  <c r="M40" i="82"/>
  <c r="L40" i="82"/>
  <c r="K40" i="82"/>
  <c r="J40" i="82"/>
  <c r="Y31" i="82"/>
  <c r="V30" i="82"/>
  <c r="U30" i="82"/>
  <c r="T30" i="82"/>
  <c r="S30" i="82"/>
  <c r="R30" i="82"/>
  <c r="Q30" i="82"/>
  <c r="P30" i="82"/>
  <c r="O30" i="82"/>
  <c r="N30" i="82"/>
  <c r="M30" i="82"/>
  <c r="L30" i="82"/>
  <c r="K30" i="82"/>
  <c r="J30" i="82"/>
  <c r="H27" i="82"/>
  <c r="Y27" i="82" s="1"/>
  <c r="F27" i="82"/>
  <c r="H26" i="82"/>
  <c r="Y26" i="82" s="1"/>
  <c r="F26" i="82"/>
  <c r="H25" i="82"/>
  <c r="Y25" i="82" s="1"/>
  <c r="F25" i="82"/>
  <c r="H24" i="82"/>
  <c r="Y24" i="82" s="1"/>
  <c r="F24" i="82"/>
  <c r="H23" i="82"/>
  <c r="Y23" i="82" s="1"/>
  <c r="F23" i="82"/>
  <c r="H22" i="82"/>
  <c r="Y22" i="82" s="1"/>
  <c r="F22" i="82"/>
  <c r="H21" i="82"/>
  <c r="Y21" i="82" s="1"/>
  <c r="F21" i="82"/>
  <c r="H20" i="82"/>
  <c r="Y20" i="82" s="1"/>
  <c r="F20" i="82"/>
  <c r="H19" i="82"/>
  <c r="Y19" i="82" s="1"/>
  <c r="F19" i="82"/>
  <c r="H18" i="82"/>
  <c r="Y18" i="82" s="1"/>
  <c r="F18" i="82"/>
  <c r="H17" i="82"/>
  <c r="Y17" i="82" s="1"/>
  <c r="F17" i="82"/>
  <c r="H16" i="82"/>
  <c r="Y16" i="82" s="1"/>
  <c r="F16" i="82"/>
  <c r="H15" i="82"/>
  <c r="F15" i="82"/>
  <c r="H14" i="82"/>
  <c r="F14" i="82"/>
  <c r="H13" i="82"/>
  <c r="Y13" i="82" s="1"/>
  <c r="F13" i="82"/>
  <c r="H12" i="82"/>
  <c r="Y12" i="82" s="1"/>
  <c r="F12" i="82"/>
  <c r="H11" i="82"/>
  <c r="Y11" i="82" s="1"/>
  <c r="F11" i="82"/>
  <c r="H10" i="82"/>
  <c r="Y10" i="82" s="1"/>
  <c r="F10" i="82"/>
  <c r="H9" i="82"/>
  <c r="F9" i="82"/>
  <c r="H8" i="82"/>
  <c r="Y8" i="82" s="1"/>
  <c r="F8" i="82"/>
  <c r="H7" i="82"/>
  <c r="Y7" i="82" s="1"/>
  <c r="F7" i="82"/>
  <c r="A7" i="82"/>
  <c r="A8" i="82" s="1"/>
  <c r="A9" i="82" s="1"/>
  <c r="A10" i="82" s="1"/>
  <c r="A11" i="82" s="1"/>
  <c r="A12" i="82" s="1"/>
  <c r="A13" i="82" s="1"/>
  <c r="A14" i="82" s="1"/>
  <c r="A15" i="82" s="1"/>
  <c r="A16" i="82" s="1"/>
  <c r="A17" i="82" s="1"/>
  <c r="A18" i="82" s="1"/>
  <c r="A19" i="82" s="1"/>
  <c r="A20" i="82" s="1"/>
  <c r="A21" i="82" s="1"/>
  <c r="A22" i="82" s="1"/>
  <c r="H6" i="82"/>
  <c r="Y6" i="82" s="1"/>
  <c r="F6" i="82"/>
  <c r="V5" i="82"/>
  <c r="U5" i="82"/>
  <c r="T5" i="82"/>
  <c r="S5" i="82"/>
  <c r="R5" i="82"/>
  <c r="Q5" i="82"/>
  <c r="P5" i="82"/>
  <c r="O5" i="82"/>
  <c r="N5" i="82"/>
  <c r="M5" i="82"/>
  <c r="L5" i="82"/>
  <c r="K5" i="82"/>
  <c r="J5" i="82"/>
  <c r="A2" i="82"/>
  <c r="H21" i="7"/>
  <c r="X21" i="7" s="1"/>
  <c r="F25" i="81"/>
  <c r="L38" i="1"/>
  <c r="C25" i="81" s="1"/>
  <c r="L10" i="1"/>
  <c r="F27" i="80"/>
  <c r="F26" i="80"/>
  <c r="F25" i="80"/>
  <c r="F24" i="80"/>
  <c r="F23" i="80"/>
  <c r="F22" i="80"/>
  <c r="F21" i="80"/>
  <c r="F20" i="80"/>
  <c r="F19" i="80"/>
  <c r="F18" i="80"/>
  <c r="F17" i="80"/>
  <c r="F16" i="80"/>
  <c r="F15" i="80"/>
  <c r="F14" i="80"/>
  <c r="F13" i="80"/>
  <c r="F12" i="80"/>
  <c r="F11" i="80"/>
  <c r="F10" i="80"/>
  <c r="F9" i="80"/>
  <c r="F8" i="80"/>
  <c r="F7" i="80"/>
  <c r="F6" i="80"/>
  <c r="U39" i="80"/>
  <c r="T39" i="80"/>
  <c r="S39" i="80"/>
  <c r="R39" i="80"/>
  <c r="Q39" i="80"/>
  <c r="P39" i="80"/>
  <c r="O39" i="80"/>
  <c r="N39" i="80"/>
  <c r="M39" i="80"/>
  <c r="L39" i="80"/>
  <c r="K39" i="80"/>
  <c r="J39" i="80"/>
  <c r="X32" i="80"/>
  <c r="X31" i="80"/>
  <c r="U30" i="80"/>
  <c r="T30" i="80"/>
  <c r="S30" i="80"/>
  <c r="R30" i="80"/>
  <c r="Q30" i="80"/>
  <c r="P30" i="80"/>
  <c r="O30" i="80"/>
  <c r="N30" i="80"/>
  <c r="M30" i="80"/>
  <c r="L30" i="80"/>
  <c r="K30" i="80"/>
  <c r="J30" i="80"/>
  <c r="A28" i="80"/>
  <c r="A29" i="80" s="1"/>
  <c r="A30" i="80" s="1"/>
  <c r="A31" i="80" s="1"/>
  <c r="A32" i="80" s="1"/>
  <c r="A33" i="80" s="1"/>
  <c r="A34" i="80" s="1"/>
  <c r="H27" i="80"/>
  <c r="X27" i="80" s="1"/>
  <c r="H26" i="80"/>
  <c r="X26" i="80" s="1"/>
  <c r="H25" i="80"/>
  <c r="H24" i="80"/>
  <c r="X24" i="80" s="1"/>
  <c r="H23" i="80"/>
  <c r="X23" i="80" s="1"/>
  <c r="H22" i="80"/>
  <c r="X22" i="80" s="1"/>
  <c r="H21" i="80"/>
  <c r="X21" i="80" s="1"/>
  <c r="H20" i="80"/>
  <c r="X20" i="80" s="1"/>
  <c r="H19" i="80"/>
  <c r="X19" i="80" s="1"/>
  <c r="H18" i="80"/>
  <c r="X18" i="80" s="1"/>
  <c r="H17" i="80"/>
  <c r="H16" i="80"/>
  <c r="X16" i="80" s="1"/>
  <c r="H15" i="80"/>
  <c r="X15" i="80" s="1"/>
  <c r="H14" i="80"/>
  <c r="X14" i="80" s="1"/>
  <c r="H13" i="80"/>
  <c r="X13" i="80" s="1"/>
  <c r="H12" i="80"/>
  <c r="X12" i="80" s="1"/>
  <c r="H11" i="80"/>
  <c r="X11" i="80" s="1"/>
  <c r="H10" i="80"/>
  <c r="H9" i="80"/>
  <c r="H8" i="80"/>
  <c r="H7" i="80"/>
  <c r="X7" i="80" s="1"/>
  <c r="H6" i="80"/>
  <c r="X6" i="80" s="1"/>
  <c r="A6" i="80"/>
  <c r="A7" i="80" s="1"/>
  <c r="A8" i="80" s="1"/>
  <c r="A9" i="80" s="1"/>
  <c r="A10" i="80" s="1"/>
  <c r="A11" i="80" s="1"/>
  <c r="A12" i="80" s="1"/>
  <c r="A13" i="80" s="1"/>
  <c r="A14" i="80" s="1"/>
  <c r="A15" i="80" s="1"/>
  <c r="A16" i="80" s="1"/>
  <c r="A17" i="80" s="1"/>
  <c r="A18" i="80" s="1"/>
  <c r="A19" i="80" s="1"/>
  <c r="A20" i="80" s="1"/>
  <c r="A21" i="80" s="1"/>
  <c r="A22" i="80" s="1"/>
  <c r="A23" i="80" s="1"/>
  <c r="U5" i="80"/>
  <c r="T5" i="80"/>
  <c r="S5" i="80"/>
  <c r="R5" i="80"/>
  <c r="Q5" i="80"/>
  <c r="P5" i="80"/>
  <c r="O5" i="80"/>
  <c r="N5" i="80"/>
  <c r="M5" i="80"/>
  <c r="A2" i="80"/>
  <c r="E15" i="2"/>
  <c r="D15" i="2" s="1"/>
  <c r="E13" i="77"/>
  <c r="G13" i="77" s="1"/>
  <c r="S42" i="79"/>
  <c r="S43" i="79"/>
  <c r="S41" i="79"/>
  <c r="C8" i="73"/>
  <c r="D7" i="73"/>
  <c r="G13" i="73" s="1"/>
  <c r="H11" i="7"/>
  <c r="X11" i="7" s="1"/>
  <c r="H10" i="7"/>
  <c r="X10" i="7" s="1"/>
  <c r="D21" i="29"/>
  <c r="C15" i="2"/>
  <c r="C24" i="73"/>
  <c r="D24" i="73" s="1"/>
  <c r="G30" i="73" s="1"/>
  <c r="D23" i="73"/>
  <c r="G29" i="73" s="1"/>
  <c r="G57" i="73"/>
  <c r="F54" i="73" s="1"/>
  <c r="D55" i="73"/>
  <c r="G61" i="73" s="1"/>
  <c r="D56" i="73"/>
  <c r="G62" i="73" s="1"/>
  <c r="D54" i="73"/>
  <c r="D53" i="73"/>
  <c r="B57" i="73"/>
  <c r="H20" i="7"/>
  <c r="X20" i="7" s="1"/>
  <c r="H19" i="7"/>
  <c r="X19" i="7" s="1"/>
  <c r="H18" i="7"/>
  <c r="B3" i="78"/>
  <c r="C11" i="77"/>
  <c r="C13" i="76" s="1"/>
  <c r="C13" i="77"/>
  <c r="C15" i="76" s="1"/>
  <c r="E14" i="77"/>
  <c r="G14" i="77" s="1"/>
  <c r="C14" i="77"/>
  <c r="C16" i="76" s="1"/>
  <c r="H29" i="77"/>
  <c r="J29" i="77" s="1"/>
  <c r="H28" i="77"/>
  <c r="J28" i="77" s="1"/>
  <c r="B3" i="77"/>
  <c r="E23" i="77"/>
  <c r="E24" i="77"/>
  <c r="J24" i="77" s="1"/>
  <c r="H14" i="77" s="1"/>
  <c r="B5" i="76"/>
  <c r="B5" i="75"/>
  <c r="E19" i="75"/>
  <c r="I25" i="29"/>
  <c r="H17" i="7"/>
  <c r="X17" i="7" s="1"/>
  <c r="H16" i="7"/>
  <c r="H6" i="7"/>
  <c r="X6" i="7" s="1"/>
  <c r="H7" i="7"/>
  <c r="X7" i="7" s="1"/>
  <c r="H8" i="7"/>
  <c r="X8" i="7" s="1"/>
  <c r="H9" i="7"/>
  <c r="X9" i="7" s="1"/>
  <c r="H12" i="7"/>
  <c r="I12" i="7" s="1"/>
  <c r="H13" i="7"/>
  <c r="H14" i="7"/>
  <c r="X14" i="7" s="1"/>
  <c r="H15" i="7"/>
  <c r="I15" i="7" s="1"/>
  <c r="A9" i="78"/>
  <c r="A10" i="78" s="1"/>
  <c r="A11" i="78" s="1"/>
  <c r="A12" i="78" s="1"/>
  <c r="A13" i="78" s="1"/>
  <c r="A14" i="78" s="1"/>
  <c r="A15" i="78" s="1"/>
  <c r="A16" i="78" s="1"/>
  <c r="A17" i="78" s="1"/>
  <c r="A18" i="78" s="1"/>
  <c r="A19" i="78" s="1"/>
  <c r="A20" i="78" s="1"/>
  <c r="A21" i="78" s="1"/>
  <c r="A22" i="78" s="1"/>
  <c r="A23" i="78" s="1"/>
  <c r="A24" i="78" s="1"/>
  <c r="A25" i="78" s="1"/>
  <c r="C25" i="78"/>
  <c r="D25" i="78"/>
  <c r="A6" i="77"/>
  <c r="A7" i="77" s="1"/>
  <c r="A8" i="77" s="1"/>
  <c r="A9" i="77" s="1"/>
  <c r="A10" i="77" s="1"/>
  <c r="A11" i="77" s="1"/>
  <c r="A12" i="77" s="1"/>
  <c r="A13" i="77" s="1"/>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E16" i="77"/>
  <c r="C38" i="77"/>
  <c r="F13" i="77" s="1"/>
  <c r="A9" i="76"/>
  <c r="A10" i="76" s="1"/>
  <c r="A11" i="76" s="1"/>
  <c r="A12" i="76" s="1"/>
  <c r="A13" i="76" s="1"/>
  <c r="A14" i="76" s="1"/>
  <c r="A15" i="76" s="1"/>
  <c r="A16" i="76" s="1"/>
  <c r="A17" i="76" s="1"/>
  <c r="A18" i="76" s="1"/>
  <c r="A19" i="76" s="1"/>
  <c r="A20" i="76" s="1"/>
  <c r="A21" i="76" s="1"/>
  <c r="A22" i="76" s="1"/>
  <c r="A23" i="76" s="1"/>
  <c r="A24" i="76" s="1"/>
  <c r="A25" i="76" s="1"/>
  <c r="A26" i="76" s="1"/>
  <c r="A27" i="76" s="1"/>
  <c r="A28" i="76" s="1"/>
  <c r="A10" i="75"/>
  <c r="A11" i="75" s="1"/>
  <c r="A12" i="75" s="1"/>
  <c r="A13" i="75" s="1"/>
  <c r="A14" i="75" s="1"/>
  <c r="A15" i="75" s="1"/>
  <c r="A16" i="75" s="1"/>
  <c r="A17" i="75" s="1"/>
  <c r="A18" i="75" s="1"/>
  <c r="A19" i="75" s="1"/>
  <c r="A20" i="75" s="1"/>
  <c r="A21" i="75" s="1"/>
  <c r="A22" i="75" s="1"/>
  <c r="A23" i="75" s="1"/>
  <c r="A24" i="75" s="1"/>
  <c r="D20" i="29"/>
  <c r="D19" i="29"/>
  <c r="D18" i="29"/>
  <c r="H13" i="29"/>
  <c r="H12" i="29"/>
  <c r="D40" i="73"/>
  <c r="G46" i="73" s="1"/>
  <c r="D39" i="73"/>
  <c r="D38" i="73"/>
  <c r="D37" i="73"/>
  <c r="B108" i="73"/>
  <c r="B109" i="73" s="1"/>
  <c r="B124" i="73"/>
  <c r="D124" i="73" s="1"/>
  <c r="D125" i="73"/>
  <c r="G131" i="73" s="1"/>
  <c r="B126" i="73"/>
  <c r="D126" i="73" s="1"/>
  <c r="D123" i="73"/>
  <c r="G109" i="73"/>
  <c r="F106" i="73" s="1"/>
  <c r="D107" i="73"/>
  <c r="G113" i="73" s="1"/>
  <c r="D106" i="73"/>
  <c r="D105" i="73"/>
  <c r="G41" i="73"/>
  <c r="F37" i="73" s="1"/>
  <c r="B41" i="73"/>
  <c r="D69" i="73"/>
  <c r="G73" i="73"/>
  <c r="F70" i="73" s="1"/>
  <c r="D70" i="73"/>
  <c r="D71" i="73"/>
  <c r="G77" i="73" s="1"/>
  <c r="D72" i="73"/>
  <c r="G78" i="73" s="1"/>
  <c r="B73" i="73"/>
  <c r="D87" i="73"/>
  <c r="G91" i="73"/>
  <c r="F87" i="73" s="1"/>
  <c r="D88" i="73"/>
  <c r="D89" i="73"/>
  <c r="G95" i="73" s="1"/>
  <c r="D90" i="73"/>
  <c r="B91" i="73"/>
  <c r="F25" i="72"/>
  <c r="S26" i="7"/>
  <c r="C14" i="81" s="1"/>
  <c r="X27" i="7"/>
  <c r="A6" i="21"/>
  <c r="A7" i="21" s="1"/>
  <c r="A8" i="21" s="1"/>
  <c r="A9" i="21" s="1"/>
  <c r="A10" i="21" s="1"/>
  <c r="A11" i="21" s="1"/>
  <c r="A12" i="21" s="1"/>
  <c r="A9" i="71"/>
  <c r="A10" i="71" s="1"/>
  <c r="A11" i="71" s="1"/>
  <c r="A12" i="71" s="1"/>
  <c r="A13" i="71" s="1"/>
  <c r="A14" i="71" s="1"/>
  <c r="A15" i="71" s="1"/>
  <c r="A16" i="71" s="1"/>
  <c r="A17" i="71" s="1"/>
  <c r="A18" i="71" s="1"/>
  <c r="A19" i="71" s="1"/>
  <c r="A20" i="71" s="1"/>
  <c r="A21" i="71" s="1"/>
  <c r="A22" i="71" s="1"/>
  <c r="A23" i="71" s="1"/>
  <c r="A24" i="71" s="1"/>
  <c r="A25" i="71" s="1"/>
  <c r="A26" i="71" s="1"/>
  <c r="A27" i="71" s="1"/>
  <c r="A28" i="71" s="1"/>
  <c r="A29" i="71" s="1"/>
  <c r="A30" i="71" s="1"/>
  <c r="A31" i="71" s="1"/>
  <c r="A32" i="71" s="1"/>
  <c r="A33" i="71" s="1"/>
  <c r="A34" i="71" s="1"/>
  <c r="A35" i="71" s="1"/>
  <c r="A6" i="1"/>
  <c r="A7" i="1" s="1"/>
  <c r="A8" i="1" s="1"/>
  <c r="A9" i="1" s="1"/>
  <c r="A10" i="1" s="1"/>
  <c r="A12" i="1" s="1"/>
  <c r="A14" i="1" s="1"/>
  <c r="A16" i="1" s="1"/>
  <c r="A18" i="1" s="1"/>
  <c r="A20" i="1" s="1"/>
  <c r="A22" i="1" s="1"/>
  <c r="A24" i="1" s="1"/>
  <c r="A25" i="1" s="1"/>
  <c r="A26" i="1" s="1"/>
  <c r="A27" i="1" s="1"/>
  <c r="A28" i="1" s="1"/>
  <c r="A30" i="1" s="1"/>
  <c r="A34" i="1" s="1"/>
  <c r="A35" i="1" s="1"/>
  <c r="A36" i="1" s="1"/>
  <c r="A37" i="1" s="1"/>
  <c r="A38" i="1" s="1"/>
  <c r="A39" i="1" s="1"/>
  <c r="A40" i="1" s="1"/>
  <c r="A41" i="1" s="1"/>
  <c r="A42" i="1" s="1"/>
  <c r="A43" i="1" s="1"/>
  <c r="A44" i="1" s="1"/>
  <c r="A6" i="29"/>
  <c r="A7" i="29" s="1"/>
  <c r="A8" i="29" s="1"/>
  <c r="A9" i="29" s="1"/>
  <c r="A10" i="29" s="1"/>
  <c r="A11" i="29" s="1"/>
  <c r="A12" i="29" s="1"/>
  <c r="A13" i="29" s="1"/>
  <c r="A14" i="29" s="1"/>
  <c r="A15" i="29" s="1"/>
  <c r="A16" i="29" s="1"/>
  <c r="A17" i="29" s="1"/>
  <c r="A18" i="29" s="1"/>
  <c r="A19" i="29" s="1"/>
  <c r="A20" i="29" s="1"/>
  <c r="A21" i="29" s="1"/>
  <c r="A22" i="29" s="1"/>
  <c r="A23" i="29" s="1"/>
  <c r="A24" i="29" s="1"/>
  <c r="A25" i="29" s="1"/>
  <c r="A26" i="29" s="1"/>
  <c r="A27" i="29" s="1"/>
  <c r="A28" i="29" s="1"/>
  <c r="A29" i="29" s="1"/>
  <c r="A30" i="29" s="1"/>
  <c r="A31" i="29" s="1"/>
  <c r="A32" i="29" s="1"/>
  <c r="A33" i="29" s="1"/>
  <c r="A34" i="29" s="1"/>
  <c r="A35" i="29" s="1"/>
  <c r="A36" i="29" s="1"/>
  <c r="A37" i="29" s="1"/>
  <c r="A38" i="29" s="1"/>
  <c r="A39" i="29" s="1"/>
  <c r="A40" i="29" s="1"/>
  <c r="A9" i="2"/>
  <c r="A10" i="2" s="1"/>
  <c r="A11" i="2" s="1"/>
  <c r="A12" i="2" s="1"/>
  <c r="A13" i="2" s="1"/>
  <c r="A14" i="2" s="1"/>
  <c r="Q26" i="7"/>
  <c r="R26" i="7"/>
  <c r="P26" i="7"/>
  <c r="O26" i="7"/>
  <c r="N26" i="7"/>
  <c r="M26" i="7"/>
  <c r="L26" i="7"/>
  <c r="K26" i="7"/>
  <c r="J26" i="7"/>
  <c r="D13" i="29"/>
  <c r="D12" i="29"/>
  <c r="D21" i="73"/>
  <c r="G25" i="73"/>
  <c r="F22" i="73" s="1"/>
  <c r="B25" i="73"/>
  <c r="D22" i="73"/>
  <c r="E14" i="2"/>
  <c r="D14" i="2" s="1"/>
  <c r="D16" i="21"/>
  <c r="C12" i="77"/>
  <c r="C14" i="76" s="1"/>
  <c r="C16" i="21"/>
  <c r="E17" i="75"/>
  <c r="C6" i="73"/>
  <c r="D43" i="1"/>
  <c r="C15" i="75"/>
  <c r="C21" i="75" s="1"/>
  <c r="C43" i="1"/>
  <c r="C17" i="75"/>
  <c r="C19" i="75"/>
  <c r="D17" i="75"/>
  <c r="B6" i="73"/>
  <c r="D15" i="75"/>
  <c r="D21" i="75" s="1"/>
  <c r="B5" i="73"/>
  <c r="G9" i="73" s="1"/>
  <c r="B8" i="73"/>
  <c r="D19" i="75"/>
  <c r="C5" i="73"/>
  <c r="F26" i="7" l="1"/>
  <c r="F28" i="7" s="1"/>
  <c r="D44" i="1"/>
  <c r="D46" i="1" s="1"/>
  <c r="I16" i="7"/>
  <c r="I15" i="80"/>
  <c r="I14" i="82"/>
  <c r="I16" i="80"/>
  <c r="I20" i="82"/>
  <c r="I18" i="82"/>
  <c r="I17" i="82"/>
  <c r="D8" i="73"/>
  <c r="G14" i="73" s="1"/>
  <c r="I27" i="82"/>
  <c r="F44" i="1"/>
  <c r="F46" i="1" s="1"/>
  <c r="J44" i="1"/>
  <c r="J46" i="1" s="1"/>
  <c r="Y14" i="82"/>
  <c r="I16" i="82"/>
  <c r="I12" i="82"/>
  <c r="I31" i="29"/>
  <c r="X25" i="7" s="1"/>
  <c r="I17" i="7"/>
  <c r="I25" i="82"/>
  <c r="I7" i="82"/>
  <c r="I26" i="80"/>
  <c r="C17" i="2"/>
  <c r="F30" i="7" s="1"/>
  <c r="F32" i="7" s="1"/>
  <c r="F17" i="75"/>
  <c r="I18" i="80"/>
  <c r="E17" i="2"/>
  <c r="I30" i="7" s="1"/>
  <c r="I18" i="7"/>
  <c r="I9" i="80"/>
  <c r="I17" i="80"/>
  <c r="D5" i="73"/>
  <c r="D9" i="73" s="1"/>
  <c r="I27" i="80"/>
  <c r="I8" i="82"/>
  <c r="I6" i="7"/>
  <c r="X18" i="7"/>
  <c r="F105" i="73"/>
  <c r="G107" i="73" s="1"/>
  <c r="G108" i="73" s="1"/>
  <c r="G112" i="73" s="1"/>
  <c r="I7" i="80"/>
  <c r="F88" i="73"/>
  <c r="G89" i="73" s="1"/>
  <c r="G90" i="73" s="1"/>
  <c r="G94" i="73" s="1"/>
  <c r="X9" i="80"/>
  <c r="F21" i="73"/>
  <c r="G23" i="73" s="1"/>
  <c r="G24" i="73" s="1"/>
  <c r="G28" i="73" s="1"/>
  <c r="G31" i="73" s="1"/>
  <c r="I10" i="7"/>
  <c r="I6" i="82"/>
  <c r="I21" i="7"/>
  <c r="I14" i="7"/>
  <c r="I14" i="80"/>
  <c r="X17" i="80"/>
  <c r="C14" i="72"/>
  <c r="C19" i="72" s="1"/>
  <c r="C40" i="72" s="1"/>
  <c r="X15" i="7"/>
  <c r="D14" i="77"/>
  <c r="E16" i="76" s="1"/>
  <c r="D16" i="76" s="1"/>
  <c r="I12" i="80"/>
  <c r="I20" i="80"/>
  <c r="I24" i="80"/>
  <c r="F30" i="82"/>
  <c r="I15" i="82"/>
  <c r="I19" i="82"/>
  <c r="I21" i="82"/>
  <c r="I23" i="82"/>
  <c r="J22" i="1"/>
  <c r="J27" i="1" s="1"/>
  <c r="I11" i="7"/>
  <c r="D25" i="73"/>
  <c r="X16" i="7"/>
  <c r="I6" i="80"/>
  <c r="F38" i="73"/>
  <c r="G39" i="73" s="1"/>
  <c r="G40" i="73" s="1"/>
  <c r="G44" i="73" s="1"/>
  <c r="D127" i="73"/>
  <c r="E25" i="78"/>
  <c r="E21" i="76" s="1"/>
  <c r="C44" i="1"/>
  <c r="C46" i="1" s="1"/>
  <c r="I10" i="82"/>
  <c r="I11" i="82"/>
  <c r="Y15" i="82"/>
  <c r="I13" i="80"/>
  <c r="I26" i="82"/>
  <c r="I21" i="80"/>
  <c r="I24" i="82"/>
  <c r="D13" i="77"/>
  <c r="E15" i="76" s="1"/>
  <c r="D15" i="76" s="1"/>
  <c r="J26" i="21"/>
  <c r="F13" i="21" s="1"/>
  <c r="D57" i="73"/>
  <c r="D59" i="73"/>
  <c r="D62" i="73" s="1"/>
  <c r="F53" i="73"/>
  <c r="G55" i="73" s="1"/>
  <c r="G56" i="73" s="1"/>
  <c r="G60" i="73" s="1"/>
  <c r="G63" i="73" s="1"/>
  <c r="F19" i="75"/>
  <c r="I9" i="7"/>
  <c r="I8" i="80"/>
  <c r="F30" i="80"/>
  <c r="I19" i="80"/>
  <c r="I23" i="80"/>
  <c r="I22" i="82"/>
  <c r="K22" i="1"/>
  <c r="K25" i="1" s="1"/>
  <c r="D27" i="71"/>
  <c r="D31" i="71" s="1"/>
  <c r="I9" i="82"/>
  <c r="I11" i="80"/>
  <c r="X12" i="7"/>
  <c r="I22" i="80"/>
  <c r="G127" i="73"/>
  <c r="I19" i="7"/>
  <c r="X8" i="80"/>
  <c r="D6" i="73"/>
  <c r="B127" i="73"/>
  <c r="I20" i="7"/>
  <c r="I8" i="7"/>
  <c r="I13" i="82"/>
  <c r="D27" i="73"/>
  <c r="D30" i="73" s="1"/>
  <c r="F69" i="73"/>
  <c r="G71" i="73" s="1"/>
  <c r="G72" i="73" s="1"/>
  <c r="G76" i="73" s="1"/>
  <c r="G79" i="73" s="1"/>
  <c r="G23" i="77"/>
  <c r="H23" i="77" s="1"/>
  <c r="J23" i="77" s="1"/>
  <c r="I25" i="80"/>
  <c r="Y9" i="82"/>
  <c r="K44" i="1"/>
  <c r="K46" i="1" s="1"/>
  <c r="F6" i="73"/>
  <c r="I10" i="80"/>
  <c r="X10" i="80"/>
  <c r="F14" i="77"/>
  <c r="I13" i="7"/>
  <c r="X13" i="7"/>
  <c r="G96" i="73"/>
  <c r="D93" i="73"/>
  <c r="D96" i="73" s="1"/>
  <c r="D75" i="73"/>
  <c r="D78" i="73" s="1"/>
  <c r="D73" i="73"/>
  <c r="D41" i="73"/>
  <c r="D43" i="73"/>
  <c r="D46" i="73" s="1"/>
  <c r="D91" i="73"/>
  <c r="D108" i="73"/>
  <c r="B9" i="73"/>
  <c r="F5" i="73"/>
  <c r="G7" i="73" s="1"/>
  <c r="G8" i="73" s="1"/>
  <c r="G12" i="73" s="1"/>
  <c r="G15" i="73" s="1"/>
  <c r="G132" i="73"/>
  <c r="D129" i="73"/>
  <c r="D132" i="73" s="1"/>
  <c r="G45" i="73"/>
  <c r="I7" i="7"/>
  <c r="G24" i="77"/>
  <c r="X25" i="80"/>
  <c r="I44" i="1"/>
  <c r="I46" i="1" s="1"/>
  <c r="J30" i="77"/>
  <c r="H15" i="77" s="1"/>
  <c r="C17" i="76"/>
  <c r="C23" i="76" s="1"/>
  <c r="I22" i="7"/>
  <c r="L22" i="1"/>
  <c r="L28" i="1" s="1"/>
  <c r="H44" i="1"/>
  <c r="H46" i="1" s="1"/>
  <c r="C31" i="71"/>
  <c r="Q16" i="1"/>
  <c r="E44" i="1"/>
  <c r="E46" i="1" s="1"/>
  <c r="J27" i="21"/>
  <c r="M22" i="1"/>
  <c r="M28" i="1" s="1"/>
  <c r="D11" i="77"/>
  <c r="E13" i="76" s="1"/>
  <c r="N22" i="1"/>
  <c r="N25" i="1" s="1"/>
  <c r="I23" i="7"/>
  <c r="C19" i="81"/>
  <c r="E16" i="21"/>
  <c r="C16" i="77"/>
  <c r="N44" i="1"/>
  <c r="N46" i="1" s="1"/>
  <c r="O44" i="1"/>
  <c r="O46" i="1" s="1"/>
  <c r="O22" i="1"/>
  <c r="O28" i="1" s="1"/>
  <c r="Q10" i="1"/>
  <c r="C14" i="83" s="1"/>
  <c r="M44" i="1"/>
  <c r="M46" i="1" s="1"/>
  <c r="Q38" i="1"/>
  <c r="G44" i="1"/>
  <c r="G46" i="1" s="1"/>
  <c r="Q43" i="1"/>
  <c r="D22" i="1"/>
  <c r="D25" i="1" s="1"/>
  <c r="H22" i="1"/>
  <c r="H27" i="1" s="1"/>
  <c r="G22" i="1"/>
  <c r="G24" i="1" s="1"/>
  <c r="L44" i="1"/>
  <c r="L46" i="1" s="1"/>
  <c r="C25" i="72"/>
  <c r="C22" i="1"/>
  <c r="C28" i="1" s="1"/>
  <c r="F22" i="1"/>
  <c r="E22" i="1"/>
  <c r="E24" i="1" s="1"/>
  <c r="C28" i="83"/>
  <c r="I22" i="1"/>
  <c r="I28" i="1" s="1"/>
  <c r="I26" i="7" l="1"/>
  <c r="I29" i="80"/>
  <c r="X29" i="80" s="1"/>
  <c r="F27" i="71"/>
  <c r="E21" i="2" s="1"/>
  <c r="H30" i="7"/>
  <c r="E14" i="83" s="1"/>
  <c r="D17" i="2"/>
  <c r="C23" i="2"/>
  <c r="C12" i="72" s="1"/>
  <c r="L25" i="1"/>
  <c r="K28" i="1"/>
  <c r="K27" i="1"/>
  <c r="K24" i="1"/>
  <c r="K26" i="1" s="1"/>
  <c r="Y28" i="82"/>
  <c r="Y30" i="82" s="1"/>
  <c r="Z30" i="82" s="1"/>
  <c r="J24" i="1"/>
  <c r="E36" i="80"/>
  <c r="D11" i="73"/>
  <c r="D14" i="73" s="1"/>
  <c r="G97" i="73"/>
  <c r="E37" i="82"/>
  <c r="C16" i="83"/>
  <c r="C26" i="83" s="1"/>
  <c r="C30" i="83" s="1"/>
  <c r="D16" i="83" s="1"/>
  <c r="J25" i="1"/>
  <c r="J28" i="1"/>
  <c r="X24" i="7"/>
  <c r="X26" i="7" s="1"/>
  <c r="Y26" i="7" s="1"/>
  <c r="I30" i="82"/>
  <c r="H30" i="82" s="1"/>
  <c r="X28" i="80"/>
  <c r="I28" i="7"/>
  <c r="L27" i="1"/>
  <c r="G47" i="73"/>
  <c r="L24" i="1"/>
  <c r="J28" i="21"/>
  <c r="G12" i="77"/>
  <c r="D12" i="77" s="1"/>
  <c r="E14" i="76" s="1"/>
  <c r="D14" i="76" s="1"/>
  <c r="H26" i="7"/>
  <c r="H13" i="77"/>
  <c r="H16" i="77" s="1"/>
  <c r="E19" i="76" s="1"/>
  <c r="J25" i="77"/>
  <c r="F124" i="73"/>
  <c r="F123" i="73"/>
  <c r="G114" i="73"/>
  <c r="G115" i="73" s="1"/>
  <c r="D111" i="73"/>
  <c r="D114" i="73" s="1"/>
  <c r="D109" i="73"/>
  <c r="F14" i="21"/>
  <c r="F16" i="21" s="1"/>
  <c r="E19" i="2" s="1"/>
  <c r="E23" i="2" s="1"/>
  <c r="E12" i="72" s="1"/>
  <c r="M24" i="1"/>
  <c r="M27" i="1"/>
  <c r="M25" i="1"/>
  <c r="H25" i="1"/>
  <c r="N27" i="1"/>
  <c r="N28" i="1"/>
  <c r="N24" i="1"/>
  <c r="N26" i="1" s="1"/>
  <c r="G25" i="1"/>
  <c r="G26" i="1" s="1"/>
  <c r="D24" i="1"/>
  <c r="D26" i="1" s="1"/>
  <c r="O25" i="1"/>
  <c r="D28" i="1"/>
  <c r="D27" i="1"/>
  <c r="D13" i="76"/>
  <c r="O27" i="1"/>
  <c r="O24" i="1"/>
  <c r="H24" i="1"/>
  <c r="H28" i="1"/>
  <c r="Q22" i="1"/>
  <c r="Q25" i="1" s="1"/>
  <c r="Q44" i="1"/>
  <c r="I27" i="1"/>
  <c r="C27" i="1"/>
  <c r="C41" i="72"/>
  <c r="C42" i="72" s="1"/>
  <c r="G28" i="1"/>
  <c r="G27" i="1"/>
  <c r="C25" i="1"/>
  <c r="E25" i="1"/>
  <c r="E26" i="1" s="1"/>
  <c r="C24" i="1"/>
  <c r="I25" i="1"/>
  <c r="E27" i="1"/>
  <c r="F25" i="1"/>
  <c r="F27" i="1"/>
  <c r="E28" i="1"/>
  <c r="I24" i="1"/>
  <c r="F28" i="1"/>
  <c r="F24" i="1"/>
  <c r="L26" i="1" l="1"/>
  <c r="F17" i="2"/>
  <c r="I30" i="80"/>
  <c r="H30" i="80" s="1"/>
  <c r="X30" i="80"/>
  <c r="Y30" i="80" s="1"/>
  <c r="F21" i="2"/>
  <c r="K30" i="1"/>
  <c r="C12" i="81"/>
  <c r="C21" i="81" s="1"/>
  <c r="J26" i="1"/>
  <c r="J30" i="1" s="1"/>
  <c r="L30" i="1"/>
  <c r="E14" i="81"/>
  <c r="E19" i="81" s="1"/>
  <c r="F19" i="81" s="1"/>
  <c r="E14" i="72"/>
  <c r="E19" i="72" s="1"/>
  <c r="F19" i="72" s="1"/>
  <c r="E17" i="76"/>
  <c r="D17" i="76" s="1"/>
  <c r="H28" i="7"/>
  <c r="E16" i="83" s="1"/>
  <c r="F16" i="83" s="1"/>
  <c r="G125" i="73"/>
  <c r="G126" i="73" s="1"/>
  <c r="G130" i="73" s="1"/>
  <c r="G133" i="73" s="1"/>
  <c r="D16" i="77"/>
  <c r="G16" i="77" s="1"/>
  <c r="M26" i="1"/>
  <c r="M30" i="1" s="1"/>
  <c r="F19" i="2"/>
  <c r="H26" i="1"/>
  <c r="H30" i="1" s="1"/>
  <c r="F23" i="2"/>
  <c r="E12" i="81"/>
  <c r="O26" i="1"/>
  <c r="O30" i="1" s="1"/>
  <c r="N30" i="1"/>
  <c r="D30" i="1"/>
  <c r="I32" i="7"/>
  <c r="H32" i="7" s="1"/>
  <c r="E18" i="83" s="1"/>
  <c r="C21" i="72"/>
  <c r="F12" i="72"/>
  <c r="Q24" i="1"/>
  <c r="Q26" i="1" s="1"/>
  <c r="D28" i="83"/>
  <c r="F28" i="83" s="1"/>
  <c r="I33" i="29"/>
  <c r="I35" i="29" s="1"/>
  <c r="F24" i="83" s="1"/>
  <c r="Q28" i="1"/>
  <c r="Q27" i="1"/>
  <c r="I26" i="1"/>
  <c r="I30" i="1" s="1"/>
  <c r="F33" i="71"/>
  <c r="F35" i="71" s="1"/>
  <c r="F22" i="83" s="1"/>
  <c r="D14" i="83"/>
  <c r="D18" i="83"/>
  <c r="D26" i="83" s="1"/>
  <c r="F18" i="21"/>
  <c r="F20" i="21" s="1"/>
  <c r="F20" i="83" s="1"/>
  <c r="G30" i="1"/>
  <c r="E30" i="1"/>
  <c r="F26" i="1"/>
  <c r="F30" i="1" s="1"/>
  <c r="C26" i="1"/>
  <c r="C30" i="1" s="1"/>
  <c r="E23" i="76" l="1"/>
  <c r="F23" i="76" s="1"/>
  <c r="E15" i="75" s="1"/>
  <c r="F15" i="75" s="1"/>
  <c r="F21" i="75" s="1"/>
  <c r="E21" i="81"/>
  <c r="F21" i="81" s="1"/>
  <c r="E21" i="72"/>
  <c r="F21" i="72" s="1"/>
  <c r="F14" i="72"/>
  <c r="F14" i="81"/>
  <c r="F14" i="83"/>
  <c r="F18" i="83" s="1"/>
  <c r="F26" i="83" s="1"/>
  <c r="F30" i="83" s="1"/>
  <c r="F12" i="81"/>
  <c r="C27" i="81"/>
  <c r="D21" i="81" s="1"/>
  <c r="C27" i="72"/>
  <c r="Q30" i="1"/>
  <c r="D30" i="83"/>
  <c r="G21" i="81" l="1"/>
  <c r="D25" i="81"/>
  <c r="G25" i="81" s="1"/>
  <c r="D19" i="81"/>
  <c r="G19" i="81" s="1"/>
  <c r="D12" i="81"/>
  <c r="G12" i="81" s="1"/>
  <c r="D23" i="81"/>
  <c r="G23" i="81" s="1"/>
  <c r="D17" i="81"/>
  <c r="G17" i="81" s="1"/>
  <c r="D14" i="81"/>
  <c r="G14" i="81" s="1"/>
  <c r="D25" i="72"/>
  <c r="G25" i="72" s="1"/>
  <c r="D23" i="72"/>
  <c r="G23" i="72" s="1"/>
  <c r="D14" i="72"/>
  <c r="G14" i="72" s="1"/>
  <c r="D21" i="72"/>
  <c r="D17" i="72"/>
  <c r="G17" i="72" s="1"/>
  <c r="D12" i="72"/>
  <c r="G12" i="72" s="1"/>
  <c r="D19" i="72"/>
  <c r="G19" i="72" s="1"/>
  <c r="G21" i="72" l="1"/>
  <c r="G27" i="72" s="1"/>
  <c r="D27" i="72"/>
  <c r="D27" i="81"/>
  <c r="G27" i="8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Puget Sound Energy</author>
    <author>jsant</author>
  </authors>
  <commentList>
    <comment ref="B7" authorId="0" shapeId="0" xr:uid="{00000000-0006-0000-0200-000001000000}">
      <text>
        <r>
          <rPr>
            <b/>
            <sz val="9"/>
            <color indexed="81"/>
            <rFont val="Tahoma"/>
            <family val="2"/>
          </rPr>
          <t>Puget Sound Energy:</t>
        </r>
        <r>
          <rPr>
            <sz val="9"/>
            <color indexed="81"/>
            <rFont val="Tahoma"/>
            <family val="2"/>
          </rPr>
          <t xml:space="preserve">
Source: financial Package</t>
        </r>
      </text>
    </comment>
    <comment ref="B12" authorId="0" shapeId="0" xr:uid="{00000000-0006-0000-0200-000002000000}">
      <text>
        <r>
          <rPr>
            <b/>
            <sz val="9"/>
            <color indexed="81"/>
            <rFont val="Tahoma"/>
            <family val="2"/>
          </rPr>
          <t>Puget Sound Energy:</t>
        </r>
        <r>
          <rPr>
            <sz val="9"/>
            <color indexed="81"/>
            <rFont val="Tahoma"/>
            <family val="2"/>
          </rPr>
          <t xml:space="preserve">
Source Financial Package</t>
        </r>
      </text>
    </comment>
    <comment ref="B34" authorId="1" shapeId="0" xr:uid="{00000000-0006-0000-0200-000003000000}">
      <text>
        <r>
          <rPr>
            <sz val="8"/>
            <color indexed="81"/>
            <rFont val="Tahoma"/>
            <family val="2"/>
          </rPr>
          <t>Positive numbers are credits to equity, negative numbers are debits.</t>
        </r>
        <r>
          <rPr>
            <sz val="8"/>
            <color indexed="81"/>
            <rFont val="Tahoma"/>
            <family val="2"/>
          </rPr>
          <t xml:space="preserve">
</t>
        </r>
      </text>
    </comment>
    <comment ref="B40" authorId="0" shapeId="0" xr:uid="{00000000-0006-0000-0200-000004000000}">
      <text>
        <r>
          <rPr>
            <b/>
            <sz val="9"/>
            <color indexed="81"/>
            <rFont val="Tahoma"/>
            <family val="2"/>
          </rPr>
          <t>Puget Sound Energy:</t>
        </r>
        <r>
          <rPr>
            <sz val="9"/>
            <color indexed="81"/>
            <rFont val="Tahoma"/>
            <family val="2"/>
          </rPr>
          <t xml:space="preserve">
Source: Financial Package: retained earnings adjustment - derivative gain (loss) in retained earnings.</t>
        </r>
      </text>
    </comment>
    <comment ref="B41" authorId="0" shapeId="0" xr:uid="{00000000-0006-0000-0200-000005000000}">
      <text>
        <r>
          <rPr>
            <b/>
            <sz val="9"/>
            <color indexed="81"/>
            <rFont val="Tahoma"/>
            <family val="2"/>
          </rPr>
          <t>Puget Sound Energy:</t>
        </r>
        <r>
          <rPr>
            <sz val="9"/>
            <color indexed="81"/>
            <rFont val="Tahoma"/>
            <family val="2"/>
          </rPr>
          <t xml:space="preserve">
Source: GL: OCI-Derivatives</t>
        </r>
      </text>
    </comment>
    <comment ref="B42" authorId="0" shapeId="0" xr:uid="{00000000-0006-0000-0200-000006000000}">
      <text>
        <r>
          <rPr>
            <b/>
            <sz val="9"/>
            <color indexed="81"/>
            <rFont val="Tahoma"/>
            <family val="2"/>
          </rPr>
          <t>Puget Sound Energy:
Source: GL: OCI Other + OCI Pension</t>
        </r>
      </text>
    </comment>
    <comment ref="B44" authorId="1" shapeId="0" xr:uid="{00000000-0006-0000-0200-000007000000}">
      <text>
        <r>
          <rPr>
            <sz val="8"/>
            <color indexed="81"/>
            <rFont val="Tahoma"/>
            <family val="2"/>
          </rPr>
          <t>Back non-regulated items out of consolidated book common equity to get to regulated equity.</t>
        </r>
        <r>
          <rPr>
            <sz val="8"/>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jsant</author>
    <author>Puget Sound Energy</author>
  </authors>
  <commentList>
    <comment ref="C9" authorId="0" shapeId="0" xr:uid="{00000000-0006-0000-0400-000001000000}">
      <text>
        <r>
          <rPr>
            <sz val="8"/>
            <color indexed="81"/>
            <rFont val="Tahoma"/>
            <family val="2"/>
          </rPr>
          <t xml:space="preserve">Based on daily balances outstanding
</t>
        </r>
      </text>
    </comment>
    <comment ref="F9" authorId="0" shapeId="0" xr:uid="{00000000-0006-0000-0400-000002000000}">
      <text>
        <r>
          <rPr>
            <sz val="8"/>
            <color indexed="81"/>
            <rFont val="Tahoma"/>
            <family val="2"/>
          </rPr>
          <t>Includes Credit Facility and Letter of Credit Fees.</t>
        </r>
        <r>
          <rPr>
            <sz val="8"/>
            <color indexed="81"/>
            <rFont val="Tahoma"/>
            <family val="2"/>
          </rPr>
          <t xml:space="preserve">
</t>
        </r>
      </text>
    </comment>
    <comment ref="C11" authorId="1" shapeId="0" xr:uid="{00000000-0006-0000-0400-000003000000}">
      <text>
        <r>
          <rPr>
            <b/>
            <sz val="9"/>
            <color indexed="81"/>
            <rFont val="Tahoma"/>
            <family val="2"/>
          </rPr>
          <t>Puget Sound Energy:</t>
        </r>
        <r>
          <rPr>
            <sz val="9"/>
            <color indexed="81"/>
            <rFont val="Tahoma"/>
            <family val="2"/>
          </rPr>
          <t xml:space="preserve">
Cost of Borrowing report</t>
        </r>
      </text>
    </comment>
    <comment ref="J31" authorId="1" shapeId="0" xr:uid="{00000000-0006-0000-0400-000004000000}">
      <text>
        <r>
          <rPr>
            <b/>
            <sz val="8"/>
            <color indexed="81"/>
            <rFont val="Tahoma"/>
            <family val="2"/>
          </rPr>
          <t>Puget Sound Energy:</t>
        </r>
        <r>
          <rPr>
            <sz val="8"/>
            <color indexed="81"/>
            <rFont val="Tahoma"/>
            <family val="2"/>
          </rPr>
          <t xml:space="preserve">
Added $15 monthly to cover cost of annual amendment fees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I31" authorId="0" shapeId="0" xr:uid="{00000000-0006-0000-0700-000001000000}">
      <text>
        <r>
          <rPr>
            <sz val="8"/>
            <color indexed="81"/>
            <rFont val="Tahoma"/>
            <family val="2"/>
          </rPr>
          <t>Flows to Cost of Debt Tab</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0A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0A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0A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0A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0A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0A00-000006000000}">
      <text>
        <r>
          <rPr>
            <sz val="8"/>
            <color indexed="81"/>
            <rFont val="Tahoma"/>
            <family val="2"/>
          </rPr>
          <t xml:space="preserve">Check the detail behind the total long term debt to ensure it is properly pulling from other work.
</t>
        </r>
      </text>
    </comment>
    <comment ref="B25" authorId="0" shapeId="0" xr:uid="{00000000-0006-0000-0A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E15" authorId="0" shapeId="0" xr:uid="{00000000-0006-0000-0D00-000001000000}">
      <text>
        <r>
          <rPr>
            <sz val="8"/>
            <color indexed="81"/>
            <rFont val="Tahoma"/>
            <family val="2"/>
          </rPr>
          <t>Short-term cost priced as if under Pre-Merger facilities.</t>
        </r>
        <r>
          <rPr>
            <sz val="8"/>
            <color indexed="81"/>
            <rFont val="Tahoma"/>
            <family val="2"/>
          </rPr>
          <t xml:space="preserve">
</t>
        </r>
      </text>
    </comment>
    <comment ref="E17" authorId="0" shapeId="0" xr:uid="{00000000-0006-0000-0D00-000002000000}">
      <text>
        <r>
          <rPr>
            <sz val="8"/>
            <color indexed="81"/>
            <rFont val="Tahoma"/>
            <family val="2"/>
          </rPr>
          <t xml:space="preserve">Cost of long-term debt deemed same under Pre-Merger and Post-Merger; tho a strong case could be made that long-term debt costs are lower as a result of the credit rating upgrade from the merger.  </t>
        </r>
        <r>
          <rPr>
            <sz val="8"/>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jsant</author>
    <author>Jim Sant</author>
  </authors>
  <commentList>
    <comment ref="C10" authorId="0" shapeId="0" xr:uid="{00000000-0006-0000-0F00-000001000000}">
      <text>
        <r>
          <rPr>
            <sz val="8"/>
            <color indexed="81"/>
            <rFont val="Tahoma"/>
            <family val="2"/>
          </rPr>
          <t xml:space="preserve">Based on daily balances outstanding
</t>
        </r>
      </text>
    </comment>
    <comment ref="H10" authorId="0" shapeId="0" xr:uid="{00000000-0006-0000-0F00-000002000000}">
      <text>
        <r>
          <rPr>
            <sz val="8"/>
            <color indexed="81"/>
            <rFont val="Tahoma"/>
            <family val="2"/>
          </rPr>
          <t>Includes Credit Facility and Letter of Credit Fees.</t>
        </r>
        <r>
          <rPr>
            <sz val="8"/>
            <color indexed="81"/>
            <rFont val="Tahoma"/>
            <family val="2"/>
          </rPr>
          <t xml:space="preserve">
</t>
        </r>
      </text>
    </comment>
    <comment ref="F11" authorId="0" shapeId="0" xr:uid="{00000000-0006-0000-0F00-000003000000}">
      <text>
        <r>
          <rPr>
            <sz val="8"/>
            <color indexed="81"/>
            <rFont val="Tahoma"/>
            <family val="2"/>
          </rPr>
          <t>CP cost would be what the market would bear under pre or post-merger scenario. No adjustment need be made.</t>
        </r>
      </text>
    </comment>
    <comment ref="G12" authorId="1" shapeId="0" xr:uid="{00000000-0006-0000-0F00-000004000000}">
      <text>
        <r>
          <rPr>
            <sz val="8"/>
            <color indexed="81"/>
            <rFont val="Tahoma"/>
            <family val="2"/>
          </rPr>
          <t>Different Formula: 
Assumes takes on weighted average of the other borrowings on which its rate is based.</t>
        </r>
      </text>
    </comment>
    <comment ref="G23" authorId="0" shapeId="0" xr:uid="{00000000-0006-0000-0F00-000005000000}">
      <text>
        <r>
          <rPr>
            <sz val="8"/>
            <color indexed="81"/>
            <rFont val="Tahoma"/>
            <family val="2"/>
          </rPr>
          <t>Treated as if faciilty borrowings would have been half under the $500 million Facility and half under AR Securitization, similar to usage prior to merger in 2008.</t>
        </r>
        <r>
          <rPr>
            <sz val="8"/>
            <color indexed="81"/>
            <rFont val="Tahoma"/>
            <family val="2"/>
          </rPr>
          <t xml:space="preserve">
</t>
        </r>
      </text>
    </comment>
    <comment ref="G24" authorId="0" shapeId="0" xr:uid="{00000000-0006-0000-0F00-000006000000}">
      <text>
        <r>
          <rPr>
            <sz val="8"/>
            <color indexed="81"/>
            <rFont val="Tahoma"/>
            <family val="2"/>
          </rPr>
          <t>AR Sec Fac Comm Fee based on entire $200 million regardless of drawn amount.</t>
        </r>
        <r>
          <rPr>
            <sz val="8"/>
            <color indexed="81"/>
            <rFont val="Tahoma"/>
            <family val="2"/>
          </rPr>
          <t xml:space="preserve">
</t>
        </r>
      </text>
    </comment>
    <comment ref="J24" authorId="0" shapeId="0" xr:uid="{00000000-0006-0000-0F00-000007000000}">
      <text>
        <r>
          <rPr>
            <sz val="8"/>
            <color indexed="81"/>
            <rFont val="Tahoma"/>
            <family val="2"/>
          </rPr>
          <t>AR Sec Fac Comm Fee based on entire $200 million regardless of drawn amount.</t>
        </r>
        <r>
          <rPr>
            <sz val="8"/>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jsant</author>
  </authors>
  <commentList>
    <comment ref="B14" authorId="0" shapeId="0" xr:uid="{00000000-0006-0000-1100-000001000000}">
      <text>
        <r>
          <rPr>
            <sz val="8"/>
            <color indexed="81"/>
            <rFont val="Tahoma"/>
            <family val="2"/>
          </rPr>
          <t>This includes the hybrid security.  An argument could be made to include it in FERC 224 but it doesn't matter to the total LT Debt Cost rate which is what is sought after in this calculation.</t>
        </r>
        <r>
          <rPr>
            <sz val="8"/>
            <color indexed="81"/>
            <rFont val="Tahoma"/>
            <family val="2"/>
          </rPr>
          <t xml:space="preserve">
LTD is presented as "end of period".</t>
        </r>
      </text>
    </comment>
    <comment ref="F14" authorId="0" shapeId="0" xr:uid="{00000000-0006-0000-1100-000002000000}">
      <text>
        <r>
          <rPr>
            <sz val="8"/>
            <color indexed="81"/>
            <rFont val="Tahoma"/>
            <family val="2"/>
          </rPr>
          <t xml:space="preserve">This represents the weighted avg cost rate (all-in including issuance costs) for the LT debt outstanding at the end of the period. 
It is </t>
        </r>
        <r>
          <rPr>
            <u/>
            <sz val="8"/>
            <color indexed="81"/>
            <rFont val="Tahoma"/>
            <family val="2"/>
          </rPr>
          <t>not</t>
        </r>
        <r>
          <rPr>
            <sz val="8"/>
            <color indexed="81"/>
            <rFont val="Tahoma"/>
            <family val="2"/>
          </rPr>
          <t xml:space="preserve"> calculated using the avg debt outstanding throughout the period, even though the rate could be the same under both methods.</t>
        </r>
        <r>
          <rPr>
            <sz val="8"/>
            <color indexed="81"/>
            <rFont val="Tahoma"/>
            <family val="2"/>
          </rPr>
          <t xml:space="preserve">
</t>
        </r>
      </text>
    </comment>
    <comment ref="B16" authorId="0" shapeId="0" xr:uid="{00000000-0006-0000-1100-000003000000}">
      <text>
        <r>
          <rPr>
            <sz val="8"/>
            <color indexed="81"/>
            <rFont val="Tahoma"/>
            <family val="2"/>
          </rPr>
          <t>Previously included Trust Pref'd since it involved a separate trust with an association to PSE.</t>
        </r>
        <r>
          <rPr>
            <sz val="8"/>
            <color indexed="81"/>
            <rFont val="Tahoma"/>
            <family val="2"/>
          </rPr>
          <t xml:space="preserve">
</t>
        </r>
      </text>
    </comment>
    <comment ref="B17" authorId="0" shapeId="0" xr:uid="{00000000-0006-0000-1100-000004000000}">
      <text>
        <r>
          <rPr>
            <sz val="8"/>
            <color indexed="81"/>
            <rFont val="Tahoma"/>
            <family val="2"/>
          </rPr>
          <t>Includes Manditorily Redeemable Preferred Stock.</t>
        </r>
        <r>
          <rPr>
            <sz val="8"/>
            <color indexed="81"/>
            <rFont val="Tahoma"/>
            <family val="2"/>
          </rPr>
          <t xml:space="preserve">
</t>
        </r>
      </text>
    </comment>
    <comment ref="C17" authorId="0" shapeId="0" xr:uid="{00000000-0006-0000-1100-000005000000}">
      <text>
        <r>
          <rPr>
            <sz val="8"/>
            <color indexed="81"/>
            <rFont val="Tahoma"/>
            <family val="2"/>
          </rPr>
          <t>This should be the year-end balance.  The amounts are linked to an avg balance calc but that is the same as year end balance in this case; check to be sure this works going forward.</t>
        </r>
        <r>
          <rPr>
            <sz val="8"/>
            <color indexed="81"/>
            <rFont val="Tahoma"/>
            <family val="2"/>
          </rPr>
          <t xml:space="preserve">
</t>
        </r>
      </text>
    </comment>
    <comment ref="B19" authorId="0" shapeId="0" xr:uid="{00000000-0006-0000-1100-000006000000}">
      <text>
        <r>
          <rPr>
            <sz val="8"/>
            <color indexed="81"/>
            <rFont val="Tahoma"/>
            <family val="2"/>
          </rPr>
          <t xml:space="preserve">Check the detail behind the total long term debt to ensure it is properly pulling from other work.
</t>
        </r>
      </text>
    </comment>
    <comment ref="B25" authorId="0" shapeId="0" xr:uid="{00000000-0006-0000-1100-000007000000}">
      <text>
        <r>
          <rPr>
            <sz val="8"/>
            <color indexed="81"/>
            <rFont val="Tahoma"/>
            <family val="2"/>
          </rPr>
          <t>Plant acctg advises this is to be period ending (not average) book equity for PSE, adjusting out the PSE subsidiaries.</t>
        </r>
        <r>
          <rPr>
            <sz val="8"/>
            <color indexed="81"/>
            <rFont val="Tahoma"/>
            <family val="2"/>
          </rPr>
          <t xml:space="preserve">
</t>
        </r>
      </text>
    </comment>
  </commentList>
</comments>
</file>

<file path=xl/sharedStrings.xml><?xml version="1.0" encoding="utf-8"?>
<sst xmlns="http://schemas.openxmlformats.org/spreadsheetml/2006/main" count="871" uniqueCount="321">
  <si>
    <t>PUGET SOUND ENERGY, INC</t>
  </si>
  <si>
    <t>($ thousands)</t>
  </si>
  <si>
    <t xml:space="preserve"> </t>
  </si>
  <si>
    <t xml:space="preserve">   HEDC</t>
  </si>
  <si>
    <t>PUGET SOUND ENERGY, INC.</t>
  </si>
  <si>
    <t>(A)</t>
  </si>
  <si>
    <t>Utility Capital Structure</t>
  </si>
  <si>
    <t>Weighted</t>
  </si>
  <si>
    <t>Cost of</t>
  </si>
  <si>
    <t>Description</t>
  </si>
  <si>
    <t>Ratio</t>
  </si>
  <si>
    <t>Cost</t>
  </si>
  <si>
    <t>Capital</t>
  </si>
  <si>
    <t>Short Term Debt</t>
  </si>
  <si>
    <t>Long Term Debt</t>
  </si>
  <si>
    <t>Common Stock</t>
  </si>
  <si>
    <t>Total</t>
  </si>
  <si>
    <t>Issue</t>
  </si>
  <si>
    <t>Annual</t>
  </si>
  <si>
    <t>Rate</t>
  </si>
  <si>
    <t>Charge</t>
  </si>
  <si>
    <t>MTN-A</t>
  </si>
  <si>
    <t>MTN-B</t>
  </si>
  <si>
    <t>MTN-C</t>
  </si>
  <si>
    <t>PCB</t>
  </si>
  <si>
    <t>Puget Sound Energy, Inc.</t>
  </si>
  <si>
    <t>Schedule of Annual Charges on Reacquired Debt</t>
  </si>
  <si>
    <t>(B)</t>
  </si>
  <si>
    <t xml:space="preserve">Total Amortization on Reacquired Debt </t>
  </si>
  <si>
    <t>8.40% Capital Trust II</t>
  </si>
  <si>
    <t>Short-term debt</t>
  </si>
  <si>
    <t>Long-term debt</t>
  </si>
  <si>
    <t>Subsidiary R.E.</t>
  </si>
  <si>
    <t xml:space="preserve">   Puget Western</t>
  </si>
  <si>
    <t xml:space="preserve">       Total Subsidiary R.E.</t>
  </si>
  <si>
    <t>Utility Capital Structure Calculation</t>
  </si>
  <si>
    <t>Commercial Paper</t>
  </si>
  <si>
    <t>Cost of Short-Term Debt</t>
  </si>
  <si>
    <t>Interest</t>
  </si>
  <si>
    <t>Total Short-Term Debt/Cost</t>
  </si>
  <si>
    <t>PCB Series 1991A</t>
  </si>
  <si>
    <t>PCB Series 1991B</t>
  </si>
  <si>
    <t>PCB Series 1992</t>
  </si>
  <si>
    <t>PCB Series 1993</t>
  </si>
  <si>
    <t>WNG 8.4%</t>
  </si>
  <si>
    <t>WNG 8.39%</t>
  </si>
  <si>
    <t>PUGET SOUND ENERGY</t>
  </si>
  <si>
    <t>SHORT TERM DEBT RATE</t>
  </si>
  <si>
    <t>Beginning Date</t>
  </si>
  <si>
    <t>Ending Date</t>
  </si>
  <si>
    <t>Wtd. Avg.</t>
  </si>
  <si>
    <t>Days</t>
  </si>
  <si>
    <t>(C)</t>
  </si>
  <si>
    <t>Weighted Amt</t>
  </si>
  <si>
    <t>Commitment Fees</t>
  </si>
  <si>
    <t>12 Month Short Term Debt Issue Costs Amortization</t>
  </si>
  <si>
    <t>SAP  #</t>
  </si>
  <si>
    <t>Issue Date</t>
  </si>
  <si>
    <t>Cost of Capital and Rate of Return</t>
  </si>
  <si>
    <t>Average of Month-End Balances</t>
  </si>
  <si>
    <t>Fee %</t>
  </si>
  <si>
    <t>Fee $</t>
  </si>
  <si>
    <t>Beginning Balance</t>
  </si>
  <si>
    <t>Ending Balance</t>
  </si>
  <si>
    <t>(D)</t>
  </si>
  <si>
    <t>(E)</t>
  </si>
  <si>
    <t>(F)</t>
  </si>
  <si>
    <t>(G)</t>
  </si>
  <si>
    <t>(H)</t>
  </si>
  <si>
    <t>(I)</t>
  </si>
  <si>
    <t>Maturity Date</t>
  </si>
  <si>
    <t>(J)</t>
  </si>
  <si>
    <t>(K)</t>
  </si>
  <si>
    <t>(L)</t>
  </si>
  <si>
    <t>(M)</t>
  </si>
  <si>
    <t>(N)</t>
  </si>
  <si>
    <t>(O)</t>
  </si>
  <si>
    <t>(ii)</t>
  </si>
  <si>
    <t>Outstanding (i)</t>
  </si>
  <si>
    <t>Amount (i)</t>
  </si>
  <si>
    <t>Annual Charge</t>
  </si>
  <si>
    <t>Consol. Common Equity</t>
  </si>
  <si>
    <t>Total Preferred</t>
  </si>
  <si>
    <t>Commitment fees are calculated for actual days elapsed on the basis of a 360 day year.</t>
  </si>
  <si>
    <t>Net Proceeds (i)</t>
  </si>
  <si>
    <r>
      <t>(i)</t>
    </r>
    <r>
      <rPr>
        <sz val="8"/>
        <rFont val="Arial"/>
        <family val="2"/>
      </rPr>
      <t xml:space="preserve"> Net proceeds are the net proceeds per $100 face amount and are the proceeds less underwriter's fees and issuance expenses.</t>
    </r>
  </si>
  <si>
    <t>Total Capital</t>
  </si>
  <si>
    <t>(P)</t>
  </si>
  <si>
    <t>(Q)</t>
  </si>
  <si>
    <t>(R)</t>
  </si>
  <si>
    <t>(S)</t>
  </si>
  <si>
    <t>(T)</t>
  </si>
  <si>
    <t>(U)</t>
  </si>
  <si>
    <r>
      <t>(ii)</t>
    </r>
    <r>
      <rPr>
        <sz val="8"/>
        <rFont val="Arial"/>
        <family val="2"/>
      </rPr>
      <t xml:space="preserve"> Yield to Maturity based on Net Proceeds</t>
    </r>
  </si>
  <si>
    <t>Cost Rate (ii)</t>
  </si>
  <si>
    <t>SN</t>
  </si>
  <si>
    <t>Puget Sound Energy, Inc.  Cost of Long Term Debt ($in 000's)</t>
  </si>
  <si>
    <t>Bank Facility Fees</t>
  </si>
  <si>
    <t>(iii)</t>
  </si>
  <si>
    <t>Rate (365)</t>
  </si>
  <si>
    <t>Interest Rate</t>
  </si>
  <si>
    <t>$200mm VRN</t>
  </si>
  <si>
    <t>30 Yr 5.483%</t>
  </si>
  <si>
    <t>Regulated Common Equity</t>
  </si>
  <si>
    <t>Mat. Date</t>
  </si>
  <si>
    <t>AMORTIZATION OF  SHORT TERM DEBT ISSUE COSTS</t>
  </si>
  <si>
    <t>Commitment Fee Calculation</t>
  </si>
  <si>
    <t>Maturity</t>
  </si>
  <si>
    <t>Date</t>
  </si>
  <si>
    <t xml:space="preserve">      Total Debt</t>
  </si>
  <si>
    <t>Preferred</t>
  </si>
  <si>
    <t>Common</t>
  </si>
  <si>
    <t xml:space="preserve">     Total</t>
  </si>
  <si>
    <t>Avg of  Mo-end Balances</t>
  </si>
  <si>
    <t>Period</t>
  </si>
  <si>
    <t>Demand Promissory Note</t>
  </si>
  <si>
    <t>Annual Charge from Reacquired Debt Schedule</t>
  </si>
  <si>
    <t>W. Avg. Amt O/S</t>
  </si>
  <si>
    <t>OCI - Derivatives</t>
  </si>
  <si>
    <t xml:space="preserve">OCI - Other </t>
  </si>
  <si>
    <t>Total OCI Adj</t>
  </si>
  <si>
    <t>Weighted Avg. Outstandings and Rates and Total Commitment Fees</t>
  </si>
  <si>
    <t>Jr. Subordinated Notes</t>
  </si>
  <si>
    <t>8.231% Capital Trust I (Tender)</t>
  </si>
  <si>
    <t>8.231% Capital Trust I (Call)</t>
  </si>
  <si>
    <t>WNG 8.25%</t>
  </si>
  <si>
    <t>JrSubN</t>
  </si>
  <si>
    <t>Type</t>
  </si>
  <si>
    <t>Long-term Bonds</t>
  </si>
  <si>
    <t>TOTAL LONG TERM DEBT</t>
  </si>
  <si>
    <t>Bank Facility Commitment Fees</t>
  </si>
  <si>
    <t>Commitment</t>
  </si>
  <si>
    <t>Letters of Credit (LC) Fees</t>
  </si>
  <si>
    <t>JrSubN 6.974%</t>
  </si>
  <si>
    <t>20 Yr 6.740%</t>
  </si>
  <si>
    <t>30 Yr 7.350%</t>
  </si>
  <si>
    <t>2003 PCB's</t>
  </si>
  <si>
    <t>30 Yr 6.724%</t>
  </si>
  <si>
    <t>9.14% PP</t>
  </si>
  <si>
    <t>9.625% PP</t>
  </si>
  <si>
    <r>
      <t xml:space="preserve">  </t>
    </r>
    <r>
      <rPr>
        <sz val="9"/>
        <rFont val="Arial"/>
        <family val="2"/>
      </rPr>
      <t xml:space="preserve">  Amortization is over life of replacement issue or remaining life of called bond if no replacement issue.</t>
    </r>
  </si>
  <si>
    <t>(i) Applicable monthly amortization during the 12 month reporting period;</t>
  </si>
  <si>
    <t>Amortization (i)</t>
  </si>
  <si>
    <t>Redemption</t>
  </si>
  <si>
    <t>Refinance</t>
  </si>
  <si>
    <t>for Amort.</t>
  </si>
  <si>
    <t>WNG 7.19%</t>
  </si>
  <si>
    <r>
      <t xml:space="preserve">(ii) </t>
    </r>
    <r>
      <rPr>
        <sz val="9"/>
        <rFont val="Arial"/>
        <family val="2"/>
      </rPr>
      <t xml:space="preserve"> See Pg 4 STD OS &amp; Comm Fees </t>
    </r>
    <r>
      <rPr>
        <sz val="8"/>
        <rFont val="Arial"/>
        <family val="2"/>
      </rPr>
      <t>(includes any LC Fees)</t>
    </r>
  </si>
  <si>
    <t>SAP #</t>
  </si>
  <si>
    <t>$400mm Liquidity Facility</t>
  </si>
  <si>
    <t>$400mm Capex  Facility</t>
  </si>
  <si>
    <t>Outstandings</t>
  </si>
  <si>
    <t>Fees</t>
  </si>
  <si>
    <t>(Drawn)</t>
  </si>
  <si>
    <t>Utilized</t>
  </si>
  <si>
    <t>Unutilized</t>
  </si>
  <si>
    <t>W. Avg Annual</t>
  </si>
  <si>
    <t>Interest Charges &amp; Avg Borrowing Rate</t>
  </si>
  <si>
    <t>Bank Credit Facilities</t>
  </si>
  <si>
    <t>Letters of Credit</t>
  </si>
  <si>
    <t>W. Avg Amount</t>
  </si>
  <si>
    <t>Goldendale; Klickitat PUD Transmission</t>
  </si>
  <si>
    <t>Total Fees</t>
  </si>
  <si>
    <t>Totals</t>
  </si>
  <si>
    <t>Costs transferred in</t>
  </si>
  <si>
    <t>Costs transferred out</t>
  </si>
  <si>
    <t>TOTAL</t>
  </si>
  <si>
    <t>AMORTIZATION</t>
  </si>
  <si>
    <t>(V)</t>
  </si>
  <si>
    <t>Other Comprehensive Income Adjustments (OCI) and Derivative Accounting</t>
  </si>
  <si>
    <t>Derivative Impacts through Income</t>
  </si>
  <si>
    <t>Intercompany Loan with PE</t>
  </si>
  <si>
    <t>Total Amortization for 12 months ended</t>
  </si>
  <si>
    <r>
      <t xml:space="preserve">(iii) </t>
    </r>
    <r>
      <rPr>
        <sz val="9"/>
        <rFont val="Arial"/>
        <family val="2"/>
      </rPr>
      <t xml:space="preserve"> See Pg 5 STD Amort</t>
    </r>
  </si>
  <si>
    <r>
      <t xml:space="preserve">(i) </t>
    </r>
    <r>
      <rPr>
        <sz val="9"/>
        <rFont val="Arial"/>
        <family val="2"/>
      </rPr>
      <t xml:space="preserve"> Weighted Average </t>
    </r>
    <r>
      <rPr>
        <u/>
        <sz val="9"/>
        <rFont val="Arial"/>
        <family val="2"/>
      </rPr>
      <t>Daily</t>
    </r>
    <r>
      <rPr>
        <sz val="9"/>
        <rFont val="Arial"/>
        <family val="2"/>
      </rPr>
      <t xml:space="preserve"> Balance Outstanding for 12 Months Ended</t>
    </r>
  </si>
  <si>
    <t>Facility</t>
  </si>
  <si>
    <r>
      <t>(i)</t>
    </r>
    <r>
      <rPr>
        <sz val="9"/>
        <rFont val="Arial"/>
        <family val="2"/>
      </rPr>
      <t xml:space="preserve"> - Average of Month-End Balances</t>
    </r>
  </si>
  <si>
    <t>BPA Transmission</t>
  </si>
  <si>
    <t>Liquidity Facility (Barclays)</t>
  </si>
  <si>
    <t>Wells Fargo (not within facility)</t>
  </si>
  <si>
    <t xml:space="preserve"> CAPITAL STRUCTURE - FERC PRESENTATION</t>
  </si>
  <si>
    <t>{HOME}</t>
  </si>
  <si>
    <t xml:space="preserve">COST OF </t>
  </si>
  <si>
    <t>DESCRIPTION</t>
  </si>
  <si>
    <t>AMOUNT</t>
  </si>
  <si>
    <t>RATIO</t>
  </si>
  <si>
    <t>INTEREST</t>
  </si>
  <si>
    <t>COST</t>
  </si>
  <si>
    <t>CAPITAL</t>
  </si>
  <si>
    <t>AVERAGE SHORT TERM DEBT (ii)</t>
  </si>
  <si>
    <t>FERC 221 - Bonds</t>
  </si>
  <si>
    <t>FERC 222 - Reacquired Bonds</t>
  </si>
  <si>
    <t>FERC 223 - Advances from Associated Co's</t>
  </si>
  <si>
    <t>FERC 224 - Other Long-Term Debt</t>
  </si>
  <si>
    <t>LONG TERM DEBT (i) (iii)</t>
  </si>
  <si>
    <t>TOTAL DEBT</t>
  </si>
  <si>
    <t>PREFERRED STOCK (i) (iii)</t>
  </si>
  <si>
    <r>
      <t>(i)</t>
    </r>
    <r>
      <rPr>
        <sz val="8"/>
        <rFont val="Arial"/>
        <family val="2"/>
      </rPr>
      <t xml:space="preserve"> -  Represents the BALANCE at end of period; not the average of monthly averages</t>
    </r>
  </si>
  <si>
    <r>
      <t>(ii)</t>
    </r>
    <r>
      <rPr>
        <sz val="8"/>
        <color indexed="8"/>
        <rFont val="Arial"/>
        <family val="2"/>
      </rPr>
      <t xml:space="preserve"> - Short Term Debt is the AVERAGE DAILY OUTSTANDING For 12 Months Ended</t>
    </r>
  </si>
  <si>
    <t>FERC end of Period Cost</t>
  </si>
  <si>
    <t>Wgt Cost Rate</t>
  </si>
  <si>
    <r>
      <t>(iii) -</t>
    </r>
    <r>
      <rPr>
        <sz val="8"/>
        <rFont val="Arial"/>
        <family val="2"/>
      </rPr>
      <t xml:space="preserve"> Jr. Subordinated Notes are treated as LT Debt in this presentation (</t>
    </r>
    <r>
      <rPr>
        <sz val="8"/>
        <color indexed="12"/>
        <rFont val="Arial"/>
        <family val="2"/>
      </rPr>
      <t>Preferred stock would be also but there is none outstanding</t>
    </r>
    <r>
      <rPr>
        <sz val="8"/>
        <rFont val="Arial"/>
        <family val="2"/>
      </rPr>
      <t>)</t>
    </r>
  </si>
  <si>
    <r>
      <t xml:space="preserve">COMMON STOCK (i) (iv) - </t>
    </r>
    <r>
      <rPr>
        <b/>
        <i/>
        <sz val="9"/>
        <rFont val="Arial"/>
        <family val="2"/>
      </rPr>
      <t>Utility Equity</t>
    </r>
  </si>
  <si>
    <r>
      <t>(iv)</t>
    </r>
    <r>
      <rPr>
        <sz val="8"/>
        <rFont val="Arial"/>
        <family val="2"/>
      </rPr>
      <t xml:space="preserve"> -  Utility equity includes PSE book equity less PSE subsidiaries (PWI) as of period end</t>
    </r>
  </si>
  <si>
    <t>Weighted Average Cost of Capital</t>
  </si>
  <si>
    <t>Structure</t>
  </si>
  <si>
    <t>WACC</t>
  </si>
  <si>
    <t>Weighted Avg Cost of Debt - Pretax</t>
  </si>
  <si>
    <t>Weighted Avg Cost of Debt - after tax</t>
  </si>
  <si>
    <t>Total Allowed ROR</t>
  </si>
  <si>
    <t>Total Debt in Cap Structure</t>
  </si>
  <si>
    <t>After-Tax Cost of Capital</t>
  </si>
  <si>
    <t>Components of After Tax WACC</t>
  </si>
  <si>
    <t>After Tax Debt</t>
  </si>
  <si>
    <t>After Tax Preferred</t>
  </si>
  <si>
    <t>Pre tax WACC</t>
  </si>
  <si>
    <t>After Tax Equity</t>
  </si>
  <si>
    <t>Total ROR</t>
  </si>
  <si>
    <r>
      <t xml:space="preserve">Capital Structure Actuals </t>
    </r>
    <r>
      <rPr>
        <b/>
        <sz val="10"/>
        <color indexed="12"/>
        <rFont val="Arial"/>
        <family val="2"/>
      </rPr>
      <t>12/31/09</t>
    </r>
  </si>
  <si>
    <r>
      <t xml:space="preserve">Capital Structure Actuals </t>
    </r>
    <r>
      <rPr>
        <b/>
        <sz val="10"/>
        <color indexed="12"/>
        <rFont val="Arial"/>
        <family val="2"/>
      </rPr>
      <t>12/31/08</t>
    </r>
  </si>
  <si>
    <r>
      <t xml:space="preserve">Capital Structure Actuals </t>
    </r>
    <r>
      <rPr>
        <b/>
        <sz val="10"/>
        <color indexed="12"/>
        <rFont val="Arial"/>
        <family val="2"/>
      </rPr>
      <t>12/31/10</t>
    </r>
  </si>
  <si>
    <r>
      <t xml:space="preserve">Capital Structure Approved  </t>
    </r>
    <r>
      <rPr>
        <b/>
        <sz val="10"/>
        <color indexed="13"/>
        <rFont val="Arial"/>
        <family val="2"/>
      </rPr>
      <t>4.7.10</t>
    </r>
  </si>
  <si>
    <r>
      <t xml:space="preserve">Capital Structure Approved  </t>
    </r>
    <r>
      <rPr>
        <b/>
        <sz val="10"/>
        <color indexed="13"/>
        <rFont val="Arial"/>
        <family val="2"/>
      </rPr>
      <t>11.1.08</t>
    </r>
  </si>
  <si>
    <t>Months</t>
  </si>
  <si>
    <t>Remaining at:</t>
  </si>
  <si>
    <t>Internal Checkpoints Only</t>
  </si>
  <si>
    <t>Appendix</t>
  </si>
  <si>
    <t>APPENDIX A</t>
  </si>
  <si>
    <t>ADJUSTED FOR COSTS FROM PRE-MERGER CREDIT FACILITIES</t>
  </si>
  <si>
    <r>
      <t>(i)</t>
    </r>
    <r>
      <rPr>
        <sz val="10"/>
        <rFont val="Arial"/>
        <family val="2"/>
      </rPr>
      <t xml:space="preserve"> - Average of Month-End Balances</t>
    </r>
  </si>
  <si>
    <t>Appendix A - Cost of Pre-Merger Facilities</t>
  </si>
  <si>
    <r>
      <t xml:space="preserve">(ii) </t>
    </r>
    <r>
      <rPr>
        <sz val="9"/>
        <rFont val="Arial"/>
        <family val="2"/>
      </rPr>
      <t xml:space="preserve"> See STD Int &amp; Fees-Prior Facilities</t>
    </r>
    <r>
      <rPr>
        <sz val="8"/>
        <rFont val="Arial"/>
        <family val="2"/>
      </rPr>
      <t xml:space="preserve"> (includes any LC Fees)</t>
    </r>
  </si>
  <si>
    <r>
      <t xml:space="preserve">(iii) </t>
    </r>
    <r>
      <rPr>
        <sz val="9"/>
        <rFont val="Arial"/>
        <family val="2"/>
      </rPr>
      <t xml:space="preserve"> See STD Amort-Prior Fac</t>
    </r>
  </si>
  <si>
    <t>Adjusted</t>
  </si>
  <si>
    <t>Actual</t>
  </si>
  <si>
    <t>Pre-Merger</t>
  </si>
  <si>
    <t>Lower Spread</t>
  </si>
  <si>
    <t>Credit Facility</t>
  </si>
  <si>
    <t>Pre-Merger Facilities</t>
  </si>
  <si>
    <t>$500mm Credit Facility</t>
  </si>
  <si>
    <t>$200mm AR Sec  Facility</t>
  </si>
  <si>
    <t>Adjustment to Pre-Merger Interest Rates</t>
  </si>
  <si>
    <t>Pre-Merger Fac Spread</t>
  </si>
  <si>
    <t>New Fac Spread</t>
  </si>
  <si>
    <t>Interest Rate Adjustment</t>
  </si>
  <si>
    <r>
      <t xml:space="preserve">Adjustment </t>
    </r>
    <r>
      <rPr>
        <i/>
        <u/>
        <sz val="9"/>
        <rFont val="Arial"/>
        <family val="2"/>
      </rPr>
      <t>(a)</t>
    </r>
  </si>
  <si>
    <r>
      <t xml:space="preserve"> </t>
    </r>
    <r>
      <rPr>
        <i/>
        <sz val="9"/>
        <rFont val="Arial"/>
        <family val="2"/>
      </rPr>
      <t xml:space="preserve">(a)  </t>
    </r>
    <r>
      <rPr>
        <sz val="9"/>
        <rFont val="Arial"/>
        <family val="2"/>
      </rPr>
      <t>applied in Column E</t>
    </r>
  </si>
  <si>
    <t>Pre-Merger Facility</t>
  </si>
  <si>
    <t xml:space="preserve">AR Securitization </t>
  </si>
  <si>
    <t>$500 million</t>
  </si>
  <si>
    <t>PSE Funding</t>
  </si>
  <si>
    <t xml:space="preserve">5 Yr Cr Agrmt </t>
  </si>
  <si>
    <t>NA</t>
  </si>
  <si>
    <t>$25M 9.57% Gas FMB's</t>
  </si>
  <si>
    <t>40 Yr 4.70%</t>
  </si>
  <si>
    <r>
      <t xml:space="preserve">Capital Structure Actuals </t>
    </r>
    <r>
      <rPr>
        <b/>
        <sz val="10"/>
        <color indexed="12"/>
        <rFont val="Arial"/>
        <family val="2"/>
      </rPr>
      <t>12/31/11</t>
    </r>
  </si>
  <si>
    <r>
      <t xml:space="preserve">Capital Structure Actuals </t>
    </r>
    <r>
      <rPr>
        <b/>
        <sz val="10"/>
        <color indexed="12"/>
        <rFont val="Arial"/>
        <family val="2"/>
      </rPr>
      <t>12/31/12</t>
    </r>
  </si>
  <si>
    <t>$650mm Liquidity  Facility</t>
  </si>
  <si>
    <t xml:space="preserve">Wgtd Avg </t>
  </si>
  <si>
    <t>$650 million</t>
  </si>
  <si>
    <t>Liquidity Fac</t>
  </si>
  <si>
    <t>PCB Series 2003</t>
  </si>
  <si>
    <t>2013 PCB's</t>
  </si>
  <si>
    <r>
      <t xml:space="preserve">Capital Structure Actuals </t>
    </r>
    <r>
      <rPr>
        <b/>
        <sz val="10"/>
        <color indexed="12"/>
        <rFont val="Arial"/>
        <family val="2"/>
      </rPr>
      <t>12/31/13</t>
    </r>
  </si>
  <si>
    <t>Unamort Loss on Reacquired Debt - 1995</t>
  </si>
  <si>
    <t>9-5/8% Series 9/15/94 - Unam Loss Reacq</t>
  </si>
  <si>
    <t>$200M VRN - Amort of Debt Retirement</t>
  </si>
  <si>
    <t>8.231% Trust Preferred Notes - Amort of</t>
  </si>
  <si>
    <t>9.14% Med Term Notes Due 06/15/18- Unam</t>
  </si>
  <si>
    <t>7.05% PCB Series 1991A-Unamort Loss on</t>
  </si>
  <si>
    <t>7.25% PCB Series 1991B-Unamort Loss on</t>
  </si>
  <si>
    <t>6.8% PCB Series 1992-Unamort Loss on Re</t>
  </si>
  <si>
    <t>5.875% PCB Series 1993-Unamort Loss on</t>
  </si>
  <si>
    <t>8.4%WING MTN SERIES A DUE 1/13/2022 (rd</t>
  </si>
  <si>
    <t>8.39%WNG MTN SERIES A DUE 1/13/2022 (rd</t>
  </si>
  <si>
    <t>8.25% WNG MTN SERIES A DUE 8/12/22, rde</t>
  </si>
  <si>
    <t>7.19% WNG Series B due 8/18/2023</t>
  </si>
  <si>
    <t>8.40% Cap Trst - Unam Loss Reacq Debt</t>
  </si>
  <si>
    <t>8.231% Capital Trust I-Redemption 6/1/2</t>
  </si>
  <si>
    <t>Redemption Costs for 9.57% FMB's</t>
  </si>
  <si>
    <t>2009 PSE Operating Facility Unamortized</t>
  </si>
  <si>
    <t>2009 PSE Hedging Facility Unamortized C</t>
  </si>
  <si>
    <t>2009 PSE CapEx Facility Unamortized Cos</t>
  </si>
  <si>
    <t>5.0% PCB Series 2003A Unamort Debt Issu</t>
  </si>
  <si>
    <t>5.10% PCB Series 2003B Unamort Debt Iss</t>
  </si>
  <si>
    <t>2014 PSE Operating Facility Unamortized</t>
  </si>
  <si>
    <t>2014 PSE Hedging Facility Unamortized C</t>
  </si>
  <si>
    <t>As of 6/30/2014</t>
  </si>
  <si>
    <t>As of 6/30/2013</t>
  </si>
  <si>
    <t>As of 12/31/2013</t>
  </si>
  <si>
    <t>Liquidity Refinance</t>
  </si>
  <si>
    <t>LONG TERM DEBT</t>
  </si>
  <si>
    <t>COMMON STOCK</t>
  </si>
  <si>
    <t>SN 5.197%</t>
  </si>
  <si>
    <t>SN 6.75%</t>
  </si>
  <si>
    <t>30 Yr 4.30%</t>
  </si>
  <si>
    <r>
      <t xml:space="preserve">Represents Wgtd Average Rate </t>
    </r>
    <r>
      <rPr>
        <b/>
        <u/>
        <sz val="8"/>
        <rFont val="Arial"/>
        <family val="2"/>
      </rPr>
      <t>excluding</t>
    </r>
    <r>
      <rPr>
        <b/>
        <sz val="8"/>
        <rFont val="Arial"/>
        <family val="2"/>
      </rPr>
      <t xml:space="preserve"> amortization of debt discount or premium, debt issuance costs and reaquired debt costs, i.e. the rate for interest that is actually paid to bond holders.</t>
    </r>
  </si>
  <si>
    <t>Net Proceeds</t>
  </si>
  <si>
    <t>Cost Rate</t>
  </si>
  <si>
    <t>Short Term Debt Cost of Interest</t>
  </si>
  <si>
    <t>Blended Cost of Interest (ST&amp;LT Debt)</t>
  </si>
  <si>
    <t>Blended Cost of Interest (Short Term &amp; Long Term)</t>
  </si>
  <si>
    <t>Amortization of Short-Term Debt Issue Cost</t>
  </si>
  <si>
    <t>Amortization of Reacquired Debt</t>
  </si>
  <si>
    <t>Total Debt</t>
  </si>
  <si>
    <t>Total Capitalization</t>
  </si>
  <si>
    <t>Weighted Cost of Short Term Debt Issuance Cost Amortization</t>
  </si>
  <si>
    <t>Weighted Cost of Short Term Debt Commitment Fees</t>
  </si>
  <si>
    <t>Weighted Cost of Reaquired Debt</t>
  </si>
  <si>
    <t>$800 million</t>
  </si>
  <si>
    <t>$800mm Liquidity  Facility</t>
  </si>
  <si>
    <t>Variance</t>
  </si>
  <si>
    <t>Acct# 23108633</t>
  </si>
  <si>
    <t>June 30, 2020 Through June 30, 2021</t>
  </si>
  <si>
    <t>As of: 6/30/20</t>
  </si>
  <si>
    <t>For The 12 Months Ending June 30, 2021</t>
  </si>
  <si>
    <t>Total Amortization for 12 months ended 6/30/21</t>
  </si>
  <si>
    <t>TOTAL LONG TERM DEBT COST</t>
  </si>
  <si>
    <t>Common Stock (ii)</t>
  </si>
  <si>
    <t>(ii) - The 9.43% ROE is a pro-rated rate due to the authorized return on equity changed from 9.50% (2017 GRC) to 9.40% (2019 GRC) in October, 2020</t>
  </si>
  <si>
    <t>Revised figures in red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</si>
</sst>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0">
    <numFmt numFmtId="5" formatCode="&quot;$&quot;#,##0_);\(&quot;$&quot;#,##0\)"/>
    <numFmt numFmtId="7" formatCode="&quot;$&quot;#,##0.00_);\(&quot;$&quot;#,##0.00\)"/>
    <numFmt numFmtId="44" formatCode="_(&quot;$&quot;* #,##0.00_);_(&quot;$&quot;* \(#,##0.00\);_(&quot;$&quot;* &quot;-&quot;??_);_(@_)"/>
    <numFmt numFmtId="43" formatCode="_(* #,##0.00_);_(* \(#,##0.00\);_(* &quot;-&quot;??_);_(@_)"/>
    <numFmt numFmtId="164" formatCode="&quot;$&quot;#,###,;\(&quot;$&quot;#,###,\)"/>
    <numFmt numFmtId="165" formatCode="0.0%"/>
    <numFmt numFmtId="166" formatCode="mmmm\ d\,\ yyyy"/>
    <numFmt numFmtId="167" formatCode="0.0000%"/>
    <numFmt numFmtId="168" formatCode="0.000%"/>
    <numFmt numFmtId="169" formatCode="&quot;$&quot;#,##0"/>
    <numFmt numFmtId="170" formatCode="_(* #,##0_);_(* \(#,##0\);_(* &quot;-&quot;??_);_(@_)"/>
    <numFmt numFmtId="171" formatCode="#,##0.0000_);\(#,##0.0000\)"/>
    <numFmt numFmtId="172" formatCode="&quot; As of &quot;mmmm\ d\,\ yyyy"/>
    <numFmt numFmtId="173" formatCode="mmmm\-yy"/>
    <numFmt numFmtId="174" formatCode="0_);[Red]\(0\)"/>
    <numFmt numFmtId="175" formatCode="#,###,;\(#,###,\)"/>
    <numFmt numFmtId="176" formatCode="#,###,;\(&quot;$&quot;#,###,\)"/>
    <numFmt numFmtId="177" formatCode="0.00_);\(0.00\)"/>
    <numFmt numFmtId="178" formatCode="0.00000%"/>
    <numFmt numFmtId="179" formatCode="#,###.000,;\(#,###.000,\)"/>
    <numFmt numFmtId="180" formatCode="mm/dd/yy;@"/>
    <numFmt numFmtId="181" formatCode="&quot; For The 12 Months Ending &quot;mmmm\ d\,\ yyyy"/>
    <numFmt numFmtId="182" formatCode="m/d/yy;@"/>
    <numFmt numFmtId="183" formatCode="&quot;$&quot;#,###.000,;\(&quot;$&quot;#,###.000,\)"/>
    <numFmt numFmtId="184" formatCode="&quot;$&quot;#,##0\ ;\(&quot;$&quot;#,##0\)"/>
    <numFmt numFmtId="185" formatCode="#,###.00,;\(#,###.00,\)"/>
    <numFmt numFmtId="186" formatCode="0.000000%"/>
    <numFmt numFmtId="187" formatCode="0.0_);[Red]\(0.0\)"/>
    <numFmt numFmtId="188" formatCode="_(* #,##0.000_);_(* \(#,##0.000\);_(* &quot;-&quot;??_);_(@_)"/>
    <numFmt numFmtId="189" formatCode="[$-409]mmm\-yy;@"/>
  </numFmts>
  <fonts count="91">
    <font>
      <sz val="8"/>
      <name val="Arial"/>
      <family val="2"/>
    </font>
    <font>
      <sz val="11"/>
      <color theme="1"/>
      <name val="Calibri"/>
      <family val="2"/>
      <scheme val="minor"/>
    </font>
    <font>
      <sz val="10"/>
      <name val="Arial"/>
      <family val="2"/>
    </font>
    <font>
      <b/>
      <i/>
      <sz val="12"/>
      <name val="Times New Roman"/>
      <family val="1"/>
    </font>
    <font>
      <sz val="10"/>
      <name val="Geneva"/>
    </font>
    <font>
      <sz val="10"/>
      <name val="Times New Roman"/>
      <family val="1"/>
    </font>
    <font>
      <sz val="12"/>
      <name val="Times New Roman"/>
      <family val="1"/>
    </font>
    <font>
      <b/>
      <sz val="10"/>
      <name val="Times New Roman"/>
      <family val="1"/>
    </font>
    <font>
      <sz val="10"/>
      <color indexed="10"/>
      <name val="Times New Roman"/>
      <family val="1"/>
    </font>
    <font>
      <sz val="10"/>
      <color indexed="8"/>
      <name val="Times New Roman"/>
      <family val="1"/>
    </font>
    <font>
      <sz val="12"/>
      <name val="Geneva"/>
    </font>
    <font>
      <sz val="8"/>
      <color indexed="81"/>
      <name val="Tahoma"/>
      <family val="2"/>
    </font>
    <font>
      <b/>
      <sz val="10"/>
      <color indexed="10"/>
      <name val="Times New Roman"/>
      <family val="1"/>
    </font>
    <font>
      <sz val="10"/>
      <name val="Arial"/>
      <family val="2"/>
    </font>
    <font>
      <sz val="10"/>
      <color indexed="24"/>
      <name val="Arial"/>
      <family val="2"/>
    </font>
    <font>
      <b/>
      <sz val="10"/>
      <name val="Arial"/>
      <family val="2"/>
    </font>
    <font>
      <sz val="9"/>
      <name val="Arial"/>
      <family val="2"/>
    </font>
    <font>
      <b/>
      <i/>
      <sz val="9"/>
      <name val="Arial"/>
      <family val="2"/>
    </font>
    <font>
      <b/>
      <sz val="9"/>
      <name val="Arial"/>
      <family val="2"/>
    </font>
    <font>
      <b/>
      <sz val="9"/>
      <color indexed="8"/>
      <name val="Arial"/>
      <family val="2"/>
    </font>
    <font>
      <u/>
      <sz val="9"/>
      <name val="Arial"/>
      <family val="2"/>
    </font>
    <font>
      <sz val="9"/>
      <color indexed="8"/>
      <name val="Arial"/>
      <family val="2"/>
    </font>
    <font>
      <sz val="9"/>
      <name val="Times New Roman"/>
      <family val="1"/>
    </font>
    <font>
      <b/>
      <u/>
      <sz val="8"/>
      <name val="Arial"/>
      <family val="2"/>
    </font>
    <font>
      <b/>
      <sz val="8"/>
      <name val="Arial"/>
      <family val="2"/>
    </font>
    <font>
      <sz val="8"/>
      <name val="Arial"/>
      <family val="2"/>
    </font>
    <font>
      <sz val="9"/>
      <name val="Arial"/>
      <family val="2"/>
    </font>
    <font>
      <b/>
      <u/>
      <sz val="10"/>
      <name val="Arial"/>
      <family val="2"/>
    </font>
    <font>
      <sz val="10"/>
      <color indexed="12"/>
      <name val="Arial"/>
      <family val="2"/>
    </font>
    <font>
      <u/>
      <sz val="10"/>
      <name val="Arial"/>
      <family val="2"/>
    </font>
    <font>
      <sz val="10"/>
      <color indexed="8"/>
      <name val="Arial"/>
      <family val="2"/>
    </font>
    <font>
      <u/>
      <sz val="10"/>
      <color indexed="8"/>
      <name val="Arial"/>
      <family val="2"/>
    </font>
    <font>
      <b/>
      <sz val="12"/>
      <name val="Arial"/>
      <family val="2"/>
    </font>
    <font>
      <b/>
      <sz val="9"/>
      <name val="Times New Roman"/>
      <family val="1"/>
    </font>
    <font>
      <sz val="8"/>
      <color indexed="8"/>
      <name val="Arial"/>
      <family val="2"/>
    </font>
    <font>
      <b/>
      <sz val="8"/>
      <color indexed="8"/>
      <name val="Arial"/>
      <family val="2"/>
    </font>
    <font>
      <b/>
      <u val="double"/>
      <sz val="10"/>
      <name val="Arial"/>
      <family val="2"/>
    </font>
    <font>
      <sz val="8"/>
      <name val="Times New Roman"/>
      <family val="1"/>
    </font>
    <font>
      <sz val="8"/>
      <color indexed="10"/>
      <name val="Arial"/>
      <family val="2"/>
    </font>
    <font>
      <b/>
      <sz val="7"/>
      <name val="Arial"/>
      <family val="2"/>
    </font>
    <font>
      <b/>
      <u/>
      <sz val="9"/>
      <name val="Arial"/>
      <family val="2"/>
    </font>
    <font>
      <b/>
      <sz val="10"/>
      <color indexed="12"/>
      <name val="Arial"/>
      <family val="2"/>
    </font>
    <font>
      <b/>
      <sz val="8"/>
      <color indexed="12"/>
      <name val="Arial"/>
      <family val="2"/>
    </font>
    <font>
      <sz val="8"/>
      <color indexed="12"/>
      <name val="Arial"/>
      <family val="2"/>
    </font>
    <font>
      <b/>
      <sz val="9"/>
      <color indexed="12"/>
      <name val="Arial"/>
      <family val="2"/>
    </font>
    <font>
      <i/>
      <sz val="10"/>
      <color indexed="12"/>
      <name val="Arial"/>
      <family val="2"/>
    </font>
    <font>
      <sz val="9"/>
      <color indexed="12"/>
      <name val="Arial"/>
      <family val="2"/>
    </font>
    <font>
      <sz val="8"/>
      <name val="Arial"/>
      <family val="2"/>
    </font>
    <font>
      <i/>
      <sz val="12"/>
      <color indexed="10"/>
      <name val="Times New Roman"/>
      <family val="1"/>
    </font>
    <font>
      <i/>
      <sz val="8"/>
      <color indexed="12"/>
      <name val="Arial"/>
      <family val="2"/>
    </font>
    <font>
      <sz val="12"/>
      <name val="MS Serif"/>
      <family val="1"/>
    </font>
    <font>
      <sz val="10"/>
      <name val="palatino"/>
    </font>
    <font>
      <b/>
      <u val="double"/>
      <sz val="10"/>
      <color indexed="8"/>
      <name val="Arial"/>
      <family val="2"/>
    </font>
    <font>
      <u val="double"/>
      <sz val="10"/>
      <color indexed="8"/>
      <name val="Arial"/>
      <family val="2"/>
    </font>
    <font>
      <u/>
      <sz val="8"/>
      <color indexed="81"/>
      <name val="Tahoma"/>
      <family val="2"/>
    </font>
    <font>
      <b/>
      <sz val="10"/>
      <color indexed="13"/>
      <name val="Arial"/>
      <family val="2"/>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b/>
      <sz val="11"/>
      <color indexed="63"/>
      <name val="Calibri"/>
      <family val="2"/>
    </font>
    <font>
      <b/>
      <sz val="18"/>
      <color indexed="62"/>
      <name val="Cambria"/>
      <family val="2"/>
    </font>
    <font>
      <b/>
      <sz val="11"/>
      <color indexed="8"/>
      <name val="Calibri"/>
      <family val="2"/>
    </font>
    <font>
      <sz val="9"/>
      <color indexed="17"/>
      <name val="Arial"/>
      <family val="2"/>
    </font>
    <font>
      <u/>
      <sz val="9"/>
      <color indexed="12"/>
      <name val="Arial"/>
      <family val="2"/>
    </font>
    <font>
      <sz val="48"/>
      <name val="Arial"/>
      <family val="2"/>
    </font>
    <font>
      <b/>
      <sz val="14"/>
      <name val="Arial"/>
      <family val="2"/>
    </font>
    <font>
      <b/>
      <sz val="16"/>
      <name val="Arial"/>
      <family val="2"/>
    </font>
    <font>
      <sz val="16"/>
      <name val="Times New Roman"/>
      <family val="1"/>
    </font>
    <font>
      <sz val="16"/>
      <name val="Arial"/>
      <family val="2"/>
    </font>
    <font>
      <i/>
      <u/>
      <sz val="9"/>
      <name val="Arial"/>
      <family val="2"/>
    </font>
    <font>
      <i/>
      <sz val="9"/>
      <name val="Arial"/>
      <family val="2"/>
    </font>
    <font>
      <sz val="8"/>
      <color indexed="8"/>
      <name val="Times New Roman"/>
      <family val="1"/>
    </font>
    <font>
      <b/>
      <sz val="8"/>
      <color indexed="81"/>
      <name val="Tahoma"/>
      <family val="2"/>
    </font>
    <font>
      <sz val="10"/>
      <color theme="1"/>
      <name val="Arial"/>
      <family val="2"/>
    </font>
    <font>
      <sz val="9"/>
      <color theme="1"/>
      <name val="Arial"/>
      <family val="2"/>
    </font>
    <font>
      <sz val="9"/>
      <color indexed="81"/>
      <name val="Tahoma"/>
      <family val="2"/>
    </font>
    <font>
      <b/>
      <sz val="9"/>
      <color indexed="81"/>
      <name val="Tahoma"/>
      <family val="2"/>
    </font>
    <font>
      <sz val="10"/>
      <color indexed="10"/>
      <name val="Arial"/>
      <family val="2"/>
    </font>
    <font>
      <sz val="8"/>
      <color rgb="FFFF0000"/>
      <name val="Arial"/>
      <family val="2"/>
    </font>
    <font>
      <b/>
      <sz val="8"/>
      <color rgb="FFFF0000"/>
      <name val="Arial"/>
      <family val="2"/>
    </font>
    <font>
      <sz val="11"/>
      <color rgb="FFFF0000"/>
      <name val="Calibri"/>
      <family val="2"/>
    </font>
  </fonts>
  <fills count="26">
    <fill>
      <patternFill patternType="none"/>
    </fill>
    <fill>
      <patternFill patternType="gray125"/>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indexed="44"/>
        <bgColor indexed="64"/>
      </patternFill>
    </fill>
    <fill>
      <patternFill patternType="solid">
        <fgColor indexed="42"/>
        <bgColor indexed="64"/>
      </patternFill>
    </fill>
    <fill>
      <patternFill patternType="solid">
        <fgColor indexed="41"/>
        <bgColor indexed="64"/>
      </patternFill>
    </fill>
    <fill>
      <patternFill patternType="solid">
        <fgColor indexed="46"/>
        <bgColor indexed="64"/>
      </patternFill>
    </fill>
    <fill>
      <patternFill patternType="solid">
        <fgColor indexed="57"/>
        <bgColor indexed="64"/>
      </patternFill>
    </fill>
    <fill>
      <patternFill patternType="solid">
        <fgColor indexed="43"/>
        <bgColor indexed="64"/>
      </patternFill>
    </fill>
    <fill>
      <patternFill patternType="solid">
        <fgColor rgb="FFFFC000"/>
        <bgColor indexed="64"/>
      </patternFill>
    </fill>
    <fill>
      <patternFill patternType="solid">
        <fgColor rgb="FFFFFF00"/>
        <bgColor indexed="64"/>
      </patternFill>
    </fill>
  </fills>
  <borders count="34">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top style="thin">
        <color indexed="64"/>
      </top>
      <bottom/>
      <diagonal/>
    </border>
    <border>
      <left/>
      <right/>
      <top/>
      <bottom style="double">
        <color indexed="64"/>
      </bottom>
      <diagonal/>
    </border>
    <border>
      <left style="thin">
        <color indexed="64"/>
      </left>
      <right style="thin">
        <color indexed="64"/>
      </right>
      <top/>
      <bottom style="double">
        <color indexed="64"/>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15">
    <xf numFmtId="37" fontId="0" fillId="0" borderId="0"/>
    <xf numFmtId="0" fontId="56" fillId="2" borderId="0" applyNumberFormat="0" applyBorder="0" applyAlignment="0" applyProtection="0"/>
    <xf numFmtId="0" fontId="56" fillId="2"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5" borderId="0" applyNumberFormat="0" applyBorder="0" applyAlignment="0" applyProtection="0"/>
    <xf numFmtId="0" fontId="56" fillId="5"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3" borderId="0" applyNumberFormat="0" applyBorder="0" applyAlignment="0" applyProtection="0"/>
    <xf numFmtId="0" fontId="56" fillId="3" borderId="0" applyNumberFormat="0" applyBorder="0" applyAlignment="0" applyProtection="0"/>
    <xf numFmtId="0" fontId="56" fillId="7" borderId="0" applyNumberFormat="0" applyBorder="0" applyAlignment="0" applyProtection="0"/>
    <xf numFmtId="0" fontId="56" fillId="7" borderId="0" applyNumberFormat="0" applyBorder="0" applyAlignment="0" applyProtection="0"/>
    <xf numFmtId="0" fontId="56" fillId="8" borderId="0" applyNumberFormat="0" applyBorder="0" applyAlignment="0" applyProtection="0"/>
    <xf numFmtId="0" fontId="56" fillId="8" borderId="0" applyNumberFormat="0" applyBorder="0" applyAlignment="0" applyProtection="0"/>
    <xf numFmtId="0" fontId="56" fillId="6" borderId="0" applyNumberFormat="0" applyBorder="0" applyAlignment="0" applyProtection="0"/>
    <xf numFmtId="0" fontId="56" fillId="6" borderId="0" applyNumberFormat="0" applyBorder="0" applyAlignment="0" applyProtection="0"/>
    <xf numFmtId="0" fontId="56" fillId="4" borderId="0" applyNumberFormat="0" applyBorder="0" applyAlignment="0" applyProtection="0"/>
    <xf numFmtId="0" fontId="56" fillId="4"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8" borderId="0" applyNumberFormat="0" applyBorder="0" applyAlignment="0" applyProtection="0"/>
    <xf numFmtId="0" fontId="57" fillId="8" borderId="0" applyNumberFormat="0" applyBorder="0" applyAlignment="0" applyProtection="0"/>
    <xf numFmtId="0" fontId="57" fillId="6" borderId="0" applyNumberFormat="0" applyBorder="0" applyAlignment="0" applyProtection="0"/>
    <xf numFmtId="0" fontId="57" fillId="6" borderId="0" applyNumberFormat="0" applyBorder="0" applyAlignment="0" applyProtection="0"/>
    <xf numFmtId="0" fontId="57" fillId="3" borderId="0" applyNumberFormat="0" applyBorder="0" applyAlignment="0" applyProtection="0"/>
    <xf numFmtId="0" fontId="57" fillId="3" borderId="0" applyNumberFormat="0" applyBorder="0" applyAlignment="0" applyProtection="0"/>
    <xf numFmtId="0" fontId="57" fillId="11" borderId="0" applyNumberFormat="0" applyBorder="0" applyAlignment="0" applyProtection="0"/>
    <xf numFmtId="0" fontId="57" fillId="11" borderId="0" applyNumberFormat="0" applyBorder="0" applyAlignment="0" applyProtection="0"/>
    <xf numFmtId="0" fontId="57" fillId="9" borderId="0" applyNumberFormat="0" applyBorder="0" applyAlignment="0" applyProtection="0"/>
    <xf numFmtId="0" fontId="57" fillId="9" borderId="0" applyNumberFormat="0" applyBorder="0" applyAlignment="0" applyProtection="0"/>
    <xf numFmtId="0" fontId="57" fillId="10" borderId="0" applyNumberFormat="0" applyBorder="0" applyAlignment="0" applyProtection="0"/>
    <xf numFmtId="0" fontId="57" fillId="10" borderId="0" applyNumberFormat="0" applyBorder="0" applyAlignment="0" applyProtection="0"/>
    <xf numFmtId="0" fontId="57" fillId="12" borderId="0" applyNumberFormat="0" applyBorder="0" applyAlignment="0" applyProtection="0"/>
    <xf numFmtId="0" fontId="57" fillId="12" borderId="0" applyNumberFormat="0" applyBorder="0" applyAlignment="0" applyProtection="0"/>
    <xf numFmtId="0" fontId="57" fillId="13" borderId="0" applyNumberFormat="0" applyBorder="0" applyAlignment="0" applyProtection="0"/>
    <xf numFmtId="0" fontId="57" fillId="13" borderId="0" applyNumberFormat="0" applyBorder="0" applyAlignment="0" applyProtection="0"/>
    <xf numFmtId="0" fontId="57" fillId="14" borderId="0" applyNumberFormat="0" applyBorder="0" applyAlignment="0" applyProtection="0"/>
    <xf numFmtId="0" fontId="57" fillId="14" borderId="0" applyNumberFormat="0" applyBorder="0" applyAlignment="0" applyProtection="0"/>
    <xf numFmtId="0" fontId="58" fillId="15" borderId="0" applyNumberFormat="0" applyBorder="0" applyAlignment="0" applyProtection="0"/>
    <xf numFmtId="0" fontId="58" fillId="15" borderId="0" applyNumberFormat="0" applyBorder="0" applyAlignment="0" applyProtection="0"/>
    <xf numFmtId="0" fontId="59" fillId="16" borderId="1" applyNumberFormat="0" applyAlignment="0" applyProtection="0"/>
    <xf numFmtId="0" fontId="59" fillId="16" borderId="1" applyNumberFormat="0" applyAlignment="0" applyProtection="0"/>
    <xf numFmtId="0" fontId="60" fillId="17" borderId="2" applyNumberFormat="0" applyAlignment="0" applyProtection="0"/>
    <xf numFmtId="0" fontId="60" fillId="17" borderId="2" applyNumberFormat="0" applyAlignment="0" applyProtection="0"/>
    <xf numFmtId="43" fontId="2" fillId="0" borderId="0" applyFont="0" applyFill="0" applyBorder="0" applyAlignment="0" applyProtection="0"/>
    <xf numFmtId="43" fontId="13" fillId="0" borderId="0" applyFont="0" applyFill="0" applyBorder="0" applyAlignment="0" applyProtection="0"/>
    <xf numFmtId="43" fontId="13" fillId="0" borderId="0" applyFont="0" applyFill="0" applyBorder="0" applyAlignment="0" applyProtection="0"/>
    <xf numFmtId="3" fontId="14" fillId="0" borderId="0" applyFont="0" applyFill="0" applyBorder="0" applyAlignment="0" applyProtection="0"/>
    <xf numFmtId="44" fontId="2"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184" fontId="14" fillId="0" borderId="0" applyFont="0" applyFill="0" applyBorder="0" applyAlignment="0" applyProtection="0"/>
    <xf numFmtId="0" fontId="14" fillId="0" borderId="0" applyFont="0" applyFill="0" applyBorder="0" applyAlignment="0" applyProtection="0"/>
    <xf numFmtId="0" fontId="61" fillId="0" borderId="0" applyNumberFormat="0" applyFill="0" applyBorder="0" applyAlignment="0" applyProtection="0"/>
    <xf numFmtId="0" fontId="61" fillId="0" borderId="0" applyNumberFormat="0" applyFill="0" applyBorder="0" applyAlignment="0" applyProtection="0"/>
    <xf numFmtId="0" fontId="62" fillId="6" borderId="0" applyNumberFormat="0" applyBorder="0" applyAlignment="0" applyProtection="0"/>
    <xf numFmtId="0" fontId="62" fillId="6" borderId="0" applyNumberFormat="0" applyBorder="0" applyAlignment="0" applyProtection="0"/>
    <xf numFmtId="0" fontId="63" fillId="0" borderId="3" applyNumberFormat="0" applyFill="0" applyAlignment="0" applyProtection="0"/>
    <xf numFmtId="0" fontId="63" fillId="0" borderId="3" applyNumberFormat="0" applyFill="0" applyAlignment="0" applyProtection="0"/>
    <xf numFmtId="0" fontId="64" fillId="0" borderId="4" applyNumberFormat="0" applyFill="0" applyAlignment="0" applyProtection="0"/>
    <xf numFmtId="0" fontId="64" fillId="0" borderId="4" applyNumberFormat="0" applyFill="0" applyAlignment="0" applyProtection="0"/>
    <xf numFmtId="0" fontId="65" fillId="0" borderId="5" applyNumberFormat="0" applyFill="0" applyAlignment="0" applyProtection="0"/>
    <xf numFmtId="0" fontId="65" fillId="0" borderId="5" applyNumberFormat="0" applyFill="0" applyAlignment="0" applyProtection="0"/>
    <xf numFmtId="0" fontId="65" fillId="0" borderId="0" applyNumberFormat="0" applyFill="0" applyBorder="0" applyAlignment="0" applyProtection="0"/>
    <xf numFmtId="0" fontId="65" fillId="0" borderId="0" applyNumberFormat="0" applyFill="0" applyBorder="0" applyAlignment="0" applyProtection="0"/>
    <xf numFmtId="0" fontId="66" fillId="7" borderId="1" applyNumberFormat="0" applyAlignment="0" applyProtection="0"/>
    <xf numFmtId="0" fontId="66" fillId="7" borderId="1" applyNumberFormat="0" applyAlignment="0" applyProtection="0"/>
    <xf numFmtId="0" fontId="67" fillId="0" borderId="6" applyNumberFormat="0" applyFill="0" applyAlignment="0" applyProtection="0"/>
    <xf numFmtId="0" fontId="67" fillId="0" borderId="6" applyNumberFormat="0" applyFill="0" applyAlignment="0" applyProtection="0"/>
    <xf numFmtId="177" fontId="25" fillId="0" borderId="0"/>
    <xf numFmtId="0" fontId="68" fillId="7" borderId="0" applyNumberFormat="0" applyBorder="0" applyAlignment="0" applyProtection="0"/>
    <xf numFmtId="0" fontId="68" fillId="7" borderId="0" applyNumberFormat="0" applyBorder="0" applyAlignment="0" applyProtection="0"/>
    <xf numFmtId="0" fontId="2" fillId="0" borderId="0"/>
    <xf numFmtId="0" fontId="13" fillId="0" borderId="0"/>
    <xf numFmtId="0" fontId="13" fillId="0" borderId="0"/>
    <xf numFmtId="37" fontId="25" fillId="0" borderId="0"/>
    <xf numFmtId="37" fontId="16" fillId="0" borderId="0"/>
    <xf numFmtId="0" fontId="4" fillId="0" borderId="0"/>
    <xf numFmtId="0" fontId="4" fillId="0" borderId="0"/>
    <xf numFmtId="0" fontId="50" fillId="0" borderId="0"/>
    <xf numFmtId="37" fontId="4" fillId="0" borderId="0"/>
    <xf numFmtId="37" fontId="4" fillId="0" borderId="0"/>
    <xf numFmtId="37" fontId="4" fillId="0" borderId="0"/>
    <xf numFmtId="37" fontId="16" fillId="0" borderId="0"/>
    <xf numFmtId="10" fontId="4" fillId="0" borderId="0"/>
    <xf numFmtId="0" fontId="4" fillId="0" borderId="0"/>
    <xf numFmtId="0" fontId="2" fillId="0" borderId="0"/>
    <xf numFmtId="0" fontId="16" fillId="4" borderId="7" applyNumberFormat="0" applyFont="0" applyAlignment="0" applyProtection="0"/>
    <xf numFmtId="0" fontId="16" fillId="4" borderId="7" applyNumberFormat="0" applyFont="0" applyAlignment="0" applyProtection="0"/>
    <xf numFmtId="0" fontId="69" fillId="16" borderId="8" applyNumberFormat="0" applyAlignment="0" applyProtection="0"/>
    <xf numFmtId="0" fontId="69" fillId="16" borderId="8" applyNumberFormat="0" applyAlignment="0" applyProtection="0"/>
    <xf numFmtId="9" fontId="2" fillId="0" borderId="0" applyFont="0" applyFill="0" applyBorder="0" applyAlignment="0" applyProtection="0"/>
    <xf numFmtId="9" fontId="13" fillId="0" borderId="0" applyFont="0" applyFill="0" applyBorder="0" applyAlignment="0" applyProtection="0"/>
    <xf numFmtId="9" fontId="13" fillId="0" borderId="0" applyFont="0" applyFill="0" applyBorder="0" applyAlignment="0" applyProtection="0"/>
    <xf numFmtId="0" fontId="70" fillId="0" borderId="0" applyNumberFormat="0" applyFill="0" applyBorder="0" applyAlignment="0" applyProtection="0"/>
    <xf numFmtId="0" fontId="70" fillId="0" borderId="0" applyNumberFormat="0" applyFill="0" applyBorder="0" applyAlignment="0" applyProtection="0"/>
    <xf numFmtId="0" fontId="71" fillId="0" borderId="9" applyNumberFormat="0" applyFill="0" applyAlignment="0" applyProtection="0"/>
    <xf numFmtId="0" fontId="71" fillId="0" borderId="9"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1"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48">
    <xf numFmtId="37" fontId="0" fillId="0" borderId="0" xfId="0"/>
    <xf numFmtId="0" fontId="5" fillId="0" borderId="0" xfId="88" applyFont="1"/>
    <xf numFmtId="0" fontId="5" fillId="0" borderId="0" xfId="88" applyFont="1" applyFill="1"/>
    <xf numFmtId="37" fontId="5" fillId="0" borderId="0" xfId="91" applyFont="1" applyAlignment="1" applyProtection="1">
      <alignment horizontal="center"/>
    </xf>
    <xf numFmtId="37" fontId="5" fillId="0" borderId="0" xfId="91" applyFont="1" applyProtection="1"/>
    <xf numFmtId="37" fontId="5" fillId="0" borderId="0" xfId="91" applyFont="1"/>
    <xf numFmtId="37" fontId="6" fillId="0" borderId="0" xfId="0" applyFont="1" applyAlignment="1">
      <alignment horizontal="centerContinuous"/>
    </xf>
    <xf numFmtId="37" fontId="5" fillId="0" borderId="0" xfId="91" applyFont="1" applyAlignment="1">
      <alignment horizontal="centerContinuous"/>
    </xf>
    <xf numFmtId="37" fontId="5" fillId="0" borderId="0" xfId="91" applyFont="1" applyAlignment="1" applyProtection="1">
      <alignment horizontal="left"/>
    </xf>
    <xf numFmtId="10" fontId="5" fillId="0" borderId="0" xfId="91" applyNumberFormat="1" applyFont="1" applyProtection="1"/>
    <xf numFmtId="37" fontId="5" fillId="0" borderId="0" xfId="91" applyNumberFormat="1" applyFont="1" applyProtection="1"/>
    <xf numFmtId="37" fontId="5" fillId="0" borderId="0" xfId="91" applyFont="1" applyAlignment="1">
      <alignment horizontal="center"/>
    </xf>
    <xf numFmtId="15" fontId="5" fillId="0" borderId="0" xfId="91" applyNumberFormat="1" applyFont="1" applyProtection="1"/>
    <xf numFmtId="7" fontId="5" fillId="0" borderId="0" xfId="91" applyNumberFormat="1" applyFont="1" applyProtection="1"/>
    <xf numFmtId="168" fontId="5" fillId="0" borderId="0" xfId="91" applyNumberFormat="1" applyFont="1" applyProtection="1"/>
    <xf numFmtId="1" fontId="5" fillId="0" borderId="0" xfId="95" applyNumberFormat="1" applyFont="1" applyProtection="1"/>
    <xf numFmtId="10" fontId="5" fillId="0" borderId="0" xfId="95" applyFont="1"/>
    <xf numFmtId="10" fontId="5" fillId="0" borderId="0" xfId="95" applyFont="1" applyAlignment="1">
      <alignment horizontal="centerContinuous"/>
    </xf>
    <xf numFmtId="1" fontId="5" fillId="0" borderId="0" xfId="95" applyNumberFormat="1" applyFont="1" applyAlignment="1" applyProtection="1">
      <alignment horizontal="center"/>
    </xf>
    <xf numFmtId="37" fontId="5" fillId="0" borderId="0" xfId="0" applyFont="1"/>
    <xf numFmtId="5" fontId="5" fillId="0" borderId="0" xfId="95" applyNumberFormat="1" applyFont="1" applyProtection="1"/>
    <xf numFmtId="165" fontId="5" fillId="0" borderId="0" xfId="95" applyNumberFormat="1" applyFont="1" applyProtection="1"/>
    <xf numFmtId="10" fontId="5" fillId="0" borderId="0" xfId="95" applyNumberFormat="1" applyFont="1" applyProtection="1"/>
    <xf numFmtId="37" fontId="5" fillId="0" borderId="0" xfId="92" applyFont="1"/>
    <xf numFmtId="37" fontId="5" fillId="0" borderId="0" xfId="92" applyFont="1" applyAlignment="1" applyProtection="1">
      <alignment horizontal="center"/>
    </xf>
    <xf numFmtId="37" fontId="7" fillId="0" borderId="0" xfId="92" applyFont="1" applyAlignment="1">
      <alignment horizontal="center"/>
    </xf>
    <xf numFmtId="5" fontId="5" fillId="0" borderId="0" xfId="92" applyNumberFormat="1" applyFont="1"/>
    <xf numFmtId="37" fontId="8" fillId="0" borderId="0" xfId="92" applyFont="1"/>
    <xf numFmtId="37" fontId="8" fillId="0" borderId="0" xfId="92" applyFont="1" applyFill="1"/>
    <xf numFmtId="15" fontId="5" fillId="0" borderId="0" xfId="92" applyNumberFormat="1" applyFont="1" applyProtection="1"/>
    <xf numFmtId="0" fontId="5" fillId="0" borderId="0" xfId="96" applyFont="1" applyAlignment="1" applyProtection="1">
      <alignment horizontal="left"/>
    </xf>
    <xf numFmtId="0" fontId="10" fillId="0" borderId="0" xfId="96" applyFont="1"/>
    <xf numFmtId="0" fontId="6" fillId="0" borderId="0" xfId="96" applyFont="1"/>
    <xf numFmtId="5" fontId="6" fillId="0" borderId="0" xfId="96" applyNumberFormat="1" applyFont="1" applyProtection="1"/>
    <xf numFmtId="37" fontId="3" fillId="0" borderId="0" xfId="91" applyFont="1" applyAlignment="1" applyProtection="1">
      <alignment horizontal="centerContinuous"/>
    </xf>
    <xf numFmtId="37" fontId="16" fillId="0" borderId="0" xfId="0" applyFont="1"/>
    <xf numFmtId="37" fontId="18" fillId="0" borderId="0" xfId="0" applyFont="1"/>
    <xf numFmtId="15" fontId="16" fillId="0" borderId="0" xfId="0" applyNumberFormat="1" applyFont="1" applyAlignment="1">
      <alignment horizontal="left"/>
    </xf>
    <xf numFmtId="37" fontId="16" fillId="0" borderId="0" xfId="0" applyFont="1" applyBorder="1"/>
    <xf numFmtId="37" fontId="20" fillId="0" borderId="0" xfId="0" applyFont="1" applyBorder="1" applyAlignment="1">
      <alignment horizontal="right"/>
    </xf>
    <xf numFmtId="37" fontId="20" fillId="0" borderId="0" xfId="0" applyFont="1" applyBorder="1" applyAlignment="1">
      <alignment horizontal="center"/>
    </xf>
    <xf numFmtId="14" fontId="16" fillId="0" borderId="0" xfId="0" applyNumberFormat="1" applyFont="1" applyFill="1" applyBorder="1"/>
    <xf numFmtId="170" fontId="16" fillId="0" borderId="0" xfId="55" applyNumberFormat="1" applyFont="1" applyBorder="1"/>
    <xf numFmtId="166" fontId="18" fillId="0" borderId="0" xfId="0" applyNumberFormat="1" applyFont="1" applyAlignment="1">
      <alignment horizontal="left"/>
    </xf>
    <xf numFmtId="37" fontId="12" fillId="0" borderId="0" xfId="92" applyFont="1" applyFill="1" applyAlignment="1">
      <alignment horizontal="center"/>
    </xf>
    <xf numFmtId="5" fontId="8" fillId="0" borderId="0" xfId="92" applyNumberFormat="1" applyFont="1" applyFill="1"/>
    <xf numFmtId="37" fontId="8" fillId="0" borderId="0" xfId="92" applyFont="1" applyFill="1" applyAlignment="1">
      <alignment horizontal="center"/>
    </xf>
    <xf numFmtId="37" fontId="8" fillId="0" borderId="0" xfId="0" applyFont="1" applyFill="1"/>
    <xf numFmtId="10" fontId="8" fillId="0" borderId="0" xfId="0" applyNumberFormat="1" applyFont="1" applyFill="1" applyAlignment="1">
      <alignment horizontal="left"/>
    </xf>
    <xf numFmtId="15" fontId="8" fillId="0" borderId="0" xfId="0" applyNumberFormat="1" applyFont="1" applyFill="1" applyAlignment="1">
      <alignment horizontal="center"/>
    </xf>
    <xf numFmtId="169" fontId="8" fillId="0" borderId="0" xfId="0" applyNumberFormat="1" applyFont="1" applyFill="1"/>
    <xf numFmtId="2" fontId="8" fillId="0" borderId="0" xfId="0" applyNumberFormat="1" applyFont="1" applyFill="1"/>
    <xf numFmtId="10" fontId="8" fillId="0" borderId="0" xfId="0" applyNumberFormat="1" applyFont="1" applyFill="1"/>
    <xf numFmtId="5" fontId="8" fillId="0" borderId="0" xfId="92" applyNumberFormat="1" applyFont="1" applyFill="1" applyProtection="1"/>
    <xf numFmtId="37" fontId="12" fillId="0" borderId="0" xfId="92" applyFont="1" applyFill="1" applyAlignment="1" applyProtection="1">
      <alignment horizontal="center"/>
    </xf>
    <xf numFmtId="10" fontId="8" fillId="0" borderId="0" xfId="92" applyNumberFormat="1" applyFont="1" applyFill="1" applyProtection="1"/>
    <xf numFmtId="168" fontId="8" fillId="0" borderId="0" xfId="92" applyNumberFormat="1" applyFont="1" applyFill="1" applyAlignment="1" applyProtection="1">
      <alignment horizontal="fill"/>
    </xf>
    <xf numFmtId="166" fontId="5" fillId="0" borderId="0" xfId="92" applyNumberFormat="1" applyFont="1" applyFill="1"/>
    <xf numFmtId="0" fontId="16" fillId="0" borderId="0" xfId="96" applyFont="1"/>
    <xf numFmtId="0" fontId="17" fillId="0" borderId="0" xfId="96" quotePrefix="1" applyFont="1" applyFill="1" applyAlignment="1" applyProtection="1">
      <alignment horizontal="center"/>
    </xf>
    <xf numFmtId="0" fontId="16" fillId="0" borderId="0" xfId="96" applyFont="1" applyFill="1"/>
    <xf numFmtId="0" fontId="18" fillId="0" borderId="0" xfId="96" applyFont="1" applyFill="1" applyAlignment="1" applyProtection="1">
      <alignment horizontal="center"/>
    </xf>
    <xf numFmtId="14" fontId="16" fillId="0" borderId="0" xfId="96" applyNumberFormat="1" applyFont="1" applyFill="1"/>
    <xf numFmtId="0" fontId="24" fillId="0" borderId="10" xfId="96" applyFont="1" applyFill="1" applyBorder="1" applyAlignment="1" applyProtection="1">
      <alignment horizontal="center" wrapText="1"/>
    </xf>
    <xf numFmtId="0" fontId="23" fillId="0" borderId="10" xfId="96" applyFont="1" applyFill="1" applyBorder="1" applyAlignment="1">
      <alignment horizontal="center"/>
    </xf>
    <xf numFmtId="7" fontId="16" fillId="0" borderId="0" xfId="96" applyNumberFormat="1" applyFont="1" applyFill="1"/>
    <xf numFmtId="0" fontId="18" fillId="0" borderId="0" xfId="96" quotePrefix="1" applyFont="1" applyFill="1" applyAlignment="1" applyProtection="1">
      <alignment horizontal="left"/>
    </xf>
    <xf numFmtId="37" fontId="13" fillId="0" borderId="0" xfId="91" applyFont="1"/>
    <xf numFmtId="37" fontId="15" fillId="0" borderId="0" xfId="91" applyFont="1"/>
    <xf numFmtId="37" fontId="15" fillId="0" borderId="0" xfId="91" applyFont="1" applyAlignment="1" applyProtection="1">
      <alignment horizontal="center"/>
    </xf>
    <xf numFmtId="37" fontId="27" fillId="0" borderId="0" xfId="91" applyFont="1" applyAlignment="1" applyProtection="1">
      <alignment horizontal="center"/>
    </xf>
    <xf numFmtId="37" fontId="13" fillId="0" borderId="0" xfId="91" applyFont="1" applyAlignment="1" applyProtection="1">
      <alignment horizontal="left"/>
    </xf>
    <xf numFmtId="37" fontId="13" fillId="0" borderId="0" xfId="91" applyFont="1" applyAlignment="1" applyProtection="1">
      <alignment horizontal="fill"/>
    </xf>
    <xf numFmtId="37" fontId="13" fillId="0" borderId="0" xfId="91" applyFont="1" applyAlignment="1" applyProtection="1">
      <alignment horizontal="center"/>
    </xf>
    <xf numFmtId="10" fontId="13" fillId="0" borderId="0" xfId="91" applyNumberFormat="1" applyFont="1" applyProtection="1"/>
    <xf numFmtId="37" fontId="13" fillId="0" borderId="0" xfId="91" applyNumberFormat="1" applyFont="1" applyProtection="1"/>
    <xf numFmtId="5" fontId="13" fillId="0" borderId="0" xfId="91" applyNumberFormat="1" applyFont="1" applyProtection="1"/>
    <xf numFmtId="5" fontId="13" fillId="0" borderId="0" xfId="91" applyNumberFormat="1" applyFont="1"/>
    <xf numFmtId="5" fontId="29" fillId="0" borderId="0" xfId="91" applyNumberFormat="1" applyFont="1"/>
    <xf numFmtId="5" fontId="29" fillId="0" borderId="0" xfId="91" applyNumberFormat="1" applyFont="1" applyProtection="1"/>
    <xf numFmtId="37" fontId="15" fillId="0" borderId="11" xfId="91" applyFont="1" applyBorder="1" applyAlignment="1" applyProtection="1">
      <alignment horizontal="left"/>
    </xf>
    <xf numFmtId="5" fontId="15" fillId="0" borderId="12" xfId="91" applyNumberFormat="1" applyFont="1" applyBorder="1" applyProtection="1"/>
    <xf numFmtId="5" fontId="15" fillId="0" borderId="12" xfId="91" applyNumberFormat="1" applyFont="1" applyBorder="1"/>
    <xf numFmtId="5" fontId="30" fillId="0" borderId="0" xfId="91" applyNumberFormat="1" applyFont="1" applyFill="1" applyProtection="1"/>
    <xf numFmtId="5" fontId="30" fillId="0" borderId="0" xfId="91" applyNumberFormat="1" applyFont="1" applyProtection="1"/>
    <xf numFmtId="5" fontId="30" fillId="0" borderId="0" xfId="91" applyNumberFormat="1" applyFont="1"/>
    <xf numFmtId="170" fontId="30" fillId="0" borderId="0" xfId="55" applyNumberFormat="1" applyFont="1"/>
    <xf numFmtId="5" fontId="31" fillId="0" borderId="0" xfId="91" applyNumberFormat="1" applyFont="1"/>
    <xf numFmtId="5" fontId="31" fillId="0" borderId="0" xfId="91" applyNumberFormat="1" applyFont="1" applyProtection="1"/>
    <xf numFmtId="37" fontId="0" fillId="0" borderId="0" xfId="0" applyBorder="1"/>
    <xf numFmtId="0" fontId="9" fillId="0" borderId="0" xfId="88" applyFont="1"/>
    <xf numFmtId="0" fontId="9" fillId="0" borderId="0" xfId="88" applyFont="1" applyFill="1"/>
    <xf numFmtId="164" fontId="9" fillId="0" borderId="0" xfId="88" applyNumberFormat="1" applyFont="1"/>
    <xf numFmtId="175" fontId="9" fillId="0" borderId="0" xfId="88" applyNumberFormat="1" applyFont="1" applyFill="1" applyBorder="1" applyProtection="1"/>
    <xf numFmtId="0" fontId="9" fillId="0" borderId="0" xfId="88" applyFont="1" applyBorder="1"/>
    <xf numFmtId="0" fontId="5" fillId="0" borderId="0" xfId="88" applyFont="1" applyBorder="1"/>
    <xf numFmtId="164" fontId="34" fillId="0" borderId="0" xfId="88" applyNumberFormat="1" applyFont="1" applyFill="1" applyProtection="1"/>
    <xf numFmtId="175" fontId="34" fillId="0" borderId="0" xfId="88" applyNumberFormat="1" applyFont="1" applyFill="1" applyProtection="1"/>
    <xf numFmtId="164" fontId="34" fillId="0" borderId="0" xfId="88" applyNumberFormat="1" applyFont="1" applyFill="1" applyBorder="1" applyProtection="1"/>
    <xf numFmtId="175" fontId="34" fillId="0" borderId="0" xfId="88" applyNumberFormat="1" applyFont="1" applyFill="1" applyBorder="1" applyProtection="1"/>
    <xf numFmtId="17" fontId="19" fillId="0" borderId="0" xfId="88" applyNumberFormat="1" applyFont="1" applyFill="1" applyAlignment="1" applyProtection="1">
      <alignment horizontal="center"/>
    </xf>
    <xf numFmtId="0" fontId="19" fillId="0" borderId="0" xfId="88" applyFont="1" applyAlignment="1" applyProtection="1">
      <alignment horizontal="center" wrapText="1"/>
    </xf>
    <xf numFmtId="0" fontId="18" fillId="0" borderId="0" xfId="88" applyFont="1" applyAlignment="1">
      <alignment horizontal="centerContinuous"/>
    </xf>
    <xf numFmtId="10" fontId="15" fillId="0" borderId="0" xfId="95" applyFont="1" applyAlignment="1">
      <alignment horizontal="centerContinuous"/>
    </xf>
    <xf numFmtId="10" fontId="13" fillId="0" borderId="0" xfId="95" applyFont="1"/>
    <xf numFmtId="10" fontId="13" fillId="0" borderId="0" xfId="95" applyFont="1" applyAlignment="1">
      <alignment horizontal="center"/>
    </xf>
    <xf numFmtId="10" fontId="15" fillId="0" borderId="0" xfId="95" applyFont="1" applyAlignment="1">
      <alignment horizontal="center"/>
    </xf>
    <xf numFmtId="10" fontId="15" fillId="0" borderId="0" xfId="95" applyFont="1" applyAlignment="1" applyProtection="1">
      <alignment horizontal="center"/>
    </xf>
    <xf numFmtId="10" fontId="27" fillId="0" borderId="0" xfId="95" applyFont="1" applyAlignment="1" applyProtection="1">
      <alignment horizontal="center"/>
    </xf>
    <xf numFmtId="10" fontId="13" fillId="0" borderId="0" xfId="95" applyFont="1" applyAlignment="1" applyProtection="1">
      <alignment horizontal="left"/>
    </xf>
    <xf numFmtId="10" fontId="15" fillId="0" borderId="0" xfId="95" applyFont="1" applyAlignment="1" applyProtection="1">
      <alignment horizontal="left"/>
    </xf>
    <xf numFmtId="10" fontId="15" fillId="0" borderId="0" xfId="95" applyFont="1"/>
    <xf numFmtId="10" fontId="13" fillId="0" borderId="0" xfId="95" applyFont="1" applyBorder="1"/>
    <xf numFmtId="0" fontId="18" fillId="0" borderId="0" xfId="96" quotePrefix="1" applyFont="1" applyFill="1" applyBorder="1" applyAlignment="1" applyProtection="1">
      <alignment horizontal="left"/>
    </xf>
    <xf numFmtId="0" fontId="24" fillId="0" borderId="10" xfId="96" applyFont="1" applyFill="1" applyBorder="1" applyAlignment="1" applyProtection="1">
      <alignment horizontal="left"/>
    </xf>
    <xf numFmtId="168" fontId="16" fillId="0" borderId="0" xfId="96" applyNumberFormat="1" applyFont="1" applyFill="1" applyAlignment="1">
      <alignment horizontal="left"/>
    </xf>
    <xf numFmtId="15" fontId="16" fillId="0" borderId="0" xfId="96" applyNumberFormat="1" applyFont="1" applyFill="1" applyAlignment="1">
      <alignment horizontal="center"/>
    </xf>
    <xf numFmtId="174" fontId="16" fillId="0" borderId="0" xfId="96" applyNumberFormat="1" applyFont="1" applyFill="1"/>
    <xf numFmtId="15" fontId="33" fillId="0" borderId="0" xfId="96" applyNumberFormat="1" applyFont="1" applyBorder="1" applyAlignment="1">
      <alignment horizontal="left"/>
    </xf>
    <xf numFmtId="0" fontId="22" fillId="0" borderId="0" xfId="96" applyFont="1"/>
    <xf numFmtId="0" fontId="33" fillId="0" borderId="0" xfId="96" quotePrefix="1" applyFont="1" applyAlignment="1">
      <alignment horizontal="left"/>
    </xf>
    <xf numFmtId="37" fontId="33" fillId="0" borderId="0" xfId="0" applyFont="1" applyBorder="1"/>
    <xf numFmtId="37" fontId="22" fillId="0" borderId="0" xfId="0" applyFont="1" applyBorder="1"/>
    <xf numFmtId="0" fontId="35" fillId="0" borderId="0" xfId="88" applyFont="1" applyAlignment="1" applyProtection="1">
      <alignment horizontal="center" wrapText="1"/>
    </xf>
    <xf numFmtId="172" fontId="18" fillId="0" borderId="0" xfId="96" applyNumberFormat="1" applyFont="1" applyFill="1" applyAlignment="1">
      <alignment horizontal="left"/>
    </xf>
    <xf numFmtId="39" fontId="0" fillId="0" borderId="0" xfId="0" applyNumberFormat="1"/>
    <xf numFmtId="37" fontId="25" fillId="0" borderId="13" xfId="0" applyFont="1" applyBorder="1"/>
    <xf numFmtId="37" fontId="18" fillId="0" borderId="0" xfId="0" applyFont="1" applyBorder="1" applyAlignment="1">
      <alignment horizontal="left"/>
    </xf>
    <xf numFmtId="37" fontId="24" fillId="0" borderId="0" xfId="91" applyFont="1" applyAlignment="1" applyProtection="1">
      <alignment horizontal="center"/>
    </xf>
    <xf numFmtId="37" fontId="25" fillId="0" borderId="0" xfId="93" applyFont="1" applyBorder="1" applyAlignment="1" applyProtection="1">
      <alignment horizontal="left"/>
    </xf>
    <xf numFmtId="1" fontId="16" fillId="0" borderId="0" xfId="95" applyNumberFormat="1" applyFont="1" applyAlignment="1" applyProtection="1">
      <alignment horizontal="center"/>
    </xf>
    <xf numFmtId="37" fontId="18" fillId="0" borderId="0" xfId="91" applyFont="1" applyAlignment="1" applyProtection="1">
      <alignment horizontal="left"/>
    </xf>
    <xf numFmtId="37" fontId="26" fillId="0" borderId="0" xfId="91" applyFont="1" applyAlignment="1" applyProtection="1">
      <alignment horizontal="left"/>
    </xf>
    <xf numFmtId="37" fontId="25" fillId="0" borderId="0" xfId="92" applyNumberFormat="1" applyFont="1" applyAlignment="1">
      <alignment horizontal="center"/>
    </xf>
    <xf numFmtId="37" fontId="37" fillId="0" borderId="0" xfId="92" applyFont="1"/>
    <xf numFmtId="37" fontId="24" fillId="0" borderId="0" xfId="92" applyNumberFormat="1" applyFont="1"/>
    <xf numFmtId="37" fontId="25" fillId="0" borderId="0" xfId="92" applyNumberFormat="1" applyFont="1"/>
    <xf numFmtId="37" fontId="25" fillId="0" borderId="0" xfId="0" applyNumberFormat="1" applyFont="1"/>
    <xf numFmtId="171" fontId="25" fillId="0" borderId="0" xfId="0" applyNumberFormat="1" applyFont="1"/>
    <xf numFmtId="37" fontId="24" fillId="0" borderId="0" xfId="92" applyNumberFormat="1" applyFont="1" applyAlignment="1" applyProtection="1">
      <alignment horizontal="left"/>
    </xf>
    <xf numFmtId="38" fontId="13" fillId="0" borderId="0" xfId="95" applyNumberFormat="1" applyFont="1"/>
    <xf numFmtId="0" fontId="25" fillId="0" borderId="0" xfId="88" applyFont="1" applyAlignment="1" applyProtection="1">
      <alignment horizontal="left"/>
    </xf>
    <xf numFmtId="0" fontId="25" fillId="0" borderId="0" xfId="88" applyFont="1"/>
    <xf numFmtId="0" fontId="24" fillId="0" borderId="0" xfId="88" applyFont="1" applyAlignment="1" applyProtection="1">
      <alignment horizontal="left"/>
    </xf>
    <xf numFmtId="0" fontId="24" fillId="0" borderId="0" xfId="88" applyFont="1" applyAlignment="1" applyProtection="1">
      <alignment horizontal="centerContinuous"/>
    </xf>
    <xf numFmtId="0" fontId="37" fillId="0" borderId="0" xfId="88" applyFont="1" applyFill="1" applyAlignment="1">
      <alignment horizontal="centerContinuous"/>
    </xf>
    <xf numFmtId="0" fontId="37" fillId="0" borderId="0" xfId="88" applyFont="1" applyAlignment="1">
      <alignment horizontal="centerContinuous"/>
    </xf>
    <xf numFmtId="37" fontId="16" fillId="0" borderId="14" xfId="0" applyFont="1" applyBorder="1" applyAlignment="1">
      <alignment horizontal="centerContinuous"/>
    </xf>
    <xf numFmtId="7" fontId="16" fillId="0" borderId="0" xfId="59" applyNumberFormat="1" applyFont="1" applyBorder="1"/>
    <xf numFmtId="5" fontId="16" fillId="0" borderId="0" xfId="96" applyNumberFormat="1" applyFont="1" applyProtection="1"/>
    <xf numFmtId="37" fontId="0" fillId="0" borderId="15" xfId="0" applyBorder="1"/>
    <xf numFmtId="37" fontId="0" fillId="0" borderId="16" xfId="0" applyBorder="1"/>
    <xf numFmtId="37" fontId="0" fillId="0" borderId="17" xfId="0" applyBorder="1"/>
    <xf numFmtId="37" fontId="0" fillId="0" borderId="18" xfId="0" applyBorder="1"/>
    <xf numFmtId="37" fontId="25" fillId="0" borderId="0" xfId="92" applyNumberFormat="1" applyFont="1" applyAlignment="1" applyProtection="1">
      <alignment horizontal="centerContinuous"/>
    </xf>
    <xf numFmtId="37" fontId="25" fillId="0" borderId="0" xfId="92" applyNumberFormat="1" applyFont="1" applyAlignment="1">
      <alignment horizontal="centerContinuous"/>
    </xf>
    <xf numFmtId="37" fontId="25" fillId="0" borderId="0" xfId="0" applyNumberFormat="1" applyFont="1" applyAlignment="1">
      <alignment horizontal="centerContinuous"/>
    </xf>
    <xf numFmtId="166" fontId="25" fillId="0" borderId="0" xfId="92" applyNumberFormat="1" applyFont="1" applyFill="1" applyAlignment="1">
      <alignment horizontal="centerContinuous"/>
    </xf>
    <xf numFmtId="166" fontId="25" fillId="0" borderId="0" xfId="0" applyNumberFormat="1" applyFont="1" applyFill="1" applyAlignment="1">
      <alignment horizontal="centerContinuous"/>
    </xf>
    <xf numFmtId="166" fontId="25" fillId="0" borderId="0" xfId="92" applyNumberFormat="1" applyFont="1" applyFill="1" applyAlignment="1" applyProtection="1">
      <alignment horizontal="centerContinuous"/>
    </xf>
    <xf numFmtId="37" fontId="25" fillId="0" borderId="0" xfId="0" applyFont="1"/>
    <xf numFmtId="14" fontId="25" fillId="0" borderId="0" xfId="0" applyNumberFormat="1" applyFont="1" applyBorder="1"/>
    <xf numFmtId="37" fontId="24" fillId="0" borderId="0" xfId="0" applyFont="1" applyBorder="1"/>
    <xf numFmtId="175" fontId="34" fillId="0" borderId="19" xfId="88" applyNumberFormat="1" applyFont="1" applyFill="1" applyBorder="1" applyProtection="1"/>
    <xf numFmtId="164" fontId="34" fillId="0" borderId="19" xfId="88" applyNumberFormat="1" applyFont="1" applyFill="1" applyBorder="1" applyProtection="1"/>
    <xf numFmtId="175" fontId="34" fillId="0" borderId="20" xfId="88" applyNumberFormat="1" applyFont="1" applyFill="1" applyBorder="1" applyProtection="1"/>
    <xf numFmtId="5" fontId="13" fillId="0" borderId="0" xfId="55" applyNumberFormat="1" applyFont="1" applyAlignment="1" applyProtection="1"/>
    <xf numFmtId="10" fontId="13" fillId="0" borderId="0" xfId="95" applyFont="1" applyAlignment="1" applyProtection="1"/>
    <xf numFmtId="5" fontId="13" fillId="0" borderId="0" xfId="95" applyNumberFormat="1" applyFont="1" applyAlignment="1" applyProtection="1"/>
    <xf numFmtId="10" fontId="13" fillId="0" borderId="0" xfId="95" applyFont="1" applyBorder="1" applyAlignment="1" applyProtection="1"/>
    <xf numFmtId="5" fontId="13" fillId="0" borderId="0" xfId="95" applyNumberFormat="1" applyFont="1" applyAlignment="1"/>
    <xf numFmtId="10" fontId="13" fillId="0" borderId="0" xfId="95" applyFont="1" applyAlignment="1"/>
    <xf numFmtId="5" fontId="29" fillId="0" borderId="0" xfId="95" applyNumberFormat="1" applyFont="1" applyBorder="1" applyAlignment="1" applyProtection="1"/>
    <xf numFmtId="165" fontId="13" fillId="0" borderId="0" xfId="95" applyNumberFormat="1" applyFont="1" applyBorder="1" applyAlignment="1" applyProtection="1"/>
    <xf numFmtId="10" fontId="13" fillId="0" borderId="0" xfId="95" applyFont="1" applyBorder="1" applyAlignment="1"/>
    <xf numFmtId="5" fontId="36" fillId="0" borderId="0" xfId="95" applyNumberFormat="1" applyFont="1" applyBorder="1" applyAlignment="1" applyProtection="1"/>
    <xf numFmtId="10" fontId="36" fillId="0" borderId="0" xfId="95" applyFont="1" applyBorder="1" applyAlignment="1"/>
    <xf numFmtId="5" fontId="34" fillId="0" borderId="0" xfId="88" applyNumberFormat="1" applyFont="1" applyFill="1" applyProtection="1"/>
    <xf numFmtId="37" fontId="25" fillId="0" borderId="0" xfId="92" applyNumberFormat="1" applyFont="1" applyAlignment="1">
      <alignment horizontal="right"/>
    </xf>
    <xf numFmtId="37" fontId="39" fillId="0" borderId="0" xfId="91" applyFont="1" applyAlignment="1" applyProtection="1">
      <alignment horizontal="center"/>
    </xf>
    <xf numFmtId="37" fontId="34" fillId="0" borderId="0" xfId="88" applyNumberFormat="1" applyFont="1" applyFill="1" applyProtection="1"/>
    <xf numFmtId="10" fontId="13" fillId="0" borderId="0" xfId="95" applyNumberFormat="1" applyFont="1" applyAlignment="1" applyProtection="1"/>
    <xf numFmtId="10" fontId="25" fillId="0" borderId="0" xfId="0" applyNumberFormat="1" applyFont="1"/>
    <xf numFmtId="37" fontId="18" fillId="0" borderId="0" xfId="0" applyFont="1" applyFill="1" applyBorder="1" applyAlignment="1">
      <alignment horizontal="left"/>
    </xf>
    <xf numFmtId="37" fontId="16" fillId="0" borderId="15" xfId="0" applyFont="1" applyBorder="1" applyAlignment="1">
      <alignment horizontal="centerContinuous"/>
    </xf>
    <xf numFmtId="37" fontId="18" fillId="0" borderId="16" xfId="0" applyFont="1" applyFill="1" applyBorder="1" applyAlignment="1">
      <alignment horizontal="left"/>
    </xf>
    <xf numFmtId="170" fontId="16" fillId="0" borderId="17" xfId="55" applyNumberFormat="1" applyFont="1" applyBorder="1"/>
    <xf numFmtId="37" fontId="24" fillId="0" borderId="17" xfId="0" applyFont="1" applyBorder="1"/>
    <xf numFmtId="37" fontId="0" fillId="0" borderId="21" xfId="0" applyBorder="1"/>
    <xf numFmtId="37" fontId="18" fillId="0" borderId="18" xfId="0" applyFont="1" applyFill="1" applyBorder="1" applyAlignment="1">
      <alignment horizontal="left"/>
    </xf>
    <xf numFmtId="7" fontId="16" fillId="0" borderId="18" xfId="59" applyNumberFormat="1" applyFont="1" applyBorder="1"/>
    <xf numFmtId="10" fontId="15" fillId="0" borderId="0" xfId="91" applyNumberFormat="1" applyFont="1" applyProtection="1"/>
    <xf numFmtId="37" fontId="25" fillId="0" borderId="0" xfId="91" applyFont="1" applyAlignment="1" applyProtection="1">
      <alignment horizontal="center"/>
    </xf>
    <xf numFmtId="1" fontId="25" fillId="0" borderId="0" xfId="95" applyNumberFormat="1" applyFont="1" applyAlignment="1" applyProtection="1">
      <alignment horizontal="center"/>
    </xf>
    <xf numFmtId="5" fontId="13" fillId="0" borderId="0" xfId="95" applyNumberFormat="1" applyFont="1"/>
    <xf numFmtId="10" fontId="5" fillId="0" borderId="0" xfId="95" applyFont="1" applyBorder="1"/>
    <xf numFmtId="1" fontId="16" fillId="0" borderId="0" xfId="95" applyNumberFormat="1" applyFont="1" applyFill="1" applyAlignment="1" applyProtection="1">
      <alignment horizontal="center"/>
    </xf>
    <xf numFmtId="164" fontId="34" fillId="0" borderId="22" xfId="88" applyNumberFormat="1" applyFont="1" applyFill="1" applyBorder="1" applyProtection="1"/>
    <xf numFmtId="17" fontId="44" fillId="0" borderId="0" xfId="88" applyNumberFormat="1" applyFont="1" applyFill="1" applyAlignment="1" applyProtection="1">
      <alignment horizontal="center"/>
    </xf>
    <xf numFmtId="175" fontId="43" fillId="0" borderId="0" xfId="88" applyNumberFormat="1" applyFont="1" applyFill="1" applyBorder="1" applyProtection="1"/>
    <xf numFmtId="164" fontId="25" fillId="0" borderId="0" xfId="88" applyNumberFormat="1" applyFont="1" applyFill="1" applyBorder="1" applyProtection="1"/>
    <xf numFmtId="0" fontId="18" fillId="0" borderId="0" xfId="96" quotePrefix="1" applyFont="1" applyFill="1" applyBorder="1" applyAlignment="1" applyProtection="1">
      <alignment horizontal="centerContinuous" vertical="center" wrapText="1"/>
    </xf>
    <xf numFmtId="172" fontId="44" fillId="0" borderId="0" xfId="96" quotePrefix="1" applyNumberFormat="1" applyFont="1" applyFill="1" applyBorder="1" applyAlignment="1" applyProtection="1">
      <alignment horizontal="centerContinuous" vertical="center" wrapText="1"/>
    </xf>
    <xf numFmtId="168" fontId="16" fillId="0" borderId="0" xfId="102" applyNumberFormat="1" applyFont="1"/>
    <xf numFmtId="178" fontId="16" fillId="0" borderId="0" xfId="102" applyNumberFormat="1" applyFont="1"/>
    <xf numFmtId="37" fontId="16" fillId="0" borderId="16" xfId="0" applyFont="1" applyFill="1" applyBorder="1"/>
    <xf numFmtId="37" fontId="16" fillId="0" borderId="0" xfId="0" applyFont="1" applyFill="1" applyBorder="1"/>
    <xf numFmtId="44" fontId="21" fillId="0" borderId="0" xfId="59" applyFont="1" applyFill="1" applyBorder="1"/>
    <xf numFmtId="167" fontId="21" fillId="0" borderId="0" xfId="0" applyNumberFormat="1" applyFont="1" applyFill="1" applyBorder="1"/>
    <xf numFmtId="37" fontId="16" fillId="0" borderId="18" xfId="0" applyFont="1" applyFill="1" applyBorder="1"/>
    <xf numFmtId="170" fontId="16" fillId="0" borderId="0" xfId="55" applyNumberFormat="1" applyFont="1" applyFill="1" applyBorder="1"/>
    <xf numFmtId="168" fontId="30" fillId="0" borderId="0" xfId="91" applyNumberFormat="1" applyFont="1" applyProtection="1"/>
    <xf numFmtId="168" fontId="30" fillId="0" borderId="0" xfId="91" applyNumberFormat="1" applyFont="1"/>
    <xf numFmtId="37" fontId="16" fillId="0" borderId="0" xfId="0" applyFont="1" applyFill="1" applyBorder="1" applyAlignment="1">
      <alignment horizontal="center"/>
    </xf>
    <xf numFmtId="37" fontId="20" fillId="0" borderId="0" xfId="0" applyFont="1" applyFill="1" applyBorder="1" applyAlignment="1">
      <alignment horizontal="center"/>
    </xf>
    <xf numFmtId="10" fontId="24" fillId="18" borderId="23" xfId="92" applyNumberFormat="1" applyFont="1" applyFill="1" applyBorder="1" applyProtection="1"/>
    <xf numFmtId="10" fontId="15" fillId="18" borderId="23" xfId="91" applyNumberFormat="1" applyFont="1" applyFill="1" applyBorder="1" applyAlignment="1" applyProtection="1">
      <alignment horizontal="center"/>
    </xf>
    <xf numFmtId="175" fontId="35" fillId="18" borderId="23" xfId="88" applyNumberFormat="1" applyFont="1" applyFill="1" applyBorder="1" applyProtection="1"/>
    <xf numFmtId="164" fontId="35" fillId="18" borderId="23" xfId="88" applyNumberFormat="1" applyFont="1" applyFill="1" applyBorder="1" applyProtection="1"/>
    <xf numFmtId="37" fontId="16" fillId="0" borderId="0" xfId="0" applyFont="1" applyBorder="1" applyAlignment="1">
      <alignment horizontal="center"/>
    </xf>
    <xf numFmtId="37" fontId="12" fillId="0" borderId="0" xfId="92" applyFont="1" applyAlignment="1">
      <alignment horizontal="center"/>
    </xf>
    <xf numFmtId="37" fontId="38" fillId="0" borderId="0" xfId="0" applyFont="1" applyAlignment="1">
      <alignment horizontal="right"/>
    </xf>
    <xf numFmtId="0" fontId="24" fillId="0" borderId="0" xfId="96" applyFont="1" applyFill="1" applyBorder="1" applyAlignment="1" applyProtection="1">
      <alignment horizontal="center" wrapText="1"/>
    </xf>
    <xf numFmtId="37" fontId="24" fillId="0" borderId="0" xfId="0" applyFont="1" applyFill="1" applyBorder="1"/>
    <xf numFmtId="0" fontId="48" fillId="0" borderId="0" xfId="96" applyFont="1"/>
    <xf numFmtId="0" fontId="9" fillId="0" borderId="0" xfId="88" applyFont="1" applyFill="1" applyBorder="1"/>
    <xf numFmtId="37" fontId="9" fillId="0" borderId="0" xfId="88" applyNumberFormat="1" applyFont="1" applyFill="1" applyBorder="1"/>
    <xf numFmtId="10" fontId="36" fillId="0" borderId="0" xfId="95" applyNumberFormat="1" applyFont="1" applyBorder="1" applyAlignment="1" applyProtection="1"/>
    <xf numFmtId="0" fontId="25" fillId="0" borderId="12" xfId="88" applyFont="1" applyBorder="1" applyAlignment="1" applyProtection="1">
      <alignment horizontal="left"/>
    </xf>
    <xf numFmtId="0" fontId="25" fillId="0" borderId="0" xfId="88" applyFont="1" applyBorder="1" applyAlignment="1" applyProtection="1">
      <alignment horizontal="left"/>
    </xf>
    <xf numFmtId="175" fontId="25" fillId="0" borderId="12" xfId="88" applyNumberFormat="1" applyFont="1" applyFill="1" applyBorder="1" applyProtection="1"/>
    <xf numFmtId="0" fontId="25" fillId="0" borderId="0" xfId="88" applyFont="1" applyBorder="1" applyAlignment="1" applyProtection="1">
      <alignment horizontal="left" indent="1"/>
    </xf>
    <xf numFmtId="0" fontId="25" fillId="0" borderId="12" xfId="88" applyFont="1" applyBorder="1" applyAlignment="1" applyProtection="1">
      <alignment horizontal="left" indent="2"/>
    </xf>
    <xf numFmtId="37" fontId="18" fillId="0" borderId="0" xfId="92" applyNumberFormat="1" applyFont="1" applyAlignment="1" applyProtection="1">
      <alignment horizontal="centerContinuous"/>
    </xf>
    <xf numFmtId="0" fontId="18" fillId="0" borderId="0" xfId="96" applyFont="1" applyFill="1" applyAlignment="1" applyProtection="1">
      <alignment horizontal="left"/>
    </xf>
    <xf numFmtId="0" fontId="6" fillId="0" borderId="0" xfId="96" applyFont="1" applyFill="1"/>
    <xf numFmtId="1" fontId="16" fillId="0" borderId="0" xfId="96" applyNumberFormat="1" applyFont="1" applyFill="1" applyAlignment="1" applyProtection="1">
      <alignment horizontal="center"/>
    </xf>
    <xf numFmtId="0" fontId="6" fillId="0" borderId="0" xfId="96" applyFont="1" applyAlignment="1">
      <alignment horizontal="center"/>
    </xf>
    <xf numFmtId="37" fontId="5" fillId="0" borderId="0" xfId="95" applyNumberFormat="1" applyFont="1"/>
    <xf numFmtId="37" fontId="20" fillId="0" borderId="0" xfId="0" applyFont="1"/>
    <xf numFmtId="37" fontId="16" fillId="0" borderId="0" xfId="0" applyFont="1" applyAlignment="1">
      <alignment horizontal="center"/>
    </xf>
    <xf numFmtId="167" fontId="5" fillId="0" borderId="0" xfId="95" applyNumberFormat="1" applyFont="1"/>
    <xf numFmtId="10" fontId="8" fillId="0" borderId="0" xfId="95" applyFont="1"/>
    <xf numFmtId="14" fontId="16" fillId="0" borderId="16" xfId="0" applyNumberFormat="1" applyFont="1" applyFill="1" applyBorder="1"/>
    <xf numFmtId="10" fontId="36" fillId="0" borderId="0" xfId="95" applyNumberFormat="1" applyFont="1" applyFill="1" applyBorder="1" applyAlignment="1" applyProtection="1"/>
    <xf numFmtId="10" fontId="24" fillId="0" borderId="0" xfId="92" applyNumberFormat="1" applyFont="1" applyFill="1" applyBorder="1" applyProtection="1"/>
    <xf numFmtId="175" fontId="35" fillId="0" borderId="19" xfId="88" applyNumberFormat="1" applyFont="1" applyFill="1" applyBorder="1" applyProtection="1"/>
    <xf numFmtId="164" fontId="35" fillId="0" borderId="24" xfId="88" applyNumberFormat="1" applyFont="1" applyFill="1" applyBorder="1" applyProtection="1"/>
    <xf numFmtId="0" fontId="24" fillId="0" borderId="0" xfId="96" applyFont="1" applyFill="1" applyAlignment="1" applyProtection="1">
      <alignment horizontal="center"/>
    </xf>
    <xf numFmtId="0" fontId="24" fillId="0" borderId="0" xfId="96" applyFont="1" applyFill="1" applyAlignment="1">
      <alignment horizontal="center"/>
    </xf>
    <xf numFmtId="10" fontId="45" fillId="0" borderId="0" xfId="95" applyFont="1" applyBorder="1"/>
    <xf numFmtId="37" fontId="5" fillId="0" borderId="0" xfId="95" applyNumberFormat="1" applyFont="1" applyBorder="1"/>
    <xf numFmtId="182" fontId="28" fillId="0" borderId="0" xfId="95" applyNumberFormat="1" applyFont="1" applyBorder="1" applyAlignment="1">
      <alignment horizontal="center"/>
    </xf>
    <xf numFmtId="37" fontId="13" fillId="0" borderId="0" xfId="95" applyNumberFormat="1" applyFont="1" applyBorder="1" applyAlignment="1">
      <alignment horizontal="center"/>
    </xf>
    <xf numFmtId="10" fontId="28" fillId="0" borderId="0" xfId="95" applyFont="1" applyBorder="1" applyAlignment="1" applyProtection="1"/>
    <xf numFmtId="10" fontId="13" fillId="0" borderId="0" xfId="95" applyNumberFormat="1" applyFont="1" applyBorder="1" applyAlignment="1" applyProtection="1"/>
    <xf numFmtId="181" fontId="41" fillId="0" borderId="0" xfId="95" applyNumberFormat="1" applyFont="1" applyBorder="1" applyAlignment="1" applyProtection="1">
      <alignment horizontal="centerContinuous" vertical="center" wrapText="1"/>
    </xf>
    <xf numFmtId="166" fontId="18" fillId="0" borderId="0" xfId="0" applyNumberFormat="1" applyFont="1" applyFill="1" applyBorder="1" applyAlignment="1">
      <alignment horizontal="centerContinuous" vertical="center" wrapText="1"/>
    </xf>
    <xf numFmtId="37" fontId="16" fillId="0" borderId="0" xfId="0" applyFont="1" applyFill="1" applyBorder="1" applyAlignment="1">
      <alignment horizontal="centerContinuous" vertical="center" wrapText="1"/>
    </xf>
    <xf numFmtId="37" fontId="16" fillId="0" borderId="0" xfId="0" applyFont="1" applyBorder="1" applyAlignment="1">
      <alignment horizontal="left" vertical="center" wrapText="1"/>
    </xf>
    <xf numFmtId="5" fontId="16" fillId="0" borderId="0" xfId="59" applyNumberFormat="1" applyFont="1" applyFill="1" applyBorder="1"/>
    <xf numFmtId="179" fontId="34" fillId="0" borderId="0" xfId="88" applyNumberFormat="1" applyFont="1" applyFill="1" applyProtection="1"/>
    <xf numFmtId="37" fontId="24" fillId="0" borderId="0" xfId="91" quotePrefix="1" applyFont="1" applyAlignment="1" applyProtection="1">
      <alignment horizontal="center"/>
    </xf>
    <xf numFmtId="14" fontId="18" fillId="0" borderId="16" xfId="0" applyNumberFormat="1" applyFont="1" applyFill="1" applyBorder="1"/>
    <xf numFmtId="14" fontId="16" fillId="0" borderId="16" xfId="0" applyNumberFormat="1" applyFont="1" applyFill="1" applyBorder="1" applyAlignment="1">
      <alignment horizontal="left" indent="1"/>
    </xf>
    <xf numFmtId="0" fontId="18" fillId="0" borderId="0" xfId="96" applyFont="1" applyAlignment="1" applyProtection="1">
      <alignment horizontal="left"/>
    </xf>
    <xf numFmtId="181" fontId="15" fillId="0" borderId="0" xfId="95" applyNumberFormat="1" applyFont="1" applyBorder="1" applyAlignment="1" applyProtection="1">
      <alignment horizontal="centerContinuous" vertical="center" wrapText="1"/>
    </xf>
    <xf numFmtId="181" fontId="18" fillId="0" borderId="0" xfId="92" applyNumberFormat="1" applyFont="1" applyFill="1" applyAlignment="1" applyProtection="1">
      <alignment horizontal="centerContinuous"/>
    </xf>
    <xf numFmtId="168" fontId="16" fillId="0" borderId="0" xfId="0" applyNumberFormat="1" applyFont="1" applyFill="1" applyBorder="1" applyAlignment="1">
      <alignment horizontal="center"/>
    </xf>
    <xf numFmtId="5" fontId="37" fillId="0" borderId="0" xfId="92" applyNumberFormat="1" applyFont="1" applyFill="1"/>
    <xf numFmtId="5" fontId="5" fillId="0" borderId="0" xfId="92" applyNumberFormat="1" applyFont="1" applyFill="1"/>
    <xf numFmtId="175" fontId="25" fillId="0" borderId="0" xfId="88" applyNumberFormat="1" applyFont="1" applyFill="1" applyProtection="1"/>
    <xf numFmtId="175" fontId="24" fillId="0" borderId="0" xfId="88" applyNumberFormat="1" applyFont="1" applyFill="1" applyProtection="1"/>
    <xf numFmtId="37" fontId="46" fillId="0" borderId="0" xfId="0" applyFont="1"/>
    <xf numFmtId="175" fontId="25" fillId="0" borderId="0" xfId="88" applyNumberFormat="1" applyFont="1" applyFill="1" applyBorder="1" applyProtection="1"/>
    <xf numFmtId="37" fontId="25" fillId="0" borderId="0" xfId="0" applyFont="1" applyFill="1" applyBorder="1"/>
    <xf numFmtId="37" fontId="26" fillId="0" borderId="0" xfId="0" applyNumberFormat="1" applyFont="1" applyFill="1" applyBorder="1" applyAlignment="1">
      <alignment horizontal="center"/>
    </xf>
    <xf numFmtId="37" fontId="47" fillId="0" borderId="0" xfId="0" applyFont="1" applyFill="1" applyBorder="1"/>
    <xf numFmtId="170" fontId="26" fillId="0" borderId="0" xfId="59" applyNumberFormat="1" applyFont="1" applyBorder="1"/>
    <xf numFmtId="14" fontId="26" fillId="0" borderId="0" xfId="0" applyNumberFormat="1" applyFont="1" applyFill="1" applyBorder="1"/>
    <xf numFmtId="37" fontId="47" fillId="0" borderId="0" xfId="0" applyFont="1"/>
    <xf numFmtId="168" fontId="25" fillId="0" borderId="0" xfId="0" applyNumberFormat="1" applyFont="1"/>
    <xf numFmtId="17" fontId="25" fillId="0" borderId="0" xfId="0" applyNumberFormat="1" applyFont="1" applyAlignment="1">
      <alignment horizontal="center"/>
    </xf>
    <xf numFmtId="39" fontId="25" fillId="0" borderId="0" xfId="0" applyNumberFormat="1" applyFont="1" applyFill="1" applyAlignment="1">
      <alignment horizontal="center"/>
    </xf>
    <xf numFmtId="37" fontId="25" fillId="0" borderId="0" xfId="92" applyNumberFormat="1" applyFont="1" applyAlignment="1" applyProtection="1"/>
    <xf numFmtId="17" fontId="25" fillId="0" borderId="0" xfId="92" applyNumberFormat="1" applyFont="1" applyProtection="1"/>
    <xf numFmtId="17" fontId="25" fillId="0" borderId="0" xfId="92" applyNumberFormat="1" applyFont="1" applyAlignment="1" applyProtection="1">
      <alignment horizontal="center"/>
    </xf>
    <xf numFmtId="171" fontId="25" fillId="0" borderId="0" xfId="0" applyNumberFormat="1" applyFont="1" applyFill="1" applyAlignment="1">
      <alignment horizontal="center"/>
    </xf>
    <xf numFmtId="175" fontId="24" fillId="0" borderId="12" xfId="88" applyNumberFormat="1" applyFont="1" applyFill="1" applyBorder="1" applyProtection="1"/>
    <xf numFmtId="171" fontId="25" fillId="0" borderId="0" xfId="0" applyNumberFormat="1" applyFont="1" applyFill="1"/>
    <xf numFmtId="175" fontId="24" fillId="0" borderId="0" xfId="88" applyNumberFormat="1" applyFont="1" applyFill="1" applyBorder="1" applyProtection="1"/>
    <xf numFmtId="2" fontId="25" fillId="0" borderId="0" xfId="0" applyNumberFormat="1" applyFont="1" applyFill="1" applyBorder="1" applyAlignment="1">
      <alignment horizontal="center"/>
    </xf>
    <xf numFmtId="175" fontId="24" fillId="0" borderId="25" xfId="88" applyNumberFormat="1" applyFont="1" applyFill="1" applyBorder="1" applyProtection="1"/>
    <xf numFmtId="37" fontId="47" fillId="0" borderId="0" xfId="92" applyNumberFormat="1" applyFont="1"/>
    <xf numFmtId="37" fontId="47" fillId="0" borderId="0" xfId="92" applyNumberFormat="1" applyFont="1" applyAlignment="1">
      <alignment horizontal="right"/>
    </xf>
    <xf numFmtId="175" fontId="47" fillId="0" borderId="0" xfId="88" applyNumberFormat="1" applyFont="1" applyFill="1" applyProtection="1"/>
    <xf numFmtId="37" fontId="5" fillId="0" borderId="0" xfId="92" applyFont="1" applyFill="1"/>
    <xf numFmtId="37" fontId="25" fillId="0" borderId="0" xfId="0" applyNumberFormat="1" applyFont="1" applyFill="1"/>
    <xf numFmtId="15" fontId="16" fillId="0" borderId="0" xfId="96" applyNumberFormat="1" applyFont="1" applyFill="1" applyAlignment="1">
      <alignment horizontal="right"/>
    </xf>
    <xf numFmtId="5" fontId="16" fillId="0" borderId="0" xfId="96" applyNumberFormat="1" applyFont="1" applyFill="1"/>
    <xf numFmtId="168" fontId="16" fillId="0" borderId="0" xfId="96" applyNumberFormat="1" applyFont="1" applyFill="1" applyAlignment="1" applyProtection="1">
      <alignment horizontal="left"/>
    </xf>
    <xf numFmtId="15" fontId="16" fillId="0" borderId="0" xfId="96" applyNumberFormat="1" applyFont="1" applyFill="1" applyAlignment="1" applyProtection="1">
      <alignment horizontal="center"/>
    </xf>
    <xf numFmtId="5" fontId="20" fillId="0" borderId="0" xfId="96" applyNumberFormat="1" applyFont="1" applyFill="1"/>
    <xf numFmtId="174" fontId="26" fillId="0" borderId="0" xfId="96" applyNumberFormat="1" applyFont="1" applyFill="1"/>
    <xf numFmtId="5" fontId="18" fillId="0" borderId="25" xfId="96" applyNumberFormat="1" applyFont="1" applyFill="1" applyBorder="1" applyAlignment="1" applyProtection="1">
      <alignment horizontal="right"/>
    </xf>
    <xf numFmtId="43" fontId="43" fillId="0" borderId="0" xfId="88" applyNumberFormat="1" applyFont="1" applyFill="1" applyProtection="1"/>
    <xf numFmtId="164" fontId="34" fillId="0" borderId="26" xfId="88" applyNumberFormat="1" applyFont="1" applyFill="1" applyBorder="1" applyProtection="1"/>
    <xf numFmtId="164" fontId="34" fillId="0" borderId="25" xfId="88" applyNumberFormat="1" applyFont="1" applyFill="1" applyBorder="1" applyProtection="1"/>
    <xf numFmtId="165" fontId="34" fillId="0" borderId="0" xfId="88" applyNumberFormat="1" applyFont="1" applyFill="1" applyProtection="1"/>
    <xf numFmtId="165" fontId="34" fillId="0" borderId="19" xfId="88" applyNumberFormat="1" applyFont="1" applyFill="1" applyBorder="1" applyProtection="1"/>
    <xf numFmtId="165" fontId="34" fillId="0" borderId="10" xfId="88" applyNumberFormat="1" applyFont="1" applyFill="1" applyBorder="1" applyProtection="1"/>
    <xf numFmtId="165" fontId="34" fillId="0" borderId="20" xfId="88" applyNumberFormat="1" applyFont="1" applyFill="1" applyBorder="1" applyProtection="1"/>
    <xf numFmtId="0" fontId="34" fillId="0" borderId="0" xfId="88" applyFont="1" applyFill="1"/>
    <xf numFmtId="37" fontId="24" fillId="0" borderId="0" xfId="91" applyFont="1" applyFill="1" applyAlignment="1" applyProtection="1">
      <alignment horizontal="center"/>
    </xf>
    <xf numFmtId="165" fontId="34" fillId="0" borderId="0" xfId="88" applyNumberFormat="1" applyFont="1" applyFill="1"/>
    <xf numFmtId="0" fontId="34" fillId="0" borderId="19" xfId="88" applyFont="1" applyFill="1" applyBorder="1"/>
    <xf numFmtId="165" fontId="34" fillId="0" borderId="27" xfId="88" applyNumberFormat="1" applyFont="1" applyFill="1" applyBorder="1" applyProtection="1"/>
    <xf numFmtId="165" fontId="34" fillId="0" borderId="28" xfId="88" applyNumberFormat="1" applyFont="1" applyFill="1" applyBorder="1" applyProtection="1"/>
    <xf numFmtId="164" fontId="43" fillId="0" borderId="0" xfId="88" applyNumberFormat="1" applyFont="1" applyFill="1" applyBorder="1" applyProtection="1"/>
    <xf numFmtId="164" fontId="25" fillId="0" borderId="12" xfId="88" applyNumberFormat="1" applyFont="1" applyFill="1" applyBorder="1" applyProtection="1"/>
    <xf numFmtId="37" fontId="12" fillId="0" borderId="0" xfId="92" applyFont="1" applyAlignment="1">
      <alignment horizontal="right"/>
    </xf>
    <xf numFmtId="181" fontId="16" fillId="0" borderId="0" xfId="0" applyNumberFormat="1" applyFont="1" applyBorder="1" applyAlignment="1">
      <alignment horizontal="left"/>
    </xf>
    <xf numFmtId="5" fontId="46" fillId="0" borderId="0" xfId="59" applyNumberFormat="1" applyFont="1" applyFill="1" applyBorder="1"/>
    <xf numFmtId="180" fontId="46" fillId="0" borderId="0" xfId="0" applyNumberFormat="1" applyFont="1" applyFill="1" applyBorder="1"/>
    <xf numFmtId="169" fontId="46" fillId="0" borderId="0" xfId="0" applyNumberFormat="1" applyFont="1" applyFill="1" applyBorder="1"/>
    <xf numFmtId="10" fontId="46" fillId="0" borderId="0" xfId="0" applyNumberFormat="1" applyFont="1" applyFill="1" applyBorder="1" applyAlignment="1">
      <alignment horizontal="center"/>
    </xf>
    <xf numFmtId="1" fontId="26" fillId="0" borderId="0" xfId="0" applyNumberFormat="1" applyFont="1" applyFill="1" applyBorder="1" applyAlignment="1">
      <alignment horizontal="center"/>
    </xf>
    <xf numFmtId="37" fontId="0" fillId="0" borderId="0" xfId="0" applyFill="1" applyBorder="1"/>
    <xf numFmtId="37" fontId="13" fillId="0" borderId="0" xfId="91" applyFont="1" applyAlignment="1">
      <alignment horizontal="left" indent="1"/>
    </xf>
    <xf numFmtId="5" fontId="13" fillId="0" borderId="26" xfId="91" applyNumberFormat="1" applyFont="1" applyBorder="1" applyProtection="1"/>
    <xf numFmtId="5" fontId="30" fillId="0" borderId="26" xfId="91" applyNumberFormat="1" applyFont="1" applyBorder="1"/>
    <xf numFmtId="168" fontId="30" fillId="0" borderId="26" xfId="91" applyNumberFormat="1" applyFont="1" applyBorder="1" applyProtection="1"/>
    <xf numFmtId="14" fontId="18" fillId="0" borderId="16" xfId="0" applyNumberFormat="1" applyFont="1" applyFill="1" applyBorder="1" applyAlignment="1">
      <alignment horizontal="left" indent="2"/>
    </xf>
    <xf numFmtId="37" fontId="18" fillId="0" borderId="16" xfId="0" applyFont="1" applyFill="1" applyBorder="1" applyAlignment="1">
      <alignment horizontal="left" indent="1"/>
    </xf>
    <xf numFmtId="7" fontId="0" fillId="0" borderId="0" xfId="0" applyNumberFormat="1"/>
    <xf numFmtId="0" fontId="15" fillId="0" borderId="0" xfId="96" quotePrefix="1" applyFont="1" applyFill="1" applyBorder="1" applyAlignment="1" applyProtection="1">
      <alignment horizontal="centerContinuous" vertical="center" wrapText="1"/>
    </xf>
    <xf numFmtId="181" fontId="15" fillId="0" borderId="0" xfId="96" quotePrefix="1" applyNumberFormat="1" applyFont="1" applyFill="1" applyBorder="1" applyAlignment="1" applyProtection="1">
      <alignment horizontal="centerContinuous" vertical="center" wrapText="1"/>
    </xf>
    <xf numFmtId="37" fontId="49" fillId="0" borderId="0" xfId="0" applyFont="1" applyBorder="1" applyAlignment="1">
      <alignment horizontal="center"/>
    </xf>
    <xf numFmtId="10" fontId="29" fillId="0" borderId="0" xfId="95" applyNumberFormat="1" applyFont="1" applyFill="1" applyAlignment="1" applyProtection="1"/>
    <xf numFmtId="10" fontId="34" fillId="0" borderId="0" xfId="102" applyNumberFormat="1" applyFont="1" applyFill="1" applyBorder="1" applyProtection="1"/>
    <xf numFmtId="10" fontId="34" fillId="0" borderId="10" xfId="88" applyNumberFormat="1" applyFont="1" applyFill="1" applyBorder="1" applyProtection="1"/>
    <xf numFmtId="183" fontId="34" fillId="0" borderId="0" xfId="88" applyNumberFormat="1" applyFont="1" applyFill="1" applyBorder="1" applyProtection="1"/>
    <xf numFmtId="175" fontId="38" fillId="0" borderId="0" xfId="88" applyNumberFormat="1" applyFont="1" applyFill="1" applyBorder="1" applyProtection="1"/>
    <xf numFmtId="0" fontId="32" fillId="0" borderId="0" xfId="88" applyFont="1" applyBorder="1" applyAlignment="1" applyProtection="1">
      <alignment horizontal="centerContinuous" vertical="center" wrapText="1"/>
    </xf>
    <xf numFmtId="10" fontId="32" fillId="0" borderId="0" xfId="95" applyFont="1" applyBorder="1" applyAlignment="1" applyProtection="1">
      <alignment horizontal="centerContinuous" vertical="center" wrapText="1"/>
    </xf>
    <xf numFmtId="172" fontId="32" fillId="0" borderId="0" xfId="95" applyNumberFormat="1" applyFont="1" applyBorder="1" applyAlignment="1" applyProtection="1">
      <alignment horizontal="centerContinuous" vertical="center" wrapText="1"/>
    </xf>
    <xf numFmtId="180" fontId="49" fillId="0" borderId="0" xfId="0" applyNumberFormat="1" applyFont="1" applyFill="1" applyBorder="1" applyAlignment="1">
      <alignment horizontal="left" indent="1"/>
    </xf>
    <xf numFmtId="1" fontId="16" fillId="0" borderId="0" xfId="0" applyNumberFormat="1" applyFont="1" applyFill="1" applyBorder="1" applyAlignment="1">
      <alignment horizontal="center"/>
    </xf>
    <xf numFmtId="37" fontId="24" fillId="0" borderId="13" xfId="0" applyFont="1" applyFill="1" applyBorder="1"/>
    <xf numFmtId="5" fontId="13" fillId="0" borderId="0" xfId="91" applyNumberFormat="1" applyFont="1" applyFill="1" applyProtection="1"/>
    <xf numFmtId="10" fontId="13" fillId="0" borderId="0" xfId="95" applyFont="1" applyFill="1" applyAlignment="1" applyProtection="1"/>
    <xf numFmtId="37" fontId="15" fillId="0" borderId="0" xfId="91" applyFont="1" applyBorder="1" applyAlignment="1" applyProtection="1">
      <alignment horizontal="center"/>
    </xf>
    <xf numFmtId="37" fontId="40" fillId="0" borderId="29" xfId="0" applyFont="1" applyFill="1" applyBorder="1"/>
    <xf numFmtId="37" fontId="16" fillId="0" borderId="15" xfId="0" applyFont="1" applyFill="1" applyBorder="1"/>
    <xf numFmtId="37" fontId="0" fillId="0" borderId="14" xfId="0" applyBorder="1"/>
    <xf numFmtId="37" fontId="16" fillId="0" borderId="17" xfId="0" applyFont="1" applyBorder="1"/>
    <xf numFmtId="37" fontId="16" fillId="0" borderId="18" xfId="0" applyFont="1" applyBorder="1"/>
    <xf numFmtId="37" fontId="16" fillId="0" borderId="21" xfId="0" applyFont="1" applyBorder="1"/>
    <xf numFmtId="10" fontId="13" fillId="0" borderId="0" xfId="95" applyNumberFormat="1" applyFont="1" applyAlignment="1"/>
    <xf numFmtId="10" fontId="29" fillId="0" borderId="0" xfId="95" applyNumberFormat="1" applyFont="1" applyAlignment="1" applyProtection="1"/>
    <xf numFmtId="37" fontId="25" fillId="0" borderId="0" xfId="92" applyNumberFormat="1" applyFont="1" applyBorder="1" applyAlignment="1">
      <alignment horizontal="center"/>
    </xf>
    <xf numFmtId="37" fontId="24" fillId="0" borderId="0" xfId="92" applyNumberFormat="1" applyFont="1" applyBorder="1" applyAlignment="1" applyProtection="1">
      <alignment horizontal="center" wrapText="1"/>
    </xf>
    <xf numFmtId="17" fontId="18" fillId="0" borderId="0" xfId="88" applyNumberFormat="1" applyFont="1" applyFill="1" applyAlignment="1" applyProtection="1">
      <alignment horizontal="right"/>
    </xf>
    <xf numFmtId="164" fontId="25" fillId="0" borderId="0" xfId="88" applyNumberFormat="1" applyFont="1" applyFill="1" applyProtection="1"/>
    <xf numFmtId="164" fontId="25" fillId="0" borderId="26" xfId="88" applyNumberFormat="1" applyFont="1" applyFill="1" applyBorder="1" applyProtection="1"/>
    <xf numFmtId="39" fontId="43" fillId="0" borderId="0" xfId="0" applyNumberFormat="1" applyFont="1"/>
    <xf numFmtId="168" fontId="46" fillId="0" borderId="0" xfId="102" applyNumberFormat="1" applyFont="1" applyFill="1" applyBorder="1"/>
    <xf numFmtId="168" fontId="16" fillId="0" borderId="0" xfId="102" applyNumberFormat="1" applyFont="1" applyFill="1" applyBorder="1" applyAlignment="1">
      <alignment horizontal="left"/>
    </xf>
    <xf numFmtId="37" fontId="47" fillId="0" borderId="0" xfId="0" applyFont="1" applyFill="1" applyAlignment="1">
      <alignment horizontal="center"/>
    </xf>
    <xf numFmtId="169" fontId="46" fillId="0" borderId="0" xfId="0" applyNumberFormat="1" applyFont="1" applyFill="1" applyBorder="1" applyAlignment="1">
      <alignment horizontal="center"/>
    </xf>
    <xf numFmtId="5" fontId="16" fillId="0" borderId="25" xfId="59" applyNumberFormat="1" applyFont="1" applyBorder="1"/>
    <xf numFmtId="5" fontId="16" fillId="0" borderId="25" xfId="55" applyNumberFormat="1" applyFont="1" applyFill="1" applyBorder="1"/>
    <xf numFmtId="168" fontId="16" fillId="0" borderId="25" xfId="102" applyNumberFormat="1" applyFont="1" applyFill="1" applyBorder="1" applyAlignment="1">
      <alignment horizontal="center"/>
    </xf>
    <xf numFmtId="5" fontId="18" fillId="0" borderId="25" xfId="55" applyNumberFormat="1" applyFont="1" applyFill="1" applyBorder="1"/>
    <xf numFmtId="10" fontId="18" fillId="0" borderId="0" xfId="95" applyFont="1" applyAlignment="1" applyProtection="1">
      <alignment horizontal="left"/>
    </xf>
    <xf numFmtId="176" fontId="43" fillId="0" borderId="0" xfId="88" applyNumberFormat="1" applyFont="1" applyFill="1" applyProtection="1"/>
    <xf numFmtId="164" fontId="43" fillId="0" borderId="0" xfId="88" applyNumberFormat="1" applyFont="1" applyFill="1" applyProtection="1"/>
    <xf numFmtId="175" fontId="43" fillId="0" borderId="0" xfId="88" applyNumberFormat="1" applyFont="1" applyFill="1" applyProtection="1"/>
    <xf numFmtId="0" fontId="43" fillId="0" borderId="0" xfId="88" applyFont="1" applyFill="1"/>
    <xf numFmtId="5" fontId="46" fillId="0" borderId="0" xfId="55" applyNumberFormat="1" applyFont="1" applyFill="1" applyBorder="1"/>
    <xf numFmtId="168" fontId="46" fillId="0" borderId="0" xfId="0" applyNumberFormat="1" applyFont="1" applyFill="1" applyBorder="1" applyAlignment="1">
      <alignment horizontal="center"/>
    </xf>
    <xf numFmtId="37" fontId="26" fillId="0" borderId="0" xfId="0" applyFont="1"/>
    <xf numFmtId="37" fontId="18" fillId="0" borderId="0" xfId="91" applyFont="1" applyAlignment="1" applyProtection="1">
      <alignment horizontal="center"/>
    </xf>
    <xf numFmtId="37" fontId="18" fillId="0" borderId="10" xfId="0" applyFont="1" applyBorder="1"/>
    <xf numFmtId="37" fontId="18" fillId="0" borderId="0" xfId="0" applyFont="1" applyBorder="1"/>
    <xf numFmtId="37" fontId="18" fillId="0" borderId="0" xfId="0" applyFont="1" applyFill="1" applyBorder="1" applyAlignment="1">
      <alignment horizontal="center"/>
    </xf>
    <xf numFmtId="37" fontId="18" fillId="0" borderId="0" xfId="0" applyFont="1" applyBorder="1" applyAlignment="1">
      <alignment horizontal="center"/>
    </xf>
    <xf numFmtId="37" fontId="18" fillId="0" borderId="0" xfId="0" applyFont="1" applyAlignment="1">
      <alignment horizontal="center"/>
    </xf>
    <xf numFmtId="174" fontId="18" fillId="0" borderId="10" xfId="96" applyNumberFormat="1" applyFont="1" applyFill="1" applyBorder="1" applyAlignment="1">
      <alignment horizontal="center"/>
    </xf>
    <xf numFmtId="37" fontId="26" fillId="0" borderId="0" xfId="0" applyFont="1" applyFill="1" applyBorder="1"/>
    <xf numFmtId="37" fontId="26" fillId="0" borderId="0" xfId="0" applyNumberFormat="1" applyFont="1"/>
    <xf numFmtId="37" fontId="46" fillId="0" borderId="0" xfId="0" applyNumberFormat="1" applyFont="1"/>
    <xf numFmtId="37" fontId="16" fillId="0" borderId="0" xfId="0" applyNumberFormat="1" applyFont="1"/>
    <xf numFmtId="37" fontId="46" fillId="0" borderId="0" xfId="0" applyNumberFormat="1" applyFont="1" applyFill="1"/>
    <xf numFmtId="37" fontId="18" fillId="0" borderId="12" xfId="0" applyFont="1" applyFill="1" applyBorder="1"/>
    <xf numFmtId="37" fontId="26" fillId="0" borderId="0" xfId="0" applyNumberFormat="1" applyFont="1" applyBorder="1"/>
    <xf numFmtId="37" fontId="26" fillId="0" borderId="0" xfId="0" applyFont="1" applyFill="1" applyBorder="1" applyAlignment="1">
      <alignment horizontal="left" indent="1"/>
    </xf>
    <xf numFmtId="37" fontId="16" fillId="0" borderId="0" xfId="0" applyFont="1" applyFill="1" applyBorder="1" applyAlignment="1">
      <alignment horizontal="left" indent="1"/>
    </xf>
    <xf numFmtId="37" fontId="18" fillId="0" borderId="0" xfId="0" applyFont="1" applyFill="1" applyBorder="1"/>
    <xf numFmtId="39" fontId="16" fillId="0" borderId="0" xfId="0" applyNumberFormat="1" applyFont="1"/>
    <xf numFmtId="5" fontId="18" fillId="0" borderId="12" xfId="59" applyNumberFormat="1" applyFont="1" applyFill="1" applyBorder="1"/>
    <xf numFmtId="5" fontId="18" fillId="0" borderId="23" xfId="59" applyNumberFormat="1" applyFont="1" applyFill="1" applyBorder="1"/>
    <xf numFmtId="5" fontId="16" fillId="0" borderId="25" xfId="59" applyNumberFormat="1" applyFont="1" applyFill="1" applyBorder="1"/>
    <xf numFmtId="173" fontId="46" fillId="0" borderId="0" xfId="0" applyNumberFormat="1" applyFont="1" applyBorder="1" applyAlignment="1">
      <alignment horizontal="left" indent="1"/>
    </xf>
    <xf numFmtId="37" fontId="16" fillId="0" borderId="0" xfId="0" applyFont="1" applyAlignment="1">
      <alignment horizontal="right"/>
    </xf>
    <xf numFmtId="1" fontId="46" fillId="0" borderId="0" xfId="0" applyNumberFormat="1" applyFont="1" applyFill="1" applyBorder="1" applyAlignment="1">
      <alignment horizontal="center"/>
    </xf>
    <xf numFmtId="0" fontId="32" fillId="0" borderId="0" xfId="88" applyFont="1" applyAlignment="1" applyProtection="1">
      <alignment horizontal="centerContinuous"/>
    </xf>
    <xf numFmtId="1" fontId="51" fillId="0" borderId="0" xfId="95" applyNumberFormat="1" applyFont="1" applyAlignment="1" applyProtection="1">
      <alignment horizontal="centerContinuous"/>
    </xf>
    <xf numFmtId="1" fontId="4" fillId="0" borderId="0" xfId="95" applyNumberFormat="1" applyProtection="1"/>
    <xf numFmtId="10" fontId="4" fillId="0" borderId="0" xfId="95"/>
    <xf numFmtId="10" fontId="15" fillId="0" borderId="0" xfId="95" applyFont="1" applyAlignment="1" applyProtection="1">
      <alignment horizontal="centerContinuous"/>
    </xf>
    <xf numFmtId="10" fontId="51" fillId="0" borderId="0" xfId="95" applyFont="1" applyAlignment="1">
      <alignment horizontal="centerContinuous"/>
    </xf>
    <xf numFmtId="0" fontId="50" fillId="0" borderId="0" xfId="90" applyAlignment="1">
      <alignment horizontal="centerContinuous"/>
    </xf>
    <xf numFmtId="10" fontId="4" fillId="0" borderId="0" xfId="95" applyAlignment="1" applyProtection="1">
      <alignment horizontal="left"/>
    </xf>
    <xf numFmtId="172" fontId="41" fillId="0" borderId="0" xfId="95" applyNumberFormat="1" applyFont="1" applyBorder="1" applyAlignment="1" applyProtection="1">
      <alignment horizontal="centerContinuous" vertical="center" wrapText="1"/>
    </xf>
    <xf numFmtId="10" fontId="51" fillId="0" borderId="0" xfId="95" applyFont="1" applyBorder="1" applyAlignment="1">
      <alignment horizontal="centerContinuous" vertical="center" wrapText="1"/>
    </xf>
    <xf numFmtId="1" fontId="51" fillId="0" borderId="0" xfId="95" applyNumberFormat="1" applyFont="1" applyProtection="1"/>
    <xf numFmtId="10" fontId="51" fillId="0" borderId="0" xfId="95" applyFont="1"/>
    <xf numFmtId="0" fontId="50" fillId="0" borderId="0" xfId="90"/>
    <xf numFmtId="10" fontId="51" fillId="0" borderId="0" xfId="95" applyFont="1" applyAlignment="1">
      <alignment horizontal="right"/>
    </xf>
    <xf numFmtId="10" fontId="15" fillId="0" borderId="0" xfId="95" applyFont="1" applyAlignment="1">
      <alignment horizontal="right"/>
    </xf>
    <xf numFmtId="10" fontId="15" fillId="0" borderId="0" xfId="95" applyFont="1" applyAlignment="1" applyProtection="1">
      <alignment horizontal="right"/>
    </xf>
    <xf numFmtId="10" fontId="13" fillId="0" borderId="0" xfId="95" applyFont="1" applyAlignment="1" applyProtection="1">
      <alignment horizontal="right"/>
    </xf>
    <xf numFmtId="10" fontId="15" fillId="0" borderId="0" xfId="95" applyFont="1" applyFill="1" applyAlignment="1" applyProtection="1">
      <alignment horizontal="left" indent="1"/>
    </xf>
    <xf numFmtId="5" fontId="30" fillId="0" borderId="0" xfId="95" applyNumberFormat="1" applyFont="1" applyProtection="1"/>
    <xf numFmtId="165" fontId="30" fillId="0" borderId="0" xfId="95" applyNumberFormat="1" applyFont="1" applyProtection="1"/>
    <xf numFmtId="5" fontId="30" fillId="0" borderId="0" xfId="95" applyNumberFormat="1" applyFont="1" applyAlignment="1" applyProtection="1">
      <alignment horizontal="right"/>
    </xf>
    <xf numFmtId="10" fontId="30" fillId="0" borderId="0" xfId="95" applyFont="1" applyBorder="1" applyProtection="1"/>
    <xf numFmtId="10" fontId="30" fillId="0" borderId="0" xfId="95" applyFont="1" applyProtection="1"/>
    <xf numFmtId="10" fontId="25" fillId="0" borderId="0" xfId="95" applyFont="1" applyFill="1" applyAlignment="1" applyProtection="1">
      <alignment horizontal="left" indent="2"/>
    </xf>
    <xf numFmtId="5" fontId="34" fillId="0" borderId="0" xfId="95" applyNumberFormat="1" applyFont="1" applyProtection="1"/>
    <xf numFmtId="165" fontId="34" fillId="0" borderId="0" xfId="95" applyNumberFormat="1" applyFont="1" applyProtection="1"/>
    <xf numFmtId="5" fontId="34" fillId="0" borderId="0" xfId="95" applyNumberFormat="1" applyFont="1" applyAlignment="1" applyProtection="1">
      <alignment horizontal="right"/>
    </xf>
    <xf numFmtId="10" fontId="34" fillId="0" borderId="0" xfId="95" applyFont="1" applyBorder="1" applyProtection="1"/>
    <xf numFmtId="10" fontId="34" fillId="0" borderId="0" xfId="95" applyFont="1" applyProtection="1"/>
    <xf numFmtId="43" fontId="43" fillId="0" borderId="0" xfId="95" applyNumberFormat="1" applyFont="1" applyProtection="1"/>
    <xf numFmtId="5" fontId="43" fillId="0" borderId="0" xfId="95" applyNumberFormat="1" applyFont="1" applyAlignment="1" applyProtection="1">
      <alignment horizontal="right"/>
    </xf>
    <xf numFmtId="10" fontId="13" fillId="0" borderId="0" xfId="95" applyFont="1" applyAlignment="1" applyProtection="1">
      <alignment horizontal="left" indent="1"/>
    </xf>
    <xf numFmtId="10" fontId="15" fillId="0" borderId="0" xfId="95" applyFont="1" applyAlignment="1" applyProtection="1">
      <alignment horizontal="left" indent="1"/>
    </xf>
    <xf numFmtId="10" fontId="30" fillId="0" borderId="0" xfId="95" applyNumberFormat="1" applyFont="1" applyFill="1" applyBorder="1" applyProtection="1"/>
    <xf numFmtId="10" fontId="30" fillId="0" borderId="0" xfId="95" applyFont="1" applyAlignment="1" applyProtection="1">
      <alignment horizontal="left"/>
    </xf>
    <xf numFmtId="5" fontId="30" fillId="19" borderId="12" xfId="95" applyNumberFormat="1" applyFont="1" applyFill="1" applyBorder="1" applyProtection="1"/>
    <xf numFmtId="165" fontId="30" fillId="0" borderId="12" xfId="95" applyNumberFormat="1" applyFont="1" applyBorder="1" applyProtection="1"/>
    <xf numFmtId="5" fontId="30" fillId="0" borderId="12" xfId="95" applyNumberFormat="1" applyFont="1" applyBorder="1" applyProtection="1"/>
    <xf numFmtId="10" fontId="30" fillId="19" borderId="12" xfId="95" applyFont="1" applyFill="1" applyBorder="1" applyProtection="1"/>
    <xf numFmtId="10" fontId="30" fillId="0" borderId="12" xfId="95" applyFont="1" applyBorder="1" applyProtection="1"/>
    <xf numFmtId="10" fontId="30" fillId="0" borderId="0" xfId="95" applyFont="1"/>
    <xf numFmtId="5" fontId="28" fillId="19" borderId="0" xfId="95" applyNumberFormat="1" applyFont="1" applyFill="1" applyProtection="1"/>
    <xf numFmtId="5" fontId="28" fillId="0" borderId="0" xfId="95" applyNumberFormat="1" applyFont="1" applyAlignment="1" applyProtection="1">
      <alignment horizontal="right"/>
    </xf>
    <xf numFmtId="5" fontId="30" fillId="0" borderId="12" xfId="95" applyNumberFormat="1" applyFont="1" applyBorder="1" applyAlignment="1" applyProtection="1">
      <alignment horizontal="right"/>
    </xf>
    <xf numFmtId="10" fontId="13" fillId="19" borderId="12" xfId="95" applyFont="1" applyFill="1" applyBorder="1" applyProtection="1"/>
    <xf numFmtId="10" fontId="30" fillId="0" borderId="0" xfId="95" applyFont="1" applyAlignment="1" applyProtection="1">
      <alignment horizontal="fill"/>
    </xf>
    <xf numFmtId="165" fontId="30" fillId="0" borderId="0" xfId="95" applyNumberFormat="1" applyFont="1" applyAlignment="1" applyProtection="1">
      <alignment horizontal="fill"/>
    </xf>
    <xf numFmtId="5" fontId="52" fillId="0" borderId="0" xfId="95" applyNumberFormat="1" applyFont="1" applyBorder="1" applyProtection="1"/>
    <xf numFmtId="165" fontId="52" fillId="0" borderId="0" xfId="95" applyNumberFormat="1" applyFont="1" applyBorder="1" applyProtection="1"/>
    <xf numFmtId="5" fontId="53" fillId="0" borderId="0" xfId="95" applyNumberFormat="1" applyFont="1" applyBorder="1" applyProtection="1"/>
    <xf numFmtId="10" fontId="52" fillId="0" borderId="0" xfId="95" applyFont="1" applyBorder="1"/>
    <xf numFmtId="10" fontId="52" fillId="0" borderId="0" xfId="95" applyFont="1" applyBorder="1" applyProtection="1"/>
    <xf numFmtId="10" fontId="30" fillId="0" borderId="0" xfId="95" applyFont="1" applyAlignment="1">
      <alignment horizontal="right"/>
    </xf>
    <xf numFmtId="37" fontId="13" fillId="0" borderId="0" xfId="95" applyNumberFormat="1" applyFont="1"/>
    <xf numFmtId="10" fontId="13" fillId="0" borderId="0" xfId="95" applyFont="1" applyAlignment="1">
      <alignment horizontal="right"/>
    </xf>
    <xf numFmtId="10" fontId="24" fillId="0" borderId="0" xfId="95" quotePrefix="1" applyFont="1" applyAlignment="1" applyProtection="1">
      <alignment horizontal="left"/>
    </xf>
    <xf numFmtId="10" fontId="35" fillId="0" borderId="0" xfId="95" quotePrefix="1" applyFont="1" applyAlignment="1">
      <alignment horizontal="left"/>
    </xf>
    <xf numFmtId="10" fontId="24" fillId="0" borderId="0" xfId="95" applyFont="1"/>
    <xf numFmtId="1" fontId="51" fillId="0" borderId="0" xfId="95" applyNumberFormat="1" applyFont="1" applyAlignment="1" applyProtection="1">
      <alignment horizontal="center"/>
    </xf>
    <xf numFmtId="5" fontId="4" fillId="0" borderId="0" xfId="95" applyNumberFormat="1" applyProtection="1"/>
    <xf numFmtId="165" fontId="4" fillId="0" borderId="0" xfId="95" applyNumberFormat="1" applyProtection="1"/>
    <xf numFmtId="165" fontId="4" fillId="0" borderId="0" xfId="95" applyNumberFormat="1" applyAlignment="1" applyProtection="1">
      <alignment horizontal="right"/>
    </xf>
    <xf numFmtId="10" fontId="4" fillId="0" borderId="0" xfId="95" applyNumberFormat="1" applyProtection="1"/>
    <xf numFmtId="10" fontId="4" fillId="0" borderId="0" xfId="95" applyNumberFormat="1" applyAlignment="1" applyProtection="1">
      <alignment horizontal="right"/>
    </xf>
    <xf numFmtId="10" fontId="4" fillId="0" borderId="0" xfId="95" applyAlignment="1">
      <alignment horizontal="right"/>
    </xf>
    <xf numFmtId="37" fontId="24" fillId="0" borderId="0" xfId="91" applyFont="1" applyAlignment="1" applyProtection="1">
      <alignment horizontal="left"/>
    </xf>
    <xf numFmtId="37" fontId="24" fillId="0" borderId="10" xfId="92" applyNumberFormat="1" applyFont="1" applyBorder="1" applyAlignment="1" applyProtection="1">
      <alignment horizontal="center" wrapText="1"/>
    </xf>
    <xf numFmtId="175" fontId="35" fillId="0" borderId="12" xfId="88" applyNumberFormat="1" applyFont="1" applyFill="1" applyBorder="1" applyProtection="1"/>
    <xf numFmtId="10" fontId="24" fillId="20" borderId="23" xfId="92" applyNumberFormat="1" applyFont="1" applyFill="1" applyBorder="1" applyProtection="1"/>
    <xf numFmtId="10" fontId="28" fillId="19" borderId="0" xfId="95" applyFont="1" applyFill="1" applyBorder="1" applyProtection="1"/>
    <xf numFmtId="0" fontId="15" fillId="18" borderId="0" xfId="97" applyFont="1" applyFill="1"/>
    <xf numFmtId="0" fontId="13" fillId="18" borderId="0" xfId="97" applyFont="1" applyFill="1"/>
    <xf numFmtId="0" fontId="2" fillId="0" borderId="0" xfId="97"/>
    <xf numFmtId="0" fontId="13" fillId="0" borderId="0" xfId="97" applyFont="1"/>
    <xf numFmtId="10" fontId="13" fillId="0" borderId="0" xfId="102" applyNumberFormat="1" applyFont="1"/>
    <xf numFmtId="0" fontId="29" fillId="0" borderId="0" xfId="97" applyFont="1" applyAlignment="1">
      <alignment horizontal="center"/>
    </xf>
    <xf numFmtId="10" fontId="13" fillId="0" borderId="0" xfId="102" applyNumberFormat="1" applyFont="1" applyFill="1"/>
    <xf numFmtId="10" fontId="15" fillId="21" borderId="0" xfId="97" applyNumberFormat="1" applyFont="1" applyFill="1"/>
    <xf numFmtId="10" fontId="15" fillId="21" borderId="0" xfId="102" applyNumberFormat="1" applyFont="1" applyFill="1"/>
    <xf numFmtId="0" fontId="15" fillId="0" borderId="0" xfId="97" applyFont="1"/>
    <xf numFmtId="10" fontId="13" fillId="0" borderId="26" xfId="102" applyNumberFormat="1" applyFont="1" applyBorder="1"/>
    <xf numFmtId="9" fontId="13" fillId="0" borderId="26" xfId="102" applyFont="1" applyBorder="1"/>
    <xf numFmtId="10" fontId="15" fillId="21" borderId="23" xfId="102" applyNumberFormat="1" applyFont="1" applyFill="1" applyBorder="1"/>
    <xf numFmtId="10" fontId="13" fillId="0" borderId="0" xfId="97" applyNumberFormat="1" applyFont="1"/>
    <xf numFmtId="10" fontId="2" fillId="0" borderId="0" xfId="102" applyNumberFormat="1"/>
    <xf numFmtId="10" fontId="13" fillId="0" borderId="0" xfId="97" applyNumberFormat="1" applyFont="1" applyFill="1"/>
    <xf numFmtId="10" fontId="13" fillId="0" borderId="26" xfId="97" applyNumberFormat="1" applyFont="1" applyBorder="1"/>
    <xf numFmtId="0" fontId="2" fillId="18" borderId="0" xfId="97" applyFill="1"/>
    <xf numFmtId="0" fontId="15" fillId="22" borderId="0" xfId="97" applyFont="1" applyFill="1"/>
    <xf numFmtId="0" fontId="13" fillId="22" borderId="0" xfId="97" applyFont="1" applyFill="1"/>
    <xf numFmtId="185" fontId="43" fillId="0" borderId="0" xfId="88" applyNumberFormat="1" applyFont="1" applyFill="1" applyBorder="1" applyProtection="1"/>
    <xf numFmtId="187" fontId="46" fillId="0" borderId="0" xfId="96" applyNumberFormat="1" applyFont="1" applyFill="1"/>
    <xf numFmtId="0" fontId="73" fillId="0" borderId="0" xfId="96" applyFont="1" applyAlignment="1">
      <alignment horizontal="center"/>
    </xf>
    <xf numFmtId="15" fontId="46" fillId="0" borderId="0" xfId="96" applyNumberFormat="1" applyFont="1" applyFill="1" applyAlignment="1">
      <alignment horizontal="center"/>
    </xf>
    <xf numFmtId="15" fontId="73" fillId="23" borderId="0" xfId="96" applyNumberFormat="1" applyFont="1" applyFill="1" applyAlignment="1">
      <alignment horizontal="right"/>
    </xf>
    <xf numFmtId="5" fontId="46" fillId="23" borderId="0" xfId="89" applyNumberFormat="1" applyFont="1" applyFill="1" applyBorder="1" applyProtection="1"/>
    <xf numFmtId="5" fontId="16" fillId="0" borderId="0" xfId="89" applyNumberFormat="1" applyFont="1" applyBorder="1" applyProtection="1"/>
    <xf numFmtId="0" fontId="46" fillId="0" borderId="0" xfId="96" applyFont="1" applyAlignment="1">
      <alignment horizontal="left"/>
    </xf>
    <xf numFmtId="0" fontId="41" fillId="0" borderId="0" xfId="96" applyFont="1"/>
    <xf numFmtId="37" fontId="74" fillId="0" borderId="0" xfId="94" applyFont="1" applyBorder="1" applyAlignment="1">
      <alignment horizontal="centerContinuous" vertical="center" wrapText="1"/>
    </xf>
    <xf numFmtId="37" fontId="74" fillId="0" borderId="0" xfId="94" applyFont="1"/>
    <xf numFmtId="37" fontId="16" fillId="0" borderId="0" xfId="94"/>
    <xf numFmtId="37" fontId="16" fillId="0" borderId="0" xfId="94" applyFill="1"/>
    <xf numFmtId="10" fontId="75" fillId="0" borderId="30" xfId="95" applyFont="1" applyBorder="1" applyAlignment="1">
      <alignment horizontal="centerContinuous" vertical="center" wrapText="1"/>
    </xf>
    <xf numFmtId="10" fontId="32" fillId="0" borderId="26" xfId="95" applyFont="1" applyBorder="1" applyAlignment="1" applyProtection="1">
      <alignment horizontal="centerContinuous" vertical="center" wrapText="1"/>
    </xf>
    <xf numFmtId="10" fontId="32" fillId="0" borderId="31" xfId="95" applyFont="1" applyBorder="1" applyAlignment="1" applyProtection="1">
      <alignment horizontal="centerContinuous" vertical="center" wrapText="1"/>
    </xf>
    <xf numFmtId="10" fontId="32" fillId="0" borderId="32" xfId="95" applyFont="1" applyBorder="1" applyAlignment="1" applyProtection="1">
      <alignment horizontal="centerContinuous" vertical="center" wrapText="1"/>
    </xf>
    <xf numFmtId="10" fontId="13" fillId="0" borderId="10" xfId="95" applyFont="1" applyBorder="1" applyAlignment="1">
      <alignment horizontal="centerContinuous" vertical="center" wrapText="1"/>
    </xf>
    <xf numFmtId="10" fontId="13" fillId="0" borderId="33" xfId="95" applyFont="1" applyBorder="1" applyAlignment="1">
      <alignment horizontal="centerContinuous" vertical="center" wrapText="1"/>
    </xf>
    <xf numFmtId="10" fontId="13" fillId="0" borderId="0" xfId="95" applyNumberFormat="1" applyFont="1" applyFill="1" applyAlignment="1" applyProtection="1"/>
    <xf numFmtId="10" fontId="13" fillId="0" borderId="0" xfId="95" applyFont="1" applyBorder="1" applyAlignment="1" applyProtection="1">
      <alignment horizontal="center"/>
    </xf>
    <xf numFmtId="10" fontId="13" fillId="0" borderId="0" xfId="95" applyNumberFormat="1" applyFont="1" applyFill="1" applyBorder="1" applyAlignment="1" applyProtection="1"/>
    <xf numFmtId="0" fontId="76" fillId="0" borderId="0" xfId="96" quotePrefix="1" applyFont="1" applyFill="1" applyBorder="1" applyAlignment="1" applyProtection="1">
      <alignment horizontal="centerContinuous" vertical="center" wrapText="1"/>
    </xf>
    <xf numFmtId="37" fontId="77" fillId="0" borderId="0" xfId="91" applyFont="1" applyBorder="1" applyAlignment="1">
      <alignment horizontal="centerContinuous" vertical="center" wrapText="1"/>
    </xf>
    <xf numFmtId="37" fontId="16" fillId="0" borderId="0" xfId="91" applyFont="1" applyAlignment="1" applyProtection="1">
      <alignment horizontal="left"/>
    </xf>
    <xf numFmtId="37" fontId="78" fillId="0" borderId="0" xfId="0" applyFont="1" applyFill="1"/>
    <xf numFmtId="37" fontId="40" fillId="0" borderId="16" xfId="0" applyFont="1" applyFill="1" applyBorder="1"/>
    <xf numFmtId="5" fontId="16" fillId="0" borderId="0" xfId="55" applyNumberFormat="1" applyFont="1" applyFill="1" applyBorder="1"/>
    <xf numFmtId="5" fontId="16" fillId="0" borderId="26" xfId="55" applyNumberFormat="1" applyFont="1" applyFill="1" applyBorder="1"/>
    <xf numFmtId="168" fontId="16" fillId="0" borderId="26" xfId="102" applyNumberFormat="1" applyFont="1" applyFill="1" applyBorder="1" applyAlignment="1">
      <alignment horizontal="center"/>
    </xf>
    <xf numFmtId="5" fontId="18" fillId="0" borderId="26" xfId="55" applyNumberFormat="1" applyFont="1" applyFill="1" applyBorder="1"/>
    <xf numFmtId="37" fontId="20" fillId="0" borderId="16" xfId="0" applyFont="1" applyBorder="1"/>
    <xf numFmtId="180" fontId="16" fillId="0" borderId="0" xfId="0" applyNumberFormat="1" applyFont="1" applyFill="1" applyBorder="1"/>
    <xf numFmtId="169" fontId="16" fillId="0" borderId="0" xfId="0" applyNumberFormat="1" applyFont="1" applyFill="1" applyBorder="1" applyAlignment="1">
      <alignment horizontal="center"/>
    </xf>
    <xf numFmtId="37" fontId="16" fillId="0" borderId="0" xfId="0" applyNumberFormat="1" applyFont="1" applyFill="1" applyBorder="1" applyAlignment="1">
      <alignment horizontal="center"/>
    </xf>
    <xf numFmtId="5" fontId="16" fillId="0" borderId="26" xfId="59" applyNumberFormat="1" applyFont="1" applyBorder="1"/>
    <xf numFmtId="1" fontId="16" fillId="0" borderId="0" xfId="0" applyNumberFormat="1" applyFont="1" applyFill="1" applyBorder="1"/>
    <xf numFmtId="170" fontId="16" fillId="0" borderId="0" xfId="59" applyNumberFormat="1" applyFont="1" applyBorder="1"/>
    <xf numFmtId="10" fontId="16" fillId="0" borderId="0" xfId="0" applyNumberFormat="1" applyFont="1" applyFill="1" applyBorder="1" applyAlignment="1">
      <alignment horizontal="center"/>
    </xf>
    <xf numFmtId="37" fontId="40" fillId="0" borderId="29" xfId="0" applyFont="1" applyBorder="1"/>
    <xf numFmtId="37" fontId="16" fillId="0" borderId="16" xfId="0" applyFont="1" applyBorder="1"/>
    <xf numFmtId="168" fontId="16" fillId="0" borderId="0" xfId="102" applyNumberFormat="1" applyFont="1" applyBorder="1"/>
    <xf numFmtId="37" fontId="18" fillId="0" borderId="16" xfId="0" applyFont="1" applyBorder="1"/>
    <xf numFmtId="168" fontId="16" fillId="0" borderId="26" xfId="102" applyNumberFormat="1" applyFont="1" applyBorder="1"/>
    <xf numFmtId="37" fontId="0" fillId="0" borderId="13" xfId="0" applyBorder="1"/>
    <xf numFmtId="37" fontId="25" fillId="0" borderId="0" xfId="0" applyFont="1" applyBorder="1"/>
    <xf numFmtId="37" fontId="24" fillId="0" borderId="0" xfId="0" applyFont="1"/>
    <xf numFmtId="37" fontId="24" fillId="0" borderId="10" xfId="0" applyFont="1" applyBorder="1"/>
    <xf numFmtId="37" fontId="25" fillId="0" borderId="0" xfId="0" applyFont="1" applyBorder="1" applyAlignment="1">
      <alignment horizontal="center"/>
    </xf>
    <xf numFmtId="39" fontId="25" fillId="0" borderId="0" xfId="0" applyNumberFormat="1" applyFont="1" applyAlignment="1">
      <alignment horizontal="center"/>
    </xf>
    <xf numFmtId="37" fontId="25" fillId="0" borderId="0" xfId="0" applyFont="1" applyAlignment="1">
      <alignment horizontal="center"/>
    </xf>
    <xf numFmtId="37" fontId="24" fillId="0" borderId="0" xfId="0" applyFont="1" applyAlignment="1">
      <alignment horizontal="center"/>
    </xf>
    <xf numFmtId="37" fontId="24" fillId="0" borderId="0" xfId="0" applyFont="1" applyBorder="1" applyAlignment="1">
      <alignment horizontal="left"/>
    </xf>
    <xf numFmtId="174" fontId="24" fillId="0" borderId="10" xfId="96" applyNumberFormat="1" applyFont="1" applyFill="1" applyBorder="1" applyAlignment="1">
      <alignment horizontal="center"/>
    </xf>
    <xf numFmtId="174" fontId="24" fillId="0" borderId="0" xfId="96" applyNumberFormat="1" applyFont="1" applyFill="1" applyBorder="1" applyAlignment="1">
      <alignment horizontal="center"/>
    </xf>
    <xf numFmtId="173" fontId="25" fillId="0" borderId="0" xfId="0" applyNumberFormat="1" applyFont="1" applyBorder="1" applyAlignment="1">
      <alignment horizontal="left" indent="1"/>
    </xf>
    <xf numFmtId="37" fontId="0" fillId="0" borderId="0" xfId="0" applyNumberFormat="1" applyFill="1"/>
    <xf numFmtId="37" fontId="43" fillId="0" borderId="0" xfId="0" applyNumberFormat="1" applyFont="1" applyFill="1"/>
    <xf numFmtId="37" fontId="0" fillId="0" borderId="0" xfId="0" applyNumberFormat="1"/>
    <xf numFmtId="37" fontId="24" fillId="0" borderId="12" xfId="0" applyFont="1" applyFill="1" applyBorder="1"/>
    <xf numFmtId="37" fontId="24" fillId="0" borderId="12" xfId="0" applyNumberFormat="1" applyFont="1" applyFill="1" applyBorder="1"/>
    <xf numFmtId="37" fontId="24" fillId="20" borderId="23" xfId="59" applyNumberFormat="1" applyFont="1" applyFill="1" applyBorder="1"/>
    <xf numFmtId="37" fontId="25" fillId="0" borderId="0" xfId="0" applyNumberFormat="1" applyFont="1" applyBorder="1"/>
    <xf numFmtId="10" fontId="13" fillId="0" borderId="0" xfId="102" applyNumberFormat="1" applyFont="1" applyAlignment="1" applyProtection="1"/>
    <xf numFmtId="5" fontId="16" fillId="0" borderId="0" xfId="59" applyNumberFormat="1" applyFont="1" applyFill="1" applyBorder="1" applyAlignment="1">
      <alignment horizontal="center"/>
    </xf>
    <xf numFmtId="176" fontId="19" fillId="0" borderId="0" xfId="88" applyNumberFormat="1" applyFont="1" applyAlignment="1" applyProtection="1">
      <alignment horizontal="center" wrapText="1"/>
    </xf>
    <xf numFmtId="0" fontId="81" fillId="0" borderId="0" xfId="88" applyFont="1"/>
    <xf numFmtId="0" fontId="0" fillId="0" borderId="0" xfId="0" applyNumberFormat="1"/>
    <xf numFmtId="37" fontId="0" fillId="24" borderId="0" xfId="0" applyFill="1"/>
    <xf numFmtId="0" fontId="0" fillId="24" borderId="0" xfId="0" applyNumberFormat="1" applyFill="1"/>
    <xf numFmtId="10" fontId="28" fillId="0" borderId="0" xfId="95" applyNumberFormat="1" applyFont="1" applyFill="1" applyBorder="1" applyAlignment="1" applyProtection="1"/>
    <xf numFmtId="37" fontId="13" fillId="0" borderId="0" xfId="0" applyFont="1"/>
    <xf numFmtId="181" fontId="18" fillId="0" borderId="0" xfId="0" applyNumberFormat="1" applyFont="1" applyBorder="1" applyAlignment="1">
      <alignment horizontal="left"/>
    </xf>
    <xf numFmtId="5" fontId="6" fillId="0" borderId="0" xfId="96" applyNumberFormat="1" applyFont="1"/>
    <xf numFmtId="7" fontId="4" fillId="0" borderId="0" xfId="95" applyNumberFormat="1"/>
    <xf numFmtId="7" fontId="4" fillId="0" borderId="10" xfId="95" applyNumberFormat="1" applyBorder="1" applyProtection="1"/>
    <xf numFmtId="10" fontId="83" fillId="0" borderId="0" xfId="95" applyNumberFormat="1" applyFont="1" applyFill="1" applyAlignment="1" applyProtection="1"/>
    <xf numFmtId="10" fontId="9" fillId="0" borderId="0" xfId="102" applyNumberFormat="1" applyFont="1"/>
    <xf numFmtId="10" fontId="13" fillId="0" borderId="0" xfId="91" applyNumberFormat="1" applyFont="1"/>
    <xf numFmtId="5" fontId="46" fillId="0" borderId="0" xfId="59" applyNumberFormat="1" applyFont="1" applyFill="1"/>
    <xf numFmtId="188" fontId="13" fillId="0" borderId="0" xfId="55" applyNumberFormat="1" applyFont="1" applyBorder="1" applyAlignment="1"/>
    <xf numFmtId="175" fontId="35" fillId="0" borderId="10" xfId="88" applyNumberFormat="1" applyFont="1" applyFill="1" applyBorder="1" applyProtection="1"/>
    <xf numFmtId="37" fontId="84" fillId="0" borderId="0" xfId="0" applyFont="1"/>
    <xf numFmtId="37" fontId="0" fillId="0" borderId="0" xfId="0" applyNumberFormat="1" applyFont="1"/>
    <xf numFmtId="10" fontId="21" fillId="0" borderId="0" xfId="102" applyNumberFormat="1" applyFont="1" applyFill="1" applyBorder="1"/>
    <xf numFmtId="10" fontId="16" fillId="0" borderId="0" xfId="102" applyNumberFormat="1" applyFont="1"/>
    <xf numFmtId="10" fontId="16" fillId="0" borderId="0" xfId="102" applyNumberFormat="1" applyFont="1" applyFill="1"/>
    <xf numFmtId="186" fontId="45" fillId="0" borderId="0" xfId="95" applyNumberFormat="1" applyFont="1" applyBorder="1"/>
    <xf numFmtId="5" fontId="19" fillId="0" borderId="0" xfId="59" applyNumberFormat="1" applyFont="1" applyFill="1" applyBorder="1"/>
    <xf numFmtId="37" fontId="18" fillId="0" borderId="16" xfId="0" applyFont="1" applyFill="1" applyBorder="1"/>
    <xf numFmtId="10" fontId="25" fillId="0" borderId="0" xfId="103" applyNumberFormat="1" applyFont="1" applyFill="1"/>
    <xf numFmtId="37" fontId="24" fillId="0" borderId="0" xfId="87" applyNumberFormat="1" applyFont="1" applyFill="1" applyBorder="1"/>
    <xf numFmtId="0" fontId="16" fillId="0" borderId="0" xfId="96" applyNumberFormat="1" applyFont="1" applyFill="1"/>
    <xf numFmtId="5" fontId="18" fillId="0" borderId="0" xfId="96" applyNumberFormat="1" applyFont="1" applyFill="1" applyAlignment="1">
      <alignment horizontal="right"/>
    </xf>
    <xf numFmtId="37" fontId="47" fillId="0" borderId="0" xfId="0" applyFont="1" applyBorder="1"/>
    <xf numFmtId="37" fontId="16" fillId="0" borderId="0" xfId="0" applyFont="1" applyBorder="1" applyAlignment="1">
      <alignment horizontal="right"/>
    </xf>
    <xf numFmtId="37" fontId="47" fillId="0" borderId="0" xfId="0" applyFont="1" applyFill="1" applyBorder="1" applyAlignment="1">
      <alignment horizontal="center"/>
    </xf>
    <xf numFmtId="170" fontId="16" fillId="0" borderId="25" xfId="59" applyNumberFormat="1" applyFont="1" applyBorder="1"/>
    <xf numFmtId="5" fontId="18" fillId="0" borderId="0" xfId="55" applyNumberFormat="1" applyFont="1" applyFill="1" applyBorder="1"/>
    <xf numFmtId="168" fontId="16" fillId="0" borderId="0" xfId="102" applyNumberFormat="1" applyFont="1" applyFill="1" applyBorder="1" applyAlignment="1">
      <alignment horizontal="center"/>
    </xf>
    <xf numFmtId="175" fontId="35" fillId="0" borderId="0" xfId="88" applyNumberFormat="1" applyFont="1" applyFill="1" applyBorder="1" applyProtection="1"/>
    <xf numFmtId="10" fontId="0" fillId="0" borderId="0" xfId="102" applyNumberFormat="1" applyFont="1"/>
    <xf numFmtId="10" fontId="22" fillId="0" borderId="0" xfId="102" applyNumberFormat="1" applyFont="1"/>
    <xf numFmtId="168" fontId="5" fillId="0" borderId="0" xfId="102" applyNumberFormat="1" applyFont="1"/>
    <xf numFmtId="37" fontId="25" fillId="0" borderId="0" xfId="92" applyNumberFormat="1" applyFont="1" applyFill="1" applyAlignment="1">
      <alignment horizontal="center"/>
    </xf>
    <xf numFmtId="168" fontId="25" fillId="0" borderId="0" xfId="0" applyNumberFormat="1" applyFont="1" applyFill="1"/>
    <xf numFmtId="17" fontId="25" fillId="0" borderId="0" xfId="0" applyNumberFormat="1" applyFont="1" applyFill="1" applyAlignment="1">
      <alignment horizontal="center"/>
    </xf>
    <xf numFmtId="10" fontId="25" fillId="0" borderId="0" xfId="0" applyNumberFormat="1" applyFont="1" applyFill="1"/>
    <xf numFmtId="10" fontId="13" fillId="0" borderId="0" xfId="95" applyFont="1" applyFill="1" applyBorder="1" applyAlignment="1" applyProtection="1"/>
    <xf numFmtId="14" fontId="5" fillId="0" borderId="0" xfId="92" applyNumberFormat="1" applyFont="1"/>
    <xf numFmtId="10" fontId="9" fillId="0" borderId="0" xfId="102" applyNumberFormat="1" applyFont="1" applyFill="1"/>
    <xf numFmtId="10" fontId="2" fillId="0" borderId="0" xfId="95" applyNumberFormat="1" applyFont="1" applyFill="1" applyBorder="1" applyAlignment="1" applyProtection="1"/>
    <xf numFmtId="168" fontId="13" fillId="0" borderId="0" xfId="95" applyNumberFormat="1" applyFont="1" applyAlignment="1" applyProtection="1"/>
    <xf numFmtId="0" fontId="25" fillId="0" borderId="0" xfId="88" applyFont="1" applyFill="1" applyBorder="1" applyAlignment="1" applyProtection="1">
      <alignment horizontal="left" indent="1"/>
    </xf>
    <xf numFmtId="164" fontId="35" fillId="0" borderId="23" xfId="88" applyNumberFormat="1" applyFont="1" applyFill="1" applyBorder="1" applyProtection="1"/>
    <xf numFmtId="0" fontId="81" fillId="0" borderId="0" xfId="88" applyFont="1" applyFill="1"/>
    <xf numFmtId="0" fontId="5" fillId="0" borderId="0" xfId="88" applyFont="1" applyFill="1" applyBorder="1"/>
    <xf numFmtId="37" fontId="25" fillId="0" borderId="0" xfId="92" applyNumberFormat="1" applyFont="1" applyFill="1" applyBorder="1" applyAlignment="1">
      <alignment horizontal="center"/>
    </xf>
    <xf numFmtId="37" fontId="25" fillId="0" borderId="0" xfId="92" applyNumberFormat="1" applyFont="1" applyFill="1" applyAlignment="1" applyProtection="1"/>
    <xf numFmtId="17" fontId="25" fillId="0" borderId="0" xfId="92" applyNumberFormat="1" applyFont="1" applyFill="1" applyProtection="1"/>
    <xf numFmtId="17" fontId="25" fillId="0" borderId="0" xfId="92" applyNumberFormat="1" applyFont="1" applyFill="1" applyAlignment="1" applyProtection="1">
      <alignment horizontal="center"/>
    </xf>
    <xf numFmtId="5" fontId="16" fillId="0" borderId="0" xfId="89" applyNumberFormat="1" applyFont="1" applyFill="1" applyBorder="1" applyProtection="1"/>
    <xf numFmtId="5" fontId="46" fillId="0" borderId="0" xfId="89" applyNumberFormat="1" applyFont="1" applyFill="1" applyBorder="1" applyProtection="1"/>
    <xf numFmtId="187" fontId="72" fillId="0" borderId="0" xfId="96" applyNumberFormat="1" applyFont="1" applyFill="1"/>
    <xf numFmtId="164" fontId="9" fillId="0" borderId="0" xfId="88" applyNumberFormat="1" applyFont="1" applyFill="1" applyBorder="1"/>
    <xf numFmtId="0" fontId="24" fillId="0" borderId="0" xfId="88" applyFont="1" applyAlignment="1" applyProtection="1">
      <alignment horizontal="right"/>
    </xf>
    <xf numFmtId="189" fontId="43" fillId="0" borderId="0" xfId="88" applyNumberFormat="1" applyFont="1" applyFill="1" applyBorder="1" applyProtection="1"/>
    <xf numFmtId="0" fontId="24" fillId="0" borderId="0" xfId="88" applyFont="1" applyBorder="1" applyAlignment="1" applyProtection="1">
      <alignment horizontal="right"/>
    </xf>
    <xf numFmtId="0" fontId="24" fillId="0" borderId="0" xfId="88" applyFont="1" applyFill="1" applyBorder="1" applyAlignment="1" applyProtection="1">
      <alignment horizontal="right"/>
    </xf>
    <xf numFmtId="7" fontId="6" fillId="0" borderId="0" xfId="96" applyNumberFormat="1" applyFont="1" applyFill="1"/>
    <xf numFmtId="0" fontId="10" fillId="0" borderId="0" xfId="96" applyFont="1" applyFill="1"/>
    <xf numFmtId="1" fontId="43" fillId="0" borderId="0" xfId="88" applyNumberFormat="1" applyFont="1" applyFill="1" applyBorder="1" applyProtection="1"/>
    <xf numFmtId="0" fontId="7" fillId="0" borderId="0" xfId="88" applyFont="1" applyBorder="1"/>
    <xf numFmtId="37" fontId="87" fillId="0" borderId="0" xfId="92" applyFont="1" applyFill="1" applyAlignment="1">
      <alignment horizontal="right"/>
    </xf>
    <xf numFmtId="43" fontId="16" fillId="0" borderId="0" xfId="55" applyFont="1" applyFill="1"/>
    <xf numFmtId="43" fontId="16" fillId="0" borderId="0" xfId="96" applyNumberFormat="1" applyFont="1" applyFill="1"/>
    <xf numFmtId="176" fontId="81" fillId="0" borderId="0" xfId="88" applyNumberFormat="1" applyFont="1"/>
    <xf numFmtId="39" fontId="88" fillId="25" borderId="0" xfId="0" applyNumberFormat="1" applyFont="1" applyFill="1" applyAlignment="1">
      <alignment horizontal="center"/>
    </xf>
    <xf numFmtId="175" fontId="88" fillId="25" borderId="0" xfId="88" applyNumberFormat="1" applyFont="1" applyFill="1" applyBorder="1" applyProtection="1"/>
    <xf numFmtId="175" fontId="89" fillId="25" borderId="12" xfId="88" applyNumberFormat="1" applyFont="1" applyFill="1" applyBorder="1" applyProtection="1"/>
    <xf numFmtId="175" fontId="89" fillId="25" borderId="25" xfId="88" applyNumberFormat="1" applyFont="1" applyFill="1" applyBorder="1" applyProtection="1"/>
    <xf numFmtId="175" fontId="89" fillId="25" borderId="0" xfId="88" applyNumberFormat="1" applyFont="1" applyFill="1" applyBorder="1" applyProtection="1"/>
    <xf numFmtId="10" fontId="5" fillId="0" borderId="0" xfId="95" applyFont="1" applyAlignment="1">
      <alignment horizontal="left" wrapText="1"/>
    </xf>
    <xf numFmtId="0" fontId="24" fillId="0" borderId="0" xfId="88" applyFont="1" applyAlignment="1" applyProtection="1">
      <alignment horizontal="center"/>
    </xf>
    <xf numFmtId="0" fontId="42" fillId="0" borderId="0" xfId="88" applyFont="1" applyFill="1" applyBorder="1" applyAlignment="1" applyProtection="1">
      <alignment horizontal="center" vertical="center" wrapText="1"/>
    </xf>
    <xf numFmtId="37" fontId="18" fillId="0" borderId="16" xfId="0" applyFont="1" applyFill="1" applyBorder="1" applyAlignment="1">
      <alignment horizontal="left"/>
    </xf>
    <xf numFmtId="37" fontId="18" fillId="0" borderId="0" xfId="0" applyFont="1" applyFill="1" applyBorder="1" applyAlignment="1">
      <alignment horizontal="left"/>
    </xf>
    <xf numFmtId="37" fontId="40" fillId="0" borderId="29" xfId="0" applyFont="1" applyFill="1" applyBorder="1" applyAlignment="1">
      <alignment horizontal="left"/>
    </xf>
    <xf numFmtId="37" fontId="40" fillId="0" borderId="15" xfId="0" applyFont="1" applyFill="1" applyBorder="1" applyAlignment="1">
      <alignment horizontal="left"/>
    </xf>
    <xf numFmtId="181" fontId="18" fillId="0" borderId="0" xfId="96" applyNumberFormat="1" applyFont="1" applyFill="1" applyAlignment="1">
      <alignment horizontal="left"/>
    </xf>
    <xf numFmtId="37" fontId="90" fillId="25" borderId="0" xfId="0" applyFont="1" applyFill="1"/>
    <xf numFmtId="37" fontId="5" fillId="25" borderId="0" xfId="92" applyFont="1" applyFill="1"/>
  </cellXfs>
  <cellStyles count="115">
    <cellStyle name="20% - Accent1" xfId="1" builtinId="30" customBuiltin="1"/>
    <cellStyle name="20% - Accent1 2" xfId="2" xr:uid="{00000000-0005-0000-0000-000001000000}"/>
    <cellStyle name="20% - Accent2" xfId="3" builtinId="34" customBuiltin="1"/>
    <cellStyle name="20% - Accent2 2" xfId="4" xr:uid="{00000000-0005-0000-0000-000003000000}"/>
    <cellStyle name="20% - Accent3" xfId="5" builtinId="38" customBuiltin="1"/>
    <cellStyle name="20% - Accent3 2" xfId="6" xr:uid="{00000000-0005-0000-0000-000005000000}"/>
    <cellStyle name="20% - Accent4" xfId="7" builtinId="42" customBuiltin="1"/>
    <cellStyle name="20% - Accent4 2" xfId="8" xr:uid="{00000000-0005-0000-0000-000007000000}"/>
    <cellStyle name="20% - Accent5" xfId="9" builtinId="46" customBuiltin="1"/>
    <cellStyle name="20% - Accent5 2" xfId="10" xr:uid="{00000000-0005-0000-0000-000009000000}"/>
    <cellStyle name="20% - Accent6" xfId="11" builtinId="50" customBuiltin="1"/>
    <cellStyle name="20% - Accent6 2" xfId="12" xr:uid="{00000000-0005-0000-0000-00000B000000}"/>
    <cellStyle name="40% - Accent1" xfId="13" builtinId="31" customBuiltin="1"/>
    <cellStyle name="40% - Accent1 2" xfId="14" xr:uid="{00000000-0005-0000-0000-00000D000000}"/>
    <cellStyle name="40% - Accent2" xfId="15" builtinId="35" customBuiltin="1"/>
    <cellStyle name="40% - Accent2 2" xfId="16" xr:uid="{00000000-0005-0000-0000-00000F000000}"/>
    <cellStyle name="40% - Accent3" xfId="17" builtinId="39" customBuiltin="1"/>
    <cellStyle name="40% - Accent3 2" xfId="18" xr:uid="{00000000-0005-0000-0000-000011000000}"/>
    <cellStyle name="40% - Accent4" xfId="19" builtinId="43" customBuiltin="1"/>
    <cellStyle name="40% - Accent4 2" xfId="20" xr:uid="{00000000-0005-0000-0000-000013000000}"/>
    <cellStyle name="40% - Accent5" xfId="21" builtinId="47" customBuiltin="1"/>
    <cellStyle name="40% - Accent5 2" xfId="22" xr:uid="{00000000-0005-0000-0000-000015000000}"/>
    <cellStyle name="40% - Accent6" xfId="23" builtinId="51" customBuiltin="1"/>
    <cellStyle name="40% - Accent6 2" xfId="24" xr:uid="{00000000-0005-0000-0000-000017000000}"/>
    <cellStyle name="60% - Accent1" xfId="25" builtinId="32" customBuiltin="1"/>
    <cellStyle name="60% - Accent1 2" xfId="26" xr:uid="{00000000-0005-0000-0000-000019000000}"/>
    <cellStyle name="60% - Accent2" xfId="27" builtinId="36" customBuiltin="1"/>
    <cellStyle name="60% - Accent2 2" xfId="28" xr:uid="{00000000-0005-0000-0000-00001B000000}"/>
    <cellStyle name="60% - Accent3" xfId="29" builtinId="40" customBuiltin="1"/>
    <cellStyle name="60% - Accent3 2" xfId="30" xr:uid="{00000000-0005-0000-0000-00001D000000}"/>
    <cellStyle name="60% - Accent4" xfId="31" builtinId="44" customBuiltin="1"/>
    <cellStyle name="60% - Accent4 2" xfId="32" xr:uid="{00000000-0005-0000-0000-00001F000000}"/>
    <cellStyle name="60% - Accent5" xfId="33" builtinId="48" customBuiltin="1"/>
    <cellStyle name="60% - Accent5 2" xfId="34" xr:uid="{00000000-0005-0000-0000-000021000000}"/>
    <cellStyle name="60% - Accent6" xfId="35" builtinId="52" customBuiltin="1"/>
    <cellStyle name="60% - Accent6 2" xfId="36" xr:uid="{00000000-0005-0000-0000-000023000000}"/>
    <cellStyle name="Accent1" xfId="37" builtinId="29" customBuiltin="1"/>
    <cellStyle name="Accent1 2" xfId="38" xr:uid="{00000000-0005-0000-0000-000025000000}"/>
    <cellStyle name="Accent2" xfId="39" builtinId="33" customBuiltin="1"/>
    <cellStyle name="Accent2 2" xfId="40" xr:uid="{00000000-0005-0000-0000-000027000000}"/>
    <cellStyle name="Accent3" xfId="41" builtinId="37" customBuiltin="1"/>
    <cellStyle name="Accent3 2" xfId="42" xr:uid="{00000000-0005-0000-0000-000029000000}"/>
    <cellStyle name="Accent4" xfId="43" builtinId="41" customBuiltin="1"/>
    <cellStyle name="Accent4 2" xfId="44" xr:uid="{00000000-0005-0000-0000-00002B000000}"/>
    <cellStyle name="Accent5" xfId="45" builtinId="45" customBuiltin="1"/>
    <cellStyle name="Accent5 2" xfId="46" xr:uid="{00000000-0005-0000-0000-00002D000000}"/>
    <cellStyle name="Accent6" xfId="47" builtinId="49" customBuiltin="1"/>
    <cellStyle name="Accent6 2" xfId="48" xr:uid="{00000000-0005-0000-0000-00002F000000}"/>
    <cellStyle name="Bad" xfId="49" builtinId="27" customBuiltin="1"/>
    <cellStyle name="Bad 2" xfId="50" xr:uid="{00000000-0005-0000-0000-000031000000}"/>
    <cellStyle name="Calculation" xfId="51" builtinId="22" customBuiltin="1"/>
    <cellStyle name="Calculation 2" xfId="52" xr:uid="{00000000-0005-0000-0000-000033000000}"/>
    <cellStyle name="Check Cell" xfId="53" builtinId="23" customBuiltin="1"/>
    <cellStyle name="Check Cell 2" xfId="54" xr:uid="{00000000-0005-0000-0000-000035000000}"/>
    <cellStyle name="Comma" xfId="55" builtinId="3"/>
    <cellStyle name="Comma 2" xfId="56" xr:uid="{00000000-0005-0000-0000-000037000000}"/>
    <cellStyle name="Comma 3" xfId="57" xr:uid="{00000000-0005-0000-0000-000038000000}"/>
    <cellStyle name="Comma 4" xfId="112" xr:uid="{00000000-0005-0000-0000-000039000000}"/>
    <cellStyle name="Comma0" xfId="58" xr:uid="{00000000-0005-0000-0000-00003A000000}"/>
    <cellStyle name="Currency" xfId="59" builtinId="4"/>
    <cellStyle name="Currency 2" xfId="60" xr:uid="{00000000-0005-0000-0000-00003C000000}"/>
    <cellStyle name="Currency 3" xfId="61" xr:uid="{00000000-0005-0000-0000-00003D000000}"/>
    <cellStyle name="Currency 4" xfId="113" xr:uid="{00000000-0005-0000-0000-00003E000000}"/>
    <cellStyle name="Currency0" xfId="62" xr:uid="{00000000-0005-0000-0000-00003F000000}"/>
    <cellStyle name="Date" xfId="63" xr:uid="{00000000-0005-0000-0000-000040000000}"/>
    <cellStyle name="Explanatory Text" xfId="64" builtinId="53" customBuiltin="1"/>
    <cellStyle name="Explanatory Text 2" xfId="65" xr:uid="{00000000-0005-0000-0000-000042000000}"/>
    <cellStyle name="Good" xfId="66" builtinId="26" customBuiltin="1"/>
    <cellStyle name="Good 2" xfId="67" xr:uid="{00000000-0005-0000-0000-000044000000}"/>
    <cellStyle name="Heading 1" xfId="68" builtinId="16" customBuiltin="1"/>
    <cellStyle name="Heading 1 2" xfId="69" xr:uid="{00000000-0005-0000-0000-000046000000}"/>
    <cellStyle name="Heading 2" xfId="70" builtinId="17" customBuiltin="1"/>
    <cellStyle name="Heading 2 2" xfId="71" xr:uid="{00000000-0005-0000-0000-000048000000}"/>
    <cellStyle name="Heading 3" xfId="72" builtinId="18" customBuiltin="1"/>
    <cellStyle name="Heading 3 2" xfId="73" xr:uid="{00000000-0005-0000-0000-00004A000000}"/>
    <cellStyle name="Heading 4" xfId="74" builtinId="19" customBuiltin="1"/>
    <cellStyle name="Heading 4 2" xfId="75" xr:uid="{00000000-0005-0000-0000-00004C000000}"/>
    <cellStyle name="Input" xfId="76" builtinId="20" customBuiltin="1"/>
    <cellStyle name="Input 2" xfId="77" xr:uid="{00000000-0005-0000-0000-00004E000000}"/>
    <cellStyle name="Linked Cell" xfId="78" builtinId="24" customBuiltin="1"/>
    <cellStyle name="Linked Cell 2" xfId="79" xr:uid="{00000000-0005-0000-0000-000050000000}"/>
    <cellStyle name="Lisa" xfId="80" xr:uid="{00000000-0005-0000-0000-000051000000}"/>
    <cellStyle name="Neutral" xfId="81" builtinId="28" customBuiltin="1"/>
    <cellStyle name="Neutral 2" xfId="82" xr:uid="{00000000-0005-0000-0000-000053000000}"/>
    <cellStyle name="Normal" xfId="0" builtinId="0"/>
    <cellStyle name="Normal 2" xfId="83" xr:uid="{00000000-0005-0000-0000-000055000000}"/>
    <cellStyle name="Normal 2 2" xfId="84" xr:uid="{00000000-0005-0000-0000-000056000000}"/>
    <cellStyle name="Normal 2 2 2" xfId="85" xr:uid="{00000000-0005-0000-0000-000057000000}"/>
    <cellStyle name="Normal 2 3" xfId="86" xr:uid="{00000000-0005-0000-0000-000058000000}"/>
    <cellStyle name="Normal 3" xfId="87" xr:uid="{00000000-0005-0000-0000-000059000000}"/>
    <cellStyle name="Normal 4" xfId="111" xr:uid="{00000000-0005-0000-0000-00005A000000}"/>
    <cellStyle name="Normal_AMACAPST" xfId="88" xr:uid="{00000000-0005-0000-0000-00005B000000}"/>
    <cellStyle name="Normal_AMORTONR" xfId="89" xr:uid="{00000000-0005-0000-0000-00005C000000}"/>
    <cellStyle name="Normal_COC DEC 00 Company" xfId="90" xr:uid="{00000000-0005-0000-0000-00005D000000}"/>
    <cellStyle name="Normal_COSTOF" xfId="91" xr:uid="{00000000-0005-0000-0000-00005E000000}"/>
    <cellStyle name="Normal_COSTOFD" xfId="92" xr:uid="{00000000-0005-0000-0000-00005F000000}"/>
    <cellStyle name="Normal_COSTOFPR" xfId="93" xr:uid="{00000000-0005-0000-0000-000060000000}"/>
    <cellStyle name="Normal_DEG-5C WACC Rate Yr beginning Jun-11 DRAFT2" xfId="94" xr:uid="{00000000-0005-0000-0000-000061000000}"/>
    <cellStyle name="Normal_RATEOFRE" xfId="95" xr:uid="{00000000-0005-0000-0000-000062000000}"/>
    <cellStyle name="Normal_SCHEDULE" xfId="96" xr:uid="{00000000-0005-0000-0000-000063000000}"/>
    <cellStyle name="Normal_WACC" xfId="97" xr:uid="{00000000-0005-0000-0000-000064000000}"/>
    <cellStyle name="Note" xfId="98" builtinId="10" customBuiltin="1"/>
    <cellStyle name="Note 2" xfId="99" xr:uid="{00000000-0005-0000-0000-000066000000}"/>
    <cellStyle name="Output" xfId="100" builtinId="21" customBuiltin="1"/>
    <cellStyle name="Output 2" xfId="101" xr:uid="{00000000-0005-0000-0000-000068000000}"/>
    <cellStyle name="Percent" xfId="102" builtinId="5"/>
    <cellStyle name="Percent 2" xfId="103" xr:uid="{00000000-0005-0000-0000-00006A000000}"/>
    <cellStyle name="Percent 3" xfId="104" xr:uid="{00000000-0005-0000-0000-00006B000000}"/>
    <cellStyle name="Percent 4" xfId="114" xr:uid="{00000000-0005-0000-0000-00006C000000}"/>
    <cellStyle name="Title" xfId="105" builtinId="15" customBuiltin="1"/>
    <cellStyle name="Title 2" xfId="106" xr:uid="{00000000-0005-0000-0000-00006E000000}"/>
    <cellStyle name="Total" xfId="107" builtinId="25" customBuiltin="1"/>
    <cellStyle name="Total 2" xfId="108" xr:uid="{00000000-0005-0000-0000-000070000000}"/>
    <cellStyle name="Warning Text" xfId="109" builtinId="11" customBuiltin="1"/>
    <cellStyle name="Warning Text 2" xfId="110" xr:uid="{00000000-0005-0000-0000-00007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4.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63489" name="Text Box 1">
          <a:extLst>
            <a:ext uri="{FF2B5EF4-FFF2-40B4-BE49-F238E27FC236}">
              <a16:creationId xmlns:a16="http://schemas.microsoft.com/office/drawing/2014/main" id="{00000000-0008-0000-0A00-000001F8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455295</xdr:colOff>
      <xdr:row>1</xdr:row>
      <xdr:rowOff>87630</xdr:rowOff>
    </xdr:from>
    <xdr:to>
      <xdr:col>10</xdr:col>
      <xdr:colOff>129364</xdr:colOff>
      <xdr:row>6</xdr:row>
      <xdr:rowOff>95250</xdr:rowOff>
    </xdr:to>
    <xdr:sp macro="" textlink="">
      <xdr:nvSpPr>
        <xdr:cNvPr id="2" name="Text Box 1">
          <a:extLst>
            <a:ext uri="{FF2B5EF4-FFF2-40B4-BE49-F238E27FC236}">
              <a16:creationId xmlns:a16="http://schemas.microsoft.com/office/drawing/2014/main" id="{00000000-0008-0000-1100-000002000000}"/>
            </a:ext>
          </a:extLst>
        </xdr:cNvPr>
        <xdr:cNvSpPr txBox="1">
          <a:spLocks noChangeArrowheads="1"/>
        </xdr:cNvSpPr>
      </xdr:nvSpPr>
      <xdr:spPr bwMode="auto">
        <a:xfrm>
          <a:off x="6886575" y="295275"/>
          <a:ext cx="1952625" cy="88582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US" sz="800" b="0" i="0" u="none" strike="noStrike" baseline="0">
              <a:solidFill>
                <a:srgbClr val="000000"/>
              </a:solidFill>
              <a:latin typeface="Arial"/>
              <a:cs typeface="Arial"/>
            </a:rPr>
            <a:t>FERC capital structure is used internally by plant accounting for FERC reporting and capitalization rates.  It is needed once per year in Q1.  The green highlighted items are what they use for AFUDC calcs.</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eith/COC%20DEC%2000%20Company.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st%20of%20Capital/Cost%20of%20Capital/COC%20Mar%2099/CocJun98/COC%20DEC%2097/AFUDC%20Dec%20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PAYMENT%20PROCESSING\Wong%20Matthew\Reports\DailyPaymentTotals_Analysi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Cost%20of%20Capital\Cost%20of%20Capital\Cost%20of%20Capital%202010\2010%20WACC%20for%20rate%20case%20prep\WACC%20Test%20Yr%20Ending%203-31-10%20Actual%20&amp;%20Pre-Merge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TL CST DEBT! "/>
      <sheetName val="CST Reaquired LTD! "/>
      <sheetName val="MISC LTD!"/>
      <sheetName val="CST STD!"/>
      <sheetName val="CST PRFRD!"/>
      <sheetName val="CST Reaquired PRFD STK!"/>
      <sheetName val="Cost of Cap."/>
      <sheetName val="CAP STRC CALC!"/>
      <sheetName val="Capitalization Rate"/>
      <sheetName val="AFUDC Summary Sheet"/>
      <sheetName val="LTD AFUDC "/>
      <sheetName val="COMMON EQUITY AFUDC "/>
      <sheetName val="AFUDC LTD"/>
      <sheetName val="FERC FORM 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NDRATE"/>
      <sheetName val="CST Reaquired LTD!"/>
      <sheetName val="Cost of Notes"/>
      <sheetName val="Cst Prfd"/>
      <sheetName val="STD Cost"/>
    </sheetNames>
    <sheetDataSet>
      <sheetData sheetId="0"/>
      <sheetData sheetId="1"/>
      <sheetData sheetId="2"/>
      <sheetData sheetId="3"/>
      <sheetData sheetId="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_com.sap.ip.bi.xl.hiddensheet"/>
      <sheetName val="TotalsByWeek"/>
      <sheetName val="OverallTotals"/>
      <sheetName val="Returns"/>
      <sheetName val="MonthlySummary"/>
      <sheetName val="Amount_Data"/>
      <sheetName val="TemperatureData"/>
      <sheetName val="Inslee Announcements"/>
      <sheetName val="Validation"/>
      <sheetName val="AvgDailyLookup"/>
      <sheetName val="Lookup"/>
      <sheetName val="Sheet1"/>
    </sheetNames>
    <sheetDataSet>
      <sheetData sheetId="0" refreshError="1"/>
      <sheetData sheetId="1" refreshError="1"/>
      <sheetData sheetId="2" refreshError="1"/>
      <sheetData sheetId="3" refreshError="1"/>
      <sheetData sheetId="4" refreshError="1"/>
      <sheetData sheetId="5">
        <row r="1">
          <cell r="A1" t="str">
            <v/>
          </cell>
        </row>
        <row r="2">
          <cell r="A2" t="str">
            <v>Posting Date</v>
          </cell>
          <cell r="B2" t="str">
            <v>Payment Type</v>
          </cell>
          <cell r="C2" t="str">
            <v/>
          </cell>
          <cell r="D2" t="str">
            <v>$</v>
          </cell>
          <cell r="E2" t="str">
            <v>Amount</v>
          </cell>
          <cell r="F2" t="str">
            <v>Count</v>
          </cell>
          <cell r="G2" t="str">
            <v>Day</v>
          </cell>
          <cell r="H2" t="str">
            <v>d</v>
          </cell>
          <cell r="I2" t="str">
            <v>PmtType</v>
          </cell>
          <cell r="J2" t="str">
            <v>Group</v>
          </cell>
          <cell r="K2" t="str">
            <v>AvgCount</v>
          </cell>
          <cell r="L2" t="str">
            <v>AvgAmt</v>
          </cell>
          <cell r="M2" t="str">
            <v>Week</v>
          </cell>
          <cell r="N2" t="str">
            <v>Date</v>
          </cell>
          <cell r="O2" t="str">
            <v>Show</v>
          </cell>
        </row>
        <row r="3">
          <cell r="A3" t="str">
            <v>01/01/2020</v>
          </cell>
        </row>
        <row r="4">
          <cell r="A4" t="str">
            <v>01/01/2020</v>
          </cell>
        </row>
        <row r="5">
          <cell r="A5" t="str">
            <v>01/01/2020</v>
          </cell>
        </row>
        <row r="6">
          <cell r="A6" t="str">
            <v>01/01/2020</v>
          </cell>
        </row>
        <row r="7">
          <cell r="A7" t="str">
            <v>01/02/2020</v>
          </cell>
        </row>
        <row r="8">
          <cell r="A8" t="str">
            <v>01/02/2020</v>
          </cell>
        </row>
        <row r="9">
          <cell r="A9" t="str">
            <v>01/02/2020</v>
          </cell>
        </row>
        <row r="10">
          <cell r="A10" t="str">
            <v>01/02/2020</v>
          </cell>
        </row>
        <row r="11">
          <cell r="A11" t="str">
            <v>01/02/2020</v>
          </cell>
        </row>
        <row r="12">
          <cell r="A12" t="str">
            <v>01/02/2020</v>
          </cell>
        </row>
        <row r="13">
          <cell r="A13" t="str">
            <v>01/02/2020</v>
          </cell>
        </row>
        <row r="14">
          <cell r="A14" t="str">
            <v>01/02/2020</v>
          </cell>
        </row>
        <row r="15">
          <cell r="A15" t="str">
            <v>01/02/2020</v>
          </cell>
        </row>
        <row r="16">
          <cell r="A16" t="str">
            <v>01/02/2020</v>
          </cell>
        </row>
        <row r="17">
          <cell r="A17" t="str">
            <v>01/02/2020</v>
          </cell>
        </row>
        <row r="18">
          <cell r="A18" t="str">
            <v>01/02/2020</v>
          </cell>
        </row>
        <row r="19">
          <cell r="A19" t="str">
            <v>01/02/2020</v>
          </cell>
        </row>
        <row r="20">
          <cell r="A20" t="str">
            <v>01/02/2020</v>
          </cell>
        </row>
        <row r="21">
          <cell r="A21" t="str">
            <v>01/03/2020</v>
          </cell>
        </row>
        <row r="22">
          <cell r="A22" t="str">
            <v>01/03/2020</v>
          </cell>
        </row>
        <row r="23">
          <cell r="A23" t="str">
            <v>01/03/2020</v>
          </cell>
        </row>
        <row r="24">
          <cell r="A24" t="str">
            <v>01/03/2020</v>
          </cell>
        </row>
        <row r="25">
          <cell r="A25" t="str">
            <v>01/03/2020</v>
          </cell>
        </row>
        <row r="26">
          <cell r="A26" t="str">
            <v>01/03/2020</v>
          </cell>
        </row>
        <row r="27">
          <cell r="A27" t="str">
            <v>01/03/2020</v>
          </cell>
        </row>
        <row r="28">
          <cell r="A28" t="str">
            <v>01/03/2020</v>
          </cell>
        </row>
        <row r="29">
          <cell r="A29" t="str">
            <v>01/03/2020</v>
          </cell>
        </row>
        <row r="30">
          <cell r="A30" t="str">
            <v>01/03/2020</v>
          </cell>
        </row>
        <row r="31">
          <cell r="A31" t="str">
            <v>01/03/2020</v>
          </cell>
        </row>
        <row r="32">
          <cell r="A32" t="str">
            <v>01/03/2020</v>
          </cell>
        </row>
        <row r="33">
          <cell r="A33" t="str">
            <v>01/04/2020</v>
          </cell>
        </row>
        <row r="34">
          <cell r="A34" t="str">
            <v>01/04/2020</v>
          </cell>
        </row>
        <row r="35">
          <cell r="A35" t="str">
            <v>01/05/2020</v>
          </cell>
        </row>
        <row r="36">
          <cell r="A36" t="str">
            <v>01/06/2020</v>
          </cell>
        </row>
        <row r="37">
          <cell r="A37" t="str">
            <v>01/06/2020</v>
          </cell>
        </row>
        <row r="38">
          <cell r="A38" t="str">
            <v>01/06/2020</v>
          </cell>
        </row>
        <row r="39">
          <cell r="A39" t="str">
            <v>01/06/2020</v>
          </cell>
        </row>
        <row r="40">
          <cell r="A40" t="str">
            <v>01/06/2020</v>
          </cell>
        </row>
        <row r="41">
          <cell r="A41" t="str">
            <v>01/06/2020</v>
          </cell>
        </row>
        <row r="42">
          <cell r="A42" t="str">
            <v>01/06/2020</v>
          </cell>
        </row>
        <row r="43">
          <cell r="A43" t="str">
            <v>01/06/2020</v>
          </cell>
        </row>
        <row r="44">
          <cell r="A44" t="str">
            <v>01/06/2020</v>
          </cell>
        </row>
        <row r="45">
          <cell r="A45" t="str">
            <v>01/06/2020</v>
          </cell>
        </row>
        <row r="46">
          <cell r="A46" t="str">
            <v>01/06/2020</v>
          </cell>
        </row>
        <row r="47">
          <cell r="A47" t="str">
            <v>01/06/2020</v>
          </cell>
        </row>
        <row r="48">
          <cell r="A48" t="str">
            <v>01/07/2020</v>
          </cell>
        </row>
        <row r="49">
          <cell r="A49" t="str">
            <v>01/07/2020</v>
          </cell>
        </row>
        <row r="50">
          <cell r="A50" t="str">
            <v>01/07/2020</v>
          </cell>
        </row>
        <row r="51">
          <cell r="A51" t="str">
            <v>01/07/2020</v>
          </cell>
        </row>
        <row r="52">
          <cell r="A52" t="str">
            <v>01/07/2020</v>
          </cell>
        </row>
        <row r="53">
          <cell r="A53" t="str">
            <v>01/07/2020</v>
          </cell>
        </row>
        <row r="54">
          <cell r="A54" t="str">
            <v>01/07/2020</v>
          </cell>
        </row>
        <row r="55">
          <cell r="A55" t="str">
            <v>01/07/2020</v>
          </cell>
        </row>
        <row r="56">
          <cell r="A56" t="str">
            <v>01/07/2020</v>
          </cell>
        </row>
        <row r="57">
          <cell r="A57" t="str">
            <v>01/07/2020</v>
          </cell>
        </row>
        <row r="58">
          <cell r="A58" t="str">
            <v>01/07/2020</v>
          </cell>
        </row>
        <row r="59">
          <cell r="A59" t="str">
            <v>01/07/2020</v>
          </cell>
        </row>
        <row r="60">
          <cell r="A60" t="str">
            <v>01/07/2020</v>
          </cell>
        </row>
        <row r="61">
          <cell r="A61" t="str">
            <v>01/08/2020</v>
          </cell>
        </row>
        <row r="62">
          <cell r="A62" t="str">
            <v>01/08/2020</v>
          </cell>
        </row>
        <row r="63">
          <cell r="A63" t="str">
            <v>01/08/2020</v>
          </cell>
        </row>
        <row r="64">
          <cell r="A64" t="str">
            <v>01/08/2020</v>
          </cell>
        </row>
        <row r="65">
          <cell r="A65" t="str">
            <v>01/08/2020</v>
          </cell>
        </row>
        <row r="66">
          <cell r="A66" t="str">
            <v>01/08/2020</v>
          </cell>
        </row>
        <row r="67">
          <cell r="A67" t="str">
            <v>01/08/2020</v>
          </cell>
        </row>
        <row r="68">
          <cell r="A68" t="str">
            <v>01/08/2020</v>
          </cell>
        </row>
        <row r="69">
          <cell r="A69" t="str">
            <v>01/08/2020</v>
          </cell>
        </row>
        <row r="70">
          <cell r="A70" t="str">
            <v>01/08/2020</v>
          </cell>
        </row>
        <row r="71">
          <cell r="A71" t="str">
            <v>01/08/2020</v>
          </cell>
        </row>
        <row r="72">
          <cell r="A72" t="str">
            <v>01/08/2020</v>
          </cell>
        </row>
        <row r="73">
          <cell r="A73" t="str">
            <v>01/08/2020</v>
          </cell>
        </row>
        <row r="74">
          <cell r="A74" t="str">
            <v>01/09/2020</v>
          </cell>
        </row>
        <row r="75">
          <cell r="A75" t="str">
            <v>01/09/2020</v>
          </cell>
        </row>
        <row r="76">
          <cell r="A76" t="str">
            <v>01/09/2020</v>
          </cell>
        </row>
        <row r="77">
          <cell r="A77" t="str">
            <v>01/09/2020</v>
          </cell>
        </row>
        <row r="78">
          <cell r="A78" t="str">
            <v>01/09/2020</v>
          </cell>
        </row>
        <row r="79">
          <cell r="A79" t="str">
            <v>01/09/2020</v>
          </cell>
        </row>
        <row r="80">
          <cell r="A80" t="str">
            <v>01/09/2020</v>
          </cell>
        </row>
        <row r="81">
          <cell r="A81" t="str">
            <v>01/09/2020</v>
          </cell>
        </row>
        <row r="82">
          <cell r="A82" t="str">
            <v>01/09/2020</v>
          </cell>
        </row>
        <row r="83">
          <cell r="A83" t="str">
            <v>01/09/2020</v>
          </cell>
        </row>
        <row r="84">
          <cell r="A84" t="str">
            <v>01/09/2020</v>
          </cell>
        </row>
        <row r="85">
          <cell r="A85" t="str">
            <v>01/09/2020</v>
          </cell>
        </row>
        <row r="86">
          <cell r="A86" t="str">
            <v>01/09/2020</v>
          </cell>
        </row>
        <row r="87">
          <cell r="A87" t="str">
            <v>01/10/2020</v>
          </cell>
        </row>
        <row r="88">
          <cell r="A88" t="str">
            <v>01/10/2020</v>
          </cell>
        </row>
        <row r="89">
          <cell r="A89" t="str">
            <v>01/10/2020</v>
          </cell>
        </row>
        <row r="90">
          <cell r="A90" t="str">
            <v>01/10/2020</v>
          </cell>
        </row>
        <row r="91">
          <cell r="A91" t="str">
            <v>01/10/2020</v>
          </cell>
        </row>
        <row r="92">
          <cell r="A92" t="str">
            <v>01/10/2020</v>
          </cell>
        </row>
        <row r="93">
          <cell r="A93" t="str">
            <v>01/10/2020</v>
          </cell>
        </row>
        <row r="94">
          <cell r="A94" t="str">
            <v>01/10/2020</v>
          </cell>
        </row>
        <row r="95">
          <cell r="A95" t="str">
            <v>01/10/2020</v>
          </cell>
        </row>
        <row r="96">
          <cell r="A96" t="str">
            <v>01/10/2020</v>
          </cell>
        </row>
        <row r="97">
          <cell r="A97" t="str">
            <v>01/10/2020</v>
          </cell>
        </row>
        <row r="98">
          <cell r="A98" t="str">
            <v>01/10/2020</v>
          </cell>
        </row>
        <row r="99">
          <cell r="A99" t="str">
            <v>01/10/2020</v>
          </cell>
        </row>
        <row r="100">
          <cell r="A100" t="str">
            <v>01/10/2020</v>
          </cell>
        </row>
        <row r="101">
          <cell r="A101" t="str">
            <v>01/11/2020</v>
          </cell>
        </row>
        <row r="102">
          <cell r="A102" t="str">
            <v>01/11/2020</v>
          </cell>
        </row>
        <row r="103">
          <cell r="A103" t="str">
            <v>01/11/2020</v>
          </cell>
        </row>
        <row r="104">
          <cell r="A104" t="str">
            <v>01/12/2020</v>
          </cell>
        </row>
        <row r="105">
          <cell r="A105" t="str">
            <v>01/13/2020</v>
          </cell>
        </row>
        <row r="106">
          <cell r="A106" t="str">
            <v>01/13/2020</v>
          </cell>
        </row>
        <row r="107">
          <cell r="A107" t="str">
            <v>01/13/2020</v>
          </cell>
        </row>
        <row r="108">
          <cell r="A108" t="str">
            <v>01/13/2020</v>
          </cell>
        </row>
        <row r="109">
          <cell r="A109" t="str">
            <v>01/13/2020</v>
          </cell>
        </row>
        <row r="110">
          <cell r="A110" t="str">
            <v>01/13/2020</v>
          </cell>
        </row>
        <row r="111">
          <cell r="A111" t="str">
            <v>01/13/2020</v>
          </cell>
        </row>
        <row r="112">
          <cell r="A112" t="str">
            <v>01/13/2020</v>
          </cell>
        </row>
        <row r="113">
          <cell r="A113" t="str">
            <v>01/13/2020</v>
          </cell>
        </row>
        <row r="114">
          <cell r="A114" t="str">
            <v>01/14/2020</v>
          </cell>
        </row>
        <row r="115">
          <cell r="A115" t="str">
            <v>01/14/2020</v>
          </cell>
        </row>
        <row r="116">
          <cell r="A116" t="str">
            <v>01/14/2020</v>
          </cell>
        </row>
        <row r="117">
          <cell r="A117" t="str">
            <v>01/14/2020</v>
          </cell>
        </row>
        <row r="118">
          <cell r="A118" t="str">
            <v>01/14/2020</v>
          </cell>
        </row>
        <row r="119">
          <cell r="A119" t="str">
            <v>01/14/2020</v>
          </cell>
        </row>
        <row r="120">
          <cell r="A120" t="str">
            <v>01/14/2020</v>
          </cell>
        </row>
        <row r="121">
          <cell r="A121" t="str">
            <v>01/14/2020</v>
          </cell>
        </row>
        <row r="122">
          <cell r="A122" t="str">
            <v>01/14/2020</v>
          </cell>
        </row>
        <row r="123">
          <cell r="A123" t="str">
            <v>01/14/2020</v>
          </cell>
        </row>
        <row r="124">
          <cell r="A124" t="str">
            <v>01/14/2020</v>
          </cell>
        </row>
        <row r="125">
          <cell r="A125" t="str">
            <v>01/14/2020</v>
          </cell>
        </row>
        <row r="126">
          <cell r="A126" t="str">
            <v>01/15/2020</v>
          </cell>
        </row>
        <row r="127">
          <cell r="A127" t="str">
            <v>01/15/2020</v>
          </cell>
        </row>
        <row r="128">
          <cell r="A128" t="str">
            <v>01/15/2020</v>
          </cell>
        </row>
        <row r="129">
          <cell r="A129" t="str">
            <v>01/15/2020</v>
          </cell>
        </row>
        <row r="130">
          <cell r="A130" t="str">
            <v>01/15/2020</v>
          </cell>
        </row>
        <row r="131">
          <cell r="A131" t="str">
            <v>01/15/2020</v>
          </cell>
        </row>
        <row r="132">
          <cell r="A132" t="str">
            <v>01/15/2020</v>
          </cell>
        </row>
        <row r="133">
          <cell r="A133" t="str">
            <v>01/15/2020</v>
          </cell>
        </row>
        <row r="134">
          <cell r="A134" t="str">
            <v>01/15/2020</v>
          </cell>
        </row>
        <row r="135">
          <cell r="A135" t="str">
            <v>01/15/2020</v>
          </cell>
        </row>
        <row r="136">
          <cell r="A136" t="str">
            <v>01/16/2020</v>
          </cell>
        </row>
        <row r="137">
          <cell r="A137" t="str">
            <v>01/16/2020</v>
          </cell>
        </row>
        <row r="138">
          <cell r="A138" t="str">
            <v>01/16/2020</v>
          </cell>
        </row>
        <row r="139">
          <cell r="A139" t="str">
            <v>01/16/2020</v>
          </cell>
        </row>
        <row r="140">
          <cell r="A140" t="str">
            <v>01/16/2020</v>
          </cell>
        </row>
        <row r="141">
          <cell r="A141" t="str">
            <v>01/16/2020</v>
          </cell>
        </row>
        <row r="142">
          <cell r="A142" t="str">
            <v>01/16/2020</v>
          </cell>
        </row>
        <row r="143">
          <cell r="A143" t="str">
            <v>01/16/2020</v>
          </cell>
        </row>
        <row r="144">
          <cell r="A144" t="str">
            <v>01/16/2020</v>
          </cell>
        </row>
        <row r="145">
          <cell r="A145" t="str">
            <v>01/16/2020</v>
          </cell>
        </row>
        <row r="146">
          <cell r="A146" t="str">
            <v>01/16/2020</v>
          </cell>
        </row>
        <row r="147">
          <cell r="A147" t="str">
            <v>01/16/2020</v>
          </cell>
        </row>
        <row r="148">
          <cell r="A148" t="str">
            <v>01/17/2020</v>
          </cell>
        </row>
        <row r="149">
          <cell r="A149" t="str">
            <v>01/17/2020</v>
          </cell>
        </row>
        <row r="150">
          <cell r="A150" t="str">
            <v>01/17/2020</v>
          </cell>
        </row>
        <row r="151">
          <cell r="A151" t="str">
            <v>01/17/2020</v>
          </cell>
        </row>
        <row r="152">
          <cell r="A152" t="str">
            <v>01/17/2020</v>
          </cell>
        </row>
        <row r="153">
          <cell r="A153" t="str">
            <v>01/17/2020</v>
          </cell>
        </row>
        <row r="154">
          <cell r="A154" t="str">
            <v>01/17/2020</v>
          </cell>
        </row>
        <row r="155">
          <cell r="A155" t="str">
            <v>01/17/2020</v>
          </cell>
        </row>
        <row r="156">
          <cell r="A156" t="str">
            <v>01/17/2020</v>
          </cell>
        </row>
        <row r="157">
          <cell r="A157" t="str">
            <v>01/17/2020</v>
          </cell>
        </row>
        <row r="158">
          <cell r="A158" t="str">
            <v>01/17/2020</v>
          </cell>
        </row>
        <row r="159">
          <cell r="A159" t="str">
            <v>01/17/2020</v>
          </cell>
        </row>
        <row r="160">
          <cell r="A160" t="str">
            <v>01/18/2020</v>
          </cell>
        </row>
        <row r="161">
          <cell r="A161" t="str">
            <v>01/18/2020</v>
          </cell>
        </row>
        <row r="162">
          <cell r="A162" t="str">
            <v>01/18/2020</v>
          </cell>
        </row>
        <row r="163">
          <cell r="A163" t="str">
            <v>01/19/2020</v>
          </cell>
        </row>
        <row r="164">
          <cell r="A164" t="str">
            <v>01/20/2020</v>
          </cell>
        </row>
        <row r="165">
          <cell r="A165" t="str">
            <v>01/20/2020</v>
          </cell>
        </row>
        <row r="166">
          <cell r="A166" t="str">
            <v>01/20/2020</v>
          </cell>
        </row>
        <row r="167">
          <cell r="A167" t="str">
            <v>01/21/2020</v>
          </cell>
        </row>
        <row r="168">
          <cell r="A168" t="str">
            <v>01/21/2020</v>
          </cell>
        </row>
        <row r="169">
          <cell r="A169" t="str">
            <v>01/21/2020</v>
          </cell>
        </row>
        <row r="170">
          <cell r="A170" t="str">
            <v>01/21/2020</v>
          </cell>
        </row>
        <row r="171">
          <cell r="A171" t="str">
            <v>01/21/2020</v>
          </cell>
        </row>
        <row r="172">
          <cell r="A172" t="str">
            <v>01/21/2020</v>
          </cell>
        </row>
        <row r="173">
          <cell r="A173" t="str">
            <v>01/21/2020</v>
          </cell>
        </row>
        <row r="174">
          <cell r="A174" t="str">
            <v>01/21/2020</v>
          </cell>
        </row>
        <row r="175">
          <cell r="A175" t="str">
            <v>01/21/2020</v>
          </cell>
        </row>
        <row r="176">
          <cell r="A176" t="str">
            <v>01/21/2020</v>
          </cell>
        </row>
        <row r="177">
          <cell r="A177" t="str">
            <v>01/21/2020</v>
          </cell>
        </row>
        <row r="178">
          <cell r="A178" t="str">
            <v>01/21/2020</v>
          </cell>
        </row>
        <row r="179">
          <cell r="A179" t="str">
            <v>01/22/2020</v>
          </cell>
        </row>
        <row r="180">
          <cell r="A180" t="str">
            <v>01/22/2020</v>
          </cell>
        </row>
        <row r="181">
          <cell r="A181" t="str">
            <v>01/22/2020</v>
          </cell>
        </row>
        <row r="182">
          <cell r="A182" t="str">
            <v>01/22/2020</v>
          </cell>
        </row>
        <row r="183">
          <cell r="A183" t="str">
            <v>01/22/2020</v>
          </cell>
        </row>
        <row r="184">
          <cell r="A184" t="str">
            <v>01/22/2020</v>
          </cell>
        </row>
        <row r="185">
          <cell r="A185" t="str">
            <v>01/22/2020</v>
          </cell>
        </row>
        <row r="186">
          <cell r="A186" t="str">
            <v>01/22/2020</v>
          </cell>
        </row>
        <row r="187">
          <cell r="A187" t="str">
            <v>01/22/2020</v>
          </cell>
        </row>
        <row r="188">
          <cell r="A188" t="str">
            <v>01/22/2020</v>
          </cell>
        </row>
        <row r="189">
          <cell r="A189" t="str">
            <v>01/22/2020</v>
          </cell>
        </row>
        <row r="190">
          <cell r="A190" t="str">
            <v>01/22/2020</v>
          </cell>
        </row>
        <row r="191">
          <cell r="A191" t="str">
            <v>01/23/2020</v>
          </cell>
        </row>
        <row r="192">
          <cell r="A192" t="str">
            <v>01/23/2020</v>
          </cell>
        </row>
        <row r="193">
          <cell r="A193" t="str">
            <v>01/23/2020</v>
          </cell>
        </row>
        <row r="194">
          <cell r="A194" t="str">
            <v>01/23/2020</v>
          </cell>
        </row>
        <row r="195">
          <cell r="A195" t="str">
            <v>01/23/2020</v>
          </cell>
        </row>
        <row r="196">
          <cell r="A196" t="str">
            <v>01/23/2020</v>
          </cell>
        </row>
        <row r="197">
          <cell r="A197" t="str">
            <v>01/23/2020</v>
          </cell>
        </row>
        <row r="198">
          <cell r="A198" t="str">
            <v>01/23/2020</v>
          </cell>
        </row>
        <row r="199">
          <cell r="A199" t="str">
            <v>01/23/2020</v>
          </cell>
        </row>
        <row r="200">
          <cell r="A200" t="str">
            <v>01/23/2020</v>
          </cell>
        </row>
        <row r="201">
          <cell r="A201" t="str">
            <v>01/23/2020</v>
          </cell>
        </row>
        <row r="202">
          <cell r="A202" t="str">
            <v>01/23/2020</v>
          </cell>
        </row>
        <row r="203">
          <cell r="A203" t="str">
            <v>01/24/2020</v>
          </cell>
        </row>
        <row r="204">
          <cell r="A204" t="str">
            <v>01/24/2020</v>
          </cell>
        </row>
        <row r="205">
          <cell r="A205" t="str">
            <v>01/24/2020</v>
          </cell>
        </row>
        <row r="206">
          <cell r="A206" t="str">
            <v>01/24/2020</v>
          </cell>
        </row>
        <row r="207">
          <cell r="A207" t="str">
            <v>01/24/2020</v>
          </cell>
        </row>
        <row r="208">
          <cell r="A208" t="str">
            <v>01/24/2020</v>
          </cell>
        </row>
        <row r="209">
          <cell r="A209" t="str">
            <v>01/24/2020</v>
          </cell>
        </row>
        <row r="210">
          <cell r="A210" t="str">
            <v>01/24/2020</v>
          </cell>
        </row>
        <row r="211">
          <cell r="A211" t="str">
            <v>01/24/2020</v>
          </cell>
        </row>
        <row r="212">
          <cell r="A212" t="str">
            <v>01/24/2020</v>
          </cell>
        </row>
        <row r="213">
          <cell r="A213" t="str">
            <v>01/24/2020</v>
          </cell>
        </row>
        <row r="214">
          <cell r="A214" t="str">
            <v>01/24/2020</v>
          </cell>
        </row>
        <row r="215">
          <cell r="A215" t="str">
            <v>01/25/2020</v>
          </cell>
        </row>
        <row r="216">
          <cell r="A216" t="str">
            <v>01/25/2020</v>
          </cell>
        </row>
        <row r="217">
          <cell r="A217" t="str">
            <v>01/26/2020</v>
          </cell>
        </row>
        <row r="218">
          <cell r="A218" t="str">
            <v>01/27/2020</v>
          </cell>
        </row>
        <row r="219">
          <cell r="A219" t="str">
            <v>01/27/2020</v>
          </cell>
        </row>
        <row r="220">
          <cell r="A220" t="str">
            <v>01/27/2020</v>
          </cell>
        </row>
        <row r="221">
          <cell r="A221" t="str">
            <v>01/27/2020</v>
          </cell>
        </row>
        <row r="222">
          <cell r="A222" t="str">
            <v>01/27/2020</v>
          </cell>
        </row>
        <row r="223">
          <cell r="A223" t="str">
            <v>01/27/2020</v>
          </cell>
        </row>
        <row r="224">
          <cell r="A224" t="str">
            <v>01/27/2020</v>
          </cell>
        </row>
        <row r="225">
          <cell r="A225" t="str">
            <v>01/27/2020</v>
          </cell>
        </row>
        <row r="226">
          <cell r="A226" t="str">
            <v>01/27/2020</v>
          </cell>
        </row>
        <row r="227">
          <cell r="A227" t="str">
            <v>01/27/2020</v>
          </cell>
        </row>
        <row r="228">
          <cell r="A228" t="str">
            <v>01/27/2020</v>
          </cell>
        </row>
        <row r="229">
          <cell r="A229" t="str">
            <v>01/27/2020</v>
          </cell>
        </row>
        <row r="230">
          <cell r="A230" t="str">
            <v>01/28/2020</v>
          </cell>
        </row>
        <row r="231">
          <cell r="A231" t="str">
            <v>01/28/2020</v>
          </cell>
        </row>
        <row r="232">
          <cell r="A232" t="str">
            <v>01/28/2020</v>
          </cell>
        </row>
        <row r="233">
          <cell r="A233" t="str">
            <v>01/28/2020</v>
          </cell>
        </row>
        <row r="234">
          <cell r="A234" t="str">
            <v>01/28/2020</v>
          </cell>
        </row>
        <row r="235">
          <cell r="A235" t="str">
            <v>01/28/2020</v>
          </cell>
        </row>
        <row r="236">
          <cell r="A236" t="str">
            <v>01/28/2020</v>
          </cell>
        </row>
        <row r="237">
          <cell r="A237" t="str">
            <v>01/28/2020</v>
          </cell>
        </row>
        <row r="238">
          <cell r="A238" t="str">
            <v>01/28/2020</v>
          </cell>
        </row>
        <row r="239">
          <cell r="A239" t="str">
            <v>01/28/2020</v>
          </cell>
        </row>
        <row r="240">
          <cell r="A240" t="str">
            <v>01/28/2020</v>
          </cell>
        </row>
        <row r="241">
          <cell r="A241" t="str">
            <v>01/29/2020</v>
          </cell>
        </row>
        <row r="242">
          <cell r="A242" t="str">
            <v>01/29/2020</v>
          </cell>
        </row>
        <row r="243">
          <cell r="A243" t="str">
            <v>01/29/2020</v>
          </cell>
        </row>
        <row r="244">
          <cell r="A244" t="str">
            <v>01/29/2020</v>
          </cell>
        </row>
        <row r="245">
          <cell r="A245" t="str">
            <v>01/29/2020</v>
          </cell>
        </row>
        <row r="246">
          <cell r="A246" t="str">
            <v>01/29/2020</v>
          </cell>
        </row>
        <row r="247">
          <cell r="A247" t="str">
            <v>01/29/2020</v>
          </cell>
        </row>
        <row r="248">
          <cell r="A248" t="str">
            <v>01/29/2020</v>
          </cell>
        </row>
        <row r="249">
          <cell r="A249" t="str">
            <v>01/29/2020</v>
          </cell>
        </row>
        <row r="250">
          <cell r="A250" t="str">
            <v>01/29/2020</v>
          </cell>
        </row>
        <row r="251">
          <cell r="A251" t="str">
            <v>01/29/2020</v>
          </cell>
        </row>
        <row r="252">
          <cell r="A252" t="str">
            <v>01/29/2020</v>
          </cell>
        </row>
        <row r="253">
          <cell r="A253" t="str">
            <v>01/29/2020</v>
          </cell>
        </row>
        <row r="254">
          <cell r="A254" t="str">
            <v>01/30/2020</v>
          </cell>
        </row>
        <row r="255">
          <cell r="A255" t="str">
            <v>01/30/2020</v>
          </cell>
        </row>
        <row r="256">
          <cell r="A256" t="str">
            <v>01/30/2020</v>
          </cell>
        </row>
        <row r="257">
          <cell r="A257" t="str">
            <v>01/30/2020</v>
          </cell>
        </row>
        <row r="258">
          <cell r="A258" t="str">
            <v>01/30/2020</v>
          </cell>
        </row>
        <row r="259">
          <cell r="A259" t="str">
            <v>01/30/2020</v>
          </cell>
        </row>
        <row r="260">
          <cell r="A260" t="str">
            <v>01/30/2020</v>
          </cell>
        </row>
        <row r="261">
          <cell r="A261" t="str">
            <v>01/30/2020</v>
          </cell>
        </row>
        <row r="262">
          <cell r="A262" t="str">
            <v>01/30/2020</v>
          </cell>
        </row>
        <row r="263">
          <cell r="A263" t="str">
            <v>01/30/2020</v>
          </cell>
        </row>
        <row r="264">
          <cell r="A264" t="str">
            <v>01/30/2020</v>
          </cell>
        </row>
        <row r="265">
          <cell r="A265" t="str">
            <v>01/30/2020</v>
          </cell>
        </row>
        <row r="266">
          <cell r="A266" t="str">
            <v>01/31/2020</v>
          </cell>
        </row>
        <row r="267">
          <cell r="A267" t="str">
            <v>01/31/2020</v>
          </cell>
        </row>
        <row r="268">
          <cell r="A268" t="str">
            <v>01/31/2020</v>
          </cell>
        </row>
        <row r="269">
          <cell r="A269" t="str">
            <v>01/31/2020</v>
          </cell>
        </row>
        <row r="270">
          <cell r="A270" t="str">
            <v>01/31/2020</v>
          </cell>
        </row>
        <row r="271">
          <cell r="A271" t="str">
            <v>01/31/2020</v>
          </cell>
        </row>
        <row r="272">
          <cell r="A272" t="str">
            <v>01/31/2020</v>
          </cell>
        </row>
        <row r="273">
          <cell r="A273" t="str">
            <v>01/31/2020</v>
          </cell>
        </row>
        <row r="274">
          <cell r="A274" t="str">
            <v>01/31/2020</v>
          </cell>
        </row>
        <row r="275">
          <cell r="A275" t="str">
            <v>01/31/2020</v>
          </cell>
        </row>
        <row r="276">
          <cell r="A276" t="str">
            <v>01/31/2020</v>
          </cell>
        </row>
        <row r="277">
          <cell r="A277" t="str">
            <v>01/31/2020</v>
          </cell>
        </row>
        <row r="278">
          <cell r="A278" t="str">
            <v>02/01/2020</v>
          </cell>
        </row>
        <row r="279">
          <cell r="A279" t="str">
            <v>02/01/2020</v>
          </cell>
        </row>
        <row r="280">
          <cell r="A280" t="str">
            <v>02/01/2020</v>
          </cell>
        </row>
        <row r="281">
          <cell r="A281" t="str">
            <v>02/01/2020</v>
          </cell>
        </row>
        <row r="282">
          <cell r="A282" t="str">
            <v>02/02/2020</v>
          </cell>
        </row>
        <row r="283">
          <cell r="A283" t="str">
            <v>02/03/2020</v>
          </cell>
        </row>
        <row r="284">
          <cell r="A284" t="str">
            <v>02/03/2020</v>
          </cell>
        </row>
        <row r="285">
          <cell r="A285" t="str">
            <v>02/03/2020</v>
          </cell>
        </row>
        <row r="286">
          <cell r="A286" t="str">
            <v>02/03/2020</v>
          </cell>
        </row>
        <row r="287">
          <cell r="A287" t="str">
            <v>02/03/2020</v>
          </cell>
        </row>
        <row r="288">
          <cell r="A288" t="str">
            <v>02/03/2020</v>
          </cell>
        </row>
        <row r="289">
          <cell r="A289" t="str">
            <v>02/03/2020</v>
          </cell>
        </row>
        <row r="290">
          <cell r="A290" t="str">
            <v>02/03/2020</v>
          </cell>
        </row>
        <row r="291">
          <cell r="A291" t="str">
            <v>02/03/2020</v>
          </cell>
        </row>
        <row r="292">
          <cell r="A292" t="str">
            <v>02/03/2020</v>
          </cell>
        </row>
        <row r="293">
          <cell r="A293" t="str">
            <v>02/03/2020</v>
          </cell>
        </row>
        <row r="294">
          <cell r="A294" t="str">
            <v>02/03/2020</v>
          </cell>
        </row>
        <row r="295">
          <cell r="A295" t="str">
            <v>02/03/2020</v>
          </cell>
        </row>
        <row r="296">
          <cell r="A296" t="str">
            <v>02/04/2020</v>
          </cell>
        </row>
        <row r="297">
          <cell r="A297" t="str">
            <v>02/04/2020</v>
          </cell>
        </row>
        <row r="298">
          <cell r="A298" t="str">
            <v>02/04/2020</v>
          </cell>
        </row>
        <row r="299">
          <cell r="A299" t="str">
            <v>02/04/2020</v>
          </cell>
        </row>
        <row r="300">
          <cell r="A300" t="str">
            <v>02/04/2020</v>
          </cell>
        </row>
        <row r="301">
          <cell r="A301" t="str">
            <v>02/04/2020</v>
          </cell>
        </row>
        <row r="302">
          <cell r="A302" t="str">
            <v>02/04/2020</v>
          </cell>
        </row>
        <row r="303">
          <cell r="A303" t="str">
            <v>02/04/2020</v>
          </cell>
        </row>
        <row r="304">
          <cell r="A304" t="str">
            <v>02/04/2020</v>
          </cell>
        </row>
        <row r="305">
          <cell r="A305" t="str">
            <v>02/04/2020</v>
          </cell>
        </row>
        <row r="306">
          <cell r="A306" t="str">
            <v>02/04/2020</v>
          </cell>
        </row>
        <row r="307">
          <cell r="A307" t="str">
            <v>02/04/2020</v>
          </cell>
        </row>
        <row r="308">
          <cell r="A308" t="str">
            <v>02/04/2020</v>
          </cell>
        </row>
        <row r="309">
          <cell r="A309" t="str">
            <v>02/05/2020</v>
          </cell>
        </row>
        <row r="310">
          <cell r="A310" t="str">
            <v>02/05/2020</v>
          </cell>
        </row>
        <row r="311">
          <cell r="A311" t="str">
            <v>02/05/2020</v>
          </cell>
        </row>
        <row r="312">
          <cell r="A312" t="str">
            <v>02/05/2020</v>
          </cell>
        </row>
        <row r="313">
          <cell r="A313" t="str">
            <v>02/05/2020</v>
          </cell>
        </row>
        <row r="314">
          <cell r="A314" t="str">
            <v>02/05/2020</v>
          </cell>
        </row>
        <row r="315">
          <cell r="A315" t="str">
            <v>02/05/2020</v>
          </cell>
        </row>
        <row r="316">
          <cell r="A316" t="str">
            <v>02/05/2020</v>
          </cell>
        </row>
        <row r="317">
          <cell r="A317" t="str">
            <v>02/05/2020</v>
          </cell>
        </row>
        <row r="318">
          <cell r="A318" t="str">
            <v>02/05/2020</v>
          </cell>
        </row>
        <row r="319">
          <cell r="A319" t="str">
            <v>02/05/2020</v>
          </cell>
        </row>
        <row r="320">
          <cell r="A320" t="str">
            <v>02/06/2020</v>
          </cell>
        </row>
        <row r="321">
          <cell r="A321" t="str">
            <v>02/06/2020</v>
          </cell>
        </row>
        <row r="322">
          <cell r="A322" t="str">
            <v>02/06/2020</v>
          </cell>
        </row>
        <row r="323">
          <cell r="A323" t="str">
            <v>02/06/2020</v>
          </cell>
        </row>
        <row r="324">
          <cell r="A324" t="str">
            <v>02/06/2020</v>
          </cell>
        </row>
        <row r="325">
          <cell r="A325" t="str">
            <v>02/06/2020</v>
          </cell>
        </row>
        <row r="326">
          <cell r="A326" t="str">
            <v>02/06/2020</v>
          </cell>
        </row>
        <row r="327">
          <cell r="A327" t="str">
            <v>02/06/2020</v>
          </cell>
        </row>
        <row r="328">
          <cell r="A328" t="str">
            <v>02/06/2020</v>
          </cell>
        </row>
        <row r="329">
          <cell r="A329" t="str">
            <v>02/06/2020</v>
          </cell>
        </row>
        <row r="330">
          <cell r="A330" t="str">
            <v>02/06/2020</v>
          </cell>
        </row>
        <row r="331">
          <cell r="A331" t="str">
            <v>02/06/2020</v>
          </cell>
        </row>
        <row r="332">
          <cell r="A332" t="str">
            <v>02/06/2020</v>
          </cell>
        </row>
        <row r="333">
          <cell r="A333" t="str">
            <v>02/07/2020</v>
          </cell>
        </row>
        <row r="334">
          <cell r="A334" t="str">
            <v>02/07/2020</v>
          </cell>
        </row>
        <row r="335">
          <cell r="A335" t="str">
            <v>02/07/2020</v>
          </cell>
        </row>
        <row r="336">
          <cell r="A336" t="str">
            <v>02/07/2020</v>
          </cell>
        </row>
        <row r="337">
          <cell r="A337" t="str">
            <v>02/07/2020</v>
          </cell>
        </row>
        <row r="338">
          <cell r="A338" t="str">
            <v>02/07/2020</v>
          </cell>
        </row>
        <row r="339">
          <cell r="A339" t="str">
            <v>02/07/2020</v>
          </cell>
        </row>
        <row r="340">
          <cell r="A340" t="str">
            <v>02/07/2020</v>
          </cell>
        </row>
        <row r="341">
          <cell r="A341" t="str">
            <v>02/07/2020</v>
          </cell>
        </row>
        <row r="342">
          <cell r="A342" t="str">
            <v>02/07/2020</v>
          </cell>
        </row>
        <row r="343">
          <cell r="A343" t="str">
            <v>02/07/2020</v>
          </cell>
        </row>
        <row r="344">
          <cell r="A344" t="str">
            <v>02/07/2020</v>
          </cell>
        </row>
        <row r="345">
          <cell r="A345" t="str">
            <v>02/07/2020</v>
          </cell>
        </row>
        <row r="346">
          <cell r="A346" t="str">
            <v>02/08/2020</v>
          </cell>
        </row>
        <row r="347">
          <cell r="A347" t="str">
            <v>02/08/2020</v>
          </cell>
        </row>
        <row r="348">
          <cell r="A348" t="str">
            <v>02/08/2020</v>
          </cell>
        </row>
        <row r="349">
          <cell r="A349" t="str">
            <v>02/09/2020</v>
          </cell>
        </row>
        <row r="350">
          <cell r="A350" t="str">
            <v>02/10/2020</v>
          </cell>
        </row>
        <row r="351">
          <cell r="A351" t="str">
            <v>02/10/2020</v>
          </cell>
        </row>
        <row r="352">
          <cell r="A352" t="str">
            <v>02/10/2020</v>
          </cell>
        </row>
        <row r="353">
          <cell r="A353" t="str">
            <v>02/10/2020</v>
          </cell>
        </row>
        <row r="354">
          <cell r="A354" t="str">
            <v>02/10/2020</v>
          </cell>
        </row>
        <row r="355">
          <cell r="A355" t="str">
            <v>02/10/2020</v>
          </cell>
        </row>
        <row r="356">
          <cell r="A356" t="str">
            <v>02/10/2020</v>
          </cell>
        </row>
        <row r="357">
          <cell r="A357" t="str">
            <v>02/10/2020</v>
          </cell>
        </row>
        <row r="358">
          <cell r="A358" t="str">
            <v>02/10/2020</v>
          </cell>
        </row>
        <row r="359">
          <cell r="A359" t="str">
            <v>02/10/2020</v>
          </cell>
        </row>
        <row r="360">
          <cell r="A360" t="str">
            <v>02/10/2020</v>
          </cell>
        </row>
        <row r="361">
          <cell r="A361" t="str">
            <v>02/10/2020</v>
          </cell>
        </row>
        <row r="362">
          <cell r="A362" t="str">
            <v>02/10/2020</v>
          </cell>
        </row>
        <row r="363">
          <cell r="A363" t="str">
            <v>02/11/2020</v>
          </cell>
        </row>
        <row r="364">
          <cell r="A364" t="str">
            <v>02/11/2020</v>
          </cell>
        </row>
        <row r="365">
          <cell r="A365" t="str">
            <v>02/11/2020</v>
          </cell>
        </row>
        <row r="366">
          <cell r="A366" t="str">
            <v>02/11/2020</v>
          </cell>
        </row>
        <row r="367">
          <cell r="A367" t="str">
            <v>02/11/2020</v>
          </cell>
        </row>
        <row r="368">
          <cell r="A368" t="str">
            <v>02/11/2020</v>
          </cell>
        </row>
        <row r="369">
          <cell r="A369" t="str">
            <v>02/11/2020</v>
          </cell>
        </row>
        <row r="370">
          <cell r="A370" t="str">
            <v>02/11/2020</v>
          </cell>
        </row>
        <row r="371">
          <cell r="A371" t="str">
            <v>02/11/2020</v>
          </cell>
        </row>
        <row r="372">
          <cell r="A372" t="str">
            <v>02/11/2020</v>
          </cell>
        </row>
        <row r="373">
          <cell r="A373" t="str">
            <v>02/11/2020</v>
          </cell>
        </row>
        <row r="374">
          <cell r="A374" t="str">
            <v>02/11/2020</v>
          </cell>
        </row>
        <row r="375">
          <cell r="A375" t="str">
            <v>02/11/2020</v>
          </cell>
        </row>
        <row r="376">
          <cell r="A376" t="str">
            <v>02/12/2020</v>
          </cell>
        </row>
        <row r="377">
          <cell r="A377" t="str">
            <v>02/12/2020</v>
          </cell>
        </row>
        <row r="378">
          <cell r="A378" t="str">
            <v>02/12/2020</v>
          </cell>
        </row>
        <row r="379">
          <cell r="A379" t="str">
            <v>02/12/2020</v>
          </cell>
        </row>
        <row r="380">
          <cell r="A380" t="str">
            <v>02/12/2020</v>
          </cell>
        </row>
        <row r="381">
          <cell r="A381" t="str">
            <v>02/12/2020</v>
          </cell>
        </row>
        <row r="382">
          <cell r="A382" t="str">
            <v>02/12/2020</v>
          </cell>
        </row>
        <row r="383">
          <cell r="A383" t="str">
            <v>02/12/2020</v>
          </cell>
        </row>
        <row r="384">
          <cell r="A384" t="str">
            <v>02/12/2020</v>
          </cell>
        </row>
        <row r="385">
          <cell r="A385" t="str">
            <v>02/12/2020</v>
          </cell>
        </row>
        <row r="386">
          <cell r="A386" t="str">
            <v>02/12/2020</v>
          </cell>
        </row>
        <row r="387">
          <cell r="A387" t="str">
            <v>02/12/2020</v>
          </cell>
        </row>
        <row r="388">
          <cell r="A388" t="str">
            <v>02/12/2020</v>
          </cell>
        </row>
        <row r="389">
          <cell r="A389" t="str">
            <v>02/12/2020</v>
          </cell>
        </row>
        <row r="390">
          <cell r="A390" t="str">
            <v>02/12/2020</v>
          </cell>
        </row>
        <row r="391">
          <cell r="A391" t="str">
            <v>02/13/2020</v>
          </cell>
        </row>
        <row r="392">
          <cell r="A392" t="str">
            <v>02/13/2020</v>
          </cell>
        </row>
        <row r="393">
          <cell r="A393" t="str">
            <v>02/13/2020</v>
          </cell>
        </row>
        <row r="394">
          <cell r="A394" t="str">
            <v>02/13/2020</v>
          </cell>
        </row>
        <row r="395">
          <cell r="A395" t="str">
            <v>02/13/2020</v>
          </cell>
        </row>
        <row r="396">
          <cell r="A396" t="str">
            <v>02/13/2020</v>
          </cell>
        </row>
        <row r="397">
          <cell r="A397" t="str">
            <v>02/13/2020</v>
          </cell>
        </row>
        <row r="398">
          <cell r="A398" t="str">
            <v>02/13/2020</v>
          </cell>
        </row>
        <row r="399">
          <cell r="A399" t="str">
            <v>02/13/2020</v>
          </cell>
        </row>
        <row r="400">
          <cell r="A400" t="str">
            <v>02/13/2020</v>
          </cell>
        </row>
        <row r="401">
          <cell r="A401" t="str">
            <v>02/13/2020</v>
          </cell>
        </row>
        <row r="402">
          <cell r="A402" t="str">
            <v>02/13/2020</v>
          </cell>
        </row>
        <row r="403">
          <cell r="A403" t="str">
            <v>02/14/2020</v>
          </cell>
        </row>
        <row r="404">
          <cell r="A404" t="str">
            <v>02/14/2020</v>
          </cell>
        </row>
        <row r="405">
          <cell r="A405" t="str">
            <v>02/14/2020</v>
          </cell>
        </row>
        <row r="406">
          <cell r="A406" t="str">
            <v>02/14/2020</v>
          </cell>
        </row>
        <row r="407">
          <cell r="A407" t="str">
            <v>02/14/2020</v>
          </cell>
        </row>
        <row r="408">
          <cell r="A408" t="str">
            <v>02/14/2020</v>
          </cell>
        </row>
        <row r="409">
          <cell r="A409" t="str">
            <v>02/14/2020</v>
          </cell>
        </row>
        <row r="410">
          <cell r="A410" t="str">
            <v>02/14/2020</v>
          </cell>
        </row>
        <row r="411">
          <cell r="A411" t="str">
            <v>02/14/2020</v>
          </cell>
        </row>
        <row r="412">
          <cell r="A412" t="str">
            <v>02/14/2020</v>
          </cell>
        </row>
        <row r="413">
          <cell r="A413" t="str">
            <v>02/14/2020</v>
          </cell>
        </row>
        <row r="414">
          <cell r="A414" t="str">
            <v>02/14/2020</v>
          </cell>
        </row>
        <row r="415">
          <cell r="A415" t="str">
            <v>02/15/2020</v>
          </cell>
        </row>
        <row r="416">
          <cell r="A416" t="str">
            <v>02/15/2020</v>
          </cell>
        </row>
        <row r="417">
          <cell r="A417" t="str">
            <v>02/16/2020</v>
          </cell>
        </row>
        <row r="418">
          <cell r="A418" t="str">
            <v>02/17/2020</v>
          </cell>
        </row>
        <row r="419">
          <cell r="A419" t="str">
            <v>02/17/2020</v>
          </cell>
        </row>
        <row r="420">
          <cell r="A420" t="str">
            <v>02/17/2020</v>
          </cell>
        </row>
        <row r="421">
          <cell r="A421" t="str">
            <v>02/18/2020</v>
          </cell>
        </row>
        <row r="422">
          <cell r="A422" t="str">
            <v>02/18/2020</v>
          </cell>
        </row>
        <row r="423">
          <cell r="A423" t="str">
            <v>02/18/2020</v>
          </cell>
        </row>
        <row r="424">
          <cell r="A424" t="str">
            <v>02/18/2020</v>
          </cell>
        </row>
        <row r="425">
          <cell r="A425" t="str">
            <v>02/18/2020</v>
          </cell>
        </row>
        <row r="426">
          <cell r="A426" t="str">
            <v>02/18/2020</v>
          </cell>
        </row>
        <row r="427">
          <cell r="A427" t="str">
            <v>02/18/2020</v>
          </cell>
        </row>
        <row r="428">
          <cell r="A428" t="str">
            <v>02/18/2020</v>
          </cell>
        </row>
        <row r="429">
          <cell r="A429" t="str">
            <v>02/18/2020</v>
          </cell>
        </row>
        <row r="430">
          <cell r="A430" t="str">
            <v>02/18/2020</v>
          </cell>
        </row>
        <row r="431">
          <cell r="A431" t="str">
            <v>02/18/2020</v>
          </cell>
        </row>
        <row r="432">
          <cell r="A432" t="str">
            <v>02/18/2020</v>
          </cell>
        </row>
        <row r="433">
          <cell r="A433" t="str">
            <v>02/19/2020</v>
          </cell>
        </row>
        <row r="434">
          <cell r="A434" t="str">
            <v>02/19/2020</v>
          </cell>
        </row>
        <row r="435">
          <cell r="A435" t="str">
            <v>02/19/2020</v>
          </cell>
        </row>
        <row r="436">
          <cell r="A436" t="str">
            <v>02/19/2020</v>
          </cell>
        </row>
        <row r="437">
          <cell r="A437" t="str">
            <v>02/19/2020</v>
          </cell>
        </row>
        <row r="438">
          <cell r="A438" t="str">
            <v>02/19/2020</v>
          </cell>
        </row>
        <row r="439">
          <cell r="A439" t="str">
            <v>02/19/2020</v>
          </cell>
        </row>
        <row r="440">
          <cell r="A440" t="str">
            <v>02/19/2020</v>
          </cell>
        </row>
        <row r="441">
          <cell r="A441" t="str">
            <v>02/19/2020</v>
          </cell>
        </row>
        <row r="442">
          <cell r="A442" t="str">
            <v>02/19/2020</v>
          </cell>
        </row>
        <row r="443">
          <cell r="A443" t="str">
            <v>02/19/2020</v>
          </cell>
        </row>
        <row r="444">
          <cell r="A444" t="str">
            <v>02/19/2020</v>
          </cell>
        </row>
        <row r="445">
          <cell r="A445" t="str">
            <v>02/20/2020</v>
          </cell>
        </row>
        <row r="446">
          <cell r="A446" t="str">
            <v>02/20/2020</v>
          </cell>
        </row>
        <row r="447">
          <cell r="A447" t="str">
            <v>02/20/2020</v>
          </cell>
        </row>
        <row r="448">
          <cell r="A448" t="str">
            <v>02/20/2020</v>
          </cell>
        </row>
        <row r="449">
          <cell r="A449" t="str">
            <v>02/20/2020</v>
          </cell>
        </row>
        <row r="450">
          <cell r="A450" t="str">
            <v>02/20/2020</v>
          </cell>
        </row>
        <row r="451">
          <cell r="A451" t="str">
            <v>02/20/2020</v>
          </cell>
        </row>
        <row r="452">
          <cell r="A452" t="str">
            <v>02/20/2020</v>
          </cell>
        </row>
        <row r="453">
          <cell r="A453" t="str">
            <v>02/20/2020</v>
          </cell>
        </row>
        <row r="454">
          <cell r="A454" t="str">
            <v>02/20/2020</v>
          </cell>
        </row>
        <row r="455">
          <cell r="A455" t="str">
            <v>02/20/2020</v>
          </cell>
        </row>
        <row r="456">
          <cell r="A456" t="str">
            <v>02/20/2020</v>
          </cell>
        </row>
        <row r="457">
          <cell r="A457" t="str">
            <v>02/21/2020</v>
          </cell>
        </row>
        <row r="458">
          <cell r="A458" t="str">
            <v>02/21/2020</v>
          </cell>
        </row>
        <row r="459">
          <cell r="A459" t="str">
            <v>02/21/2020</v>
          </cell>
        </row>
        <row r="460">
          <cell r="A460" t="str">
            <v>02/21/2020</v>
          </cell>
        </row>
        <row r="461">
          <cell r="A461" t="str">
            <v>02/21/2020</v>
          </cell>
        </row>
        <row r="462">
          <cell r="A462" t="str">
            <v>02/21/2020</v>
          </cell>
        </row>
        <row r="463">
          <cell r="A463" t="str">
            <v>02/21/2020</v>
          </cell>
        </row>
        <row r="464">
          <cell r="A464" t="str">
            <v>02/21/2020</v>
          </cell>
        </row>
        <row r="465">
          <cell r="A465" t="str">
            <v>02/21/2020</v>
          </cell>
        </row>
        <row r="466">
          <cell r="A466" t="str">
            <v>02/21/2020</v>
          </cell>
        </row>
        <row r="467">
          <cell r="A467" t="str">
            <v>02/21/2020</v>
          </cell>
        </row>
        <row r="468">
          <cell r="A468" t="str">
            <v>02/21/2020</v>
          </cell>
        </row>
        <row r="469">
          <cell r="A469" t="str">
            <v>02/22/2020</v>
          </cell>
        </row>
        <row r="470">
          <cell r="A470" t="str">
            <v>02/22/2020</v>
          </cell>
        </row>
        <row r="471">
          <cell r="A471" t="str">
            <v>02/22/2020</v>
          </cell>
        </row>
        <row r="472">
          <cell r="A472" t="str">
            <v>02/23/2020</v>
          </cell>
        </row>
        <row r="473">
          <cell r="A473" t="str">
            <v>02/24/2020</v>
          </cell>
        </row>
        <row r="474">
          <cell r="A474" t="str">
            <v>02/24/2020</v>
          </cell>
        </row>
        <row r="475">
          <cell r="A475" t="str">
            <v>02/24/2020</v>
          </cell>
        </row>
        <row r="476">
          <cell r="A476" t="str">
            <v>02/24/2020</v>
          </cell>
        </row>
        <row r="477">
          <cell r="A477" t="str">
            <v>02/24/2020</v>
          </cell>
        </row>
        <row r="478">
          <cell r="A478" t="str">
            <v>02/24/2020</v>
          </cell>
        </row>
        <row r="479">
          <cell r="A479" t="str">
            <v>02/24/2020</v>
          </cell>
        </row>
        <row r="480">
          <cell r="A480" t="str">
            <v>02/24/2020</v>
          </cell>
        </row>
        <row r="481">
          <cell r="A481" t="str">
            <v>02/24/2020</v>
          </cell>
        </row>
        <row r="482">
          <cell r="A482" t="str">
            <v>02/24/2020</v>
          </cell>
        </row>
        <row r="483">
          <cell r="A483" t="str">
            <v>02/24/2020</v>
          </cell>
        </row>
        <row r="484">
          <cell r="A484" t="str">
            <v>02/24/2020</v>
          </cell>
        </row>
        <row r="485">
          <cell r="A485" t="str">
            <v>02/25/2020</v>
          </cell>
        </row>
        <row r="486">
          <cell r="A486" t="str">
            <v>02/25/2020</v>
          </cell>
        </row>
        <row r="487">
          <cell r="A487" t="str">
            <v>02/25/2020</v>
          </cell>
        </row>
        <row r="488">
          <cell r="A488" t="str">
            <v>02/25/2020</v>
          </cell>
        </row>
        <row r="489">
          <cell r="A489" t="str">
            <v>02/25/2020</v>
          </cell>
        </row>
        <row r="490">
          <cell r="A490" t="str">
            <v>02/25/2020</v>
          </cell>
        </row>
        <row r="491">
          <cell r="A491" t="str">
            <v>02/25/2020</v>
          </cell>
        </row>
        <row r="492">
          <cell r="A492" t="str">
            <v>02/25/2020</v>
          </cell>
        </row>
        <row r="493">
          <cell r="A493" t="str">
            <v>02/25/2020</v>
          </cell>
        </row>
        <row r="494">
          <cell r="A494" t="str">
            <v>02/25/2020</v>
          </cell>
        </row>
        <row r="495">
          <cell r="A495" t="str">
            <v>02/25/2020</v>
          </cell>
        </row>
        <row r="496">
          <cell r="A496" t="str">
            <v>02/25/2020</v>
          </cell>
        </row>
        <row r="497">
          <cell r="A497" t="str">
            <v>02/25/2020</v>
          </cell>
        </row>
        <row r="498">
          <cell r="A498" t="str">
            <v>02/25/2020</v>
          </cell>
        </row>
        <row r="499">
          <cell r="A499" t="str">
            <v>02/26/2020</v>
          </cell>
        </row>
        <row r="500">
          <cell r="A500" t="str">
            <v>02/26/2020</v>
          </cell>
        </row>
        <row r="501">
          <cell r="A501" t="str">
            <v>02/26/2020</v>
          </cell>
        </row>
        <row r="502">
          <cell r="A502" t="str">
            <v>02/26/2020</v>
          </cell>
        </row>
        <row r="503">
          <cell r="A503" t="str">
            <v>02/26/2020</v>
          </cell>
        </row>
        <row r="504">
          <cell r="A504" t="str">
            <v>02/26/2020</v>
          </cell>
        </row>
        <row r="505">
          <cell r="A505" t="str">
            <v>02/26/2020</v>
          </cell>
        </row>
        <row r="506">
          <cell r="A506" t="str">
            <v>02/26/2020</v>
          </cell>
        </row>
        <row r="507">
          <cell r="A507" t="str">
            <v>02/26/2020</v>
          </cell>
        </row>
        <row r="508">
          <cell r="A508" t="str">
            <v>02/26/2020</v>
          </cell>
        </row>
        <row r="509">
          <cell r="A509" t="str">
            <v>02/26/2020</v>
          </cell>
        </row>
        <row r="510">
          <cell r="A510" t="str">
            <v>02/27/2020</v>
          </cell>
        </row>
        <row r="511">
          <cell r="A511" t="str">
            <v>02/27/2020</v>
          </cell>
        </row>
        <row r="512">
          <cell r="A512" t="str">
            <v>02/27/2020</v>
          </cell>
        </row>
        <row r="513">
          <cell r="A513" t="str">
            <v>02/27/2020</v>
          </cell>
        </row>
        <row r="514">
          <cell r="A514" t="str">
            <v>02/27/2020</v>
          </cell>
        </row>
        <row r="515">
          <cell r="A515" t="str">
            <v>02/27/2020</v>
          </cell>
        </row>
        <row r="516">
          <cell r="A516" t="str">
            <v>02/27/2020</v>
          </cell>
        </row>
        <row r="517">
          <cell r="A517" t="str">
            <v>02/27/2020</v>
          </cell>
        </row>
        <row r="518">
          <cell r="A518" t="str">
            <v>02/27/2020</v>
          </cell>
        </row>
        <row r="519">
          <cell r="A519" t="str">
            <v>02/27/2020</v>
          </cell>
        </row>
        <row r="520">
          <cell r="A520" t="str">
            <v>02/27/2020</v>
          </cell>
        </row>
        <row r="521">
          <cell r="A521" t="str">
            <v>02/27/2020</v>
          </cell>
        </row>
        <row r="522">
          <cell r="A522" t="str">
            <v>02/28/2020</v>
          </cell>
        </row>
        <row r="523">
          <cell r="A523" t="str">
            <v>02/28/2020</v>
          </cell>
        </row>
        <row r="524">
          <cell r="A524" t="str">
            <v>02/28/2020</v>
          </cell>
        </row>
        <row r="525">
          <cell r="A525" t="str">
            <v>02/28/2020</v>
          </cell>
        </row>
        <row r="526">
          <cell r="A526" t="str">
            <v>02/28/2020</v>
          </cell>
        </row>
        <row r="527">
          <cell r="A527" t="str">
            <v>02/28/2020</v>
          </cell>
        </row>
        <row r="528">
          <cell r="A528" t="str">
            <v>02/28/2020</v>
          </cell>
        </row>
        <row r="529">
          <cell r="A529" t="str">
            <v>02/28/2020</v>
          </cell>
        </row>
        <row r="530">
          <cell r="A530" t="str">
            <v>02/28/2020</v>
          </cell>
        </row>
        <row r="531">
          <cell r="A531" t="str">
            <v>02/28/2020</v>
          </cell>
        </row>
        <row r="532">
          <cell r="A532" t="str">
            <v>02/28/2020</v>
          </cell>
        </row>
        <row r="533">
          <cell r="A533" t="str">
            <v>02/28/2020</v>
          </cell>
        </row>
        <row r="534">
          <cell r="A534" t="str">
            <v>02/29/2020</v>
          </cell>
        </row>
        <row r="535">
          <cell r="A535" t="str">
            <v>02/29/2020</v>
          </cell>
        </row>
        <row r="536">
          <cell r="A536" t="str">
            <v>03/01/2020</v>
          </cell>
        </row>
        <row r="537">
          <cell r="A537" t="str">
            <v>03/01/2020</v>
          </cell>
        </row>
        <row r="538">
          <cell r="A538" t="str">
            <v>03/02/2020</v>
          </cell>
        </row>
        <row r="539">
          <cell r="A539" t="str">
            <v>03/02/2020</v>
          </cell>
        </row>
        <row r="540">
          <cell r="A540" t="str">
            <v>03/02/2020</v>
          </cell>
        </row>
        <row r="541">
          <cell r="A541" t="str">
            <v>03/02/2020</v>
          </cell>
        </row>
        <row r="542">
          <cell r="A542" t="str">
            <v>03/02/2020</v>
          </cell>
        </row>
        <row r="543">
          <cell r="A543" t="str">
            <v>03/02/2020</v>
          </cell>
        </row>
        <row r="544">
          <cell r="A544" t="str">
            <v>03/02/2020</v>
          </cell>
        </row>
        <row r="545">
          <cell r="A545" t="str">
            <v>03/02/2020</v>
          </cell>
        </row>
        <row r="546">
          <cell r="A546" t="str">
            <v>03/02/2020</v>
          </cell>
        </row>
        <row r="547">
          <cell r="A547" t="str">
            <v>03/02/2020</v>
          </cell>
        </row>
        <row r="548">
          <cell r="A548" t="str">
            <v>03/02/2020</v>
          </cell>
        </row>
        <row r="549">
          <cell r="A549" t="str">
            <v>03/02/2020</v>
          </cell>
        </row>
        <row r="550">
          <cell r="A550" t="str">
            <v>03/03/2020</v>
          </cell>
        </row>
        <row r="551">
          <cell r="A551" t="str">
            <v>03/03/2020</v>
          </cell>
        </row>
        <row r="552">
          <cell r="A552" t="str">
            <v>03/03/2020</v>
          </cell>
        </row>
        <row r="553">
          <cell r="A553" t="str">
            <v>03/03/2020</v>
          </cell>
        </row>
        <row r="554">
          <cell r="A554" t="str">
            <v>03/03/2020</v>
          </cell>
        </row>
        <row r="555">
          <cell r="A555" t="str">
            <v>03/03/2020</v>
          </cell>
        </row>
        <row r="556">
          <cell r="A556" t="str">
            <v>03/03/2020</v>
          </cell>
        </row>
        <row r="557">
          <cell r="A557" t="str">
            <v>03/03/2020</v>
          </cell>
        </row>
        <row r="558">
          <cell r="A558" t="str">
            <v>03/03/2020</v>
          </cell>
        </row>
        <row r="559">
          <cell r="A559" t="str">
            <v>03/03/2020</v>
          </cell>
        </row>
        <row r="560">
          <cell r="A560" t="str">
            <v>03/03/2020</v>
          </cell>
        </row>
        <row r="561">
          <cell r="A561" t="str">
            <v>03/04/2020</v>
          </cell>
        </row>
        <row r="562">
          <cell r="A562" t="str">
            <v>03/04/2020</v>
          </cell>
        </row>
        <row r="563">
          <cell r="A563" t="str">
            <v>03/04/2020</v>
          </cell>
        </row>
        <row r="564">
          <cell r="A564" t="str">
            <v>03/04/2020</v>
          </cell>
        </row>
        <row r="565">
          <cell r="A565" t="str">
            <v>03/04/2020</v>
          </cell>
        </row>
        <row r="566">
          <cell r="A566" t="str">
            <v>03/04/2020</v>
          </cell>
        </row>
        <row r="567">
          <cell r="A567" t="str">
            <v>03/04/2020</v>
          </cell>
        </row>
        <row r="568">
          <cell r="A568" t="str">
            <v>03/04/2020</v>
          </cell>
        </row>
        <row r="569">
          <cell r="A569" t="str">
            <v>03/04/2020</v>
          </cell>
        </row>
        <row r="570">
          <cell r="A570" t="str">
            <v>03/04/2020</v>
          </cell>
        </row>
        <row r="571">
          <cell r="A571" t="str">
            <v>03/04/2020</v>
          </cell>
        </row>
        <row r="572">
          <cell r="A572" t="str">
            <v>03/04/2020</v>
          </cell>
        </row>
        <row r="573">
          <cell r="A573" t="str">
            <v>03/04/2020</v>
          </cell>
        </row>
        <row r="574">
          <cell r="A574" t="str">
            <v>03/05/2020</v>
          </cell>
        </row>
        <row r="575">
          <cell r="A575" t="str">
            <v>03/05/2020</v>
          </cell>
        </row>
        <row r="576">
          <cell r="A576" t="str">
            <v>03/05/2020</v>
          </cell>
        </row>
        <row r="577">
          <cell r="A577" t="str">
            <v>03/05/2020</v>
          </cell>
        </row>
        <row r="578">
          <cell r="A578" t="str">
            <v>03/05/2020</v>
          </cell>
        </row>
        <row r="579">
          <cell r="A579" t="str">
            <v>03/05/2020</v>
          </cell>
        </row>
        <row r="580">
          <cell r="A580" t="str">
            <v>03/05/2020</v>
          </cell>
        </row>
        <row r="581">
          <cell r="A581" t="str">
            <v>03/05/2020</v>
          </cell>
        </row>
        <row r="582">
          <cell r="A582" t="str">
            <v>03/05/2020</v>
          </cell>
        </row>
        <row r="583">
          <cell r="A583" t="str">
            <v>03/05/2020</v>
          </cell>
        </row>
        <row r="584">
          <cell r="A584" t="str">
            <v>03/05/2020</v>
          </cell>
        </row>
        <row r="585">
          <cell r="A585" t="str">
            <v>03/06/2020</v>
          </cell>
        </row>
        <row r="586">
          <cell r="A586" t="str">
            <v>03/06/2020</v>
          </cell>
        </row>
        <row r="587">
          <cell r="A587" t="str">
            <v>03/06/2020</v>
          </cell>
        </row>
        <row r="588">
          <cell r="A588" t="str">
            <v>03/06/2020</v>
          </cell>
        </row>
        <row r="589">
          <cell r="A589" t="str">
            <v>03/06/2020</v>
          </cell>
        </row>
        <row r="590">
          <cell r="A590" t="str">
            <v>03/06/2020</v>
          </cell>
        </row>
        <row r="591">
          <cell r="A591" t="str">
            <v>03/06/2020</v>
          </cell>
        </row>
        <row r="592">
          <cell r="A592" t="str">
            <v>03/06/2020</v>
          </cell>
        </row>
        <row r="593">
          <cell r="A593" t="str">
            <v>03/06/2020</v>
          </cell>
        </row>
        <row r="594">
          <cell r="A594" t="str">
            <v>03/06/2020</v>
          </cell>
        </row>
        <row r="595">
          <cell r="A595" t="str">
            <v>03/06/2020</v>
          </cell>
        </row>
        <row r="596">
          <cell r="A596" t="str">
            <v>03/06/2020</v>
          </cell>
        </row>
        <row r="597">
          <cell r="A597" t="str">
            <v>03/06/2020</v>
          </cell>
        </row>
        <row r="598">
          <cell r="A598" t="str">
            <v>03/07/2020</v>
          </cell>
        </row>
        <row r="599">
          <cell r="A599" t="str">
            <v>03/07/2020</v>
          </cell>
        </row>
        <row r="600">
          <cell r="A600" t="str">
            <v>03/08/2020</v>
          </cell>
        </row>
        <row r="601">
          <cell r="A601" t="str">
            <v>03/09/2020</v>
          </cell>
        </row>
        <row r="602">
          <cell r="A602" t="str">
            <v>03/09/2020</v>
          </cell>
        </row>
        <row r="603">
          <cell r="A603" t="str">
            <v>03/09/2020</v>
          </cell>
        </row>
        <row r="604">
          <cell r="A604" t="str">
            <v>03/09/2020</v>
          </cell>
        </row>
        <row r="605">
          <cell r="A605" t="str">
            <v>03/09/2020</v>
          </cell>
        </row>
        <row r="606">
          <cell r="A606" t="str">
            <v>03/09/2020</v>
          </cell>
        </row>
        <row r="607">
          <cell r="A607" t="str">
            <v>03/09/2020</v>
          </cell>
        </row>
        <row r="608">
          <cell r="A608" t="str">
            <v>03/09/2020</v>
          </cell>
        </row>
        <row r="609">
          <cell r="A609" t="str">
            <v>03/09/2020</v>
          </cell>
        </row>
        <row r="610">
          <cell r="A610" t="str">
            <v>03/09/2020</v>
          </cell>
        </row>
        <row r="611">
          <cell r="A611" t="str">
            <v>03/09/2020</v>
          </cell>
        </row>
        <row r="612">
          <cell r="A612" t="str">
            <v>03/09/2020</v>
          </cell>
        </row>
        <row r="613">
          <cell r="A613" t="str">
            <v>03/10/2020</v>
          </cell>
        </row>
        <row r="614">
          <cell r="A614" t="str">
            <v>03/10/2020</v>
          </cell>
        </row>
        <row r="615">
          <cell r="A615" t="str">
            <v>03/10/2020</v>
          </cell>
        </row>
        <row r="616">
          <cell r="A616" t="str">
            <v>03/10/2020</v>
          </cell>
        </row>
        <row r="617">
          <cell r="A617" t="str">
            <v>03/10/2020</v>
          </cell>
        </row>
        <row r="618">
          <cell r="A618" t="str">
            <v>03/10/2020</v>
          </cell>
        </row>
        <row r="619">
          <cell r="A619" t="str">
            <v>03/10/2020</v>
          </cell>
        </row>
        <row r="620">
          <cell r="A620" t="str">
            <v>03/10/2020</v>
          </cell>
        </row>
        <row r="621">
          <cell r="A621" t="str">
            <v>03/10/2020</v>
          </cell>
        </row>
        <row r="622">
          <cell r="A622" t="str">
            <v>03/10/2020</v>
          </cell>
        </row>
        <row r="623">
          <cell r="A623" t="str">
            <v>03/11/2020</v>
          </cell>
        </row>
        <row r="624">
          <cell r="A624" t="str">
            <v>03/11/2020</v>
          </cell>
        </row>
        <row r="625">
          <cell r="A625" t="str">
            <v>03/11/2020</v>
          </cell>
        </row>
        <row r="626">
          <cell r="A626" t="str">
            <v>03/11/2020</v>
          </cell>
        </row>
        <row r="627">
          <cell r="A627" t="str">
            <v>03/11/2020</v>
          </cell>
        </row>
        <row r="628">
          <cell r="A628" t="str">
            <v>03/11/2020</v>
          </cell>
        </row>
        <row r="629">
          <cell r="A629" t="str">
            <v>03/11/2020</v>
          </cell>
        </row>
        <row r="630">
          <cell r="A630" t="str">
            <v>03/11/2020</v>
          </cell>
        </row>
        <row r="631">
          <cell r="A631" t="str">
            <v>03/11/2020</v>
          </cell>
        </row>
        <row r="632">
          <cell r="A632" t="str">
            <v>03/11/2020</v>
          </cell>
        </row>
        <row r="633">
          <cell r="A633" t="str">
            <v>03/11/2020</v>
          </cell>
        </row>
        <row r="634">
          <cell r="A634" t="str">
            <v>03/12/2020</v>
          </cell>
        </row>
        <row r="635">
          <cell r="A635" t="str">
            <v>03/12/2020</v>
          </cell>
        </row>
        <row r="636">
          <cell r="A636" t="str">
            <v>03/12/2020</v>
          </cell>
        </row>
        <row r="637">
          <cell r="A637" t="str">
            <v>03/12/2020</v>
          </cell>
        </row>
        <row r="638">
          <cell r="A638" t="str">
            <v>03/12/2020</v>
          </cell>
        </row>
        <row r="639">
          <cell r="A639" t="str">
            <v>03/12/2020</v>
          </cell>
        </row>
        <row r="640">
          <cell r="A640" t="str">
            <v>03/12/2020</v>
          </cell>
        </row>
        <row r="641">
          <cell r="A641" t="str">
            <v>03/12/2020</v>
          </cell>
        </row>
        <row r="642">
          <cell r="A642" t="str">
            <v>03/12/2020</v>
          </cell>
        </row>
        <row r="643">
          <cell r="A643" t="str">
            <v>03/12/2020</v>
          </cell>
        </row>
        <row r="644">
          <cell r="A644" t="str">
            <v>03/13/2020</v>
          </cell>
        </row>
        <row r="645">
          <cell r="A645" t="str">
            <v>03/13/2020</v>
          </cell>
        </row>
        <row r="646">
          <cell r="A646" t="str">
            <v>03/13/2020</v>
          </cell>
        </row>
        <row r="647">
          <cell r="A647" t="str">
            <v>03/13/2020</v>
          </cell>
        </row>
        <row r="648">
          <cell r="A648" t="str">
            <v>03/13/2020</v>
          </cell>
        </row>
        <row r="649">
          <cell r="A649" t="str">
            <v>03/13/2020</v>
          </cell>
        </row>
        <row r="650">
          <cell r="A650" t="str">
            <v>03/13/2020</v>
          </cell>
        </row>
        <row r="651">
          <cell r="A651" t="str">
            <v>03/13/2020</v>
          </cell>
        </row>
        <row r="652">
          <cell r="A652" t="str">
            <v>03/13/2020</v>
          </cell>
        </row>
        <row r="653">
          <cell r="A653" t="str">
            <v>03/13/2020</v>
          </cell>
        </row>
        <row r="654">
          <cell r="A654" t="str">
            <v>03/13/2020</v>
          </cell>
        </row>
        <row r="655">
          <cell r="A655" t="str">
            <v>03/13/2020</v>
          </cell>
        </row>
        <row r="656">
          <cell r="A656" t="str">
            <v>03/14/2020</v>
          </cell>
        </row>
        <row r="657">
          <cell r="A657" t="str">
            <v>03/14/2020</v>
          </cell>
        </row>
        <row r="658">
          <cell r="A658" t="str">
            <v>03/15/2020</v>
          </cell>
        </row>
        <row r="659">
          <cell r="A659" t="str">
            <v>03/16/2020</v>
          </cell>
        </row>
        <row r="660">
          <cell r="A660" t="str">
            <v>03/16/2020</v>
          </cell>
        </row>
        <row r="661">
          <cell r="A661" t="str">
            <v>03/16/2020</v>
          </cell>
        </row>
        <row r="662">
          <cell r="A662" t="str">
            <v>03/16/2020</v>
          </cell>
        </row>
        <row r="663">
          <cell r="A663" t="str">
            <v>03/16/2020</v>
          </cell>
        </row>
        <row r="664">
          <cell r="A664" t="str">
            <v>03/16/2020</v>
          </cell>
        </row>
        <row r="665">
          <cell r="A665" t="str">
            <v>03/16/2020</v>
          </cell>
        </row>
        <row r="666">
          <cell r="A666" t="str">
            <v>03/16/2020</v>
          </cell>
        </row>
        <row r="667">
          <cell r="A667" t="str">
            <v>03/16/2020</v>
          </cell>
        </row>
        <row r="668">
          <cell r="A668" t="str">
            <v>03/16/2020</v>
          </cell>
        </row>
        <row r="669">
          <cell r="A669" t="str">
            <v>03/17/2020</v>
          </cell>
        </row>
        <row r="670">
          <cell r="A670" t="str">
            <v>03/17/2020</v>
          </cell>
        </row>
        <row r="671">
          <cell r="A671" t="str">
            <v>03/17/2020</v>
          </cell>
        </row>
        <row r="672">
          <cell r="A672" t="str">
            <v>03/17/2020</v>
          </cell>
        </row>
        <row r="673">
          <cell r="A673" t="str">
            <v>03/17/2020</v>
          </cell>
        </row>
        <row r="674">
          <cell r="A674" t="str">
            <v>03/17/2020</v>
          </cell>
        </row>
        <row r="675">
          <cell r="A675" t="str">
            <v>03/17/2020</v>
          </cell>
        </row>
        <row r="676">
          <cell r="A676" t="str">
            <v>03/17/2020</v>
          </cell>
        </row>
        <row r="677">
          <cell r="A677" t="str">
            <v>03/17/2020</v>
          </cell>
        </row>
        <row r="678">
          <cell r="A678" t="str">
            <v>03/17/2020</v>
          </cell>
        </row>
        <row r="679">
          <cell r="A679" t="str">
            <v>03/18/2020</v>
          </cell>
        </row>
        <row r="680">
          <cell r="A680" t="str">
            <v>03/18/2020</v>
          </cell>
        </row>
        <row r="681">
          <cell r="A681" t="str">
            <v>03/18/2020</v>
          </cell>
        </row>
        <row r="682">
          <cell r="A682" t="str">
            <v>03/18/2020</v>
          </cell>
        </row>
        <row r="683">
          <cell r="A683" t="str">
            <v>03/18/2020</v>
          </cell>
        </row>
        <row r="684">
          <cell r="A684" t="str">
            <v>03/18/2020</v>
          </cell>
        </row>
        <row r="685">
          <cell r="A685" t="str">
            <v>03/18/2020</v>
          </cell>
        </row>
        <row r="686">
          <cell r="A686" t="str">
            <v>03/18/2020</v>
          </cell>
        </row>
        <row r="687">
          <cell r="A687" t="str">
            <v>03/18/2020</v>
          </cell>
        </row>
        <row r="688">
          <cell r="A688" t="str">
            <v>03/18/2020</v>
          </cell>
        </row>
        <row r="689">
          <cell r="A689" t="str">
            <v>03/19/2020</v>
          </cell>
        </row>
        <row r="690">
          <cell r="A690" t="str">
            <v>03/19/2020</v>
          </cell>
        </row>
        <row r="691">
          <cell r="A691" t="str">
            <v>03/19/2020</v>
          </cell>
        </row>
        <row r="692">
          <cell r="A692" t="str">
            <v>03/19/2020</v>
          </cell>
        </row>
        <row r="693">
          <cell r="A693" t="str">
            <v>03/19/2020</v>
          </cell>
        </row>
        <row r="694">
          <cell r="A694" t="str">
            <v>03/19/2020</v>
          </cell>
        </row>
        <row r="695">
          <cell r="A695" t="str">
            <v>03/19/2020</v>
          </cell>
        </row>
        <row r="696">
          <cell r="A696" t="str">
            <v>03/19/2020</v>
          </cell>
        </row>
        <row r="697">
          <cell r="A697" t="str">
            <v>03/19/2020</v>
          </cell>
        </row>
        <row r="698">
          <cell r="A698" t="str">
            <v>03/19/2020</v>
          </cell>
        </row>
        <row r="699">
          <cell r="A699" t="str">
            <v>03/20/2020</v>
          </cell>
        </row>
        <row r="700">
          <cell r="A700" t="str">
            <v>03/20/2020</v>
          </cell>
        </row>
        <row r="701">
          <cell r="A701" t="str">
            <v>03/20/2020</v>
          </cell>
        </row>
        <row r="702">
          <cell r="A702" t="str">
            <v>03/20/2020</v>
          </cell>
        </row>
        <row r="703">
          <cell r="A703" t="str">
            <v>03/20/2020</v>
          </cell>
        </row>
        <row r="704">
          <cell r="A704" t="str">
            <v>03/20/2020</v>
          </cell>
        </row>
        <row r="705">
          <cell r="A705" t="str">
            <v>03/20/2020</v>
          </cell>
        </row>
        <row r="706">
          <cell r="A706" t="str">
            <v>03/20/2020</v>
          </cell>
        </row>
        <row r="707">
          <cell r="A707" t="str">
            <v>03/20/2020</v>
          </cell>
        </row>
        <row r="708">
          <cell r="A708" t="str">
            <v>03/20/2020</v>
          </cell>
        </row>
        <row r="709">
          <cell r="A709" t="str">
            <v>03/21/2020</v>
          </cell>
        </row>
        <row r="710">
          <cell r="A710" t="str">
            <v>03/21/2020</v>
          </cell>
        </row>
        <row r="711">
          <cell r="A711" t="str">
            <v>03/22/2020</v>
          </cell>
        </row>
        <row r="712">
          <cell r="A712" t="str">
            <v>03/23/2020</v>
          </cell>
        </row>
        <row r="713">
          <cell r="A713" t="str">
            <v>03/23/2020</v>
          </cell>
        </row>
        <row r="714">
          <cell r="A714" t="str">
            <v>03/23/2020</v>
          </cell>
        </row>
        <row r="715">
          <cell r="A715" t="str">
            <v>03/23/2020</v>
          </cell>
        </row>
        <row r="716">
          <cell r="A716" t="str">
            <v>03/23/2020</v>
          </cell>
        </row>
        <row r="717">
          <cell r="A717" t="str">
            <v>03/23/2020</v>
          </cell>
        </row>
        <row r="718">
          <cell r="A718" t="str">
            <v>03/23/2020</v>
          </cell>
        </row>
        <row r="719">
          <cell r="A719" t="str">
            <v>03/23/2020</v>
          </cell>
        </row>
        <row r="720">
          <cell r="A720" t="str">
            <v>03/23/2020</v>
          </cell>
        </row>
        <row r="721">
          <cell r="A721" t="str">
            <v>03/23/2020</v>
          </cell>
        </row>
        <row r="722">
          <cell r="A722" t="str">
            <v>03/23/2020</v>
          </cell>
        </row>
        <row r="723">
          <cell r="A723" t="str">
            <v>03/23/2020</v>
          </cell>
        </row>
        <row r="724">
          <cell r="A724" t="str">
            <v>03/24/2020</v>
          </cell>
        </row>
        <row r="725">
          <cell r="A725" t="str">
            <v>03/24/2020</v>
          </cell>
        </row>
        <row r="726">
          <cell r="A726" t="str">
            <v>03/24/2020</v>
          </cell>
        </row>
        <row r="727">
          <cell r="A727" t="str">
            <v>03/24/2020</v>
          </cell>
        </row>
        <row r="728">
          <cell r="A728" t="str">
            <v>03/24/2020</v>
          </cell>
        </row>
        <row r="729">
          <cell r="A729" t="str">
            <v>03/24/2020</v>
          </cell>
        </row>
        <row r="730">
          <cell r="A730" t="str">
            <v>03/24/2020</v>
          </cell>
        </row>
        <row r="731">
          <cell r="A731" t="str">
            <v>03/24/2020</v>
          </cell>
        </row>
        <row r="732">
          <cell r="A732" t="str">
            <v>03/24/2020</v>
          </cell>
        </row>
        <row r="733">
          <cell r="A733" t="str">
            <v>03/24/2020</v>
          </cell>
        </row>
        <row r="734">
          <cell r="A734" t="str">
            <v>03/25/2020</v>
          </cell>
        </row>
        <row r="735">
          <cell r="A735" t="str">
            <v>03/25/2020</v>
          </cell>
        </row>
        <row r="736">
          <cell r="A736" t="str">
            <v>03/25/2020</v>
          </cell>
        </row>
        <row r="737">
          <cell r="A737" t="str">
            <v>03/25/2020</v>
          </cell>
        </row>
        <row r="738">
          <cell r="A738" t="str">
            <v>03/25/2020</v>
          </cell>
        </row>
        <row r="739">
          <cell r="A739" t="str">
            <v>03/25/2020</v>
          </cell>
        </row>
        <row r="740">
          <cell r="A740" t="str">
            <v>03/25/2020</v>
          </cell>
        </row>
        <row r="741">
          <cell r="A741" t="str">
            <v>03/25/2020</v>
          </cell>
        </row>
        <row r="742">
          <cell r="A742" t="str">
            <v>03/25/2020</v>
          </cell>
        </row>
        <row r="743">
          <cell r="A743" t="str">
            <v>03/25/2020</v>
          </cell>
        </row>
        <row r="744">
          <cell r="A744" t="str">
            <v>03/26/2020</v>
          </cell>
        </row>
        <row r="745">
          <cell r="A745" t="str">
            <v>03/26/2020</v>
          </cell>
        </row>
        <row r="746">
          <cell r="A746" t="str">
            <v>03/26/2020</v>
          </cell>
        </row>
        <row r="747">
          <cell r="A747" t="str">
            <v>03/26/2020</v>
          </cell>
        </row>
        <row r="748">
          <cell r="A748" t="str">
            <v>03/26/2020</v>
          </cell>
        </row>
        <row r="749">
          <cell r="A749" t="str">
            <v>03/26/2020</v>
          </cell>
        </row>
        <row r="750">
          <cell r="A750" t="str">
            <v>03/26/2020</v>
          </cell>
        </row>
        <row r="751">
          <cell r="A751" t="str">
            <v>03/26/2020</v>
          </cell>
        </row>
        <row r="752">
          <cell r="A752" t="str">
            <v>03/26/2020</v>
          </cell>
        </row>
        <row r="753">
          <cell r="A753" t="str">
            <v>03/26/2020</v>
          </cell>
        </row>
        <row r="754">
          <cell r="A754" t="str">
            <v>03/26/2020</v>
          </cell>
        </row>
        <row r="755">
          <cell r="A755" t="str">
            <v>03/27/2020</v>
          </cell>
        </row>
        <row r="756">
          <cell r="A756" t="str">
            <v>03/27/2020</v>
          </cell>
        </row>
        <row r="757">
          <cell r="A757" t="str">
            <v>03/27/2020</v>
          </cell>
        </row>
        <row r="758">
          <cell r="A758" t="str">
            <v>03/27/2020</v>
          </cell>
        </row>
        <row r="759">
          <cell r="A759" t="str">
            <v>03/27/2020</v>
          </cell>
        </row>
        <row r="760">
          <cell r="A760" t="str">
            <v>03/27/2020</v>
          </cell>
        </row>
        <row r="761">
          <cell r="A761" t="str">
            <v>03/27/2020</v>
          </cell>
        </row>
        <row r="762">
          <cell r="A762" t="str">
            <v>03/27/2020</v>
          </cell>
        </row>
        <row r="763">
          <cell r="A763" t="str">
            <v>03/27/2020</v>
          </cell>
        </row>
        <row r="764">
          <cell r="A764" t="str">
            <v>03/27/2020</v>
          </cell>
        </row>
        <row r="765">
          <cell r="A765" t="str">
            <v>03/28/2020</v>
          </cell>
        </row>
        <row r="766">
          <cell r="A766" t="str">
            <v>03/28/2020</v>
          </cell>
        </row>
        <row r="767">
          <cell r="A767" t="str">
            <v>03/29/2020</v>
          </cell>
        </row>
        <row r="768">
          <cell r="A768" t="str">
            <v>03/30/2020</v>
          </cell>
        </row>
        <row r="769">
          <cell r="A769" t="str">
            <v>03/30/2020</v>
          </cell>
        </row>
        <row r="770">
          <cell r="A770" t="str">
            <v>03/30/2020</v>
          </cell>
        </row>
        <row r="771">
          <cell r="A771" t="str">
            <v>03/30/2020</v>
          </cell>
        </row>
        <row r="772">
          <cell r="A772" t="str">
            <v>03/30/2020</v>
          </cell>
        </row>
        <row r="773">
          <cell r="A773" t="str">
            <v>03/30/2020</v>
          </cell>
        </row>
        <row r="774">
          <cell r="A774" t="str">
            <v>03/30/2020</v>
          </cell>
        </row>
        <row r="775">
          <cell r="A775" t="str">
            <v>03/30/2020</v>
          </cell>
        </row>
        <row r="776">
          <cell r="A776" t="str">
            <v>03/30/2020</v>
          </cell>
        </row>
        <row r="777">
          <cell r="A777" t="str">
            <v>03/30/2020</v>
          </cell>
        </row>
        <row r="778">
          <cell r="A778" t="str">
            <v>03/31/2020</v>
          </cell>
        </row>
        <row r="779">
          <cell r="A779" t="str">
            <v>03/31/2020</v>
          </cell>
        </row>
        <row r="780">
          <cell r="A780" t="str">
            <v>03/31/2020</v>
          </cell>
        </row>
        <row r="781">
          <cell r="A781" t="str">
            <v>03/31/2020</v>
          </cell>
        </row>
        <row r="782">
          <cell r="A782" t="str">
            <v>03/31/2020</v>
          </cell>
        </row>
        <row r="783">
          <cell r="A783" t="str">
            <v>03/31/2020</v>
          </cell>
        </row>
        <row r="784">
          <cell r="A784" t="str">
            <v>03/31/2020</v>
          </cell>
        </row>
        <row r="785">
          <cell r="A785" t="str">
            <v>03/31/2020</v>
          </cell>
        </row>
        <row r="786">
          <cell r="A786" t="str">
            <v>03/31/2020</v>
          </cell>
        </row>
        <row r="787">
          <cell r="A787" t="str">
            <v>03/31/2020</v>
          </cell>
        </row>
        <row r="788">
          <cell r="A788" t="str">
            <v>04/01/2020</v>
          </cell>
        </row>
        <row r="789">
          <cell r="A789" t="str">
            <v>04/01/2020</v>
          </cell>
        </row>
        <row r="790">
          <cell r="A790" t="str">
            <v>04/01/2020</v>
          </cell>
        </row>
        <row r="791">
          <cell r="A791" t="str">
            <v>04/01/2020</v>
          </cell>
        </row>
        <row r="792">
          <cell r="A792" t="str">
            <v>04/01/2020</v>
          </cell>
        </row>
        <row r="793">
          <cell r="A793" t="str">
            <v>04/01/2020</v>
          </cell>
        </row>
        <row r="794">
          <cell r="A794" t="str">
            <v>04/01/2020</v>
          </cell>
        </row>
        <row r="795">
          <cell r="A795" t="str">
            <v>04/01/2020</v>
          </cell>
        </row>
        <row r="796">
          <cell r="A796" t="str">
            <v>04/01/2020</v>
          </cell>
        </row>
        <row r="797">
          <cell r="A797" t="str">
            <v>04/01/2020</v>
          </cell>
        </row>
        <row r="798">
          <cell r="A798" t="str">
            <v>04/01/2020</v>
          </cell>
        </row>
        <row r="799">
          <cell r="A799" t="str">
            <v>04/02/2020</v>
          </cell>
        </row>
        <row r="800">
          <cell r="A800" t="str">
            <v>04/02/2020</v>
          </cell>
        </row>
        <row r="801">
          <cell r="A801" t="str">
            <v>04/02/2020</v>
          </cell>
        </row>
        <row r="802">
          <cell r="A802" t="str">
            <v>04/02/2020</v>
          </cell>
        </row>
        <row r="803">
          <cell r="A803" t="str">
            <v>04/02/2020</v>
          </cell>
        </row>
        <row r="804">
          <cell r="A804" t="str">
            <v>04/02/2020</v>
          </cell>
        </row>
        <row r="805">
          <cell r="A805" t="str">
            <v>04/02/2020</v>
          </cell>
        </row>
        <row r="806">
          <cell r="A806" t="str">
            <v>04/02/2020</v>
          </cell>
        </row>
        <row r="807">
          <cell r="A807" t="str">
            <v>04/02/2020</v>
          </cell>
        </row>
        <row r="808">
          <cell r="A808" t="str">
            <v>04/02/2020</v>
          </cell>
        </row>
        <row r="809">
          <cell r="A809" t="str">
            <v>04/02/2020</v>
          </cell>
        </row>
        <row r="810">
          <cell r="A810" t="str">
            <v>04/03/2020</v>
          </cell>
        </row>
        <row r="811">
          <cell r="A811" t="str">
            <v>04/03/2020</v>
          </cell>
        </row>
        <row r="812">
          <cell r="A812" t="str">
            <v>04/03/2020</v>
          </cell>
        </row>
        <row r="813">
          <cell r="A813" t="str">
            <v>04/03/2020</v>
          </cell>
        </row>
        <row r="814">
          <cell r="A814" t="str">
            <v>04/03/2020</v>
          </cell>
        </row>
        <row r="815">
          <cell r="A815" t="str">
            <v>04/03/2020</v>
          </cell>
        </row>
        <row r="816">
          <cell r="A816" t="str">
            <v>04/03/2020</v>
          </cell>
        </row>
        <row r="817">
          <cell r="A817" t="str">
            <v>04/03/2020</v>
          </cell>
        </row>
        <row r="818">
          <cell r="A818" t="str">
            <v>04/03/2020</v>
          </cell>
        </row>
        <row r="819">
          <cell r="A819" t="str">
            <v>04/03/2020</v>
          </cell>
        </row>
        <row r="820">
          <cell r="A820" t="str">
            <v>04/04/2020</v>
          </cell>
        </row>
        <row r="821">
          <cell r="A821" t="str">
            <v>04/04/2020</v>
          </cell>
        </row>
        <row r="822">
          <cell r="A822" t="str">
            <v>04/05/2020</v>
          </cell>
        </row>
        <row r="823">
          <cell r="A823" t="str">
            <v>04/06/2020</v>
          </cell>
        </row>
        <row r="824">
          <cell r="A824" t="str">
            <v>04/06/2020</v>
          </cell>
        </row>
        <row r="825">
          <cell r="A825" t="str">
            <v>04/06/2020</v>
          </cell>
        </row>
        <row r="826">
          <cell r="A826" t="str">
            <v>04/06/2020</v>
          </cell>
        </row>
        <row r="827">
          <cell r="A827" t="str">
            <v>04/06/2020</v>
          </cell>
        </row>
        <row r="828">
          <cell r="A828" t="str">
            <v>04/06/2020</v>
          </cell>
        </row>
        <row r="829">
          <cell r="A829" t="str">
            <v>04/06/2020</v>
          </cell>
        </row>
        <row r="830">
          <cell r="A830" t="str">
            <v>04/06/2020</v>
          </cell>
        </row>
        <row r="831">
          <cell r="A831" t="str">
            <v>04/06/2020</v>
          </cell>
        </row>
        <row r="832">
          <cell r="A832" t="str">
            <v>04/06/2020</v>
          </cell>
        </row>
        <row r="833">
          <cell r="A833" t="str">
            <v>04/07/2020</v>
          </cell>
        </row>
        <row r="834">
          <cell r="A834" t="str">
            <v>04/07/2020</v>
          </cell>
        </row>
        <row r="835">
          <cell r="A835" t="str">
            <v>04/07/2020</v>
          </cell>
        </row>
        <row r="836">
          <cell r="A836" t="str">
            <v>04/07/2020</v>
          </cell>
        </row>
        <row r="837">
          <cell r="A837" t="str">
            <v>04/07/2020</v>
          </cell>
        </row>
        <row r="838">
          <cell r="A838" t="str">
            <v>04/07/2020</v>
          </cell>
        </row>
        <row r="839">
          <cell r="A839" t="str">
            <v>04/07/2020</v>
          </cell>
        </row>
        <row r="840">
          <cell r="A840" t="str">
            <v>04/07/2020</v>
          </cell>
        </row>
        <row r="841">
          <cell r="A841" t="str">
            <v>04/07/2020</v>
          </cell>
        </row>
        <row r="842">
          <cell r="A842" t="str">
            <v>04/07/2020</v>
          </cell>
        </row>
        <row r="843">
          <cell r="A843" t="str">
            <v>04/07/2020</v>
          </cell>
        </row>
        <row r="844">
          <cell r="A844" t="str">
            <v>04/07/2020</v>
          </cell>
        </row>
        <row r="845">
          <cell r="A845" t="str">
            <v>04/08/2020</v>
          </cell>
        </row>
        <row r="846">
          <cell r="A846" t="str">
            <v>04/08/2020</v>
          </cell>
        </row>
        <row r="847">
          <cell r="A847" t="str">
            <v>04/08/2020</v>
          </cell>
        </row>
        <row r="848">
          <cell r="A848" t="str">
            <v>04/08/2020</v>
          </cell>
        </row>
        <row r="849">
          <cell r="A849" t="str">
            <v>04/08/2020</v>
          </cell>
        </row>
        <row r="850">
          <cell r="A850" t="str">
            <v>04/08/2020</v>
          </cell>
        </row>
        <row r="851">
          <cell r="A851" t="str">
            <v>04/08/2020</v>
          </cell>
        </row>
        <row r="852">
          <cell r="A852" t="str">
            <v>04/08/2020</v>
          </cell>
        </row>
        <row r="853">
          <cell r="A853" t="str">
            <v>04/08/2020</v>
          </cell>
        </row>
        <row r="854">
          <cell r="A854" t="str">
            <v>04/08/2020</v>
          </cell>
        </row>
        <row r="855">
          <cell r="A855" t="str">
            <v>04/08/2020</v>
          </cell>
        </row>
        <row r="856">
          <cell r="A856" t="str">
            <v>04/09/2020</v>
          </cell>
        </row>
        <row r="857">
          <cell r="A857" t="str">
            <v>04/09/2020</v>
          </cell>
        </row>
        <row r="858">
          <cell r="A858" t="str">
            <v>04/09/2020</v>
          </cell>
        </row>
        <row r="859">
          <cell r="A859" t="str">
            <v>04/09/2020</v>
          </cell>
        </row>
        <row r="860">
          <cell r="A860" t="str">
            <v>04/09/2020</v>
          </cell>
        </row>
        <row r="861">
          <cell r="A861" t="str">
            <v>04/09/2020</v>
          </cell>
        </row>
        <row r="862">
          <cell r="A862" t="str">
            <v>04/09/2020</v>
          </cell>
        </row>
        <row r="863">
          <cell r="A863" t="str">
            <v>04/09/2020</v>
          </cell>
        </row>
        <row r="864">
          <cell r="A864" t="str">
            <v>04/09/2020</v>
          </cell>
        </row>
        <row r="865">
          <cell r="A865" t="str">
            <v>04/09/2020</v>
          </cell>
        </row>
        <row r="866">
          <cell r="A866" t="str">
            <v>04/09/2020</v>
          </cell>
        </row>
        <row r="867">
          <cell r="A867" t="str">
            <v>04/09/2020</v>
          </cell>
        </row>
        <row r="868">
          <cell r="A868" t="str">
            <v>04/10/2020</v>
          </cell>
        </row>
        <row r="869">
          <cell r="A869" t="str">
            <v>04/10/2020</v>
          </cell>
        </row>
        <row r="870">
          <cell r="A870" t="str">
            <v>04/10/2020</v>
          </cell>
        </row>
        <row r="871">
          <cell r="A871" t="str">
            <v>04/10/2020</v>
          </cell>
        </row>
        <row r="872">
          <cell r="A872" t="str">
            <v>04/10/2020</v>
          </cell>
        </row>
        <row r="873">
          <cell r="A873" t="str">
            <v>04/10/2020</v>
          </cell>
        </row>
        <row r="874">
          <cell r="A874" t="str">
            <v>04/10/2020</v>
          </cell>
        </row>
        <row r="875">
          <cell r="A875" t="str">
            <v>04/10/2020</v>
          </cell>
        </row>
        <row r="876">
          <cell r="A876" t="str">
            <v>04/10/2020</v>
          </cell>
        </row>
        <row r="877">
          <cell r="A877" t="str">
            <v>04/10/2020</v>
          </cell>
        </row>
        <row r="878">
          <cell r="A878" t="str">
            <v>04/11/2020</v>
          </cell>
        </row>
        <row r="879">
          <cell r="A879" t="str">
            <v>04/11/2020</v>
          </cell>
        </row>
        <row r="880">
          <cell r="A880" t="str">
            <v>04/12/2020</v>
          </cell>
        </row>
        <row r="881">
          <cell r="A881" t="str">
            <v>04/13/2020</v>
          </cell>
        </row>
        <row r="882">
          <cell r="A882" t="str">
            <v>04/13/2020</v>
          </cell>
        </row>
        <row r="883">
          <cell r="A883" t="str">
            <v>04/13/2020</v>
          </cell>
        </row>
        <row r="884">
          <cell r="A884" t="str">
            <v>04/13/2020</v>
          </cell>
        </row>
        <row r="885">
          <cell r="A885" t="str">
            <v>04/13/2020</v>
          </cell>
        </row>
        <row r="886">
          <cell r="A886" t="str">
            <v>04/13/2020</v>
          </cell>
        </row>
        <row r="887">
          <cell r="A887" t="str">
            <v>04/13/2020</v>
          </cell>
        </row>
        <row r="888">
          <cell r="A888" t="str">
            <v>04/13/2020</v>
          </cell>
        </row>
        <row r="889">
          <cell r="A889" t="str">
            <v>04/13/2020</v>
          </cell>
        </row>
        <row r="890">
          <cell r="A890" t="str">
            <v>04/13/2020</v>
          </cell>
        </row>
        <row r="891">
          <cell r="A891" t="str">
            <v>04/13/2020</v>
          </cell>
        </row>
        <row r="892">
          <cell r="A892" t="str">
            <v>04/14/2020</v>
          </cell>
        </row>
        <row r="893">
          <cell r="A893" t="str">
            <v>04/14/2020</v>
          </cell>
        </row>
        <row r="894">
          <cell r="A894" t="str">
            <v>04/14/2020</v>
          </cell>
        </row>
        <row r="895">
          <cell r="A895" t="str">
            <v>04/14/2020</v>
          </cell>
        </row>
        <row r="896">
          <cell r="A896" t="str">
            <v>04/14/2020</v>
          </cell>
        </row>
        <row r="897">
          <cell r="A897" t="str">
            <v>04/14/2020</v>
          </cell>
        </row>
        <row r="898">
          <cell r="A898" t="str">
            <v>04/14/2020</v>
          </cell>
        </row>
        <row r="899">
          <cell r="A899" t="str">
            <v>04/14/2020</v>
          </cell>
        </row>
        <row r="900">
          <cell r="A900" t="str">
            <v>04/14/2020</v>
          </cell>
        </row>
        <row r="901">
          <cell r="A901" t="str">
            <v>04/14/2020</v>
          </cell>
        </row>
        <row r="902">
          <cell r="A902" t="str">
            <v>04/15/2020</v>
          </cell>
        </row>
        <row r="903">
          <cell r="A903" t="str">
            <v>04/15/2020</v>
          </cell>
        </row>
        <row r="904">
          <cell r="A904" t="str">
            <v>04/15/2020</v>
          </cell>
        </row>
        <row r="905">
          <cell r="A905" t="str">
            <v>04/15/2020</v>
          </cell>
        </row>
        <row r="906">
          <cell r="A906" t="str">
            <v>04/15/2020</v>
          </cell>
        </row>
        <row r="907">
          <cell r="A907" t="str">
            <v>04/15/2020</v>
          </cell>
        </row>
        <row r="908">
          <cell r="A908" t="str">
            <v>04/15/2020</v>
          </cell>
        </row>
        <row r="909">
          <cell r="A909" t="str">
            <v>04/15/2020</v>
          </cell>
        </row>
        <row r="910">
          <cell r="A910" t="str">
            <v>04/15/2020</v>
          </cell>
        </row>
        <row r="911">
          <cell r="A911" t="str">
            <v>04/15/2020</v>
          </cell>
        </row>
        <row r="912">
          <cell r="A912" t="str">
            <v>04/16/2020</v>
          </cell>
        </row>
        <row r="913">
          <cell r="A913" t="str">
            <v>04/16/2020</v>
          </cell>
        </row>
        <row r="914">
          <cell r="A914" t="str">
            <v>04/16/2020</v>
          </cell>
        </row>
        <row r="915">
          <cell r="A915" t="str">
            <v>04/16/2020</v>
          </cell>
        </row>
        <row r="916">
          <cell r="A916" t="str">
            <v>04/16/2020</v>
          </cell>
        </row>
        <row r="917">
          <cell r="A917" t="str">
            <v>04/16/2020</v>
          </cell>
        </row>
        <row r="918">
          <cell r="A918" t="str">
            <v>04/16/2020</v>
          </cell>
        </row>
        <row r="919">
          <cell r="A919" t="str">
            <v>04/16/2020</v>
          </cell>
        </row>
        <row r="920">
          <cell r="A920" t="str">
            <v>04/16/2020</v>
          </cell>
        </row>
        <row r="921">
          <cell r="A921" t="str">
            <v>04/16/2020</v>
          </cell>
        </row>
        <row r="922">
          <cell r="A922" t="str">
            <v>04/16/2020</v>
          </cell>
        </row>
        <row r="923">
          <cell r="A923" t="str">
            <v>04/17/2020</v>
          </cell>
        </row>
        <row r="924">
          <cell r="A924" t="str">
            <v>04/17/2020</v>
          </cell>
        </row>
        <row r="925">
          <cell r="A925" t="str">
            <v>04/17/2020</v>
          </cell>
        </row>
        <row r="926">
          <cell r="A926" t="str">
            <v>04/17/2020</v>
          </cell>
        </row>
        <row r="927">
          <cell r="A927" t="str">
            <v>04/17/2020</v>
          </cell>
        </row>
        <row r="928">
          <cell r="A928" t="str">
            <v>04/17/2020</v>
          </cell>
        </row>
        <row r="929">
          <cell r="A929" t="str">
            <v>04/17/2020</v>
          </cell>
        </row>
        <row r="930">
          <cell r="A930" t="str">
            <v>04/17/2020</v>
          </cell>
        </row>
        <row r="931">
          <cell r="A931" t="str">
            <v>04/17/2020</v>
          </cell>
        </row>
        <row r="932">
          <cell r="A932" t="str">
            <v>04/17/2020</v>
          </cell>
        </row>
        <row r="933">
          <cell r="A933" t="str">
            <v>04/18/2020</v>
          </cell>
        </row>
        <row r="934">
          <cell r="A934" t="str">
            <v>04/18/2020</v>
          </cell>
        </row>
        <row r="935">
          <cell r="A935" t="str">
            <v>04/19/2020</v>
          </cell>
        </row>
        <row r="936">
          <cell r="A936" t="str">
            <v>04/20/2020</v>
          </cell>
        </row>
        <row r="937">
          <cell r="A937" t="str">
            <v>04/20/2020</v>
          </cell>
        </row>
        <row r="938">
          <cell r="A938" t="str">
            <v>04/20/2020</v>
          </cell>
        </row>
        <row r="939">
          <cell r="A939" t="str">
            <v>04/20/2020</v>
          </cell>
        </row>
        <row r="940">
          <cell r="A940" t="str">
            <v>04/20/2020</v>
          </cell>
        </row>
        <row r="941">
          <cell r="A941" t="str">
            <v>04/20/2020</v>
          </cell>
        </row>
        <row r="942">
          <cell r="A942" t="str">
            <v>04/20/2020</v>
          </cell>
        </row>
        <row r="943">
          <cell r="A943" t="str">
            <v>04/20/2020</v>
          </cell>
        </row>
        <row r="944">
          <cell r="A944" t="str">
            <v>04/20/2020</v>
          </cell>
        </row>
        <row r="945">
          <cell r="A945" t="str">
            <v>04/20/2020</v>
          </cell>
        </row>
        <row r="946">
          <cell r="A946" t="str">
            <v>04/21/2020</v>
          </cell>
        </row>
        <row r="947">
          <cell r="A947" t="str">
            <v>04/21/2020</v>
          </cell>
        </row>
        <row r="948">
          <cell r="A948" t="str">
            <v>04/21/2020</v>
          </cell>
        </row>
        <row r="949">
          <cell r="A949" t="str">
            <v>04/21/2020</v>
          </cell>
        </row>
        <row r="950">
          <cell r="A950" t="str">
            <v>04/21/2020</v>
          </cell>
        </row>
        <row r="951">
          <cell r="A951" t="str">
            <v>04/21/2020</v>
          </cell>
        </row>
        <row r="952">
          <cell r="A952" t="str">
            <v>04/21/2020</v>
          </cell>
        </row>
        <row r="953">
          <cell r="A953" t="str">
            <v>04/21/2020</v>
          </cell>
        </row>
        <row r="954">
          <cell r="A954" t="str">
            <v>04/21/2020</v>
          </cell>
        </row>
        <row r="955">
          <cell r="A955" t="str">
            <v>04/21/2020</v>
          </cell>
        </row>
        <row r="956">
          <cell r="A956" t="str">
            <v>04/22/2020</v>
          </cell>
        </row>
        <row r="957">
          <cell r="A957" t="str">
            <v>04/22/2020</v>
          </cell>
        </row>
        <row r="958">
          <cell r="A958" t="str">
            <v>04/22/2020</v>
          </cell>
        </row>
        <row r="959">
          <cell r="A959" t="str">
            <v>04/22/2020</v>
          </cell>
        </row>
        <row r="960">
          <cell r="A960" t="str">
            <v>04/22/2020</v>
          </cell>
        </row>
        <row r="961">
          <cell r="A961" t="str">
            <v>04/22/2020</v>
          </cell>
        </row>
        <row r="962">
          <cell r="A962" t="str">
            <v>04/22/2020</v>
          </cell>
        </row>
        <row r="963">
          <cell r="A963" t="str">
            <v>04/22/2020</v>
          </cell>
        </row>
        <row r="964">
          <cell r="A964" t="str">
            <v>04/22/2020</v>
          </cell>
        </row>
        <row r="965">
          <cell r="A965" t="str">
            <v>04/22/2020</v>
          </cell>
        </row>
        <row r="966">
          <cell r="A966" t="str">
            <v>04/22/2020</v>
          </cell>
        </row>
        <row r="967">
          <cell r="A967" t="str">
            <v>04/22/2020</v>
          </cell>
        </row>
        <row r="968">
          <cell r="A968" t="str">
            <v>04/23/2020</v>
          </cell>
        </row>
        <row r="969">
          <cell r="A969" t="str">
            <v>04/23/2020</v>
          </cell>
        </row>
        <row r="970">
          <cell r="A970" t="str">
            <v>04/23/2020</v>
          </cell>
        </row>
        <row r="971">
          <cell r="A971" t="str">
            <v>04/23/2020</v>
          </cell>
        </row>
        <row r="972">
          <cell r="A972" t="str">
            <v>04/23/2020</v>
          </cell>
        </row>
        <row r="973">
          <cell r="A973" t="str">
            <v>04/23/2020</v>
          </cell>
        </row>
        <row r="974">
          <cell r="A974" t="str">
            <v>04/23/2020</v>
          </cell>
        </row>
        <row r="975">
          <cell r="A975" t="str">
            <v>04/23/2020</v>
          </cell>
        </row>
        <row r="976">
          <cell r="A976" t="str">
            <v>04/23/2020</v>
          </cell>
        </row>
        <row r="977">
          <cell r="A977" t="str">
            <v>04/23/2020</v>
          </cell>
        </row>
        <row r="978">
          <cell r="A978" t="str">
            <v>04/23/2020</v>
          </cell>
        </row>
        <row r="979">
          <cell r="A979" t="str">
            <v>04/24/2020</v>
          </cell>
        </row>
        <row r="980">
          <cell r="A980" t="str">
            <v>04/24/2020</v>
          </cell>
        </row>
        <row r="981">
          <cell r="A981" t="str">
            <v>04/24/2020</v>
          </cell>
        </row>
        <row r="982">
          <cell r="A982" t="str">
            <v>04/24/2020</v>
          </cell>
        </row>
        <row r="983">
          <cell r="A983" t="str">
            <v>04/24/2020</v>
          </cell>
        </row>
        <row r="984">
          <cell r="A984" t="str">
            <v>04/24/2020</v>
          </cell>
        </row>
        <row r="985">
          <cell r="A985" t="str">
            <v>04/24/2020</v>
          </cell>
        </row>
        <row r="986">
          <cell r="A986" t="str">
            <v>04/24/2020</v>
          </cell>
        </row>
        <row r="987">
          <cell r="A987" t="str">
            <v>04/24/2020</v>
          </cell>
        </row>
        <row r="988">
          <cell r="A988" t="str">
            <v>04/24/2020</v>
          </cell>
        </row>
        <row r="989">
          <cell r="A989" t="str">
            <v>04/25/2020</v>
          </cell>
        </row>
        <row r="990">
          <cell r="A990" t="str">
            <v>04/25/2020</v>
          </cell>
        </row>
        <row r="991">
          <cell r="A991" t="str">
            <v>04/26/2020</v>
          </cell>
        </row>
        <row r="992">
          <cell r="A992" t="str">
            <v>04/27/2020</v>
          </cell>
        </row>
        <row r="993">
          <cell r="A993" t="str">
            <v>04/27/2020</v>
          </cell>
        </row>
        <row r="994">
          <cell r="A994" t="str">
            <v>04/27/2020</v>
          </cell>
        </row>
        <row r="995">
          <cell r="A995" t="str">
            <v>04/27/2020</v>
          </cell>
        </row>
        <row r="996">
          <cell r="A996" t="str">
            <v>04/27/2020</v>
          </cell>
        </row>
        <row r="997">
          <cell r="A997" t="str">
            <v>04/27/2020</v>
          </cell>
        </row>
        <row r="998">
          <cell r="A998" t="str">
            <v>04/27/2020</v>
          </cell>
        </row>
        <row r="999">
          <cell r="A999" t="str">
            <v>04/27/2020</v>
          </cell>
        </row>
        <row r="1000">
          <cell r="A1000" t="str">
            <v>04/27/2020</v>
          </cell>
        </row>
        <row r="1001">
          <cell r="A1001" t="str">
            <v>04/27/2020</v>
          </cell>
        </row>
        <row r="1002">
          <cell r="A1002" t="str">
            <v>04/28/2020</v>
          </cell>
        </row>
        <row r="1003">
          <cell r="A1003" t="str">
            <v>04/28/2020</v>
          </cell>
        </row>
        <row r="1004">
          <cell r="A1004" t="str">
            <v>04/28/2020</v>
          </cell>
        </row>
        <row r="1005">
          <cell r="A1005" t="str">
            <v>04/28/2020</v>
          </cell>
        </row>
        <row r="1006">
          <cell r="A1006" t="str">
            <v>04/28/2020</v>
          </cell>
        </row>
        <row r="1007">
          <cell r="A1007" t="str">
            <v>04/28/2020</v>
          </cell>
        </row>
        <row r="1008">
          <cell r="A1008" t="str">
            <v>04/28/2020</v>
          </cell>
        </row>
        <row r="1009">
          <cell r="A1009" t="str">
            <v>04/28/2020</v>
          </cell>
        </row>
        <row r="1010">
          <cell r="A1010" t="str">
            <v>04/28/2020</v>
          </cell>
        </row>
        <row r="1011">
          <cell r="A1011" t="str">
            <v>04/28/2020</v>
          </cell>
        </row>
        <row r="1012">
          <cell r="A1012" t="str">
            <v>04/29/2020</v>
          </cell>
        </row>
        <row r="1013">
          <cell r="A1013" t="str">
            <v>04/29/2020</v>
          </cell>
        </row>
        <row r="1014">
          <cell r="A1014" t="str">
            <v>04/29/2020</v>
          </cell>
        </row>
        <row r="1015">
          <cell r="A1015" t="str">
            <v>04/29/2020</v>
          </cell>
        </row>
        <row r="1016">
          <cell r="A1016" t="str">
            <v>04/29/2020</v>
          </cell>
        </row>
        <row r="1017">
          <cell r="A1017" t="str">
            <v>04/29/2020</v>
          </cell>
        </row>
        <row r="1018">
          <cell r="A1018" t="str">
            <v>04/29/2020</v>
          </cell>
        </row>
        <row r="1019">
          <cell r="A1019" t="str">
            <v>04/29/2020</v>
          </cell>
        </row>
        <row r="1020">
          <cell r="A1020" t="str">
            <v>04/29/2020</v>
          </cell>
        </row>
        <row r="1021">
          <cell r="A1021" t="str">
            <v>04/29/2020</v>
          </cell>
        </row>
        <row r="1022">
          <cell r="A1022" t="str">
            <v>04/30/2020</v>
          </cell>
        </row>
        <row r="1023">
          <cell r="A1023" t="str">
            <v>04/30/2020</v>
          </cell>
        </row>
        <row r="1024">
          <cell r="A1024" t="str">
            <v>04/30/2020</v>
          </cell>
        </row>
        <row r="1025">
          <cell r="A1025" t="str">
            <v>04/30/2020</v>
          </cell>
        </row>
        <row r="1026">
          <cell r="A1026" t="str">
            <v>04/30/2020</v>
          </cell>
        </row>
        <row r="1027">
          <cell r="A1027" t="str">
            <v>04/30/2020</v>
          </cell>
        </row>
        <row r="1028">
          <cell r="A1028" t="str">
            <v>04/30/2020</v>
          </cell>
        </row>
        <row r="1029">
          <cell r="A1029" t="str">
            <v>04/30/2020</v>
          </cell>
        </row>
        <row r="1030">
          <cell r="A1030" t="str">
            <v>04/30/2020</v>
          </cell>
        </row>
        <row r="1031">
          <cell r="A1031" t="str">
            <v>04/30/2020</v>
          </cell>
        </row>
        <row r="1032">
          <cell r="A1032" t="str">
            <v>04/30/2020</v>
          </cell>
        </row>
        <row r="1033">
          <cell r="A1033" t="str">
            <v>04/30/2020</v>
          </cell>
        </row>
        <row r="1034">
          <cell r="A1034" t="str">
            <v>05/01/2020</v>
          </cell>
        </row>
        <row r="1035">
          <cell r="A1035" t="str">
            <v>05/01/2020</v>
          </cell>
        </row>
        <row r="1036">
          <cell r="A1036" t="str">
            <v>05/01/2020</v>
          </cell>
        </row>
        <row r="1037">
          <cell r="A1037" t="str">
            <v>05/01/2020</v>
          </cell>
        </row>
        <row r="1038">
          <cell r="A1038" t="str">
            <v>05/01/2020</v>
          </cell>
        </row>
        <row r="1039">
          <cell r="A1039" t="str">
            <v>05/01/2020</v>
          </cell>
        </row>
        <row r="1040">
          <cell r="A1040" t="str">
            <v>05/01/2020</v>
          </cell>
        </row>
        <row r="1041">
          <cell r="A1041" t="str">
            <v>05/01/2020</v>
          </cell>
        </row>
        <row r="1042">
          <cell r="A1042" t="str">
            <v>05/01/2020</v>
          </cell>
        </row>
        <row r="1043">
          <cell r="A1043" t="str">
            <v>05/01/2020</v>
          </cell>
        </row>
        <row r="1044">
          <cell r="A1044" t="str">
            <v>05/01/2020</v>
          </cell>
        </row>
        <row r="1045">
          <cell r="A1045" t="str">
            <v>05/01/2020</v>
          </cell>
        </row>
        <row r="1046">
          <cell r="A1046" t="str">
            <v>05/02/2020</v>
          </cell>
        </row>
        <row r="1047">
          <cell r="A1047" t="str">
            <v>05/02/2020</v>
          </cell>
        </row>
        <row r="1048">
          <cell r="A1048" t="str">
            <v>05/03/2020</v>
          </cell>
        </row>
        <row r="1049">
          <cell r="A1049" t="str">
            <v>05/04/2020</v>
          </cell>
        </row>
        <row r="1050">
          <cell r="A1050" t="str">
            <v>05/04/2020</v>
          </cell>
        </row>
        <row r="1051">
          <cell r="A1051" t="str">
            <v>05/04/2020</v>
          </cell>
        </row>
        <row r="1052">
          <cell r="A1052" t="str">
            <v>05/04/2020</v>
          </cell>
        </row>
        <row r="1053">
          <cell r="A1053" t="str">
            <v>05/04/2020</v>
          </cell>
        </row>
        <row r="1054">
          <cell r="A1054" t="str">
            <v>05/04/2020</v>
          </cell>
        </row>
        <row r="1055">
          <cell r="A1055" t="str">
            <v>05/04/2020</v>
          </cell>
        </row>
        <row r="1056">
          <cell r="A1056" t="str">
            <v>05/04/2020</v>
          </cell>
        </row>
        <row r="1057">
          <cell r="A1057" t="str">
            <v>05/04/2020</v>
          </cell>
        </row>
        <row r="1058">
          <cell r="A1058" t="str">
            <v>05/04/2020</v>
          </cell>
        </row>
        <row r="1059">
          <cell r="A1059" t="str">
            <v>05/05/2020</v>
          </cell>
        </row>
        <row r="1060">
          <cell r="A1060" t="str">
            <v>05/05/2020</v>
          </cell>
        </row>
        <row r="1061">
          <cell r="A1061" t="str">
            <v>05/05/2020</v>
          </cell>
        </row>
        <row r="1062">
          <cell r="A1062" t="str">
            <v>05/05/2020</v>
          </cell>
        </row>
        <row r="1063">
          <cell r="A1063" t="str">
            <v>05/05/2020</v>
          </cell>
        </row>
        <row r="1064">
          <cell r="A1064" t="str">
            <v>05/05/2020</v>
          </cell>
        </row>
        <row r="1065">
          <cell r="A1065" t="str">
            <v>05/05/2020</v>
          </cell>
        </row>
        <row r="1066">
          <cell r="A1066" t="str">
            <v>05/05/2020</v>
          </cell>
        </row>
        <row r="1067">
          <cell r="A1067" t="str">
            <v>05/05/2020</v>
          </cell>
        </row>
        <row r="1068">
          <cell r="A1068" t="str">
            <v>05/05/2020</v>
          </cell>
        </row>
        <row r="1069">
          <cell r="A1069" t="str">
            <v>05/05/2020</v>
          </cell>
        </row>
        <row r="1070">
          <cell r="A1070" t="str">
            <v>05/06/2020</v>
          </cell>
        </row>
        <row r="1071">
          <cell r="A1071" t="str">
            <v>05/06/2020</v>
          </cell>
        </row>
        <row r="1072">
          <cell r="A1072" t="str">
            <v>05/06/2020</v>
          </cell>
        </row>
        <row r="1073">
          <cell r="A1073" t="str">
            <v>05/06/2020</v>
          </cell>
        </row>
        <row r="1074">
          <cell r="A1074" t="str">
            <v>05/06/2020</v>
          </cell>
        </row>
        <row r="1075">
          <cell r="A1075" t="str">
            <v>05/06/2020</v>
          </cell>
        </row>
        <row r="1076">
          <cell r="A1076" t="str">
            <v>05/06/2020</v>
          </cell>
        </row>
        <row r="1077">
          <cell r="A1077" t="str">
            <v>05/06/2020</v>
          </cell>
        </row>
        <row r="1078">
          <cell r="A1078" t="str">
            <v>05/06/2020</v>
          </cell>
        </row>
        <row r="1079">
          <cell r="A1079" t="str">
            <v>05/06/2020</v>
          </cell>
        </row>
        <row r="1080">
          <cell r="A1080" t="str">
            <v>05/07/2020</v>
          </cell>
        </row>
        <row r="1081">
          <cell r="A1081" t="str">
            <v>05/07/2020</v>
          </cell>
        </row>
        <row r="1082">
          <cell r="A1082" t="str">
            <v>05/07/2020</v>
          </cell>
        </row>
        <row r="1083">
          <cell r="A1083" t="str">
            <v>05/07/2020</v>
          </cell>
        </row>
        <row r="1084">
          <cell r="A1084" t="str">
            <v>05/07/2020</v>
          </cell>
        </row>
        <row r="1085">
          <cell r="A1085" t="str">
            <v>05/07/2020</v>
          </cell>
        </row>
        <row r="1086">
          <cell r="A1086" t="str">
            <v>05/07/2020</v>
          </cell>
        </row>
        <row r="1087">
          <cell r="A1087" t="str">
            <v>05/07/2020</v>
          </cell>
        </row>
        <row r="1088">
          <cell r="A1088" t="str">
            <v>05/07/2020</v>
          </cell>
        </row>
        <row r="1089">
          <cell r="A1089" t="str">
            <v>05/07/2020</v>
          </cell>
        </row>
        <row r="1090">
          <cell r="A1090" t="str">
            <v>05/08/2020</v>
          </cell>
        </row>
        <row r="1091">
          <cell r="A1091" t="str">
            <v>05/08/2020</v>
          </cell>
        </row>
        <row r="1092">
          <cell r="A1092" t="str">
            <v>05/08/2020</v>
          </cell>
        </row>
        <row r="1093">
          <cell r="A1093" t="str">
            <v>05/08/2020</v>
          </cell>
        </row>
        <row r="1094">
          <cell r="A1094" t="str">
            <v>05/08/2020</v>
          </cell>
        </row>
        <row r="1095">
          <cell r="A1095" t="str">
            <v>05/08/2020</v>
          </cell>
        </row>
        <row r="1096">
          <cell r="A1096" t="str">
            <v>05/08/2020</v>
          </cell>
        </row>
        <row r="1097">
          <cell r="A1097" t="str">
            <v>05/08/2020</v>
          </cell>
        </row>
        <row r="1098">
          <cell r="A1098" t="str">
            <v>05/08/2020</v>
          </cell>
        </row>
        <row r="1099">
          <cell r="A1099" t="str">
            <v>05/08/2020</v>
          </cell>
        </row>
        <row r="1100">
          <cell r="A1100" t="str">
            <v>05/09/2020</v>
          </cell>
        </row>
        <row r="1101">
          <cell r="A1101" t="str">
            <v>05/09/2020</v>
          </cell>
        </row>
        <row r="1102">
          <cell r="A1102" t="str">
            <v>05/10/2020</v>
          </cell>
        </row>
        <row r="1103">
          <cell r="A1103" t="str">
            <v>05/11/2020</v>
          </cell>
        </row>
        <row r="1104">
          <cell r="A1104" t="str">
            <v>05/11/2020</v>
          </cell>
        </row>
        <row r="1105">
          <cell r="A1105" t="str">
            <v>05/11/2020</v>
          </cell>
        </row>
        <row r="1106">
          <cell r="A1106" t="str">
            <v>05/11/2020</v>
          </cell>
        </row>
        <row r="1107">
          <cell r="A1107" t="str">
            <v>05/11/2020</v>
          </cell>
        </row>
        <row r="1108">
          <cell r="A1108" t="str">
            <v>05/11/2020</v>
          </cell>
        </row>
        <row r="1109">
          <cell r="A1109" t="str">
            <v>05/11/2020</v>
          </cell>
        </row>
        <row r="1110">
          <cell r="A1110" t="str">
            <v>05/11/2020</v>
          </cell>
        </row>
        <row r="1111">
          <cell r="A1111" t="str">
            <v>05/11/2020</v>
          </cell>
        </row>
        <row r="1112">
          <cell r="A1112" t="str">
            <v>05/11/2020</v>
          </cell>
        </row>
        <row r="1113">
          <cell r="A1113" t="str">
            <v>05/12/2020</v>
          </cell>
        </row>
        <row r="1114">
          <cell r="A1114" t="str">
            <v>05/12/2020</v>
          </cell>
        </row>
        <row r="1115">
          <cell r="A1115" t="str">
            <v>05/12/2020</v>
          </cell>
        </row>
        <row r="1116">
          <cell r="A1116" t="str">
            <v>05/12/2020</v>
          </cell>
        </row>
        <row r="1117">
          <cell r="A1117" t="str">
            <v>05/12/2020</v>
          </cell>
        </row>
        <row r="1118">
          <cell r="A1118" t="str">
            <v>05/12/2020</v>
          </cell>
        </row>
        <row r="1119">
          <cell r="A1119" t="str">
            <v>05/12/2020</v>
          </cell>
        </row>
        <row r="1120">
          <cell r="A1120" t="str">
            <v>05/12/2020</v>
          </cell>
        </row>
        <row r="1121">
          <cell r="A1121" t="str">
            <v>05/12/2020</v>
          </cell>
        </row>
        <row r="1122">
          <cell r="A1122" t="str">
            <v>05/12/2020</v>
          </cell>
        </row>
        <row r="1123">
          <cell r="A1123" t="str">
            <v>05/13/2020</v>
          </cell>
        </row>
        <row r="1124">
          <cell r="A1124" t="str">
            <v>05/13/2020</v>
          </cell>
        </row>
        <row r="1125">
          <cell r="A1125" t="str">
            <v>05/13/2020</v>
          </cell>
        </row>
        <row r="1126">
          <cell r="A1126" t="str">
            <v>05/13/2020</v>
          </cell>
        </row>
        <row r="1127">
          <cell r="A1127" t="str">
            <v>05/13/2020</v>
          </cell>
        </row>
        <row r="1128">
          <cell r="A1128" t="str">
            <v>05/13/2020</v>
          </cell>
        </row>
        <row r="1129">
          <cell r="A1129" t="str">
            <v>05/13/2020</v>
          </cell>
        </row>
        <row r="1130">
          <cell r="A1130" t="str">
            <v>05/13/2020</v>
          </cell>
        </row>
        <row r="1131">
          <cell r="A1131" t="str">
            <v>05/13/2020</v>
          </cell>
        </row>
        <row r="1132">
          <cell r="A1132" t="str">
            <v>05/13/2020</v>
          </cell>
        </row>
        <row r="1133">
          <cell r="A1133" t="str">
            <v>05/14/2020</v>
          </cell>
        </row>
        <row r="1134">
          <cell r="A1134" t="str">
            <v>05/14/2020</v>
          </cell>
        </row>
        <row r="1135">
          <cell r="A1135" t="str">
            <v>05/14/2020</v>
          </cell>
        </row>
        <row r="1136">
          <cell r="A1136" t="str">
            <v>05/14/2020</v>
          </cell>
        </row>
        <row r="1137">
          <cell r="A1137" t="str">
            <v>05/14/2020</v>
          </cell>
        </row>
        <row r="1138">
          <cell r="A1138" t="str">
            <v>05/14/2020</v>
          </cell>
        </row>
        <row r="1139">
          <cell r="A1139" t="str">
            <v>05/14/2020</v>
          </cell>
        </row>
        <row r="1140">
          <cell r="A1140" t="str">
            <v>05/14/2020</v>
          </cell>
        </row>
        <row r="1141">
          <cell r="A1141" t="str">
            <v>05/14/2020</v>
          </cell>
        </row>
        <row r="1142">
          <cell r="A1142" t="str">
            <v>05/14/2020</v>
          </cell>
        </row>
        <row r="1143">
          <cell r="A1143" t="str">
            <v>05/15/2020</v>
          </cell>
        </row>
        <row r="1144">
          <cell r="A1144" t="str">
            <v>05/15/2020</v>
          </cell>
        </row>
        <row r="1145">
          <cell r="A1145" t="str">
            <v>05/15/2020</v>
          </cell>
        </row>
        <row r="1146">
          <cell r="A1146" t="str">
            <v>05/15/2020</v>
          </cell>
        </row>
        <row r="1147">
          <cell r="A1147" t="str">
            <v>05/15/2020</v>
          </cell>
        </row>
        <row r="1148">
          <cell r="A1148" t="str">
            <v>05/15/2020</v>
          </cell>
        </row>
        <row r="1149">
          <cell r="A1149" t="str">
            <v>05/15/2020</v>
          </cell>
        </row>
        <row r="1150">
          <cell r="A1150" t="str">
            <v>05/15/2020</v>
          </cell>
        </row>
        <row r="1151">
          <cell r="A1151" t="str">
            <v>05/15/2020</v>
          </cell>
        </row>
        <row r="1152">
          <cell r="A1152" t="str">
            <v>05/15/2020</v>
          </cell>
        </row>
        <row r="1153">
          <cell r="A1153" t="str">
            <v>05/16/2020</v>
          </cell>
        </row>
        <row r="1154">
          <cell r="A1154" t="str">
            <v>05/16/2020</v>
          </cell>
        </row>
        <row r="1155">
          <cell r="A1155" t="str">
            <v>05/17/2020</v>
          </cell>
        </row>
        <row r="1156">
          <cell r="A1156" t="str">
            <v>05/18/2020</v>
          </cell>
        </row>
        <row r="1157">
          <cell r="A1157" t="str">
            <v>05/18/2020</v>
          </cell>
        </row>
        <row r="1158">
          <cell r="A1158" t="str">
            <v>05/18/2020</v>
          </cell>
        </row>
        <row r="1159">
          <cell r="A1159" t="str">
            <v>05/18/2020</v>
          </cell>
        </row>
        <row r="1160">
          <cell r="A1160" t="str">
            <v>05/18/2020</v>
          </cell>
        </row>
        <row r="1161">
          <cell r="A1161" t="str">
            <v>05/18/2020</v>
          </cell>
        </row>
        <row r="1162">
          <cell r="A1162" t="str">
            <v>05/18/2020</v>
          </cell>
        </row>
        <row r="1163">
          <cell r="A1163" t="str">
            <v>05/18/2020</v>
          </cell>
        </row>
        <row r="1164">
          <cell r="A1164" t="str">
            <v>05/18/2020</v>
          </cell>
        </row>
        <row r="1165">
          <cell r="A1165" t="str">
            <v>05/18/2020</v>
          </cell>
        </row>
        <row r="1166">
          <cell r="A1166" t="str">
            <v>05/18/2020</v>
          </cell>
        </row>
        <row r="1167">
          <cell r="A1167" t="str">
            <v>05/18/2020</v>
          </cell>
        </row>
        <row r="1168">
          <cell r="A1168" t="str">
            <v>05/18/2020</v>
          </cell>
        </row>
        <row r="1169">
          <cell r="A1169" t="str">
            <v>05/18/2020</v>
          </cell>
        </row>
        <row r="1170">
          <cell r="A1170" t="str">
            <v>05/19/2020</v>
          </cell>
        </row>
        <row r="1171">
          <cell r="A1171" t="str">
            <v>05/19/2020</v>
          </cell>
        </row>
        <row r="1172">
          <cell r="A1172" t="str">
            <v>05/19/2020</v>
          </cell>
        </row>
        <row r="1173">
          <cell r="A1173" t="str">
            <v>05/19/2020</v>
          </cell>
        </row>
        <row r="1174">
          <cell r="A1174" t="str">
            <v>05/19/2020</v>
          </cell>
        </row>
        <row r="1175">
          <cell r="A1175" t="str">
            <v>05/19/2020</v>
          </cell>
        </row>
        <row r="1176">
          <cell r="A1176" t="str">
            <v>05/19/2020</v>
          </cell>
        </row>
        <row r="1177">
          <cell r="A1177" t="str">
            <v>05/19/2020</v>
          </cell>
        </row>
        <row r="1178">
          <cell r="A1178" t="str">
            <v>05/19/2020</v>
          </cell>
        </row>
        <row r="1179">
          <cell r="A1179" t="str">
            <v>05/19/2020</v>
          </cell>
        </row>
        <row r="1180">
          <cell r="A1180" t="str">
            <v>05/19/2020</v>
          </cell>
        </row>
        <row r="1181">
          <cell r="A1181" t="str">
            <v>05/19/2020</v>
          </cell>
        </row>
        <row r="1182">
          <cell r="A1182" t="str">
            <v>05/20/2020</v>
          </cell>
        </row>
        <row r="1183">
          <cell r="A1183" t="str">
            <v>05/20/2020</v>
          </cell>
        </row>
        <row r="1184">
          <cell r="A1184" t="str">
            <v>05/20/2020</v>
          </cell>
        </row>
        <row r="1185">
          <cell r="A1185" t="str">
            <v>05/20/2020</v>
          </cell>
        </row>
        <row r="1186">
          <cell r="A1186" t="str">
            <v>05/20/2020</v>
          </cell>
        </row>
        <row r="1187">
          <cell r="A1187" t="str">
            <v>05/20/2020</v>
          </cell>
        </row>
        <row r="1188">
          <cell r="A1188" t="str">
            <v>05/20/2020</v>
          </cell>
        </row>
        <row r="1189">
          <cell r="A1189" t="str">
            <v>05/20/2020</v>
          </cell>
        </row>
        <row r="1190">
          <cell r="A1190" t="str">
            <v>05/20/2020</v>
          </cell>
        </row>
        <row r="1191">
          <cell r="A1191" t="str">
            <v>05/20/2020</v>
          </cell>
        </row>
        <row r="1192">
          <cell r="A1192" t="str">
            <v>05/21/2020</v>
          </cell>
        </row>
        <row r="1193">
          <cell r="A1193" t="str">
            <v>05/21/2020</v>
          </cell>
        </row>
        <row r="1194">
          <cell r="A1194" t="str">
            <v>05/21/2020</v>
          </cell>
        </row>
        <row r="1195">
          <cell r="A1195" t="str">
            <v>05/21/2020</v>
          </cell>
        </row>
        <row r="1196">
          <cell r="A1196" t="str">
            <v>05/21/2020</v>
          </cell>
        </row>
        <row r="1197">
          <cell r="A1197" t="str">
            <v>05/21/2020</v>
          </cell>
        </row>
        <row r="1198">
          <cell r="A1198" t="str">
            <v>05/21/2020</v>
          </cell>
        </row>
        <row r="1199">
          <cell r="A1199" t="str">
            <v>05/21/2020</v>
          </cell>
        </row>
        <row r="1200">
          <cell r="A1200" t="str">
            <v>05/21/2020</v>
          </cell>
        </row>
        <row r="1201">
          <cell r="A1201" t="str">
            <v>05/21/2020</v>
          </cell>
        </row>
        <row r="1202">
          <cell r="A1202" t="str">
            <v>05/22/2020</v>
          </cell>
        </row>
        <row r="1203">
          <cell r="A1203" t="str">
            <v>05/22/2020</v>
          </cell>
        </row>
        <row r="1204">
          <cell r="A1204" t="str">
            <v>05/22/2020</v>
          </cell>
        </row>
        <row r="1205">
          <cell r="A1205" t="str">
            <v>05/22/2020</v>
          </cell>
        </row>
        <row r="1206">
          <cell r="A1206" t="str">
            <v>05/22/2020</v>
          </cell>
        </row>
        <row r="1207">
          <cell r="A1207" t="str">
            <v>05/22/2020</v>
          </cell>
        </row>
        <row r="1208">
          <cell r="A1208" t="str">
            <v>05/22/2020</v>
          </cell>
        </row>
        <row r="1209">
          <cell r="A1209" t="str">
            <v>05/22/2020</v>
          </cell>
        </row>
        <row r="1210">
          <cell r="A1210" t="str">
            <v>05/22/2020</v>
          </cell>
        </row>
        <row r="1211">
          <cell r="A1211" t="str">
            <v>05/22/2020</v>
          </cell>
        </row>
        <row r="1212">
          <cell r="A1212" t="str">
            <v>05/22/2020</v>
          </cell>
        </row>
        <row r="1213">
          <cell r="A1213" t="str">
            <v>05/23/2020</v>
          </cell>
        </row>
        <row r="1214">
          <cell r="A1214" t="str">
            <v>05/23/2020</v>
          </cell>
        </row>
        <row r="1215">
          <cell r="A1215" t="str">
            <v>05/24/2020</v>
          </cell>
        </row>
        <row r="1216">
          <cell r="A1216" t="str">
            <v>05/25/2020</v>
          </cell>
        </row>
        <row r="1217">
          <cell r="A1217" t="str">
            <v>05/25/2020</v>
          </cell>
        </row>
        <row r="1218">
          <cell r="A1218" t="str">
            <v>05/25/2020</v>
          </cell>
        </row>
        <row r="1219">
          <cell r="A1219" t="str">
            <v>05/26/2020</v>
          </cell>
        </row>
        <row r="1220">
          <cell r="A1220" t="str">
            <v>05/26/2020</v>
          </cell>
        </row>
        <row r="1221">
          <cell r="A1221" t="str">
            <v>05/26/2020</v>
          </cell>
        </row>
        <row r="1222">
          <cell r="A1222" t="str">
            <v>05/26/2020</v>
          </cell>
        </row>
        <row r="1223">
          <cell r="A1223" t="str">
            <v>05/26/2020</v>
          </cell>
        </row>
        <row r="1224">
          <cell r="A1224" t="str">
            <v>05/26/2020</v>
          </cell>
        </row>
        <row r="1225">
          <cell r="A1225" t="str">
            <v>05/26/2020</v>
          </cell>
        </row>
        <row r="1226">
          <cell r="A1226" t="str">
            <v>05/26/2020</v>
          </cell>
        </row>
        <row r="1227">
          <cell r="A1227" t="str">
            <v>05/26/2020</v>
          </cell>
        </row>
        <row r="1228">
          <cell r="A1228" t="str">
            <v>05/26/2020</v>
          </cell>
        </row>
        <row r="1229">
          <cell r="A1229" t="str">
            <v>05/26/2020</v>
          </cell>
        </row>
        <row r="1230">
          <cell r="A1230" t="str">
            <v>05/27/2020</v>
          </cell>
        </row>
        <row r="1231">
          <cell r="A1231" t="str">
            <v>05/27/2020</v>
          </cell>
        </row>
        <row r="1232">
          <cell r="A1232" t="str">
            <v>05/27/2020</v>
          </cell>
        </row>
        <row r="1233">
          <cell r="A1233" t="str">
            <v>05/27/2020</v>
          </cell>
        </row>
        <row r="1234">
          <cell r="A1234" t="str">
            <v>05/27/2020</v>
          </cell>
        </row>
        <row r="1235">
          <cell r="A1235" t="str">
            <v>05/27/2020</v>
          </cell>
        </row>
        <row r="1236">
          <cell r="A1236" t="str">
            <v>05/27/2020</v>
          </cell>
        </row>
        <row r="1237">
          <cell r="A1237" t="str">
            <v>05/27/2020</v>
          </cell>
        </row>
        <row r="1238">
          <cell r="A1238" t="str">
            <v>05/27/2020</v>
          </cell>
        </row>
        <row r="1239">
          <cell r="A1239" t="str">
            <v>05/27/2020</v>
          </cell>
        </row>
        <row r="1240">
          <cell r="A1240" t="str">
            <v>05/28/2020</v>
          </cell>
        </row>
        <row r="1241">
          <cell r="A1241" t="str">
            <v>05/28/2020</v>
          </cell>
        </row>
        <row r="1242">
          <cell r="A1242" t="str">
            <v>05/28/2020</v>
          </cell>
        </row>
        <row r="1243">
          <cell r="A1243" t="str">
            <v>05/28/2020</v>
          </cell>
        </row>
        <row r="1244">
          <cell r="A1244" t="str">
            <v>05/28/2020</v>
          </cell>
        </row>
        <row r="1245">
          <cell r="A1245" t="str">
            <v>05/28/2020</v>
          </cell>
        </row>
        <row r="1246">
          <cell r="A1246" t="str">
            <v>05/28/2020</v>
          </cell>
        </row>
        <row r="1247">
          <cell r="A1247" t="str">
            <v>05/28/2020</v>
          </cell>
        </row>
        <row r="1248">
          <cell r="A1248" t="str">
            <v>05/28/2020</v>
          </cell>
        </row>
        <row r="1249">
          <cell r="A1249" t="str">
            <v>05/28/2020</v>
          </cell>
        </row>
        <row r="1250">
          <cell r="A1250" t="str">
            <v>05/29/2020</v>
          </cell>
        </row>
        <row r="1251">
          <cell r="A1251" t="str">
            <v>05/29/2020</v>
          </cell>
        </row>
        <row r="1252">
          <cell r="A1252" t="str">
            <v>05/29/2020</v>
          </cell>
        </row>
        <row r="1253">
          <cell r="A1253" t="str">
            <v>05/29/2020</v>
          </cell>
        </row>
        <row r="1254">
          <cell r="A1254" t="str">
            <v>05/29/2020</v>
          </cell>
        </row>
        <row r="1255">
          <cell r="A1255" t="str">
            <v>05/29/2020</v>
          </cell>
        </row>
        <row r="1256">
          <cell r="A1256" t="str">
            <v>05/29/2020</v>
          </cell>
        </row>
        <row r="1257">
          <cell r="A1257" t="str">
            <v>05/29/2020</v>
          </cell>
        </row>
        <row r="1258">
          <cell r="A1258" t="str">
            <v>05/29/2020</v>
          </cell>
        </row>
        <row r="1259">
          <cell r="A1259" t="str">
            <v>05/29/2020</v>
          </cell>
        </row>
        <row r="1260">
          <cell r="A1260" t="str">
            <v>05/30/2020</v>
          </cell>
        </row>
        <row r="1261">
          <cell r="A1261" t="str">
            <v>05/30/2020</v>
          </cell>
        </row>
        <row r="1262">
          <cell r="A1262" t="str">
            <v>05/31/2020</v>
          </cell>
        </row>
        <row r="1263">
          <cell r="A1263" t="str">
            <v>06/01/2020</v>
          </cell>
        </row>
        <row r="1264">
          <cell r="A1264" t="str">
            <v>06/01/2020</v>
          </cell>
        </row>
        <row r="1265">
          <cell r="A1265" t="str">
            <v>06/01/2020</v>
          </cell>
        </row>
        <row r="1266">
          <cell r="A1266" t="str">
            <v>06/01/2020</v>
          </cell>
        </row>
        <row r="1267">
          <cell r="A1267" t="str">
            <v>06/01/2020</v>
          </cell>
        </row>
        <row r="1268">
          <cell r="A1268" t="str">
            <v>06/01/2020</v>
          </cell>
        </row>
        <row r="1269">
          <cell r="A1269" t="str">
            <v>06/01/2020</v>
          </cell>
        </row>
        <row r="1270">
          <cell r="A1270" t="str">
            <v>06/01/2020</v>
          </cell>
        </row>
        <row r="1271">
          <cell r="A1271" t="str">
            <v>06/01/2020</v>
          </cell>
        </row>
        <row r="1272">
          <cell r="A1272" t="str">
            <v>06/01/2020</v>
          </cell>
        </row>
        <row r="1273">
          <cell r="A1273" t="str">
            <v>06/01/2020</v>
          </cell>
        </row>
        <row r="1274">
          <cell r="A1274" t="str">
            <v>06/01/2020</v>
          </cell>
        </row>
        <row r="1275">
          <cell r="A1275" t="str">
            <v>06/02/2020</v>
          </cell>
        </row>
        <row r="1276">
          <cell r="A1276" t="str">
            <v>06/02/2020</v>
          </cell>
        </row>
        <row r="1277">
          <cell r="A1277" t="str">
            <v>06/02/2020</v>
          </cell>
        </row>
        <row r="1278">
          <cell r="A1278" t="str">
            <v>06/02/2020</v>
          </cell>
        </row>
        <row r="1279">
          <cell r="A1279" t="str">
            <v>06/02/2020</v>
          </cell>
        </row>
        <row r="1280">
          <cell r="A1280" t="str">
            <v>06/02/2020</v>
          </cell>
        </row>
        <row r="1281">
          <cell r="A1281" t="str">
            <v>06/02/2020</v>
          </cell>
        </row>
        <row r="1282">
          <cell r="A1282" t="str">
            <v>06/02/2020</v>
          </cell>
        </row>
        <row r="1283">
          <cell r="A1283" t="str">
            <v>06/02/2020</v>
          </cell>
        </row>
        <row r="1284">
          <cell r="A1284" t="str">
            <v>06/02/2020</v>
          </cell>
        </row>
        <row r="1285">
          <cell r="A1285" t="str">
            <v>06/02/2020</v>
          </cell>
        </row>
        <row r="1286">
          <cell r="A1286" t="str">
            <v>06/02/2020</v>
          </cell>
        </row>
        <row r="1287">
          <cell r="A1287" t="str">
            <v>06/03/2020</v>
          </cell>
        </row>
        <row r="1288">
          <cell r="A1288" t="str">
            <v>06/03/2020</v>
          </cell>
        </row>
        <row r="1289">
          <cell r="A1289" t="str">
            <v>06/03/2020</v>
          </cell>
        </row>
        <row r="1290">
          <cell r="A1290" t="str">
            <v>06/03/2020</v>
          </cell>
        </row>
        <row r="1291">
          <cell r="A1291" t="str">
            <v>06/03/2020</v>
          </cell>
        </row>
        <row r="1292">
          <cell r="A1292" t="str">
            <v>06/03/2020</v>
          </cell>
        </row>
        <row r="1293">
          <cell r="A1293" t="str">
            <v>06/03/2020</v>
          </cell>
        </row>
        <row r="1294">
          <cell r="A1294" t="str">
            <v>06/03/2020</v>
          </cell>
        </row>
        <row r="1295">
          <cell r="A1295" t="str">
            <v>06/03/2020</v>
          </cell>
        </row>
        <row r="1296">
          <cell r="A1296" t="str">
            <v>06/03/2020</v>
          </cell>
        </row>
        <row r="1297">
          <cell r="A1297" t="str">
            <v>06/03/2020</v>
          </cell>
        </row>
        <row r="1298">
          <cell r="A1298" t="str">
            <v>06/03/2020</v>
          </cell>
        </row>
        <row r="1299">
          <cell r="A1299" t="str">
            <v>06/03/2020</v>
          </cell>
        </row>
        <row r="1300">
          <cell r="A1300" t="str">
            <v>06/04/2020</v>
          </cell>
        </row>
        <row r="1301">
          <cell r="A1301" t="str">
            <v>06/04/2020</v>
          </cell>
        </row>
        <row r="1302">
          <cell r="A1302" t="str">
            <v>06/04/2020</v>
          </cell>
        </row>
        <row r="1303">
          <cell r="A1303" t="str">
            <v>06/04/2020</v>
          </cell>
        </row>
        <row r="1304">
          <cell r="A1304" t="str">
            <v>06/04/2020</v>
          </cell>
        </row>
        <row r="1305">
          <cell r="A1305" t="str">
            <v>06/04/2020</v>
          </cell>
        </row>
        <row r="1306">
          <cell r="A1306" t="str">
            <v>06/04/2020</v>
          </cell>
        </row>
        <row r="1307">
          <cell r="A1307" t="str">
            <v>06/04/2020</v>
          </cell>
        </row>
        <row r="1308">
          <cell r="A1308" t="str">
            <v>06/04/2020</v>
          </cell>
        </row>
        <row r="1309">
          <cell r="A1309" t="str">
            <v>06/04/2020</v>
          </cell>
        </row>
        <row r="1310">
          <cell r="A1310" t="str">
            <v>06/05/2020</v>
          </cell>
        </row>
        <row r="1311">
          <cell r="A1311" t="str">
            <v>06/05/2020</v>
          </cell>
        </row>
        <row r="1312">
          <cell r="A1312" t="str">
            <v>06/05/2020</v>
          </cell>
        </row>
        <row r="1313">
          <cell r="A1313" t="str">
            <v>06/05/2020</v>
          </cell>
        </row>
        <row r="1314">
          <cell r="A1314" t="str">
            <v>06/05/2020</v>
          </cell>
        </row>
        <row r="1315">
          <cell r="A1315" t="str">
            <v>06/05/2020</v>
          </cell>
        </row>
        <row r="1316">
          <cell r="A1316" t="str">
            <v>06/05/2020</v>
          </cell>
        </row>
        <row r="1317">
          <cell r="A1317" t="str">
            <v>06/05/2020</v>
          </cell>
        </row>
        <row r="1318">
          <cell r="A1318" t="str">
            <v>06/05/2020</v>
          </cell>
        </row>
        <row r="1319">
          <cell r="A1319" t="str">
            <v>06/05/2020</v>
          </cell>
        </row>
        <row r="1320">
          <cell r="A1320" t="str">
            <v>06/06/2020</v>
          </cell>
        </row>
        <row r="1321">
          <cell r="A1321" t="str">
            <v>06/06/2020</v>
          </cell>
        </row>
        <row r="1322">
          <cell r="A1322" t="str">
            <v>06/07/2020</v>
          </cell>
        </row>
        <row r="1323">
          <cell r="A1323" t="str">
            <v>06/08/2020</v>
          </cell>
        </row>
        <row r="1324">
          <cell r="A1324" t="str">
            <v>06/08/2020</v>
          </cell>
        </row>
        <row r="1325">
          <cell r="A1325" t="str">
            <v>06/08/2020</v>
          </cell>
        </row>
        <row r="1326">
          <cell r="A1326" t="str">
            <v>06/08/2020</v>
          </cell>
        </row>
        <row r="1327">
          <cell r="A1327" t="str">
            <v>06/08/2020</v>
          </cell>
        </row>
        <row r="1328">
          <cell r="A1328" t="str">
            <v>06/08/2020</v>
          </cell>
        </row>
        <row r="1329">
          <cell r="A1329" t="str">
            <v>06/08/2020</v>
          </cell>
        </row>
        <row r="1330">
          <cell r="A1330" t="str">
            <v>06/08/2020</v>
          </cell>
        </row>
        <row r="1331">
          <cell r="A1331" t="str">
            <v>06/08/2020</v>
          </cell>
        </row>
        <row r="1332">
          <cell r="A1332" t="str">
            <v>06/08/2020</v>
          </cell>
        </row>
        <row r="1333">
          <cell r="A1333" t="str">
            <v>06/09/2020</v>
          </cell>
        </row>
        <row r="1334">
          <cell r="A1334" t="str">
            <v>06/09/2020</v>
          </cell>
        </row>
        <row r="1335">
          <cell r="A1335" t="str">
            <v>06/09/2020</v>
          </cell>
        </row>
        <row r="1336">
          <cell r="A1336" t="str">
            <v>06/09/2020</v>
          </cell>
        </row>
        <row r="1337">
          <cell r="A1337" t="str">
            <v>06/09/2020</v>
          </cell>
        </row>
        <row r="1338">
          <cell r="A1338" t="str">
            <v>06/09/2020</v>
          </cell>
        </row>
        <row r="1339">
          <cell r="A1339" t="str">
            <v>06/09/2020</v>
          </cell>
        </row>
        <row r="1340">
          <cell r="A1340" t="str">
            <v>06/09/2020</v>
          </cell>
        </row>
        <row r="1341">
          <cell r="A1341" t="str">
            <v>06/09/2020</v>
          </cell>
        </row>
        <row r="1342">
          <cell r="A1342" t="str">
            <v>06/10/2020</v>
          </cell>
        </row>
        <row r="1343">
          <cell r="A1343" t="str">
            <v>06/10/2020</v>
          </cell>
        </row>
        <row r="1344">
          <cell r="A1344" t="str">
            <v>06/10/2020</v>
          </cell>
        </row>
        <row r="1345">
          <cell r="A1345" t="str">
            <v>06/10/2020</v>
          </cell>
        </row>
        <row r="1346">
          <cell r="A1346" t="str">
            <v>06/10/2020</v>
          </cell>
        </row>
        <row r="1347">
          <cell r="A1347" t="str">
            <v>06/10/2020</v>
          </cell>
        </row>
        <row r="1348">
          <cell r="A1348" t="str">
            <v>06/10/2020</v>
          </cell>
        </row>
        <row r="1349">
          <cell r="A1349" t="str">
            <v>06/10/2020</v>
          </cell>
        </row>
        <row r="1350">
          <cell r="A1350" t="str">
            <v>06/10/2020</v>
          </cell>
        </row>
        <row r="1351">
          <cell r="A1351" t="str">
            <v>06/10/2020</v>
          </cell>
        </row>
        <row r="1352">
          <cell r="A1352" t="str">
            <v>06/10/2020</v>
          </cell>
        </row>
        <row r="1353">
          <cell r="A1353" t="str">
            <v>06/11/2020</v>
          </cell>
        </row>
        <row r="1354">
          <cell r="A1354" t="str">
            <v>06/11/2020</v>
          </cell>
        </row>
        <row r="1355">
          <cell r="A1355" t="str">
            <v>06/11/2020</v>
          </cell>
        </row>
        <row r="1356">
          <cell r="A1356" t="str">
            <v>06/11/2020</v>
          </cell>
        </row>
        <row r="1357">
          <cell r="A1357" t="str">
            <v>06/11/2020</v>
          </cell>
        </row>
        <row r="1358">
          <cell r="A1358" t="str">
            <v>06/11/2020</v>
          </cell>
        </row>
        <row r="1359">
          <cell r="A1359" t="str">
            <v>06/11/2020</v>
          </cell>
        </row>
        <row r="1360">
          <cell r="A1360" t="str">
            <v>06/11/2020</v>
          </cell>
        </row>
        <row r="1361">
          <cell r="A1361" t="str">
            <v>06/11/2020</v>
          </cell>
        </row>
        <row r="1362">
          <cell r="A1362" t="str">
            <v>06/11/2020</v>
          </cell>
        </row>
        <row r="1363">
          <cell r="A1363" t="str">
            <v>06/11/2020</v>
          </cell>
        </row>
        <row r="1364">
          <cell r="A1364" t="str">
            <v>06/12/2020</v>
          </cell>
        </row>
        <row r="1365">
          <cell r="A1365" t="str">
            <v>06/12/2020</v>
          </cell>
        </row>
        <row r="1366">
          <cell r="A1366" t="str">
            <v>06/12/2020</v>
          </cell>
        </row>
        <row r="1367">
          <cell r="A1367" t="str">
            <v>06/12/2020</v>
          </cell>
        </row>
        <row r="1368">
          <cell r="A1368" t="str">
            <v>06/12/2020</v>
          </cell>
        </row>
        <row r="1369">
          <cell r="A1369" t="str">
            <v>06/12/2020</v>
          </cell>
        </row>
        <row r="1370">
          <cell r="A1370" t="str">
            <v>06/12/2020</v>
          </cell>
        </row>
        <row r="1371">
          <cell r="A1371" t="str">
            <v>06/12/2020</v>
          </cell>
        </row>
        <row r="1372">
          <cell r="A1372" t="str">
            <v>06/12/2020</v>
          </cell>
        </row>
        <row r="1373">
          <cell r="A1373" t="str">
            <v>06/12/2020</v>
          </cell>
        </row>
        <row r="1374">
          <cell r="A1374" t="str">
            <v>06/13/2020</v>
          </cell>
        </row>
        <row r="1375">
          <cell r="A1375" t="str">
            <v>06/13/2020</v>
          </cell>
        </row>
        <row r="1376">
          <cell r="A1376" t="str">
            <v>06/14/2020</v>
          </cell>
        </row>
        <row r="1377">
          <cell r="A1377" t="str">
            <v>06/15/2020</v>
          </cell>
        </row>
        <row r="1378">
          <cell r="A1378" t="str">
            <v>06/15/2020</v>
          </cell>
        </row>
        <row r="1379">
          <cell r="A1379" t="str">
            <v>06/15/2020</v>
          </cell>
        </row>
        <row r="1380">
          <cell r="A1380" t="str">
            <v>06/15/2020</v>
          </cell>
        </row>
        <row r="1381">
          <cell r="A1381" t="str">
            <v>06/15/2020</v>
          </cell>
        </row>
        <row r="1382">
          <cell r="A1382" t="str">
            <v>06/15/2020</v>
          </cell>
        </row>
        <row r="1383">
          <cell r="A1383" t="str">
            <v>06/15/2020</v>
          </cell>
        </row>
        <row r="1384">
          <cell r="A1384" t="str">
            <v>06/15/2020</v>
          </cell>
        </row>
        <row r="1385">
          <cell r="A1385" t="str">
            <v>06/15/2020</v>
          </cell>
        </row>
        <row r="1386">
          <cell r="A1386" t="str">
            <v>06/15/2020</v>
          </cell>
        </row>
        <row r="1387">
          <cell r="A1387" t="str">
            <v>06/16/2020</v>
          </cell>
        </row>
        <row r="1388">
          <cell r="A1388" t="str">
            <v>06/16/2020</v>
          </cell>
        </row>
        <row r="1389">
          <cell r="A1389" t="str">
            <v>06/16/2020</v>
          </cell>
        </row>
        <row r="1390">
          <cell r="A1390" t="str">
            <v>06/16/2020</v>
          </cell>
        </row>
        <row r="1391">
          <cell r="A1391" t="str">
            <v>06/16/2020</v>
          </cell>
        </row>
        <row r="1392">
          <cell r="A1392" t="str">
            <v>06/16/2020</v>
          </cell>
        </row>
        <row r="1393">
          <cell r="A1393" t="str">
            <v>06/16/2020</v>
          </cell>
        </row>
        <row r="1394">
          <cell r="A1394" t="str">
            <v>06/16/2020</v>
          </cell>
        </row>
        <row r="1395">
          <cell r="A1395" t="str">
            <v>06/16/2020</v>
          </cell>
        </row>
        <row r="1396">
          <cell r="A1396" t="str">
            <v>06/16/2020</v>
          </cell>
        </row>
        <row r="1397">
          <cell r="A1397" t="str">
            <v>06/17/2020</v>
          </cell>
        </row>
        <row r="1398">
          <cell r="A1398" t="str">
            <v>06/16/2020</v>
          </cell>
        </row>
        <row r="1399">
          <cell r="A1399" t="str">
            <v>06/17/2020</v>
          </cell>
        </row>
        <row r="1400">
          <cell r="A1400" t="str">
            <v>06/17/2020</v>
          </cell>
        </row>
        <row r="1401">
          <cell r="A1401" t="str">
            <v>06/17/2020</v>
          </cell>
        </row>
        <row r="1402">
          <cell r="A1402" t="str">
            <v>06/17/2020</v>
          </cell>
        </row>
        <row r="1403">
          <cell r="A1403" t="str">
            <v>06/17/2020</v>
          </cell>
        </row>
        <row r="1404">
          <cell r="A1404" t="str">
            <v>06/17/2020</v>
          </cell>
        </row>
        <row r="1405">
          <cell r="A1405" t="str">
            <v>06/17/2020</v>
          </cell>
        </row>
        <row r="1406">
          <cell r="A1406" t="str">
            <v>06/17/2020</v>
          </cell>
        </row>
        <row r="1407">
          <cell r="A1407" t="str">
            <v>06/17/2020</v>
          </cell>
        </row>
        <row r="1408">
          <cell r="A1408" t="str">
            <v>06/17/2020</v>
          </cell>
        </row>
        <row r="1409">
          <cell r="A1409" t="str">
            <v>06/17/2020</v>
          </cell>
        </row>
        <row r="1410">
          <cell r="A1410" t="str">
            <v>06/18/2020</v>
          </cell>
        </row>
        <row r="1411">
          <cell r="A1411" t="str">
            <v>06/18/2020</v>
          </cell>
        </row>
        <row r="1412">
          <cell r="A1412" t="str">
            <v>06/18/2020</v>
          </cell>
        </row>
        <row r="1413">
          <cell r="A1413" t="str">
            <v>06/18/2020</v>
          </cell>
        </row>
        <row r="1414">
          <cell r="A1414" t="str">
            <v>06/18/2020</v>
          </cell>
        </row>
        <row r="1415">
          <cell r="A1415" t="str">
            <v>06/18/2020</v>
          </cell>
        </row>
        <row r="1416">
          <cell r="A1416" t="str">
            <v>06/18/2020</v>
          </cell>
        </row>
        <row r="1417">
          <cell r="A1417" t="str">
            <v>06/18/2020</v>
          </cell>
        </row>
        <row r="1418">
          <cell r="A1418" t="str">
            <v>06/18/2020</v>
          </cell>
        </row>
        <row r="1419">
          <cell r="A1419" t="str">
            <v>06/18/2020</v>
          </cell>
        </row>
        <row r="1420">
          <cell r="A1420" t="str">
            <v>06/18/2020</v>
          </cell>
        </row>
        <row r="1421">
          <cell r="A1421" t="str">
            <v>06/19/2020</v>
          </cell>
        </row>
        <row r="1422">
          <cell r="A1422" t="str">
            <v>06/19/2020</v>
          </cell>
        </row>
        <row r="1423">
          <cell r="A1423" t="str">
            <v>06/19/2020</v>
          </cell>
        </row>
        <row r="1424">
          <cell r="A1424" t="str">
            <v>06/19/2020</v>
          </cell>
        </row>
        <row r="1425">
          <cell r="A1425" t="str">
            <v>06/19/2020</v>
          </cell>
        </row>
        <row r="1426">
          <cell r="A1426" t="str">
            <v>06/19/2020</v>
          </cell>
        </row>
        <row r="1427">
          <cell r="A1427" t="str">
            <v>06/19/2020</v>
          </cell>
        </row>
        <row r="1428">
          <cell r="A1428" t="str">
            <v>06/19/2020</v>
          </cell>
        </row>
        <row r="1429">
          <cell r="A1429" t="str">
            <v>06/19/2020</v>
          </cell>
        </row>
        <row r="1430">
          <cell r="A1430" t="str">
            <v>06/19/2020</v>
          </cell>
        </row>
        <row r="1431">
          <cell r="A1431" t="str">
            <v>06/20/2020</v>
          </cell>
        </row>
        <row r="1432">
          <cell r="A1432" t="str">
            <v>06/20/2020</v>
          </cell>
        </row>
        <row r="1433">
          <cell r="A1433" t="str">
            <v>06/21/2020</v>
          </cell>
        </row>
        <row r="1434">
          <cell r="A1434" t="str">
            <v>06/22/2020</v>
          </cell>
        </row>
        <row r="1435">
          <cell r="A1435" t="str">
            <v>06/22/2020</v>
          </cell>
        </row>
        <row r="1436">
          <cell r="A1436" t="str">
            <v>06/22/2020</v>
          </cell>
        </row>
        <row r="1437">
          <cell r="A1437" t="str">
            <v>06/22/2020</v>
          </cell>
        </row>
        <row r="1438">
          <cell r="A1438" t="str">
            <v>06/22/2020</v>
          </cell>
        </row>
        <row r="1439">
          <cell r="A1439" t="str">
            <v>06/22/2020</v>
          </cell>
        </row>
        <row r="1440">
          <cell r="A1440" t="str">
            <v>06/22/2020</v>
          </cell>
        </row>
        <row r="1441">
          <cell r="A1441" t="str">
            <v>06/22/2020</v>
          </cell>
        </row>
        <row r="1442">
          <cell r="A1442" t="str">
            <v>06/22/2020</v>
          </cell>
        </row>
        <row r="1443">
          <cell r="A1443" t="str">
            <v>06/22/2020</v>
          </cell>
        </row>
        <row r="1444">
          <cell r="A1444" t="str">
            <v>06/22/2020</v>
          </cell>
        </row>
        <row r="1445">
          <cell r="A1445" t="str">
            <v>06/23/2020</v>
          </cell>
        </row>
        <row r="1446">
          <cell r="A1446" t="str">
            <v>06/23/2020</v>
          </cell>
        </row>
        <row r="1447">
          <cell r="A1447" t="str">
            <v>06/23/2020</v>
          </cell>
        </row>
        <row r="1448">
          <cell r="A1448" t="str">
            <v>06/23/2020</v>
          </cell>
        </row>
        <row r="1449">
          <cell r="A1449" t="str">
            <v>06/23/2020</v>
          </cell>
        </row>
        <row r="1450">
          <cell r="A1450" t="str">
            <v>06/23/2020</v>
          </cell>
        </row>
        <row r="1451">
          <cell r="A1451" t="str">
            <v>06/23/2020</v>
          </cell>
        </row>
        <row r="1452">
          <cell r="A1452" t="str">
            <v>06/23/2020</v>
          </cell>
        </row>
        <row r="1453">
          <cell r="A1453" t="str">
            <v>06/23/2020</v>
          </cell>
        </row>
        <row r="1454">
          <cell r="A1454" t="str">
            <v>06/23/2020</v>
          </cell>
        </row>
        <row r="1455">
          <cell r="A1455" t="str">
            <v>06/24/2020</v>
          </cell>
        </row>
        <row r="1456">
          <cell r="A1456" t="str">
            <v>06/24/2020</v>
          </cell>
        </row>
        <row r="1457">
          <cell r="A1457" t="str">
            <v>06/24/2020</v>
          </cell>
        </row>
        <row r="1458">
          <cell r="A1458" t="str">
            <v>06/24/2020</v>
          </cell>
        </row>
        <row r="1459">
          <cell r="A1459" t="str">
            <v>06/24/2020</v>
          </cell>
        </row>
        <row r="1460">
          <cell r="A1460" t="str">
            <v>06/24/2020</v>
          </cell>
        </row>
        <row r="1461">
          <cell r="A1461" t="str">
            <v>06/24/2020</v>
          </cell>
        </row>
        <row r="1462">
          <cell r="A1462" t="str">
            <v>06/24/2020</v>
          </cell>
        </row>
        <row r="1463">
          <cell r="A1463" t="str">
            <v>06/24/2020</v>
          </cell>
        </row>
        <row r="1464">
          <cell r="A1464" t="str">
            <v>06/24/2020</v>
          </cell>
        </row>
        <row r="1465">
          <cell r="A1465" t="str">
            <v>06/25/2020</v>
          </cell>
        </row>
        <row r="1466">
          <cell r="A1466" t="str">
            <v>06/25/2020</v>
          </cell>
        </row>
        <row r="1467">
          <cell r="A1467" t="str">
            <v>06/25/2020</v>
          </cell>
        </row>
        <row r="1468">
          <cell r="A1468" t="str">
            <v>06/25/2020</v>
          </cell>
        </row>
        <row r="1469">
          <cell r="A1469" t="str">
            <v>06/25/2020</v>
          </cell>
        </row>
        <row r="1470">
          <cell r="A1470" t="str">
            <v>06/25/2020</v>
          </cell>
        </row>
        <row r="1471">
          <cell r="A1471" t="str">
            <v>06/25/2020</v>
          </cell>
        </row>
        <row r="1472">
          <cell r="A1472" t="str">
            <v>06/25/2020</v>
          </cell>
        </row>
        <row r="1473">
          <cell r="A1473" t="str">
            <v>06/25/2020</v>
          </cell>
        </row>
        <row r="1474">
          <cell r="A1474" t="str">
            <v>06/25/2020</v>
          </cell>
        </row>
        <row r="1475">
          <cell r="A1475" t="str">
            <v>06/25/2020</v>
          </cell>
        </row>
        <row r="1476">
          <cell r="A1476" t="str">
            <v>06/25/2020</v>
          </cell>
        </row>
        <row r="1477">
          <cell r="A1477" t="str">
            <v>06/26/2020</v>
          </cell>
        </row>
        <row r="1478">
          <cell r="A1478" t="str">
            <v>06/26/2020</v>
          </cell>
        </row>
        <row r="1479">
          <cell r="A1479" t="str">
            <v>06/26/2020</v>
          </cell>
        </row>
        <row r="1480">
          <cell r="A1480" t="str">
            <v>06/26/2020</v>
          </cell>
        </row>
        <row r="1481">
          <cell r="A1481" t="str">
            <v>06/26/2020</v>
          </cell>
        </row>
        <row r="1482">
          <cell r="A1482" t="str">
            <v>06/26/2020</v>
          </cell>
        </row>
        <row r="1483">
          <cell r="A1483" t="str">
            <v>06/26/2020</v>
          </cell>
        </row>
        <row r="1484">
          <cell r="A1484" t="str">
            <v>06/26/2020</v>
          </cell>
        </row>
        <row r="1485">
          <cell r="A1485" t="str">
            <v>06/26/2020</v>
          </cell>
        </row>
        <row r="1486">
          <cell r="A1486" t="str">
            <v>06/27/2020</v>
          </cell>
        </row>
        <row r="1487">
          <cell r="A1487" t="str">
            <v>06/27/2020</v>
          </cell>
        </row>
        <row r="1488">
          <cell r="A1488" t="str">
            <v>06/28/2020</v>
          </cell>
        </row>
        <row r="1489">
          <cell r="A1489" t="str">
            <v>06/29/2020</v>
          </cell>
        </row>
        <row r="1490">
          <cell r="A1490" t="str">
            <v>06/29/2020</v>
          </cell>
        </row>
        <row r="1491">
          <cell r="A1491" t="str">
            <v>06/29/2020</v>
          </cell>
        </row>
        <row r="1492">
          <cell r="A1492" t="str">
            <v>06/29/2020</v>
          </cell>
        </row>
        <row r="1493">
          <cell r="A1493" t="str">
            <v>06/29/2020</v>
          </cell>
        </row>
        <row r="1494">
          <cell r="A1494" t="str">
            <v>06/29/2020</v>
          </cell>
        </row>
        <row r="1495">
          <cell r="A1495" t="str">
            <v>06/29/2020</v>
          </cell>
        </row>
        <row r="1496">
          <cell r="A1496" t="str">
            <v>06/29/2020</v>
          </cell>
        </row>
        <row r="1497">
          <cell r="A1497" t="str">
            <v>06/29/2020</v>
          </cell>
        </row>
        <row r="1498">
          <cell r="A1498" t="str">
            <v>06/29/2020</v>
          </cell>
        </row>
        <row r="1499">
          <cell r="A1499" t="str">
            <v>06/29/2020</v>
          </cell>
        </row>
        <row r="1500">
          <cell r="A1500" t="str">
            <v>06/29/2020</v>
          </cell>
        </row>
        <row r="1501">
          <cell r="A1501" t="str">
            <v>06/29/2020</v>
          </cell>
        </row>
        <row r="1502">
          <cell r="A1502" t="str">
            <v>06/30/2020</v>
          </cell>
        </row>
        <row r="1503">
          <cell r="A1503" t="str">
            <v>06/30/2020</v>
          </cell>
        </row>
        <row r="1504">
          <cell r="A1504" t="str">
            <v>06/30/2020</v>
          </cell>
        </row>
        <row r="1505">
          <cell r="A1505" t="str">
            <v>06/30/2020</v>
          </cell>
        </row>
        <row r="1506">
          <cell r="A1506" t="str">
            <v>06/30/2020</v>
          </cell>
        </row>
        <row r="1507">
          <cell r="A1507" t="str">
            <v>06/30/2020</v>
          </cell>
        </row>
        <row r="1508">
          <cell r="A1508" t="str">
            <v>06/30/2020</v>
          </cell>
        </row>
        <row r="1509">
          <cell r="A1509" t="str">
            <v>06/30/2020</v>
          </cell>
        </row>
        <row r="1510">
          <cell r="A1510" t="str">
            <v>06/30/2020</v>
          </cell>
        </row>
        <row r="1511">
          <cell r="A1511" t="str">
            <v>06/30/2020</v>
          </cell>
        </row>
        <row r="1512">
          <cell r="A1512" t="str">
            <v>07/01/2020</v>
          </cell>
        </row>
        <row r="1513">
          <cell r="A1513" t="str">
            <v>07/01/2020</v>
          </cell>
        </row>
        <row r="1514">
          <cell r="A1514" t="str">
            <v>07/01/2020</v>
          </cell>
        </row>
        <row r="1515">
          <cell r="A1515" t="str">
            <v>07/01/2020</v>
          </cell>
        </row>
        <row r="1516">
          <cell r="A1516" t="str">
            <v>07/01/2020</v>
          </cell>
        </row>
        <row r="1517">
          <cell r="A1517" t="str">
            <v>07/01/2020</v>
          </cell>
        </row>
        <row r="1518">
          <cell r="A1518" t="str">
            <v>07/01/2020</v>
          </cell>
        </row>
        <row r="1519">
          <cell r="A1519" t="str">
            <v>07/01/2020</v>
          </cell>
        </row>
        <row r="1520">
          <cell r="A1520" t="str">
            <v>07/01/2020</v>
          </cell>
        </row>
        <row r="1521">
          <cell r="A1521" t="str">
            <v>07/01/2020</v>
          </cell>
        </row>
        <row r="1522">
          <cell r="A1522" t="str">
            <v>07/01/2020</v>
          </cell>
        </row>
        <row r="1523">
          <cell r="A1523" t="str">
            <v>07/01/2020</v>
          </cell>
        </row>
        <row r="1524">
          <cell r="A1524" t="str">
            <v>07/02/2020</v>
          </cell>
        </row>
        <row r="1525">
          <cell r="A1525" t="str">
            <v>07/02/2020</v>
          </cell>
        </row>
        <row r="1526">
          <cell r="A1526" t="str">
            <v>07/02/2020</v>
          </cell>
        </row>
        <row r="1527">
          <cell r="A1527" t="str">
            <v>07/02/2020</v>
          </cell>
        </row>
        <row r="1528">
          <cell r="A1528" t="str">
            <v>07/02/2020</v>
          </cell>
        </row>
        <row r="1529">
          <cell r="A1529" t="str">
            <v>07/02/2020</v>
          </cell>
        </row>
        <row r="1530">
          <cell r="A1530" t="str">
            <v>07/02/2020</v>
          </cell>
        </row>
        <row r="1531">
          <cell r="A1531" t="str">
            <v>07/02/2020</v>
          </cell>
        </row>
        <row r="1532">
          <cell r="A1532" t="str">
            <v>07/02/2020</v>
          </cell>
        </row>
        <row r="1533">
          <cell r="A1533" t="str">
            <v>07/02/2020</v>
          </cell>
        </row>
        <row r="1534">
          <cell r="A1534" t="str">
            <v>07/02/2020</v>
          </cell>
        </row>
        <row r="1535">
          <cell r="A1535" t="str">
            <v>07/03/2020</v>
          </cell>
        </row>
        <row r="1536">
          <cell r="A1536" t="str">
            <v>07/03/2020</v>
          </cell>
        </row>
        <row r="1537">
          <cell r="A1537" t="str">
            <v>07/03/2020</v>
          </cell>
        </row>
        <row r="1538">
          <cell r="A1538" t="str">
            <v>07/03/2020</v>
          </cell>
        </row>
        <row r="1539">
          <cell r="A1539" t="str">
            <v>07/03/2020</v>
          </cell>
        </row>
        <row r="1540">
          <cell r="A1540" t="str">
            <v>07/03/2020</v>
          </cell>
        </row>
        <row r="1541">
          <cell r="A1541" t="str">
            <v>07/03/2020</v>
          </cell>
        </row>
        <row r="1542">
          <cell r="A1542" t="str">
            <v>07/04/2020</v>
          </cell>
        </row>
        <row r="1543">
          <cell r="A1543" t="str">
            <v>07/04/2020</v>
          </cell>
        </row>
        <row r="1544">
          <cell r="A1544" t="str">
            <v>07/04/2020</v>
          </cell>
        </row>
        <row r="1545">
          <cell r="A1545" t="str">
            <v>07/05/2020</v>
          </cell>
        </row>
        <row r="1546">
          <cell r="A1546" t="str">
            <v>07/06/2020</v>
          </cell>
        </row>
        <row r="1547">
          <cell r="A1547" t="str">
            <v>07/06/2020</v>
          </cell>
        </row>
        <row r="1548">
          <cell r="A1548" t="str">
            <v>07/06/2020</v>
          </cell>
        </row>
        <row r="1549">
          <cell r="A1549" t="str">
            <v>07/06/2020</v>
          </cell>
        </row>
        <row r="1550">
          <cell r="A1550" t="str">
            <v>07/06/2020</v>
          </cell>
        </row>
        <row r="1551">
          <cell r="A1551" t="str">
            <v>07/06/2020</v>
          </cell>
        </row>
        <row r="1552">
          <cell r="A1552" t="str">
            <v>07/06/2020</v>
          </cell>
        </row>
        <row r="1553">
          <cell r="A1553" t="str">
            <v>07/06/2020</v>
          </cell>
        </row>
        <row r="1554">
          <cell r="A1554" t="str">
            <v>07/06/2020</v>
          </cell>
        </row>
        <row r="1555">
          <cell r="A1555" t="str">
            <v>07/06/2020</v>
          </cell>
        </row>
        <row r="1556">
          <cell r="A1556" t="str">
            <v>07/07/2020</v>
          </cell>
        </row>
        <row r="1557">
          <cell r="A1557" t="str">
            <v>07/07/2020</v>
          </cell>
        </row>
        <row r="1558">
          <cell r="A1558" t="str">
            <v>07/07/2020</v>
          </cell>
        </row>
        <row r="1559">
          <cell r="A1559" t="str">
            <v>07/07/2020</v>
          </cell>
        </row>
        <row r="1560">
          <cell r="A1560" t="str">
            <v>07/07/2020</v>
          </cell>
        </row>
        <row r="1561">
          <cell r="A1561" t="str">
            <v>07/07/2020</v>
          </cell>
        </row>
        <row r="1562">
          <cell r="A1562" t="str">
            <v>07/07/2020</v>
          </cell>
        </row>
        <row r="1563">
          <cell r="A1563" t="str">
            <v>07/07/2020</v>
          </cell>
        </row>
        <row r="1564">
          <cell r="A1564" t="str">
            <v>07/07/2020</v>
          </cell>
        </row>
        <row r="1565">
          <cell r="A1565" t="str">
            <v>07/07/2020</v>
          </cell>
        </row>
        <row r="1566">
          <cell r="A1566" t="str">
            <v>07/08/2020</v>
          </cell>
        </row>
        <row r="1567">
          <cell r="A1567" t="str">
            <v>07/08/2020</v>
          </cell>
        </row>
        <row r="1568">
          <cell r="A1568" t="str">
            <v>07/08/2020</v>
          </cell>
        </row>
        <row r="1569">
          <cell r="A1569" t="str">
            <v>07/08/2020</v>
          </cell>
        </row>
        <row r="1570">
          <cell r="A1570" t="str">
            <v>07/08/2020</v>
          </cell>
        </row>
        <row r="1571">
          <cell r="A1571" t="str">
            <v>07/08/2020</v>
          </cell>
        </row>
        <row r="1572">
          <cell r="A1572" t="str">
            <v>07/08/2020</v>
          </cell>
        </row>
        <row r="1573">
          <cell r="A1573" t="str">
            <v>07/08/2020</v>
          </cell>
        </row>
        <row r="1574">
          <cell r="A1574" t="str">
            <v>07/08/2020</v>
          </cell>
        </row>
        <row r="1575">
          <cell r="A1575" t="str">
            <v>07/08/2020</v>
          </cell>
        </row>
        <row r="1576">
          <cell r="A1576" t="str">
            <v>07/08/2020</v>
          </cell>
        </row>
        <row r="1577">
          <cell r="A1577" t="str">
            <v>07/08/2020</v>
          </cell>
        </row>
        <row r="1578">
          <cell r="A1578" t="str">
            <v>07/08/2020</v>
          </cell>
        </row>
        <row r="1579">
          <cell r="A1579" t="str">
            <v>07/09/2020</v>
          </cell>
        </row>
        <row r="1580">
          <cell r="A1580" t="str">
            <v>07/09/2020</v>
          </cell>
        </row>
        <row r="1581">
          <cell r="A1581" t="str">
            <v>07/09/2020</v>
          </cell>
        </row>
        <row r="1582">
          <cell r="A1582" t="str">
            <v>07/09/2020</v>
          </cell>
        </row>
        <row r="1583">
          <cell r="A1583" t="str">
            <v>07/09/2020</v>
          </cell>
        </row>
        <row r="1584">
          <cell r="A1584" t="str">
            <v>07/09/2020</v>
          </cell>
        </row>
        <row r="1585">
          <cell r="A1585" t="str">
            <v>07/09/2020</v>
          </cell>
        </row>
        <row r="1586">
          <cell r="A1586" t="str">
            <v>07/09/2020</v>
          </cell>
        </row>
        <row r="1587">
          <cell r="A1587" t="str">
            <v>07/09/2020</v>
          </cell>
        </row>
        <row r="1588">
          <cell r="A1588" t="str">
            <v>07/09/2020</v>
          </cell>
        </row>
        <row r="1589">
          <cell r="A1589" t="str">
            <v>07/10/2020</v>
          </cell>
        </row>
        <row r="1590">
          <cell r="A1590" t="str">
            <v>07/10/2020</v>
          </cell>
        </row>
        <row r="1591">
          <cell r="A1591" t="str">
            <v>07/10/2020</v>
          </cell>
        </row>
        <row r="1592">
          <cell r="A1592" t="str">
            <v>07/10/2020</v>
          </cell>
        </row>
        <row r="1593">
          <cell r="A1593" t="str">
            <v>07/10/2020</v>
          </cell>
        </row>
        <row r="1594">
          <cell r="A1594" t="str">
            <v>07/10/2020</v>
          </cell>
        </row>
        <row r="1595">
          <cell r="A1595" t="str">
            <v>07/10/2020</v>
          </cell>
        </row>
        <row r="1596">
          <cell r="A1596" t="str">
            <v>07/10/2020</v>
          </cell>
        </row>
        <row r="1597">
          <cell r="A1597" t="str">
            <v>07/10/2020</v>
          </cell>
        </row>
        <row r="1598">
          <cell r="A1598" t="str">
            <v>07/10/2020</v>
          </cell>
        </row>
        <row r="1599">
          <cell r="A1599" t="str">
            <v>07/10/2020</v>
          </cell>
        </row>
        <row r="1600">
          <cell r="A1600" t="str">
            <v>07/11/2020</v>
          </cell>
        </row>
        <row r="1601">
          <cell r="A1601" t="str">
            <v>07/11/2020</v>
          </cell>
        </row>
        <row r="1602">
          <cell r="A1602" t="str">
            <v>07/12/2020</v>
          </cell>
        </row>
        <row r="1603">
          <cell r="A1603" t="str">
            <v>07/13/2020</v>
          </cell>
        </row>
        <row r="1604">
          <cell r="A1604" t="str">
            <v>07/13/2020</v>
          </cell>
        </row>
        <row r="1605">
          <cell r="A1605" t="str">
            <v>07/13/2020</v>
          </cell>
        </row>
        <row r="1606">
          <cell r="A1606" t="str">
            <v>07/13/2020</v>
          </cell>
        </row>
        <row r="1607">
          <cell r="A1607" t="str">
            <v>07/13/2020</v>
          </cell>
        </row>
        <row r="1608">
          <cell r="A1608" t="str">
            <v>07/13/2020</v>
          </cell>
        </row>
        <row r="1609">
          <cell r="A1609" t="str">
            <v>07/13/2020</v>
          </cell>
        </row>
        <row r="1610">
          <cell r="A1610" t="str">
            <v>07/13/2020</v>
          </cell>
        </row>
        <row r="1611">
          <cell r="A1611" t="str">
            <v>07/13/2020</v>
          </cell>
        </row>
        <row r="1612">
          <cell r="A1612" t="str">
            <v>07/13/2020</v>
          </cell>
        </row>
        <row r="1613">
          <cell r="A1613" t="str">
            <v>07/14/2020</v>
          </cell>
        </row>
        <row r="1614">
          <cell r="A1614" t="str">
            <v>07/14/2020</v>
          </cell>
        </row>
        <row r="1615">
          <cell r="A1615" t="str">
            <v>07/14/2020</v>
          </cell>
        </row>
        <row r="1616">
          <cell r="A1616" t="str">
            <v>07/14/2020</v>
          </cell>
        </row>
        <row r="1617">
          <cell r="A1617" t="str">
            <v>07/14/2020</v>
          </cell>
        </row>
        <row r="1618">
          <cell r="A1618" t="str">
            <v>07/14/2020</v>
          </cell>
        </row>
        <row r="1619">
          <cell r="A1619" t="str">
            <v>07/14/2020</v>
          </cell>
        </row>
        <row r="1620">
          <cell r="A1620" t="str">
            <v>07/14/2020</v>
          </cell>
        </row>
        <row r="1621">
          <cell r="A1621" t="str">
            <v>07/14/2020</v>
          </cell>
        </row>
        <row r="1622">
          <cell r="A1622" t="str">
            <v>07/14/2020</v>
          </cell>
        </row>
        <row r="1623">
          <cell r="A1623" t="str">
            <v>07/15/2020</v>
          </cell>
        </row>
        <row r="1624">
          <cell r="A1624" t="str">
            <v>07/15/2020</v>
          </cell>
        </row>
        <row r="1625">
          <cell r="A1625" t="str">
            <v>07/15/2020</v>
          </cell>
        </row>
        <row r="1626">
          <cell r="A1626" t="str">
            <v>07/15/2020</v>
          </cell>
        </row>
        <row r="1627">
          <cell r="A1627" t="str">
            <v>07/15/2020</v>
          </cell>
        </row>
        <row r="1628">
          <cell r="A1628" t="str">
            <v>07/15/2020</v>
          </cell>
        </row>
        <row r="1629">
          <cell r="A1629" t="str">
            <v>07/15/2020</v>
          </cell>
        </row>
        <row r="1630">
          <cell r="A1630" t="str">
            <v>07/15/2020</v>
          </cell>
        </row>
        <row r="1631">
          <cell r="A1631" t="str">
            <v>07/15/2020</v>
          </cell>
        </row>
        <row r="1632">
          <cell r="A1632" t="str">
            <v>07/15/2020</v>
          </cell>
        </row>
        <row r="1633">
          <cell r="A1633" t="str">
            <v>07/16/2020</v>
          </cell>
        </row>
        <row r="1634">
          <cell r="A1634" t="str">
            <v>07/16/2020</v>
          </cell>
        </row>
        <row r="1635">
          <cell r="A1635" t="str">
            <v>07/16/2020</v>
          </cell>
        </row>
        <row r="1636">
          <cell r="A1636" t="str">
            <v>07/16/2020</v>
          </cell>
        </row>
        <row r="1637">
          <cell r="A1637" t="str">
            <v>07/16/2020</v>
          </cell>
        </row>
        <row r="1638">
          <cell r="A1638" t="str">
            <v>07/16/2020</v>
          </cell>
        </row>
        <row r="1639">
          <cell r="A1639" t="str">
            <v>07/16/2020</v>
          </cell>
        </row>
        <row r="1640">
          <cell r="A1640" t="str">
            <v>07/16/2020</v>
          </cell>
        </row>
        <row r="1641">
          <cell r="A1641" t="str">
            <v>07/16/2020</v>
          </cell>
        </row>
        <row r="1642">
          <cell r="A1642" t="str">
            <v>07/16/2020</v>
          </cell>
        </row>
        <row r="1643">
          <cell r="A1643" t="str">
            <v>07/16/2020</v>
          </cell>
        </row>
        <row r="1644">
          <cell r="A1644" t="str">
            <v>07/16/2020</v>
          </cell>
        </row>
        <row r="1645">
          <cell r="A1645" t="str">
            <v>07/16/2020</v>
          </cell>
        </row>
        <row r="1646">
          <cell r="A1646" t="str">
            <v>07/16/2020</v>
          </cell>
        </row>
        <row r="1647">
          <cell r="A1647" t="str">
            <v>07/17/2020</v>
          </cell>
        </row>
        <row r="1648">
          <cell r="A1648" t="str">
            <v>07/17/2020</v>
          </cell>
        </row>
        <row r="1649">
          <cell r="A1649" t="str">
            <v>07/17/2020</v>
          </cell>
        </row>
        <row r="1650">
          <cell r="A1650" t="str">
            <v>07/17/2020</v>
          </cell>
        </row>
        <row r="1651">
          <cell r="A1651" t="str">
            <v>07/17/2020</v>
          </cell>
        </row>
        <row r="1652">
          <cell r="A1652" t="str">
            <v>07/17/2020</v>
          </cell>
        </row>
        <row r="1653">
          <cell r="A1653" t="str">
            <v>07/17/2020</v>
          </cell>
        </row>
        <row r="1654">
          <cell r="A1654" t="str">
            <v>07/17/2020</v>
          </cell>
        </row>
        <row r="1655">
          <cell r="A1655" t="str">
            <v>07/17/2020</v>
          </cell>
        </row>
        <row r="1656">
          <cell r="A1656" t="str">
            <v>07/17/2020</v>
          </cell>
        </row>
        <row r="1657">
          <cell r="A1657" t="str">
            <v>07/17/2020</v>
          </cell>
        </row>
        <row r="1658">
          <cell r="A1658" t="str">
            <v>07/18/2020</v>
          </cell>
        </row>
        <row r="1659">
          <cell r="A1659" t="str">
            <v>07/18/2020</v>
          </cell>
        </row>
        <row r="1660">
          <cell r="A1660" t="str">
            <v>07/19/2020</v>
          </cell>
        </row>
        <row r="1661">
          <cell r="A1661" t="str">
            <v>07/20/2020</v>
          </cell>
        </row>
        <row r="1662">
          <cell r="A1662" t="str">
            <v>07/20/2020</v>
          </cell>
        </row>
        <row r="1663">
          <cell r="A1663" t="str">
            <v>07/20/2020</v>
          </cell>
        </row>
        <row r="1664">
          <cell r="A1664" t="str">
            <v>07/20/2020</v>
          </cell>
        </row>
        <row r="1665">
          <cell r="A1665" t="str">
            <v>07/20/2020</v>
          </cell>
        </row>
        <row r="1666">
          <cell r="A1666" t="str">
            <v>07/20/2020</v>
          </cell>
        </row>
        <row r="1667">
          <cell r="A1667" t="str">
            <v>07/20/2020</v>
          </cell>
        </row>
        <row r="1668">
          <cell r="A1668" t="str">
            <v>07/20/2020</v>
          </cell>
        </row>
        <row r="1669">
          <cell r="A1669" t="str">
            <v>07/20/2020</v>
          </cell>
        </row>
        <row r="1670">
          <cell r="A1670" t="str">
            <v>07/20/2020</v>
          </cell>
        </row>
        <row r="1671">
          <cell r="A1671" t="str">
            <v>07/21/2020</v>
          </cell>
        </row>
        <row r="1672">
          <cell r="A1672" t="str">
            <v>07/21/2020</v>
          </cell>
        </row>
        <row r="1673">
          <cell r="A1673" t="str">
            <v>07/21/2020</v>
          </cell>
        </row>
        <row r="1674">
          <cell r="A1674" t="str">
            <v>07/21/2020</v>
          </cell>
        </row>
        <row r="1675">
          <cell r="A1675" t="str">
            <v>07/21/2020</v>
          </cell>
        </row>
        <row r="1676">
          <cell r="A1676" t="str">
            <v>07/21/2020</v>
          </cell>
        </row>
        <row r="1677">
          <cell r="A1677" t="str">
            <v>07/21/2020</v>
          </cell>
        </row>
        <row r="1678">
          <cell r="A1678" t="str">
            <v>07/21/2020</v>
          </cell>
        </row>
        <row r="1679">
          <cell r="A1679" t="str">
            <v>07/21/2020</v>
          </cell>
        </row>
        <row r="1680">
          <cell r="A1680" t="str">
            <v>07/21/2020</v>
          </cell>
        </row>
        <row r="1681">
          <cell r="A1681" t="str">
            <v>07/22/2020</v>
          </cell>
        </row>
        <row r="1682">
          <cell r="A1682" t="str">
            <v>07/22/2020</v>
          </cell>
        </row>
        <row r="1683">
          <cell r="A1683" t="str">
            <v>07/22/2020</v>
          </cell>
        </row>
        <row r="1684">
          <cell r="A1684" t="str">
            <v>07/22/2020</v>
          </cell>
        </row>
        <row r="1685">
          <cell r="A1685" t="str">
            <v>07/22/2020</v>
          </cell>
        </row>
        <row r="1686">
          <cell r="A1686" t="str">
            <v>07/22/2020</v>
          </cell>
        </row>
        <row r="1687">
          <cell r="A1687" t="str">
            <v>07/22/2020</v>
          </cell>
        </row>
        <row r="1688">
          <cell r="A1688" t="str">
            <v>07/22/2020</v>
          </cell>
        </row>
        <row r="1689">
          <cell r="A1689" t="str">
            <v>07/22/2020</v>
          </cell>
        </row>
        <row r="1690">
          <cell r="A1690" t="str">
            <v>07/22/2020</v>
          </cell>
        </row>
        <row r="1691">
          <cell r="A1691" t="str">
            <v>07/22/2020</v>
          </cell>
        </row>
        <row r="1692">
          <cell r="A1692" t="str">
            <v>07/23/2020</v>
          </cell>
        </row>
        <row r="1693">
          <cell r="A1693" t="str">
            <v>07/23/2020</v>
          </cell>
        </row>
        <row r="1694">
          <cell r="A1694" t="str">
            <v>07/23/2020</v>
          </cell>
        </row>
        <row r="1695">
          <cell r="A1695" t="str">
            <v>07/23/2020</v>
          </cell>
        </row>
        <row r="1696">
          <cell r="A1696" t="str">
            <v>07/23/2020</v>
          </cell>
        </row>
        <row r="1697">
          <cell r="A1697" t="str">
            <v>07/23/2020</v>
          </cell>
        </row>
        <row r="1698">
          <cell r="A1698" t="str">
            <v>07/23/2020</v>
          </cell>
        </row>
        <row r="1699">
          <cell r="A1699" t="str">
            <v>07/23/2020</v>
          </cell>
        </row>
        <row r="1700">
          <cell r="A1700" t="str">
            <v>07/23/2020</v>
          </cell>
        </row>
        <row r="1701">
          <cell r="A1701" t="str">
            <v>07/23/2020</v>
          </cell>
        </row>
        <row r="1702">
          <cell r="A1702" t="str">
            <v>07/24/2020</v>
          </cell>
        </row>
        <row r="1703">
          <cell r="A1703" t="str">
            <v>07/24/2020</v>
          </cell>
        </row>
        <row r="1704">
          <cell r="A1704" t="str">
            <v>07/24/2020</v>
          </cell>
        </row>
        <row r="1705">
          <cell r="A1705" t="str">
            <v>07/24/2020</v>
          </cell>
        </row>
        <row r="1706">
          <cell r="A1706" t="str">
            <v>07/24/2020</v>
          </cell>
        </row>
        <row r="1707">
          <cell r="A1707" t="str">
            <v>07/24/2020</v>
          </cell>
        </row>
        <row r="1708">
          <cell r="A1708" t="str">
            <v>07/24/2020</v>
          </cell>
        </row>
        <row r="1709">
          <cell r="A1709" t="str">
            <v>07/24/2020</v>
          </cell>
        </row>
        <row r="1710">
          <cell r="A1710" t="str">
            <v>07/24/2020</v>
          </cell>
        </row>
        <row r="1711">
          <cell r="A1711" t="str">
            <v>07/24/2020</v>
          </cell>
        </row>
        <row r="1712">
          <cell r="A1712" t="str">
            <v>07/25/2020</v>
          </cell>
        </row>
        <row r="1713">
          <cell r="A1713" t="str">
            <v>07/25/2020</v>
          </cell>
        </row>
        <row r="1714">
          <cell r="A1714" t="str">
            <v>07/26/2020</v>
          </cell>
        </row>
        <row r="1715">
          <cell r="A1715" t="str">
            <v>07/27/2020</v>
          </cell>
        </row>
        <row r="1716">
          <cell r="A1716" t="str">
            <v>07/27/2020</v>
          </cell>
        </row>
        <row r="1717">
          <cell r="A1717" t="str">
            <v>07/27/2020</v>
          </cell>
        </row>
        <row r="1718">
          <cell r="A1718" t="str">
            <v>07/27/2020</v>
          </cell>
        </row>
        <row r="1719">
          <cell r="A1719" t="str">
            <v>07/27/2020</v>
          </cell>
        </row>
        <row r="1720">
          <cell r="A1720" t="str">
            <v>07/27/2020</v>
          </cell>
        </row>
        <row r="1721">
          <cell r="A1721" t="str">
            <v>07/27/2020</v>
          </cell>
        </row>
        <row r="1722">
          <cell r="A1722" t="str">
            <v>07/27/2020</v>
          </cell>
        </row>
        <row r="1723">
          <cell r="A1723" t="str">
            <v>07/27/2020</v>
          </cell>
        </row>
        <row r="1724">
          <cell r="A1724" t="str">
            <v>07/27/2020</v>
          </cell>
        </row>
        <row r="1725">
          <cell r="A1725" t="str">
            <v>07/28/2020</v>
          </cell>
        </row>
        <row r="1726">
          <cell r="A1726" t="str">
            <v>07/28/2020</v>
          </cell>
        </row>
        <row r="1727">
          <cell r="A1727" t="str">
            <v>07/28/2020</v>
          </cell>
        </row>
        <row r="1728">
          <cell r="A1728" t="str">
            <v>07/28/2020</v>
          </cell>
        </row>
        <row r="1729">
          <cell r="A1729" t="str">
            <v>07/28/2020</v>
          </cell>
        </row>
        <row r="1730">
          <cell r="A1730" t="str">
            <v>07/28/2020</v>
          </cell>
        </row>
        <row r="1731">
          <cell r="A1731" t="str">
            <v>07/28/2020</v>
          </cell>
        </row>
        <row r="1732">
          <cell r="A1732" t="str">
            <v>07/28/2020</v>
          </cell>
        </row>
        <row r="1733">
          <cell r="A1733" t="str">
            <v>07/28/2020</v>
          </cell>
        </row>
        <row r="1734">
          <cell r="A1734" t="str">
            <v>07/28/2020</v>
          </cell>
        </row>
        <row r="1735">
          <cell r="A1735" t="str">
            <v>07/29/2020</v>
          </cell>
        </row>
        <row r="1736">
          <cell r="A1736" t="str">
            <v>07/29/2020</v>
          </cell>
        </row>
        <row r="1737">
          <cell r="A1737" t="str">
            <v>07/29/2020</v>
          </cell>
        </row>
        <row r="1738">
          <cell r="A1738" t="str">
            <v>07/29/2020</v>
          </cell>
        </row>
        <row r="1739">
          <cell r="A1739" t="str">
            <v>07/29/2020</v>
          </cell>
        </row>
        <row r="1740">
          <cell r="A1740" t="str">
            <v>07/29/2020</v>
          </cell>
        </row>
        <row r="1741">
          <cell r="A1741" t="str">
            <v>07/29/2020</v>
          </cell>
        </row>
        <row r="1742">
          <cell r="A1742" t="str">
            <v>07/29/2020</v>
          </cell>
        </row>
        <row r="1743">
          <cell r="A1743" t="str">
            <v>07/29/2020</v>
          </cell>
        </row>
        <row r="1744">
          <cell r="A1744" t="str">
            <v>07/29/2020</v>
          </cell>
        </row>
        <row r="1745">
          <cell r="A1745" t="str">
            <v>07/29/2020</v>
          </cell>
        </row>
        <row r="1746">
          <cell r="A1746" t="str">
            <v>07/29/2020</v>
          </cell>
        </row>
        <row r="1747">
          <cell r="A1747" t="str">
            <v>07/29/2020</v>
          </cell>
        </row>
        <row r="1748">
          <cell r="A1748" t="str">
            <v>07/30/2020</v>
          </cell>
        </row>
        <row r="1749">
          <cell r="A1749" t="str">
            <v>07/30/2020</v>
          </cell>
        </row>
        <row r="1750">
          <cell r="A1750" t="str">
            <v>07/30/2020</v>
          </cell>
        </row>
        <row r="1751">
          <cell r="A1751" t="str">
            <v>07/30/2020</v>
          </cell>
        </row>
        <row r="1752">
          <cell r="A1752" t="str">
            <v>07/30/2020</v>
          </cell>
        </row>
        <row r="1753">
          <cell r="A1753" t="str">
            <v>07/30/2020</v>
          </cell>
        </row>
        <row r="1754">
          <cell r="A1754" t="str">
            <v>07/30/2020</v>
          </cell>
        </row>
        <row r="1755">
          <cell r="A1755" t="str">
            <v>07/30/2020</v>
          </cell>
        </row>
        <row r="1756">
          <cell r="A1756" t="str">
            <v>07/30/2020</v>
          </cell>
        </row>
        <row r="1757">
          <cell r="A1757" t="str">
            <v>07/30/2020</v>
          </cell>
        </row>
        <row r="1758">
          <cell r="A1758" t="str">
            <v>07/30/2020</v>
          </cell>
        </row>
        <row r="1759">
          <cell r="A1759" t="str">
            <v>07/30/2020</v>
          </cell>
        </row>
        <row r="1760">
          <cell r="A1760" t="str">
            <v>07/31/2020</v>
          </cell>
        </row>
        <row r="1761">
          <cell r="A1761" t="str">
            <v>07/31/2020</v>
          </cell>
        </row>
        <row r="1762">
          <cell r="A1762" t="str">
            <v>07/31/2020</v>
          </cell>
        </row>
        <row r="1763">
          <cell r="A1763" t="str">
            <v>07/31/2020</v>
          </cell>
        </row>
        <row r="1764">
          <cell r="A1764" t="str">
            <v>07/31/2020</v>
          </cell>
        </row>
        <row r="1765">
          <cell r="A1765" t="str">
            <v>07/31/2020</v>
          </cell>
        </row>
        <row r="1766">
          <cell r="A1766" t="str">
            <v>07/31/2020</v>
          </cell>
        </row>
        <row r="1767">
          <cell r="A1767" t="str">
            <v>07/31/2020</v>
          </cell>
        </row>
        <row r="1768">
          <cell r="A1768" t="str">
            <v>07/31/2020</v>
          </cell>
        </row>
        <row r="1769">
          <cell r="A1769" t="str">
            <v>07/31/2020</v>
          </cell>
        </row>
        <row r="1770">
          <cell r="A1770" t="str">
            <v>08/01/2020</v>
          </cell>
        </row>
        <row r="1771">
          <cell r="A1771" t="str">
            <v>08/01/2020</v>
          </cell>
        </row>
        <row r="1772">
          <cell r="A1772" t="str">
            <v>08/01/2020</v>
          </cell>
        </row>
        <row r="1773">
          <cell r="A1773" t="str">
            <v>08/02/2020</v>
          </cell>
        </row>
        <row r="1774">
          <cell r="A1774" t="str">
            <v>08/02/2020</v>
          </cell>
        </row>
        <row r="1775">
          <cell r="A1775" t="str">
            <v>08/03/2020</v>
          </cell>
        </row>
        <row r="1776">
          <cell r="A1776" t="str">
            <v>08/03/2020</v>
          </cell>
        </row>
        <row r="1777">
          <cell r="A1777" t="str">
            <v>08/03/2020</v>
          </cell>
        </row>
        <row r="1778">
          <cell r="A1778" t="str">
            <v>08/03/2020</v>
          </cell>
        </row>
        <row r="1779">
          <cell r="A1779" t="str">
            <v>08/03/2020</v>
          </cell>
        </row>
        <row r="1780">
          <cell r="A1780" t="str">
            <v>08/03/2020</v>
          </cell>
        </row>
        <row r="1781">
          <cell r="A1781" t="str">
            <v>08/03/2020</v>
          </cell>
        </row>
        <row r="1782">
          <cell r="A1782" t="str">
            <v>08/03/2020</v>
          </cell>
        </row>
        <row r="1783">
          <cell r="A1783" t="str">
            <v>08/03/2020</v>
          </cell>
        </row>
        <row r="1784">
          <cell r="A1784" t="str">
            <v>08/03/2020</v>
          </cell>
        </row>
        <row r="1785">
          <cell r="A1785" t="str">
            <v>08/03/2020</v>
          </cell>
        </row>
        <row r="1786">
          <cell r="A1786" t="str">
            <v>08/03/2020</v>
          </cell>
        </row>
        <row r="1787">
          <cell r="A1787" t="str">
            <v>08/04/2020</v>
          </cell>
        </row>
        <row r="1788">
          <cell r="A1788" t="str">
            <v>08/04/2020</v>
          </cell>
        </row>
        <row r="1789">
          <cell r="A1789" t="str">
            <v>08/04/2020</v>
          </cell>
        </row>
        <row r="1790">
          <cell r="A1790" t="str">
            <v>08/04/2020</v>
          </cell>
        </row>
        <row r="1791">
          <cell r="A1791" t="str">
            <v>08/04/2020</v>
          </cell>
        </row>
        <row r="1792">
          <cell r="A1792" t="str">
            <v>08/04/2020</v>
          </cell>
        </row>
        <row r="1793">
          <cell r="A1793" t="str">
            <v>08/04/2020</v>
          </cell>
        </row>
        <row r="1794">
          <cell r="A1794" t="str">
            <v>08/04/2020</v>
          </cell>
        </row>
        <row r="1795">
          <cell r="A1795" t="str">
            <v>08/04/2020</v>
          </cell>
        </row>
        <row r="1796">
          <cell r="A1796" t="str">
            <v>08/04/2020</v>
          </cell>
        </row>
        <row r="1797">
          <cell r="A1797" t="str">
            <v>08/04/2020</v>
          </cell>
        </row>
        <row r="1798">
          <cell r="A1798" t="str">
            <v>08/04/2020</v>
          </cell>
        </row>
        <row r="1799">
          <cell r="A1799" t="str">
            <v>08/04/2020</v>
          </cell>
        </row>
        <row r="1800">
          <cell r="A1800" t="str">
            <v>08/05/2020</v>
          </cell>
        </row>
        <row r="1801">
          <cell r="A1801" t="str">
            <v>08/05/2020</v>
          </cell>
        </row>
        <row r="1802">
          <cell r="A1802" t="str">
            <v>08/05/2020</v>
          </cell>
        </row>
        <row r="1803">
          <cell r="A1803" t="str">
            <v>08/05/2020</v>
          </cell>
        </row>
        <row r="1804">
          <cell r="A1804" t="str">
            <v>08/05/2020</v>
          </cell>
        </row>
        <row r="1805">
          <cell r="A1805" t="str">
            <v>08/05/2020</v>
          </cell>
        </row>
        <row r="1806">
          <cell r="A1806" t="str">
            <v>08/05/2020</v>
          </cell>
        </row>
        <row r="1807">
          <cell r="A1807" t="str">
            <v>08/05/2020</v>
          </cell>
        </row>
        <row r="1808">
          <cell r="A1808" t="str">
            <v>08/05/2020</v>
          </cell>
        </row>
        <row r="1809">
          <cell r="A1809" t="str">
            <v>08/05/2020</v>
          </cell>
        </row>
        <row r="1810">
          <cell r="A1810" t="str">
            <v>08/05/2020</v>
          </cell>
        </row>
        <row r="1811">
          <cell r="A1811" t="str">
            <v>08/05/2020</v>
          </cell>
        </row>
        <row r="1812">
          <cell r="A1812" t="str">
            <v>08/06/2020</v>
          </cell>
        </row>
        <row r="1813">
          <cell r="A1813" t="str">
            <v>08/06/2020</v>
          </cell>
        </row>
        <row r="1814">
          <cell r="A1814" t="str">
            <v>08/06/2020</v>
          </cell>
        </row>
        <row r="1815">
          <cell r="A1815" t="str">
            <v>08/06/2020</v>
          </cell>
        </row>
        <row r="1816">
          <cell r="A1816" t="str">
            <v>08/06/2020</v>
          </cell>
        </row>
        <row r="1817">
          <cell r="A1817" t="str">
            <v>08/06/2020</v>
          </cell>
        </row>
        <row r="1818">
          <cell r="A1818" t="str">
            <v>08/06/2020</v>
          </cell>
        </row>
        <row r="1819">
          <cell r="A1819" t="str">
            <v>08/06/2020</v>
          </cell>
        </row>
        <row r="1820">
          <cell r="A1820" t="str">
            <v>08/06/2020</v>
          </cell>
        </row>
        <row r="1821">
          <cell r="A1821" t="str">
            <v>08/06/2020</v>
          </cell>
        </row>
        <row r="1822">
          <cell r="A1822" t="str">
            <v>08/07/2020</v>
          </cell>
        </row>
        <row r="1823">
          <cell r="A1823" t="str">
            <v>08/07/2020</v>
          </cell>
        </row>
        <row r="1824">
          <cell r="A1824" t="str">
            <v>08/07/2020</v>
          </cell>
        </row>
        <row r="1825">
          <cell r="A1825" t="str">
            <v>08/07/2020</v>
          </cell>
        </row>
        <row r="1826">
          <cell r="A1826" t="str">
            <v>08/07/2020</v>
          </cell>
        </row>
        <row r="1827">
          <cell r="A1827" t="str">
            <v>08/07/2020</v>
          </cell>
        </row>
        <row r="1828">
          <cell r="A1828" t="str">
            <v>08/07/2020</v>
          </cell>
        </row>
        <row r="1829">
          <cell r="A1829" t="str">
            <v>08/07/2020</v>
          </cell>
        </row>
        <row r="1830">
          <cell r="A1830" t="str">
            <v>08/07/2020</v>
          </cell>
        </row>
        <row r="1831">
          <cell r="A1831" t="str">
            <v>08/07/2020</v>
          </cell>
        </row>
        <row r="1832">
          <cell r="A1832" t="str">
            <v>08/08/2020</v>
          </cell>
        </row>
        <row r="1833">
          <cell r="A1833" t="str">
            <v>08/08/2020</v>
          </cell>
        </row>
        <row r="1834">
          <cell r="A1834" t="str">
            <v>08/09/2020</v>
          </cell>
        </row>
        <row r="1835">
          <cell r="A1835" t="str">
            <v>08/10/2020</v>
          </cell>
        </row>
        <row r="1836">
          <cell r="A1836" t="str">
            <v>08/10/2020</v>
          </cell>
        </row>
        <row r="1837">
          <cell r="A1837" t="str">
            <v>08/10/2020</v>
          </cell>
        </row>
        <row r="1838">
          <cell r="A1838" t="str">
            <v>08/10/2020</v>
          </cell>
        </row>
        <row r="1839">
          <cell r="A1839" t="str">
            <v>08/10/2020</v>
          </cell>
        </row>
        <row r="1840">
          <cell r="A1840" t="str">
            <v>08/10/2020</v>
          </cell>
        </row>
        <row r="1841">
          <cell r="A1841" t="str">
            <v>08/10/2020</v>
          </cell>
        </row>
        <row r="1842">
          <cell r="A1842" t="str">
            <v>08/10/2020</v>
          </cell>
        </row>
        <row r="1843">
          <cell r="A1843" t="str">
            <v>08/10/2020</v>
          </cell>
        </row>
        <row r="1844">
          <cell r="A1844" t="str">
            <v>08/10/2020</v>
          </cell>
        </row>
        <row r="1845">
          <cell r="A1845" t="str">
            <v>08/11/2020</v>
          </cell>
        </row>
        <row r="1846">
          <cell r="A1846" t="str">
            <v>08/11/2020</v>
          </cell>
        </row>
        <row r="1847">
          <cell r="A1847" t="str">
            <v>08/11/2020</v>
          </cell>
        </row>
        <row r="1848">
          <cell r="A1848" t="str">
            <v>08/11/2020</v>
          </cell>
        </row>
        <row r="1849">
          <cell r="A1849" t="str">
            <v>08/11/2020</v>
          </cell>
        </row>
        <row r="1850">
          <cell r="A1850" t="str">
            <v>08/11/2020</v>
          </cell>
        </row>
        <row r="1851">
          <cell r="A1851" t="str">
            <v>08/11/2020</v>
          </cell>
        </row>
        <row r="1852">
          <cell r="A1852" t="str">
            <v>08/11/2020</v>
          </cell>
        </row>
        <row r="1853">
          <cell r="A1853" t="str">
            <v>08/11/2020</v>
          </cell>
        </row>
        <row r="1854">
          <cell r="A1854" t="str">
            <v>08/11/2020</v>
          </cell>
        </row>
        <row r="1855">
          <cell r="A1855" t="str">
            <v>08/12/2020</v>
          </cell>
        </row>
        <row r="1856">
          <cell r="A1856" t="str">
            <v>08/12/2020</v>
          </cell>
        </row>
        <row r="1857">
          <cell r="A1857" t="str">
            <v>08/12/2020</v>
          </cell>
        </row>
        <row r="1858">
          <cell r="A1858" t="str">
            <v>08/12/2020</v>
          </cell>
        </row>
        <row r="1859">
          <cell r="A1859" t="str">
            <v>08/12/2020</v>
          </cell>
        </row>
        <row r="1860">
          <cell r="A1860" t="str">
            <v>08/12/2020</v>
          </cell>
        </row>
        <row r="1861">
          <cell r="A1861" t="str">
            <v>08/12/2020</v>
          </cell>
        </row>
        <row r="1862">
          <cell r="A1862" t="str">
            <v>08/12/2020</v>
          </cell>
        </row>
        <row r="1863">
          <cell r="A1863" t="str">
            <v>08/12/2020</v>
          </cell>
        </row>
        <row r="1864">
          <cell r="A1864" t="str">
            <v>08/12/2020</v>
          </cell>
        </row>
        <row r="1865">
          <cell r="A1865" t="str">
            <v>08/12/2020</v>
          </cell>
        </row>
        <row r="1866">
          <cell r="A1866" t="str">
            <v>08/13/2020</v>
          </cell>
        </row>
        <row r="1867">
          <cell r="A1867" t="str">
            <v>08/13/2020</v>
          </cell>
        </row>
        <row r="1868">
          <cell r="A1868" t="str">
            <v>08/13/2020</v>
          </cell>
        </row>
        <row r="1869">
          <cell r="A1869" t="str">
            <v>08/13/2020</v>
          </cell>
        </row>
        <row r="1870">
          <cell r="A1870" t="str">
            <v>08/13/2020</v>
          </cell>
        </row>
        <row r="1871">
          <cell r="A1871" t="str">
            <v>08/13/2020</v>
          </cell>
        </row>
        <row r="1872">
          <cell r="A1872" t="str">
            <v>08/13/2020</v>
          </cell>
        </row>
        <row r="1873">
          <cell r="A1873" t="str">
            <v>08/13/2020</v>
          </cell>
        </row>
        <row r="1874">
          <cell r="A1874" t="str">
            <v>08/13/2020</v>
          </cell>
        </row>
        <row r="1875">
          <cell r="A1875" t="str">
            <v>08/13/2020</v>
          </cell>
        </row>
        <row r="1876">
          <cell r="A1876" t="str">
            <v>08/14/2020</v>
          </cell>
        </row>
        <row r="1877">
          <cell r="A1877" t="str">
            <v>08/14/2020</v>
          </cell>
        </row>
        <row r="1878">
          <cell r="A1878" t="str">
            <v>08/14/2020</v>
          </cell>
        </row>
        <row r="1879">
          <cell r="A1879" t="str">
            <v>08/14/2020</v>
          </cell>
        </row>
        <row r="1880">
          <cell r="A1880" t="str">
            <v>08/14/2020</v>
          </cell>
        </row>
        <row r="1881">
          <cell r="A1881" t="str">
            <v>08/14/2020</v>
          </cell>
        </row>
        <row r="1882">
          <cell r="A1882" t="str">
            <v>08/14/2020</v>
          </cell>
        </row>
        <row r="1883">
          <cell r="A1883" t="str">
            <v>08/14/2020</v>
          </cell>
        </row>
        <row r="1884">
          <cell r="A1884" t="str">
            <v>08/14/2020</v>
          </cell>
        </row>
        <row r="1885">
          <cell r="A1885" t="str">
            <v>08/14/2020</v>
          </cell>
        </row>
        <row r="1886">
          <cell r="A1886" t="str">
            <v>08/15/2020</v>
          </cell>
        </row>
        <row r="1887">
          <cell r="A1887" t="str">
            <v>08/15/2020</v>
          </cell>
        </row>
        <row r="1888">
          <cell r="A1888" t="str">
            <v>08/16/2020</v>
          </cell>
        </row>
        <row r="1889">
          <cell r="A1889" t="str">
            <v>08/17/2020</v>
          </cell>
        </row>
        <row r="1890">
          <cell r="A1890" t="str">
            <v>08/17/2020</v>
          </cell>
        </row>
        <row r="1891">
          <cell r="A1891" t="str">
            <v>08/17/2020</v>
          </cell>
        </row>
        <row r="1892">
          <cell r="A1892" t="str">
            <v>08/17/2020</v>
          </cell>
        </row>
        <row r="1893">
          <cell r="A1893" t="str">
            <v>08/17/2020</v>
          </cell>
        </row>
        <row r="1894">
          <cell r="A1894" t="str">
            <v>08/17/2020</v>
          </cell>
        </row>
        <row r="1895">
          <cell r="A1895" t="str">
            <v>08/17/2020</v>
          </cell>
        </row>
        <row r="1896">
          <cell r="A1896" t="str">
            <v>08/17/2020</v>
          </cell>
        </row>
        <row r="1897">
          <cell r="A1897" t="str">
            <v>08/17/2020</v>
          </cell>
        </row>
        <row r="1898">
          <cell r="A1898" t="str">
            <v>08/17/2020</v>
          </cell>
        </row>
        <row r="1899">
          <cell r="A1899" t="str">
            <v>08/18/2020</v>
          </cell>
        </row>
        <row r="1900">
          <cell r="A1900" t="str">
            <v>08/18/2020</v>
          </cell>
        </row>
        <row r="1901">
          <cell r="A1901" t="str">
            <v>08/18/2020</v>
          </cell>
        </row>
        <row r="1902">
          <cell r="A1902" t="str">
            <v>08/18/2020</v>
          </cell>
        </row>
        <row r="1903">
          <cell r="A1903" t="str">
            <v>08/18/2020</v>
          </cell>
        </row>
        <row r="1904">
          <cell r="A1904" t="str">
            <v>08/18/2020</v>
          </cell>
        </row>
        <row r="1905">
          <cell r="A1905" t="str">
            <v>08/18/2020</v>
          </cell>
        </row>
        <row r="1906">
          <cell r="A1906" t="str">
            <v>08/18/2020</v>
          </cell>
        </row>
        <row r="1907">
          <cell r="A1907" t="str">
            <v>08/18/2020</v>
          </cell>
        </row>
        <row r="1908">
          <cell r="A1908" t="str">
            <v>08/18/2020</v>
          </cell>
        </row>
        <row r="1909">
          <cell r="A1909" t="str">
            <v>08/18/2020</v>
          </cell>
        </row>
        <row r="1910">
          <cell r="A1910" t="str">
            <v>08/19/2020</v>
          </cell>
        </row>
        <row r="1911">
          <cell r="A1911" t="str">
            <v>08/19/2020</v>
          </cell>
        </row>
        <row r="1912">
          <cell r="A1912" t="str">
            <v>08/19/2020</v>
          </cell>
        </row>
        <row r="1913">
          <cell r="A1913" t="str">
            <v>08/19/2020</v>
          </cell>
        </row>
        <row r="1914">
          <cell r="A1914" t="str">
            <v>08/19/2020</v>
          </cell>
        </row>
        <row r="1915">
          <cell r="A1915" t="str">
            <v>08/19/2020</v>
          </cell>
        </row>
        <row r="1916">
          <cell r="A1916" t="str">
            <v>08/19/2020</v>
          </cell>
        </row>
        <row r="1917">
          <cell r="A1917" t="str">
            <v>08/19/2020</v>
          </cell>
        </row>
        <row r="1918">
          <cell r="A1918" t="str">
            <v>08/19/2020</v>
          </cell>
        </row>
        <row r="1919">
          <cell r="A1919" t="str">
            <v>08/19/2020</v>
          </cell>
        </row>
        <row r="1920">
          <cell r="A1920" t="str">
            <v>08/19/2020</v>
          </cell>
        </row>
        <row r="1921">
          <cell r="A1921" t="str">
            <v>08/20/2020</v>
          </cell>
        </row>
        <row r="1922">
          <cell r="A1922" t="str">
            <v>08/20/2020</v>
          </cell>
        </row>
        <row r="1923">
          <cell r="A1923" t="str">
            <v>08/20/2020</v>
          </cell>
        </row>
        <row r="1924">
          <cell r="A1924" t="str">
            <v>08/20/2020</v>
          </cell>
        </row>
        <row r="1925">
          <cell r="A1925" t="str">
            <v>08/20/2020</v>
          </cell>
        </row>
        <row r="1926">
          <cell r="A1926" t="str">
            <v>08/20/2020</v>
          </cell>
        </row>
        <row r="1927">
          <cell r="A1927" t="str">
            <v>08/20/2020</v>
          </cell>
        </row>
        <row r="1928">
          <cell r="A1928" t="str">
            <v>08/20/2020</v>
          </cell>
        </row>
        <row r="1929">
          <cell r="A1929" t="str">
            <v>08/20/2020</v>
          </cell>
        </row>
        <row r="1930">
          <cell r="A1930" t="str">
            <v>08/20/2020</v>
          </cell>
        </row>
        <row r="1931">
          <cell r="A1931" t="str">
            <v>08/20/2020</v>
          </cell>
        </row>
        <row r="1932">
          <cell r="A1932" t="str">
            <v>08/21/2020</v>
          </cell>
        </row>
        <row r="1933">
          <cell r="A1933" t="str">
            <v>08/21/2020</v>
          </cell>
        </row>
        <row r="1934">
          <cell r="A1934" t="str">
            <v>08/21/2020</v>
          </cell>
        </row>
        <row r="1935">
          <cell r="A1935" t="str">
            <v>08/21/2020</v>
          </cell>
        </row>
        <row r="1936">
          <cell r="A1936" t="str">
            <v>08/21/2020</v>
          </cell>
        </row>
        <row r="1937">
          <cell r="A1937" t="str">
            <v>08/21/2020</v>
          </cell>
        </row>
        <row r="1938">
          <cell r="A1938" t="str">
            <v>08/21/2020</v>
          </cell>
        </row>
        <row r="1939">
          <cell r="A1939" t="str">
            <v>08/21/2020</v>
          </cell>
        </row>
        <row r="1940">
          <cell r="A1940" t="str">
            <v>08/21/2020</v>
          </cell>
        </row>
        <row r="1941">
          <cell r="A1941" t="str">
            <v>08/21/2020</v>
          </cell>
        </row>
        <row r="1942">
          <cell r="A1942" t="str">
            <v>08/21/2020</v>
          </cell>
        </row>
        <row r="1943">
          <cell r="A1943" t="str">
            <v>08/22/2020</v>
          </cell>
        </row>
        <row r="1944">
          <cell r="A1944" t="str">
            <v>08/22/2020</v>
          </cell>
        </row>
        <row r="1945">
          <cell r="A1945" t="str">
            <v>08/22/2020</v>
          </cell>
        </row>
        <row r="1946">
          <cell r="A1946" t="str">
            <v>08/23/2020</v>
          </cell>
        </row>
        <row r="1947">
          <cell r="A1947" t="str">
            <v>08/24/2020</v>
          </cell>
        </row>
        <row r="1948">
          <cell r="A1948" t="str">
            <v>08/24/2020</v>
          </cell>
        </row>
        <row r="1949">
          <cell r="A1949" t="str">
            <v>08/24/2020</v>
          </cell>
        </row>
        <row r="1950">
          <cell r="A1950" t="str">
            <v>08/24/2020</v>
          </cell>
        </row>
        <row r="1951">
          <cell r="A1951" t="str">
            <v>08/24/2020</v>
          </cell>
        </row>
        <row r="1952">
          <cell r="A1952" t="str">
            <v>08/24/2020</v>
          </cell>
        </row>
        <row r="1953">
          <cell r="A1953" t="str">
            <v>08/24/2020</v>
          </cell>
        </row>
        <row r="1954">
          <cell r="A1954" t="str">
            <v>08/24/2020</v>
          </cell>
        </row>
        <row r="1955">
          <cell r="A1955" t="str">
            <v>08/24/2020</v>
          </cell>
        </row>
        <row r="1956">
          <cell r="A1956" t="str">
            <v>08/24/2020</v>
          </cell>
        </row>
        <row r="1957">
          <cell r="A1957" t="str">
            <v>08/25/2020</v>
          </cell>
        </row>
        <row r="1958">
          <cell r="A1958" t="str">
            <v>08/25/2020</v>
          </cell>
        </row>
        <row r="1959">
          <cell r="A1959" t="str">
            <v>08/25/2020</v>
          </cell>
        </row>
        <row r="1960">
          <cell r="A1960" t="str">
            <v>08/25/2020</v>
          </cell>
        </row>
        <row r="1961">
          <cell r="A1961" t="str">
            <v>08/25/2020</v>
          </cell>
        </row>
        <row r="1962">
          <cell r="A1962" t="str">
            <v>08/25/2020</v>
          </cell>
        </row>
        <row r="1963">
          <cell r="A1963" t="str">
            <v>08/25/2020</v>
          </cell>
        </row>
        <row r="1964">
          <cell r="A1964" t="str">
            <v>08/25/2020</v>
          </cell>
        </row>
        <row r="1965">
          <cell r="A1965" t="str">
            <v>08/25/2020</v>
          </cell>
        </row>
        <row r="1966">
          <cell r="A1966" t="str">
            <v>08/25/2020</v>
          </cell>
        </row>
        <row r="1967">
          <cell r="A1967" t="str">
            <v>08/25/2020</v>
          </cell>
        </row>
        <row r="1968">
          <cell r="A1968" t="str">
            <v>08/25/2020</v>
          </cell>
        </row>
        <row r="1969">
          <cell r="A1969" t="str">
            <v>08/26/2020</v>
          </cell>
        </row>
        <row r="1970">
          <cell r="A1970" t="str">
            <v>08/26/2020</v>
          </cell>
        </row>
        <row r="1971">
          <cell r="A1971" t="str">
            <v>08/26/2020</v>
          </cell>
        </row>
        <row r="1972">
          <cell r="A1972" t="str">
            <v>08/26/2020</v>
          </cell>
        </row>
        <row r="1973">
          <cell r="A1973" t="str">
            <v>08/26/2020</v>
          </cell>
        </row>
        <row r="1974">
          <cell r="A1974" t="str">
            <v>08/26/2020</v>
          </cell>
        </row>
        <row r="1975">
          <cell r="A1975" t="str">
            <v>08/26/2020</v>
          </cell>
        </row>
        <row r="1976">
          <cell r="A1976" t="str">
            <v>08/26/2020</v>
          </cell>
        </row>
        <row r="1977">
          <cell r="A1977" t="str">
            <v>08/26/2020</v>
          </cell>
        </row>
        <row r="1978">
          <cell r="A1978" t="str">
            <v>08/26/2020</v>
          </cell>
        </row>
        <row r="1979">
          <cell r="A1979" t="str">
            <v>08/27/2020</v>
          </cell>
        </row>
        <row r="1980">
          <cell r="A1980" t="str">
            <v>08/27/2020</v>
          </cell>
        </row>
        <row r="1981">
          <cell r="A1981" t="str">
            <v>08/27/2020</v>
          </cell>
        </row>
        <row r="1982">
          <cell r="A1982" t="str">
            <v>08/27/2020</v>
          </cell>
        </row>
        <row r="1983">
          <cell r="A1983" t="str">
            <v>08/27/2020</v>
          </cell>
        </row>
        <row r="1984">
          <cell r="A1984" t="str">
            <v>08/27/2020</v>
          </cell>
        </row>
        <row r="1985">
          <cell r="A1985" t="str">
            <v>08/27/2020</v>
          </cell>
        </row>
        <row r="1986">
          <cell r="A1986" t="str">
            <v>08/27/2020</v>
          </cell>
        </row>
        <row r="1987">
          <cell r="A1987" t="str">
            <v>08/27/2020</v>
          </cell>
        </row>
        <row r="1988">
          <cell r="A1988" t="str">
            <v>08/27/2020</v>
          </cell>
        </row>
        <row r="1989">
          <cell r="A1989" t="str">
            <v>08/27/2020</v>
          </cell>
        </row>
        <row r="1990">
          <cell r="A1990" t="str">
            <v>08/27/2020</v>
          </cell>
        </row>
        <row r="1991">
          <cell r="A1991" t="str">
            <v>08/28/2020</v>
          </cell>
        </row>
        <row r="1992">
          <cell r="A1992" t="str">
            <v>08/28/2020</v>
          </cell>
        </row>
        <row r="1993">
          <cell r="A1993" t="str">
            <v>08/28/2020</v>
          </cell>
        </row>
        <row r="1994">
          <cell r="A1994" t="str">
            <v>08/28/2020</v>
          </cell>
        </row>
        <row r="1995">
          <cell r="A1995" t="str">
            <v>08/28/2020</v>
          </cell>
        </row>
        <row r="1996">
          <cell r="A1996" t="str">
            <v>08/28/2020</v>
          </cell>
        </row>
        <row r="1997">
          <cell r="A1997" t="str">
            <v>08/28/2020</v>
          </cell>
        </row>
        <row r="1998">
          <cell r="A1998" t="str">
            <v>08/28/2020</v>
          </cell>
        </row>
        <row r="1999">
          <cell r="A1999" t="str">
            <v>08/28/2020</v>
          </cell>
        </row>
        <row r="2000">
          <cell r="A2000" t="str">
            <v>08/28/2020</v>
          </cell>
        </row>
        <row r="2001">
          <cell r="A2001" t="str">
            <v>08/29/2020</v>
          </cell>
        </row>
        <row r="2002">
          <cell r="A2002" t="str">
            <v>08/29/2020</v>
          </cell>
        </row>
        <row r="2003">
          <cell r="A2003" t="str">
            <v>08/30/2020</v>
          </cell>
        </row>
        <row r="2004">
          <cell r="A2004" t="str">
            <v>08/31/2020</v>
          </cell>
        </row>
        <row r="2005">
          <cell r="A2005" t="str">
            <v>08/31/2020</v>
          </cell>
        </row>
        <row r="2006">
          <cell r="A2006" t="str">
            <v>08/31/2020</v>
          </cell>
        </row>
        <row r="2007">
          <cell r="A2007" t="str">
            <v>08/31/2020</v>
          </cell>
        </row>
        <row r="2008">
          <cell r="A2008" t="str">
            <v>08/31/2020</v>
          </cell>
        </row>
        <row r="2009">
          <cell r="A2009" t="str">
            <v>08/31/2020</v>
          </cell>
        </row>
        <row r="2010">
          <cell r="A2010" t="str">
            <v>08/31/2020</v>
          </cell>
        </row>
        <row r="2011">
          <cell r="A2011" t="str">
            <v>08/31/2020</v>
          </cell>
        </row>
        <row r="2012">
          <cell r="A2012" t="str">
            <v>08/31/2020</v>
          </cell>
        </row>
        <row r="2013">
          <cell r="A2013" t="str">
            <v>08/31/2020</v>
          </cell>
        </row>
        <row r="2014">
          <cell r="A2014" t="str">
            <v>09/01/2020</v>
          </cell>
        </row>
        <row r="2015">
          <cell r="A2015" t="str">
            <v>09/01/2020</v>
          </cell>
        </row>
        <row r="2016">
          <cell r="A2016" t="str">
            <v>09/01/2020</v>
          </cell>
        </row>
        <row r="2017">
          <cell r="A2017" t="str">
            <v>09/01/2020</v>
          </cell>
        </row>
        <row r="2018">
          <cell r="A2018" t="str">
            <v>09/01/2020</v>
          </cell>
        </row>
        <row r="2019">
          <cell r="A2019" t="str">
            <v>09/01/2020</v>
          </cell>
        </row>
        <row r="2020">
          <cell r="A2020" t="str">
            <v>09/01/2020</v>
          </cell>
        </row>
        <row r="2021">
          <cell r="A2021" t="str">
            <v>09/01/2020</v>
          </cell>
        </row>
        <row r="2022">
          <cell r="A2022" t="str">
            <v>09/01/2020</v>
          </cell>
        </row>
        <row r="2023">
          <cell r="A2023" t="str">
            <v>09/01/2020</v>
          </cell>
        </row>
        <row r="2024">
          <cell r="A2024" t="str">
            <v>09/01/2020</v>
          </cell>
        </row>
        <row r="2025">
          <cell r="A2025" t="str">
            <v>09/02/2020</v>
          </cell>
        </row>
        <row r="2026">
          <cell r="A2026" t="str">
            <v>09/02/2020</v>
          </cell>
        </row>
        <row r="2027">
          <cell r="A2027" t="str">
            <v>09/02/2020</v>
          </cell>
        </row>
        <row r="2028">
          <cell r="A2028" t="str">
            <v>09/02/2020</v>
          </cell>
        </row>
        <row r="2029">
          <cell r="A2029" t="str">
            <v>09/02/2020</v>
          </cell>
        </row>
        <row r="2030">
          <cell r="A2030" t="str">
            <v>09/02/2020</v>
          </cell>
        </row>
        <row r="2031">
          <cell r="A2031" t="str">
            <v>09/02/2020</v>
          </cell>
        </row>
        <row r="2032">
          <cell r="A2032" t="str">
            <v>09/02/2020</v>
          </cell>
        </row>
        <row r="2033">
          <cell r="A2033" t="str">
            <v>09/02/2020</v>
          </cell>
        </row>
        <row r="2034">
          <cell r="A2034" t="str">
            <v>09/02/2020</v>
          </cell>
        </row>
        <row r="2035">
          <cell r="A2035" t="str">
            <v>09/03/2020</v>
          </cell>
        </row>
        <row r="2036">
          <cell r="A2036" t="str">
            <v>09/03/2020</v>
          </cell>
        </row>
        <row r="2037">
          <cell r="A2037" t="str">
            <v>09/03/2020</v>
          </cell>
        </row>
        <row r="2038">
          <cell r="A2038" t="str">
            <v>09/03/2020</v>
          </cell>
        </row>
        <row r="2039">
          <cell r="A2039" t="str">
            <v>09/03/2020</v>
          </cell>
        </row>
        <row r="2040">
          <cell r="A2040" t="str">
            <v>09/03/2020</v>
          </cell>
        </row>
        <row r="2041">
          <cell r="A2041" t="str">
            <v>09/03/2020</v>
          </cell>
        </row>
        <row r="2042">
          <cell r="A2042" t="str">
            <v>09/03/2020</v>
          </cell>
        </row>
        <row r="2043">
          <cell r="A2043" t="str">
            <v>09/03/2020</v>
          </cell>
        </row>
        <row r="2044">
          <cell r="A2044" t="str">
            <v>09/03/2020</v>
          </cell>
        </row>
        <row r="2045">
          <cell r="A2045" t="str">
            <v>09/03/2020</v>
          </cell>
        </row>
        <row r="2046">
          <cell r="A2046" t="str">
            <v>09/04/2020</v>
          </cell>
        </row>
        <row r="2047">
          <cell r="A2047" t="str">
            <v>09/04/2020</v>
          </cell>
        </row>
        <row r="2048">
          <cell r="A2048" t="str">
            <v>09/04/2020</v>
          </cell>
        </row>
        <row r="2049">
          <cell r="A2049" t="str">
            <v>09/04/2020</v>
          </cell>
        </row>
        <row r="2050">
          <cell r="A2050" t="str">
            <v>09/04/2020</v>
          </cell>
        </row>
        <row r="2051">
          <cell r="A2051" t="str">
            <v>09/04/2020</v>
          </cell>
        </row>
        <row r="2052">
          <cell r="A2052" t="str">
            <v>09/04/2020</v>
          </cell>
        </row>
        <row r="2053">
          <cell r="A2053" t="str">
            <v>09/04/2020</v>
          </cell>
        </row>
        <row r="2054">
          <cell r="A2054" t="str">
            <v>09/04/2020</v>
          </cell>
        </row>
        <row r="2055">
          <cell r="A2055" t="str">
            <v>09/04/2020</v>
          </cell>
        </row>
        <row r="2056">
          <cell r="A2056" t="str">
            <v>09/04/2020</v>
          </cell>
        </row>
        <row r="2057">
          <cell r="A2057" t="str">
            <v>09/04/2020</v>
          </cell>
        </row>
        <row r="2058">
          <cell r="A2058" t="str">
            <v>09/05/2020</v>
          </cell>
        </row>
        <row r="2059">
          <cell r="A2059" t="str">
            <v>09/05/2020</v>
          </cell>
        </row>
        <row r="2060">
          <cell r="A2060" t="str">
            <v>09/06/2020</v>
          </cell>
        </row>
        <row r="2061">
          <cell r="A2061" t="str">
            <v>09/07/2020</v>
          </cell>
        </row>
        <row r="2062">
          <cell r="A2062" t="str">
            <v>09/07/2020</v>
          </cell>
        </row>
        <row r="2063">
          <cell r="A2063" t="str">
            <v>09/07/2020</v>
          </cell>
        </row>
        <row r="2064">
          <cell r="A2064" t="str">
            <v>09/08/2020</v>
          </cell>
        </row>
        <row r="2065">
          <cell r="A2065" t="str">
            <v>09/08/2020</v>
          </cell>
        </row>
        <row r="2066">
          <cell r="A2066" t="str">
            <v>09/08/2020</v>
          </cell>
        </row>
        <row r="2067">
          <cell r="A2067" t="str">
            <v>09/08/2020</v>
          </cell>
        </row>
        <row r="2068">
          <cell r="A2068" t="str">
            <v>09/08/2020</v>
          </cell>
        </row>
        <row r="2069">
          <cell r="A2069" t="str">
            <v>09/08/2020</v>
          </cell>
        </row>
        <row r="2070">
          <cell r="A2070" t="str">
            <v>09/08/2020</v>
          </cell>
        </row>
        <row r="2071">
          <cell r="A2071" t="str">
            <v>09/08/2020</v>
          </cell>
        </row>
        <row r="2072">
          <cell r="A2072" t="str">
            <v>09/08/2020</v>
          </cell>
        </row>
        <row r="2073">
          <cell r="A2073" t="str">
            <v>09/08/2020</v>
          </cell>
        </row>
        <row r="2074">
          <cell r="A2074" t="str">
            <v>09/08/2020</v>
          </cell>
        </row>
        <row r="2075">
          <cell r="A2075" t="str">
            <v>09/09/2020</v>
          </cell>
        </row>
        <row r="2076">
          <cell r="A2076" t="str">
            <v>09/09/2020</v>
          </cell>
        </row>
        <row r="2077">
          <cell r="A2077" t="str">
            <v>09/09/2020</v>
          </cell>
        </row>
        <row r="2078">
          <cell r="A2078" t="str">
            <v>09/09/2020</v>
          </cell>
        </row>
        <row r="2079">
          <cell r="A2079" t="str">
            <v>09/09/2020</v>
          </cell>
        </row>
        <row r="2080">
          <cell r="A2080" t="str">
            <v>09/09/2020</v>
          </cell>
        </row>
        <row r="2081">
          <cell r="A2081" t="str">
            <v>09/09/2020</v>
          </cell>
        </row>
        <row r="2082">
          <cell r="A2082" t="str">
            <v>09/09/2020</v>
          </cell>
        </row>
        <row r="2083">
          <cell r="A2083" t="str">
            <v>09/09/2020</v>
          </cell>
        </row>
        <row r="2084">
          <cell r="A2084" t="str">
            <v>09/09/2020</v>
          </cell>
        </row>
        <row r="2085">
          <cell r="A2085" t="str">
            <v>09/10/2020</v>
          </cell>
        </row>
        <row r="2086">
          <cell r="A2086" t="str">
            <v>09/10/2020</v>
          </cell>
        </row>
        <row r="2087">
          <cell r="A2087" t="str">
            <v>09/10/2020</v>
          </cell>
        </row>
        <row r="2088">
          <cell r="A2088" t="str">
            <v>09/10/2020</v>
          </cell>
        </row>
        <row r="2089">
          <cell r="A2089" t="str">
            <v>09/10/2020</v>
          </cell>
        </row>
        <row r="2090">
          <cell r="A2090" t="str">
            <v>09/10/2020</v>
          </cell>
        </row>
        <row r="2091">
          <cell r="A2091" t="str">
            <v>09/10/2020</v>
          </cell>
        </row>
        <row r="2092">
          <cell r="A2092" t="str">
            <v>09/10/2020</v>
          </cell>
        </row>
        <row r="2093">
          <cell r="A2093" t="str">
            <v>09/10/2020</v>
          </cell>
        </row>
        <row r="2094">
          <cell r="A2094" t="str">
            <v>09/10/2020</v>
          </cell>
        </row>
        <row r="2095">
          <cell r="A2095" t="str">
            <v>09/10/2020</v>
          </cell>
        </row>
        <row r="2096">
          <cell r="A2096" t="str">
            <v>09/10/2020</v>
          </cell>
        </row>
        <row r="2097">
          <cell r="A2097" t="str">
            <v>09/11/2020</v>
          </cell>
        </row>
        <row r="2098">
          <cell r="A2098" t="str">
            <v>09/11/2020</v>
          </cell>
        </row>
        <row r="2099">
          <cell r="A2099" t="str">
            <v>09/11/2020</v>
          </cell>
        </row>
        <row r="2100">
          <cell r="A2100" t="str">
            <v>09/11/2020</v>
          </cell>
        </row>
        <row r="2101">
          <cell r="A2101" t="str">
            <v>09/11/2020</v>
          </cell>
        </row>
        <row r="2102">
          <cell r="A2102" t="str">
            <v>09/11/2020</v>
          </cell>
        </row>
        <row r="2103">
          <cell r="A2103" t="str">
            <v>09/11/2020</v>
          </cell>
        </row>
        <row r="2104">
          <cell r="A2104" t="str">
            <v>09/11/2020</v>
          </cell>
        </row>
        <row r="2105">
          <cell r="A2105" t="str">
            <v>09/11/2020</v>
          </cell>
        </row>
        <row r="2106">
          <cell r="A2106" t="str">
            <v>09/11/2020</v>
          </cell>
        </row>
        <row r="2107">
          <cell r="A2107" t="str">
            <v>09/12/2020</v>
          </cell>
        </row>
        <row r="2108">
          <cell r="A2108" t="str">
            <v>09/12/2020</v>
          </cell>
        </row>
        <row r="2109">
          <cell r="A2109" t="str">
            <v>09/13/2020</v>
          </cell>
        </row>
        <row r="2110">
          <cell r="A2110" t="str">
            <v>09/14/2020</v>
          </cell>
        </row>
        <row r="2111">
          <cell r="A2111" t="str">
            <v>09/14/2020</v>
          </cell>
        </row>
        <row r="2112">
          <cell r="A2112" t="str">
            <v>09/14/2020</v>
          </cell>
        </row>
        <row r="2113">
          <cell r="A2113" t="str">
            <v>09/14/2020</v>
          </cell>
        </row>
        <row r="2114">
          <cell r="A2114" t="str">
            <v>09/14/2020</v>
          </cell>
        </row>
        <row r="2115">
          <cell r="A2115" t="str">
            <v>09/14/2020</v>
          </cell>
        </row>
        <row r="2116">
          <cell r="A2116" t="str">
            <v>09/14/2020</v>
          </cell>
        </row>
        <row r="2117">
          <cell r="A2117" t="str">
            <v>09/14/2020</v>
          </cell>
        </row>
        <row r="2118">
          <cell r="A2118" t="str">
            <v>09/14/2020</v>
          </cell>
        </row>
        <row r="2119">
          <cell r="A2119" t="str">
            <v>09/14/2020</v>
          </cell>
        </row>
        <row r="2120">
          <cell r="A2120" t="str">
            <v>09/14/2020</v>
          </cell>
        </row>
        <row r="2121">
          <cell r="A2121" t="str">
            <v>09/15/2020</v>
          </cell>
        </row>
        <row r="2122">
          <cell r="A2122" t="str">
            <v>09/15/2020</v>
          </cell>
        </row>
        <row r="2123">
          <cell r="A2123" t="str">
            <v>09/15/2020</v>
          </cell>
        </row>
        <row r="2124">
          <cell r="A2124" t="str">
            <v>09/15/2020</v>
          </cell>
        </row>
        <row r="2125">
          <cell r="A2125" t="str">
            <v>09/15/2020</v>
          </cell>
        </row>
        <row r="2126">
          <cell r="A2126" t="str">
            <v>09/15/2020</v>
          </cell>
        </row>
        <row r="2127">
          <cell r="A2127" t="str">
            <v>09/15/2020</v>
          </cell>
        </row>
        <row r="2128">
          <cell r="A2128" t="str">
            <v>09/15/2020</v>
          </cell>
        </row>
        <row r="2129">
          <cell r="A2129" t="str">
            <v>09/15/2020</v>
          </cell>
        </row>
        <row r="2130">
          <cell r="A2130" t="str">
            <v>09/15/2020</v>
          </cell>
        </row>
        <row r="2131">
          <cell r="A2131" t="str">
            <v>09/16/2020</v>
          </cell>
        </row>
        <row r="2132">
          <cell r="A2132" t="str">
            <v>09/16/2020</v>
          </cell>
        </row>
        <row r="2133">
          <cell r="A2133" t="str">
            <v>09/16/2020</v>
          </cell>
        </row>
        <row r="2134">
          <cell r="A2134" t="str">
            <v>09/16/2020</v>
          </cell>
        </row>
        <row r="2135">
          <cell r="A2135" t="str">
            <v>09/16/2020</v>
          </cell>
        </row>
        <row r="2136">
          <cell r="A2136" t="str">
            <v>09/16/2020</v>
          </cell>
        </row>
        <row r="2137">
          <cell r="A2137" t="str">
            <v>09/16/2020</v>
          </cell>
        </row>
        <row r="2138">
          <cell r="A2138" t="str">
            <v>09/16/2020</v>
          </cell>
        </row>
        <row r="2139">
          <cell r="A2139" t="str">
            <v>09/16/2020</v>
          </cell>
        </row>
        <row r="2140">
          <cell r="A2140" t="str">
            <v>09/16/2020</v>
          </cell>
        </row>
        <row r="2141">
          <cell r="A2141" t="str">
            <v>09/16/2020</v>
          </cell>
        </row>
        <row r="2142">
          <cell r="A2142" t="str">
            <v>09/17/2020</v>
          </cell>
        </row>
        <row r="2143">
          <cell r="A2143" t="str">
            <v>09/17/2020</v>
          </cell>
        </row>
        <row r="2144">
          <cell r="A2144" t="str">
            <v>09/17/2020</v>
          </cell>
        </row>
        <row r="2145">
          <cell r="A2145" t="str">
            <v>09/17/2020</v>
          </cell>
        </row>
        <row r="2146">
          <cell r="A2146" t="str">
            <v>09/17/2020</v>
          </cell>
        </row>
        <row r="2147">
          <cell r="A2147" t="str">
            <v>09/17/2020</v>
          </cell>
        </row>
        <row r="2148">
          <cell r="A2148" t="str">
            <v>09/17/2020</v>
          </cell>
        </row>
        <row r="2149">
          <cell r="A2149" t="str">
            <v>09/17/2020</v>
          </cell>
        </row>
        <row r="2150">
          <cell r="A2150" t="str">
            <v>09/17/2020</v>
          </cell>
        </row>
        <row r="2151">
          <cell r="A2151" t="str">
            <v>09/18/2020</v>
          </cell>
        </row>
        <row r="2152">
          <cell r="A2152" t="str">
            <v>09/18/2020</v>
          </cell>
        </row>
        <row r="2153">
          <cell r="A2153" t="str">
            <v>09/18/2020</v>
          </cell>
        </row>
        <row r="2154">
          <cell r="A2154" t="str">
            <v>09/18/2020</v>
          </cell>
        </row>
        <row r="2155">
          <cell r="A2155" t="str">
            <v>09/18/2020</v>
          </cell>
        </row>
        <row r="2156">
          <cell r="A2156" t="str">
            <v>09/18/2020</v>
          </cell>
        </row>
        <row r="2157">
          <cell r="A2157" t="str">
            <v>09/18/2020</v>
          </cell>
        </row>
        <row r="2158">
          <cell r="A2158" t="str">
            <v>09/18/2020</v>
          </cell>
        </row>
        <row r="2159">
          <cell r="A2159" t="str">
            <v>09/18/2020</v>
          </cell>
        </row>
        <row r="2160">
          <cell r="A2160" t="str">
            <v>09/18/2020</v>
          </cell>
        </row>
        <row r="2161">
          <cell r="A2161" t="str">
            <v>09/18/2020</v>
          </cell>
        </row>
        <row r="2162">
          <cell r="A2162" t="str">
            <v>09/19/2020</v>
          </cell>
        </row>
        <row r="2163">
          <cell r="A2163" t="str">
            <v>09/19/2020</v>
          </cell>
        </row>
        <row r="2164">
          <cell r="A2164" t="str">
            <v>09/20/2020</v>
          </cell>
        </row>
        <row r="2165">
          <cell r="A2165" t="str">
            <v>09/21/2020</v>
          </cell>
        </row>
        <row r="2166">
          <cell r="A2166" t="str">
            <v>09/21/2020</v>
          </cell>
        </row>
        <row r="2167">
          <cell r="A2167" t="str">
            <v>09/21/2020</v>
          </cell>
        </row>
        <row r="2168">
          <cell r="A2168" t="str">
            <v>09/21/2020</v>
          </cell>
        </row>
        <row r="2169">
          <cell r="A2169" t="str">
            <v>09/21/2020</v>
          </cell>
        </row>
        <row r="2170">
          <cell r="A2170" t="str">
            <v>09/21/2020</v>
          </cell>
        </row>
        <row r="2171">
          <cell r="A2171" t="str">
            <v>09/21/2020</v>
          </cell>
        </row>
        <row r="2172">
          <cell r="A2172" t="str">
            <v>09/21/2020</v>
          </cell>
        </row>
        <row r="2173">
          <cell r="A2173" t="str">
            <v>09/21/2020</v>
          </cell>
        </row>
        <row r="2174">
          <cell r="A2174" t="str">
            <v>09/21/2020</v>
          </cell>
        </row>
        <row r="2175">
          <cell r="A2175" t="str">
            <v>09/22/2020</v>
          </cell>
        </row>
        <row r="2176">
          <cell r="A2176" t="str">
            <v>09/22/2020</v>
          </cell>
        </row>
        <row r="2177">
          <cell r="A2177" t="str">
            <v>09/22/2020</v>
          </cell>
        </row>
        <row r="2178">
          <cell r="A2178" t="str">
            <v>09/22/2020</v>
          </cell>
        </row>
        <row r="2179">
          <cell r="A2179" t="str">
            <v>09/22/2020</v>
          </cell>
        </row>
        <row r="2180">
          <cell r="A2180" t="str">
            <v>09/22/2020</v>
          </cell>
        </row>
        <row r="2181">
          <cell r="A2181" t="str">
            <v>09/22/2020</v>
          </cell>
        </row>
        <row r="2182">
          <cell r="A2182" t="str">
            <v>09/22/2020</v>
          </cell>
        </row>
        <row r="2183">
          <cell r="A2183" t="str">
            <v>09/22/2020</v>
          </cell>
        </row>
        <row r="2184">
          <cell r="A2184" t="str">
            <v>09/22/2020</v>
          </cell>
        </row>
        <row r="2185">
          <cell r="A2185" t="str">
            <v>09/23/2020</v>
          </cell>
        </row>
        <row r="2186">
          <cell r="A2186" t="str">
            <v>09/23/2020</v>
          </cell>
        </row>
        <row r="2187">
          <cell r="A2187" t="str">
            <v>09/23/2020</v>
          </cell>
        </row>
        <row r="2188">
          <cell r="A2188" t="str">
            <v>09/23/2020</v>
          </cell>
        </row>
        <row r="2189">
          <cell r="A2189" t="str">
            <v>09/23/2020</v>
          </cell>
        </row>
        <row r="2190">
          <cell r="A2190" t="str">
            <v>09/23/2020</v>
          </cell>
        </row>
        <row r="2191">
          <cell r="A2191" t="str">
            <v>09/23/2020</v>
          </cell>
        </row>
        <row r="2192">
          <cell r="A2192" t="str">
            <v>09/23/2020</v>
          </cell>
        </row>
        <row r="2193">
          <cell r="A2193" t="str">
            <v>09/23/2020</v>
          </cell>
        </row>
        <row r="2194">
          <cell r="A2194" t="str">
            <v>09/23/2020</v>
          </cell>
        </row>
        <row r="2195">
          <cell r="A2195" t="str">
            <v>09/24/2020</v>
          </cell>
        </row>
        <row r="2196">
          <cell r="A2196" t="str">
            <v>09/24/2020</v>
          </cell>
        </row>
        <row r="2197">
          <cell r="A2197" t="str">
            <v>09/24/2020</v>
          </cell>
        </row>
        <row r="2198">
          <cell r="A2198" t="str">
            <v>09/24/2020</v>
          </cell>
        </row>
        <row r="2199">
          <cell r="A2199" t="str">
            <v>09/24/2020</v>
          </cell>
        </row>
        <row r="2200">
          <cell r="A2200" t="str">
            <v>09/24/2020</v>
          </cell>
        </row>
        <row r="2201">
          <cell r="A2201" t="str">
            <v>09/24/2020</v>
          </cell>
        </row>
        <row r="2202">
          <cell r="A2202" t="str">
            <v>09/24/2020</v>
          </cell>
        </row>
        <row r="2203">
          <cell r="A2203" t="str">
            <v>09/24/2020</v>
          </cell>
        </row>
        <row r="2204">
          <cell r="A2204" t="str">
            <v>09/24/2020</v>
          </cell>
        </row>
        <row r="2205">
          <cell r="A2205" t="str">
            <v>09/25/2020</v>
          </cell>
        </row>
        <row r="2206">
          <cell r="A2206" t="str">
            <v>09/25/2020</v>
          </cell>
        </row>
        <row r="2207">
          <cell r="A2207" t="str">
            <v>09/25/2020</v>
          </cell>
        </row>
        <row r="2208">
          <cell r="A2208" t="str">
            <v>09/25/2020</v>
          </cell>
        </row>
        <row r="2209">
          <cell r="A2209" t="str">
            <v>09/25/2020</v>
          </cell>
        </row>
        <row r="2210">
          <cell r="A2210" t="str">
            <v>09/25/2020</v>
          </cell>
        </row>
        <row r="2211">
          <cell r="A2211" t="str">
            <v>09/25/2020</v>
          </cell>
        </row>
        <row r="2212">
          <cell r="A2212" t="str">
            <v>09/25/2020</v>
          </cell>
        </row>
        <row r="2213">
          <cell r="A2213" t="str">
            <v>09/25/2020</v>
          </cell>
        </row>
        <row r="2214">
          <cell r="A2214" t="str">
            <v>09/25/2020</v>
          </cell>
        </row>
        <row r="2215">
          <cell r="A2215" t="str">
            <v>09/26/2020</v>
          </cell>
        </row>
        <row r="2216">
          <cell r="A2216" t="str">
            <v>09/26/2020</v>
          </cell>
        </row>
        <row r="2217">
          <cell r="A2217" t="str">
            <v>09/27/2020</v>
          </cell>
        </row>
        <row r="2218">
          <cell r="A2218" t="str">
            <v>09/28/2020</v>
          </cell>
        </row>
        <row r="2219">
          <cell r="A2219" t="str">
            <v>09/28/2020</v>
          </cell>
        </row>
        <row r="2220">
          <cell r="A2220" t="str">
            <v>09/28/2020</v>
          </cell>
        </row>
        <row r="2221">
          <cell r="A2221" t="str">
            <v>09/28/2020</v>
          </cell>
        </row>
        <row r="2222">
          <cell r="A2222" t="str">
            <v>09/28/2020</v>
          </cell>
        </row>
        <row r="2223">
          <cell r="A2223" t="str">
            <v>09/28/2020</v>
          </cell>
        </row>
        <row r="2224">
          <cell r="A2224" t="str">
            <v>09/28/2020</v>
          </cell>
        </row>
        <row r="2225">
          <cell r="A2225" t="str">
            <v>09/28/2020</v>
          </cell>
        </row>
        <row r="2226">
          <cell r="A2226" t="str">
            <v>09/28/2020</v>
          </cell>
        </row>
        <row r="2227">
          <cell r="A2227" t="str">
            <v>09/28/2020</v>
          </cell>
        </row>
        <row r="2228">
          <cell r="A2228" t="str">
            <v>09/29/2020</v>
          </cell>
        </row>
        <row r="2229">
          <cell r="A2229" t="str">
            <v>09/29/2020</v>
          </cell>
        </row>
        <row r="2230">
          <cell r="A2230" t="str">
            <v>09/29/2020</v>
          </cell>
        </row>
        <row r="2231">
          <cell r="A2231" t="str">
            <v>09/29/2020</v>
          </cell>
        </row>
        <row r="2232">
          <cell r="A2232" t="str">
            <v>09/29/2020</v>
          </cell>
        </row>
        <row r="2233">
          <cell r="A2233" t="str">
            <v>09/29/2020</v>
          </cell>
        </row>
        <row r="2234">
          <cell r="A2234" t="str">
            <v>09/29/2020</v>
          </cell>
        </row>
        <row r="2235">
          <cell r="A2235" t="str">
            <v>09/29/2020</v>
          </cell>
        </row>
        <row r="2236">
          <cell r="A2236" t="str">
            <v>09/29/2020</v>
          </cell>
        </row>
        <row r="2237">
          <cell r="A2237" t="str">
            <v>09/29/2020</v>
          </cell>
        </row>
        <row r="2238">
          <cell r="A2238" t="str">
            <v>09/30/2020</v>
          </cell>
        </row>
        <row r="2239">
          <cell r="A2239" t="str">
            <v>09/30/2020</v>
          </cell>
        </row>
        <row r="2240">
          <cell r="A2240" t="str">
            <v>09/30/2020</v>
          </cell>
        </row>
        <row r="2241">
          <cell r="A2241" t="str">
            <v>09/30/2020</v>
          </cell>
        </row>
        <row r="2242">
          <cell r="A2242" t="str">
            <v>09/30/2020</v>
          </cell>
        </row>
        <row r="2243">
          <cell r="A2243" t="str">
            <v>09/30/2020</v>
          </cell>
        </row>
        <row r="2244">
          <cell r="A2244" t="str">
            <v>09/30/2020</v>
          </cell>
        </row>
        <row r="2245">
          <cell r="A2245" t="str">
            <v>09/30/2020</v>
          </cell>
        </row>
        <row r="2246">
          <cell r="A2246" t="str">
            <v>09/30/2020</v>
          </cell>
        </row>
        <row r="2247">
          <cell r="A2247" t="str">
            <v>09/30/2020</v>
          </cell>
        </row>
        <row r="2248">
          <cell r="A2248" t="str">
            <v>10/01/2020</v>
          </cell>
        </row>
        <row r="2249">
          <cell r="A2249" t="str">
            <v>10/01/2020</v>
          </cell>
        </row>
        <row r="2250">
          <cell r="A2250" t="str">
            <v>10/01/2020</v>
          </cell>
        </row>
        <row r="2251">
          <cell r="A2251" t="str">
            <v>10/01/2020</v>
          </cell>
        </row>
        <row r="2252">
          <cell r="A2252" t="str">
            <v>10/01/2020</v>
          </cell>
        </row>
        <row r="2253">
          <cell r="A2253" t="str">
            <v>10/01/2020</v>
          </cell>
        </row>
        <row r="2254">
          <cell r="A2254" t="str">
            <v>10/01/2020</v>
          </cell>
        </row>
        <row r="2255">
          <cell r="A2255" t="str">
            <v>10/01/2020</v>
          </cell>
        </row>
        <row r="2256">
          <cell r="A2256" t="str">
            <v>10/01/2020</v>
          </cell>
        </row>
        <row r="2257">
          <cell r="A2257" t="str">
            <v>10/01/2020</v>
          </cell>
        </row>
        <row r="2258">
          <cell r="A2258" t="str">
            <v>10/01/2020</v>
          </cell>
        </row>
        <row r="2259">
          <cell r="A2259" t="str">
            <v>10/01/2020</v>
          </cell>
        </row>
        <row r="2260">
          <cell r="A2260" t="str">
            <v>10/01/2020</v>
          </cell>
        </row>
        <row r="2261">
          <cell r="A2261" t="str">
            <v>10/01/2020</v>
          </cell>
        </row>
        <row r="2262">
          <cell r="A2262" t="str">
            <v>10/02/2020</v>
          </cell>
        </row>
        <row r="2263">
          <cell r="A2263" t="str">
            <v>10/02/2020</v>
          </cell>
        </row>
        <row r="2264">
          <cell r="A2264" t="str">
            <v>10/02/2020</v>
          </cell>
        </row>
        <row r="2265">
          <cell r="A2265" t="str">
            <v>10/02/2020</v>
          </cell>
        </row>
        <row r="2266">
          <cell r="A2266" t="str">
            <v>10/02/2020</v>
          </cell>
        </row>
        <row r="2267">
          <cell r="A2267" t="str">
            <v>10/02/2020</v>
          </cell>
        </row>
        <row r="2268">
          <cell r="A2268" t="str">
            <v>10/02/2020</v>
          </cell>
        </row>
        <row r="2269">
          <cell r="A2269" t="str">
            <v>10/02/2020</v>
          </cell>
        </row>
        <row r="2270">
          <cell r="A2270" t="str">
            <v>10/02/2020</v>
          </cell>
        </row>
        <row r="2271">
          <cell r="A2271" t="str">
            <v>10/02/2020</v>
          </cell>
        </row>
        <row r="2272">
          <cell r="A2272" t="str">
            <v>10/03/2020</v>
          </cell>
        </row>
        <row r="2273">
          <cell r="A2273" t="str">
            <v>10/03/2020</v>
          </cell>
        </row>
        <row r="2274">
          <cell r="A2274" t="str">
            <v>10/04/2020</v>
          </cell>
        </row>
        <row r="2275">
          <cell r="A2275" t="str">
            <v>10/05/2020</v>
          </cell>
        </row>
        <row r="2276">
          <cell r="A2276" t="str">
            <v>10/05/2020</v>
          </cell>
        </row>
        <row r="2277">
          <cell r="A2277" t="str">
            <v>10/05/2020</v>
          </cell>
        </row>
        <row r="2278">
          <cell r="A2278" t="str">
            <v>10/05/2020</v>
          </cell>
        </row>
        <row r="2279">
          <cell r="A2279" t="str">
            <v>10/05/2020</v>
          </cell>
        </row>
        <row r="2280">
          <cell r="A2280" t="str">
            <v>10/05/2020</v>
          </cell>
        </row>
        <row r="2281">
          <cell r="A2281" t="str">
            <v>10/05/2020</v>
          </cell>
        </row>
        <row r="2282">
          <cell r="A2282" t="str">
            <v>10/05/2020</v>
          </cell>
        </row>
        <row r="2283">
          <cell r="A2283" t="str">
            <v>10/05/2020</v>
          </cell>
        </row>
        <row r="2284">
          <cell r="A2284" t="str">
            <v>10/05/2020</v>
          </cell>
        </row>
        <row r="2285">
          <cell r="A2285" t="str">
            <v>10/05/2020</v>
          </cell>
        </row>
        <row r="2286">
          <cell r="A2286" t="str">
            <v>10/06/2020</v>
          </cell>
        </row>
        <row r="2287">
          <cell r="A2287" t="str">
            <v>10/06/2020</v>
          </cell>
        </row>
        <row r="2288">
          <cell r="A2288" t="str">
            <v>10/06/2020</v>
          </cell>
        </row>
        <row r="2289">
          <cell r="A2289" t="str">
            <v>10/06/2020</v>
          </cell>
        </row>
        <row r="2290">
          <cell r="A2290" t="str">
            <v>10/06/2020</v>
          </cell>
        </row>
        <row r="2291">
          <cell r="A2291" t="str">
            <v>10/06/2020</v>
          </cell>
        </row>
        <row r="2292">
          <cell r="A2292" t="str">
            <v>10/06/2020</v>
          </cell>
        </row>
        <row r="2293">
          <cell r="A2293" t="str">
            <v>10/06/2020</v>
          </cell>
        </row>
        <row r="2294">
          <cell r="A2294" t="str">
            <v>10/06/2020</v>
          </cell>
        </row>
        <row r="2295">
          <cell r="A2295" t="str">
            <v>10/06/2020</v>
          </cell>
        </row>
        <row r="2296">
          <cell r="A2296" t="str">
            <v>10/06/2020</v>
          </cell>
        </row>
        <row r="2297">
          <cell r="A2297" t="str">
            <v>10/07/2020</v>
          </cell>
        </row>
        <row r="2298">
          <cell r="A2298" t="str">
            <v>10/07/2020</v>
          </cell>
        </row>
        <row r="2299">
          <cell r="A2299" t="str">
            <v>10/07/2020</v>
          </cell>
        </row>
        <row r="2300">
          <cell r="A2300" t="str">
            <v>10/07/2020</v>
          </cell>
        </row>
        <row r="2301">
          <cell r="A2301" t="str">
            <v>10/07/2020</v>
          </cell>
        </row>
        <row r="2302">
          <cell r="A2302" t="str">
            <v>10/07/2020</v>
          </cell>
        </row>
        <row r="2303">
          <cell r="A2303" t="str">
            <v>10/07/2020</v>
          </cell>
        </row>
        <row r="2304">
          <cell r="A2304" t="str">
            <v>10/07/2020</v>
          </cell>
        </row>
        <row r="2305">
          <cell r="A2305" t="str">
            <v>10/07/2020</v>
          </cell>
        </row>
        <row r="2306">
          <cell r="A2306" t="str">
            <v>10/07/2020</v>
          </cell>
        </row>
        <row r="2307">
          <cell r="A2307" t="str">
            <v>10/07/2020</v>
          </cell>
        </row>
        <row r="2308">
          <cell r="A2308" t="str">
            <v>10/08/2020</v>
          </cell>
        </row>
        <row r="2309">
          <cell r="A2309" t="str">
            <v>10/08/2020</v>
          </cell>
        </row>
        <row r="2310">
          <cell r="A2310" t="str">
            <v>10/08/2020</v>
          </cell>
        </row>
        <row r="2311">
          <cell r="A2311" t="str">
            <v>10/08/2020</v>
          </cell>
        </row>
        <row r="2312">
          <cell r="A2312" t="str">
            <v>10/08/2020</v>
          </cell>
        </row>
        <row r="2313">
          <cell r="A2313" t="str">
            <v>10/08/2020</v>
          </cell>
        </row>
        <row r="2314">
          <cell r="A2314" t="str">
            <v>10/08/2020</v>
          </cell>
        </row>
        <row r="2315">
          <cell r="A2315" t="str">
            <v>10/08/2020</v>
          </cell>
        </row>
        <row r="2316">
          <cell r="A2316" t="str">
            <v>10/08/2020</v>
          </cell>
        </row>
        <row r="2317">
          <cell r="A2317" t="str">
            <v>10/08/2020</v>
          </cell>
        </row>
        <row r="2318">
          <cell r="A2318" t="str">
            <v>10/08/2020</v>
          </cell>
        </row>
        <row r="2319">
          <cell r="A2319" t="str">
            <v>10/08/2020</v>
          </cell>
        </row>
        <row r="2320">
          <cell r="A2320" t="str">
            <v>10/09/2020</v>
          </cell>
        </row>
        <row r="2321">
          <cell r="A2321" t="str">
            <v>10/09/2020</v>
          </cell>
        </row>
        <row r="2322">
          <cell r="A2322" t="str">
            <v>10/09/2020</v>
          </cell>
        </row>
        <row r="2323">
          <cell r="A2323" t="str">
            <v>10/09/2020</v>
          </cell>
        </row>
        <row r="2324">
          <cell r="A2324" t="str">
            <v>10/09/2020</v>
          </cell>
        </row>
        <row r="2325">
          <cell r="A2325" t="str">
            <v>10/09/2020</v>
          </cell>
        </row>
        <row r="2326">
          <cell r="A2326" t="str">
            <v>10/09/2020</v>
          </cell>
        </row>
        <row r="2327">
          <cell r="A2327" t="str">
            <v>10/09/2020</v>
          </cell>
        </row>
        <row r="2328">
          <cell r="A2328" t="str">
            <v>10/09/2020</v>
          </cell>
        </row>
        <row r="2329">
          <cell r="A2329" t="str">
            <v>10/09/2020</v>
          </cell>
        </row>
        <row r="2330">
          <cell r="A2330" t="str">
            <v>10/10/2020</v>
          </cell>
        </row>
        <row r="2331">
          <cell r="A2331" t="str">
            <v>10/10/2020</v>
          </cell>
        </row>
        <row r="2332">
          <cell r="A2332" t="str">
            <v>10/11/2020</v>
          </cell>
        </row>
        <row r="2333">
          <cell r="A2333" t="str">
            <v>10/12/2020</v>
          </cell>
        </row>
        <row r="2334">
          <cell r="A2334" t="str">
            <v>10/12/2020</v>
          </cell>
        </row>
        <row r="2335">
          <cell r="A2335" t="str">
            <v>10/12/2020</v>
          </cell>
        </row>
        <row r="2336">
          <cell r="A2336" t="str">
            <v>10/12/2020</v>
          </cell>
        </row>
        <row r="2337">
          <cell r="A2337" t="str">
            <v>10/12/2020</v>
          </cell>
        </row>
        <row r="2338">
          <cell r="A2338" t="str">
            <v>10/13/2020</v>
          </cell>
        </row>
        <row r="2339">
          <cell r="A2339" t="str">
            <v>10/13/2020</v>
          </cell>
        </row>
        <row r="2340">
          <cell r="A2340" t="str">
            <v>10/13/2020</v>
          </cell>
        </row>
        <row r="2341">
          <cell r="A2341" t="str">
            <v>10/13/2020</v>
          </cell>
        </row>
        <row r="2342">
          <cell r="A2342" t="str">
            <v>10/13/2020</v>
          </cell>
        </row>
        <row r="2343">
          <cell r="A2343" t="str">
            <v>10/13/2020</v>
          </cell>
        </row>
        <row r="2344">
          <cell r="A2344" t="str">
            <v>10/13/2020</v>
          </cell>
        </row>
        <row r="2345">
          <cell r="A2345" t="str">
            <v>10/13/2020</v>
          </cell>
        </row>
        <row r="2346">
          <cell r="A2346" t="str">
            <v>10/13/2020</v>
          </cell>
        </row>
        <row r="2347">
          <cell r="A2347" t="str">
            <v>10/14/2020</v>
          </cell>
        </row>
        <row r="2348">
          <cell r="A2348" t="str">
            <v>10/14/2020</v>
          </cell>
        </row>
        <row r="2349">
          <cell r="A2349" t="str">
            <v>10/14/2020</v>
          </cell>
        </row>
        <row r="2350">
          <cell r="A2350" t="str">
            <v>10/14/2020</v>
          </cell>
        </row>
        <row r="2351">
          <cell r="A2351" t="str">
            <v>10/14/2020</v>
          </cell>
        </row>
        <row r="2352">
          <cell r="A2352" t="str">
            <v>10/14/2020</v>
          </cell>
        </row>
        <row r="2353">
          <cell r="A2353" t="str">
            <v>10/14/2020</v>
          </cell>
        </row>
        <row r="2354">
          <cell r="A2354" t="str">
            <v>10/14/2020</v>
          </cell>
        </row>
        <row r="2355">
          <cell r="A2355" t="str">
            <v>10/14/2020</v>
          </cell>
        </row>
        <row r="2356">
          <cell r="A2356" t="str">
            <v>10/14/2020</v>
          </cell>
        </row>
        <row r="2357">
          <cell r="A2357" t="str">
            <v>10/14/2020</v>
          </cell>
        </row>
        <row r="2358">
          <cell r="A2358" t="str">
            <v>10/15/2020</v>
          </cell>
        </row>
        <row r="2359">
          <cell r="A2359" t="str">
            <v>10/15/2020</v>
          </cell>
        </row>
        <row r="2360">
          <cell r="A2360" t="str">
            <v>10/15/2020</v>
          </cell>
        </row>
        <row r="2361">
          <cell r="A2361" t="str">
            <v>10/15/2020</v>
          </cell>
        </row>
        <row r="2362">
          <cell r="A2362" t="str">
            <v>10/15/2020</v>
          </cell>
        </row>
        <row r="2363">
          <cell r="A2363" t="str">
            <v>10/15/2020</v>
          </cell>
        </row>
        <row r="2364">
          <cell r="A2364" t="str">
            <v>10/15/2020</v>
          </cell>
        </row>
        <row r="2365">
          <cell r="A2365" t="str">
            <v>10/15/2020</v>
          </cell>
        </row>
        <row r="2366">
          <cell r="A2366" t="str">
            <v>10/15/2020</v>
          </cell>
        </row>
        <row r="2367">
          <cell r="A2367" t="str">
            <v>10/15/2020</v>
          </cell>
        </row>
        <row r="2368">
          <cell r="A2368" t="str">
            <v>10/15/2020</v>
          </cell>
        </row>
        <row r="2369">
          <cell r="A2369" t="str">
            <v>10/15/2020</v>
          </cell>
        </row>
        <row r="2370">
          <cell r="A2370" t="str">
            <v>10/16/2020</v>
          </cell>
        </row>
        <row r="2371">
          <cell r="A2371" t="str">
            <v>10/16/2020</v>
          </cell>
        </row>
        <row r="2372">
          <cell r="A2372" t="str">
            <v>10/16/2020</v>
          </cell>
        </row>
        <row r="2373">
          <cell r="A2373" t="str">
            <v>10/16/2020</v>
          </cell>
        </row>
        <row r="2374">
          <cell r="A2374" t="str">
            <v>10/16/2020</v>
          </cell>
        </row>
        <row r="2375">
          <cell r="A2375" t="str">
            <v>10/16/2020</v>
          </cell>
        </row>
        <row r="2376">
          <cell r="A2376" t="str">
            <v>10/16/2020</v>
          </cell>
        </row>
        <row r="2377">
          <cell r="A2377" t="str">
            <v>10/16/2020</v>
          </cell>
        </row>
        <row r="2378">
          <cell r="A2378" t="str">
            <v>10/16/2020</v>
          </cell>
        </row>
        <row r="2379">
          <cell r="A2379" t="str">
            <v>10/16/2020</v>
          </cell>
        </row>
        <row r="2380">
          <cell r="A2380" t="str">
            <v>10/16/2020</v>
          </cell>
        </row>
        <row r="2381">
          <cell r="A2381" t="str">
            <v>10/16/2020</v>
          </cell>
        </row>
        <row r="2382">
          <cell r="A2382" t="str">
            <v>10/17/2020</v>
          </cell>
        </row>
        <row r="2383">
          <cell r="A2383" t="str">
            <v>10/17/2020</v>
          </cell>
        </row>
        <row r="2384">
          <cell r="A2384" t="str">
            <v>10/18/2020</v>
          </cell>
        </row>
        <row r="2385">
          <cell r="A2385" t="str">
            <v>10/19/2020</v>
          </cell>
        </row>
        <row r="2386">
          <cell r="A2386" t="str">
            <v>10/19/2020</v>
          </cell>
        </row>
        <row r="2387">
          <cell r="A2387" t="str">
            <v>10/19/2020</v>
          </cell>
        </row>
        <row r="2388">
          <cell r="A2388" t="str">
            <v>10/19/2020</v>
          </cell>
        </row>
        <row r="2389">
          <cell r="A2389" t="str">
            <v>10/19/2020</v>
          </cell>
        </row>
        <row r="2390">
          <cell r="A2390" t="str">
            <v>10/19/2020</v>
          </cell>
        </row>
        <row r="2391">
          <cell r="A2391" t="str">
            <v>10/19/2020</v>
          </cell>
        </row>
        <row r="2392">
          <cell r="A2392" t="str">
            <v>10/19/2020</v>
          </cell>
        </row>
        <row r="2393">
          <cell r="A2393" t="str">
            <v>10/19/2020</v>
          </cell>
        </row>
        <row r="2394">
          <cell r="A2394" t="str">
            <v>10/19/2020</v>
          </cell>
        </row>
        <row r="2395">
          <cell r="A2395" t="str">
            <v>10/19/2020</v>
          </cell>
        </row>
        <row r="2396">
          <cell r="A2396" t="str">
            <v>10/20/2020</v>
          </cell>
        </row>
        <row r="2397">
          <cell r="A2397" t="str">
            <v>10/20/2020</v>
          </cell>
        </row>
        <row r="2398">
          <cell r="A2398" t="str">
            <v>10/20/2020</v>
          </cell>
        </row>
        <row r="2399">
          <cell r="A2399" t="str">
            <v>10/20/2020</v>
          </cell>
        </row>
        <row r="2400">
          <cell r="A2400" t="str">
            <v>10/20/2020</v>
          </cell>
        </row>
        <row r="2401">
          <cell r="A2401" t="str">
            <v>10/20/2020</v>
          </cell>
        </row>
        <row r="2402">
          <cell r="A2402" t="str">
            <v>10/20/2020</v>
          </cell>
        </row>
        <row r="2403">
          <cell r="A2403" t="str">
            <v>10/20/2020</v>
          </cell>
        </row>
        <row r="2404">
          <cell r="A2404" t="str">
            <v>10/20/2020</v>
          </cell>
        </row>
        <row r="2405">
          <cell r="A2405" t="str">
            <v>10/20/2020</v>
          </cell>
        </row>
        <row r="2406">
          <cell r="A2406" t="str">
            <v>10/20/2020</v>
          </cell>
        </row>
        <row r="2407">
          <cell r="A2407" t="str">
            <v>10/21/2020</v>
          </cell>
        </row>
        <row r="2408">
          <cell r="A2408" t="str">
            <v>10/21/2020</v>
          </cell>
        </row>
        <row r="2409">
          <cell r="A2409" t="str">
            <v>10/21/2020</v>
          </cell>
        </row>
        <row r="2410">
          <cell r="A2410" t="str">
            <v>10/21/2020</v>
          </cell>
        </row>
        <row r="2411">
          <cell r="A2411" t="str">
            <v>10/21/2020</v>
          </cell>
        </row>
        <row r="2412">
          <cell r="A2412" t="str">
            <v>10/21/2020</v>
          </cell>
        </row>
        <row r="2413">
          <cell r="A2413" t="str">
            <v>10/21/2020</v>
          </cell>
        </row>
        <row r="2414">
          <cell r="A2414" t="str">
            <v>10/21/2020</v>
          </cell>
        </row>
        <row r="2415">
          <cell r="A2415" t="str">
            <v>10/21/2020</v>
          </cell>
        </row>
        <row r="2416">
          <cell r="A2416" t="str">
            <v>10/21/2020</v>
          </cell>
        </row>
        <row r="2417">
          <cell r="A2417" t="str">
            <v>10/22/2020</v>
          </cell>
        </row>
        <row r="2418">
          <cell r="A2418" t="str">
            <v>10/22/2020</v>
          </cell>
        </row>
        <row r="2419">
          <cell r="A2419" t="str">
            <v>10/22/2020</v>
          </cell>
        </row>
        <row r="2420">
          <cell r="A2420" t="str">
            <v>10/22/2020</v>
          </cell>
        </row>
        <row r="2421">
          <cell r="A2421" t="str">
            <v>10/22/2020</v>
          </cell>
        </row>
        <row r="2422">
          <cell r="A2422" t="str">
            <v>10/22/2020</v>
          </cell>
        </row>
        <row r="2423">
          <cell r="A2423" t="str">
            <v>10/22/2020</v>
          </cell>
        </row>
        <row r="2424">
          <cell r="A2424" t="str">
            <v>10/22/2020</v>
          </cell>
        </row>
        <row r="2425">
          <cell r="A2425" t="str">
            <v>10/22/2020</v>
          </cell>
        </row>
        <row r="2426">
          <cell r="A2426" t="str">
            <v>10/22/2020</v>
          </cell>
        </row>
        <row r="2427">
          <cell r="A2427" t="str">
            <v>10/22/2020</v>
          </cell>
        </row>
        <row r="2428">
          <cell r="A2428" t="str">
            <v>10/23/2020</v>
          </cell>
        </row>
        <row r="2429">
          <cell r="A2429" t="str">
            <v>10/23/2020</v>
          </cell>
        </row>
        <row r="2430">
          <cell r="A2430" t="str">
            <v>10/23/2020</v>
          </cell>
        </row>
        <row r="2431">
          <cell r="A2431" t="str">
            <v>10/23/2020</v>
          </cell>
        </row>
        <row r="2432">
          <cell r="A2432" t="str">
            <v>10/23/2020</v>
          </cell>
        </row>
        <row r="2433">
          <cell r="A2433" t="str">
            <v>10/23/2020</v>
          </cell>
        </row>
        <row r="2434">
          <cell r="A2434" t="str">
            <v>10/23/2020</v>
          </cell>
        </row>
        <row r="2435">
          <cell r="A2435" t="str">
            <v>10/23/2020</v>
          </cell>
        </row>
        <row r="2436">
          <cell r="A2436" t="str">
            <v>10/23/2020</v>
          </cell>
        </row>
        <row r="2437">
          <cell r="A2437" t="str">
            <v>10/23/2020</v>
          </cell>
        </row>
        <row r="2438">
          <cell r="A2438" t="str">
            <v>10/23/2020</v>
          </cell>
        </row>
        <row r="2439">
          <cell r="A2439" t="str">
            <v>10/24/2020</v>
          </cell>
        </row>
        <row r="2440">
          <cell r="A2440" t="str">
            <v>10/24/2020</v>
          </cell>
        </row>
        <row r="2441">
          <cell r="A2441" t="str">
            <v>10/25/2020</v>
          </cell>
        </row>
        <row r="2442">
          <cell r="A2442" t="str">
            <v>10/26/2020</v>
          </cell>
        </row>
        <row r="2443">
          <cell r="A2443" t="str">
            <v>10/26/2020</v>
          </cell>
        </row>
        <row r="2444">
          <cell r="A2444" t="str">
            <v>10/26/2020</v>
          </cell>
        </row>
        <row r="2445">
          <cell r="A2445" t="str">
            <v>10/26/2020</v>
          </cell>
        </row>
        <row r="2446">
          <cell r="A2446" t="str">
            <v>10/26/2020</v>
          </cell>
        </row>
        <row r="2447">
          <cell r="A2447" t="str">
            <v>10/26/2020</v>
          </cell>
        </row>
        <row r="2448">
          <cell r="A2448" t="str">
            <v>10/26/2020</v>
          </cell>
        </row>
        <row r="2449">
          <cell r="A2449" t="str">
            <v>10/26/2020</v>
          </cell>
        </row>
        <row r="2450">
          <cell r="A2450" t="str">
            <v>10/26/2020</v>
          </cell>
        </row>
        <row r="2451">
          <cell r="A2451" t="str">
            <v>10/26/2020</v>
          </cell>
        </row>
        <row r="2452">
          <cell r="A2452" t="str">
            <v>10/27/2020</v>
          </cell>
        </row>
        <row r="2453">
          <cell r="A2453" t="str">
            <v>10/27/2020</v>
          </cell>
        </row>
        <row r="2454">
          <cell r="A2454" t="str">
            <v>10/27/2020</v>
          </cell>
        </row>
        <row r="2455">
          <cell r="A2455" t="str">
            <v>10/27/2020</v>
          </cell>
        </row>
        <row r="2456">
          <cell r="A2456" t="str">
            <v>10/27/2020</v>
          </cell>
        </row>
        <row r="2457">
          <cell r="A2457" t="str">
            <v>10/27/2020</v>
          </cell>
        </row>
        <row r="2458">
          <cell r="A2458" t="str">
            <v>10/27/2020</v>
          </cell>
        </row>
        <row r="2459">
          <cell r="A2459" t="str">
            <v>10/27/2020</v>
          </cell>
        </row>
        <row r="2460">
          <cell r="A2460" t="str">
            <v>10/27/2020</v>
          </cell>
        </row>
        <row r="2461">
          <cell r="A2461" t="str">
            <v>10/27/2020</v>
          </cell>
        </row>
        <row r="2462">
          <cell r="A2462" t="str">
            <v>10/27/2020</v>
          </cell>
        </row>
        <row r="2463">
          <cell r="A2463" t="str">
            <v>10/28/2020</v>
          </cell>
        </row>
        <row r="2464">
          <cell r="A2464" t="str">
            <v>10/28/2020</v>
          </cell>
        </row>
        <row r="2465">
          <cell r="A2465" t="str">
            <v>10/28/2020</v>
          </cell>
        </row>
        <row r="2466">
          <cell r="A2466" t="str">
            <v>10/28/2020</v>
          </cell>
        </row>
        <row r="2467">
          <cell r="A2467" t="str">
            <v>10/28/2020</v>
          </cell>
        </row>
        <row r="2468">
          <cell r="A2468" t="str">
            <v>10/28/2020</v>
          </cell>
        </row>
        <row r="2469">
          <cell r="A2469" t="str">
            <v>10/28/2020</v>
          </cell>
        </row>
        <row r="2470">
          <cell r="A2470" t="str">
            <v>10/28/2020</v>
          </cell>
        </row>
        <row r="2471">
          <cell r="A2471" t="str">
            <v>10/28/2020</v>
          </cell>
        </row>
        <row r="2472">
          <cell r="A2472" t="str">
            <v>10/28/2020</v>
          </cell>
        </row>
        <row r="2473">
          <cell r="A2473" t="str">
            <v>10/28/2020</v>
          </cell>
        </row>
        <row r="2474">
          <cell r="A2474" t="str">
            <v>10/29/2020</v>
          </cell>
        </row>
        <row r="2475">
          <cell r="A2475" t="str">
            <v>10/29/2020</v>
          </cell>
        </row>
        <row r="2476">
          <cell r="A2476" t="str">
            <v>10/29/2020</v>
          </cell>
        </row>
        <row r="2477">
          <cell r="A2477" t="str">
            <v>10/29/2020</v>
          </cell>
        </row>
        <row r="2478">
          <cell r="A2478" t="str">
            <v>10/29/2020</v>
          </cell>
        </row>
        <row r="2479">
          <cell r="A2479" t="str">
            <v>10/29/2020</v>
          </cell>
        </row>
        <row r="2480">
          <cell r="A2480" t="str">
            <v>10/29/2020</v>
          </cell>
        </row>
        <row r="2481">
          <cell r="A2481" t="str">
            <v>10/29/2020</v>
          </cell>
        </row>
        <row r="2482">
          <cell r="A2482" t="str">
            <v>10/29/2020</v>
          </cell>
        </row>
        <row r="2483">
          <cell r="A2483" t="str">
            <v>10/30/2020</v>
          </cell>
        </row>
        <row r="2484">
          <cell r="A2484" t="str">
            <v>10/30/2020</v>
          </cell>
        </row>
        <row r="2485">
          <cell r="A2485" t="str">
            <v>10/30/2020</v>
          </cell>
        </row>
        <row r="2486">
          <cell r="A2486" t="str">
            <v>10/30/2020</v>
          </cell>
        </row>
        <row r="2487">
          <cell r="A2487" t="str">
            <v>10/30/2020</v>
          </cell>
        </row>
        <row r="2488">
          <cell r="A2488" t="str">
            <v>10/30/2020</v>
          </cell>
        </row>
        <row r="2489">
          <cell r="A2489" t="str">
            <v>10/30/2020</v>
          </cell>
        </row>
        <row r="2490">
          <cell r="A2490" t="str">
            <v>10/30/2020</v>
          </cell>
        </row>
        <row r="2491">
          <cell r="A2491" t="str">
            <v>10/30/2020</v>
          </cell>
        </row>
        <row r="2492">
          <cell r="A2492" t="str">
            <v>10/30/2020</v>
          </cell>
        </row>
        <row r="2493">
          <cell r="A2493" t="str">
            <v>10/31/2020</v>
          </cell>
        </row>
        <row r="2494">
          <cell r="A2494" t="str">
            <v>10/31/2020</v>
          </cell>
        </row>
        <row r="2495">
          <cell r="A2495" t="str">
            <v>11/01/2020</v>
          </cell>
        </row>
        <row r="2496">
          <cell r="A2496" t="str">
            <v>11/01/2020</v>
          </cell>
        </row>
        <row r="2497">
          <cell r="A2497" t="str">
            <v>11/02/2020</v>
          </cell>
        </row>
        <row r="2498">
          <cell r="A2498" t="str">
            <v>11/02/2020</v>
          </cell>
        </row>
        <row r="2499">
          <cell r="A2499" t="str">
            <v>11/02/2020</v>
          </cell>
        </row>
        <row r="2500">
          <cell r="A2500" t="str">
            <v>11/02/2020</v>
          </cell>
        </row>
        <row r="2501">
          <cell r="A2501" t="str">
            <v>11/02/2020</v>
          </cell>
        </row>
        <row r="2502">
          <cell r="A2502" t="str">
            <v>11/02/2020</v>
          </cell>
        </row>
        <row r="2503">
          <cell r="A2503" t="str">
            <v>11/02/2020</v>
          </cell>
        </row>
        <row r="2504">
          <cell r="A2504" t="str">
            <v>11/02/2020</v>
          </cell>
        </row>
        <row r="2505">
          <cell r="A2505" t="str">
            <v>11/02/2020</v>
          </cell>
        </row>
        <row r="2506">
          <cell r="A2506" t="str">
            <v>11/02/2020</v>
          </cell>
        </row>
        <row r="2507">
          <cell r="A2507" t="str">
            <v>11/02/2020</v>
          </cell>
        </row>
        <row r="2508">
          <cell r="A2508" t="str">
            <v>11/02/2020</v>
          </cell>
        </row>
        <row r="2509">
          <cell r="A2509" t="str">
            <v>11/03/2020</v>
          </cell>
        </row>
        <row r="2510">
          <cell r="A2510" t="str">
            <v>11/03/2020</v>
          </cell>
        </row>
        <row r="2511">
          <cell r="A2511" t="str">
            <v>11/03/2020</v>
          </cell>
        </row>
        <row r="2512">
          <cell r="A2512" t="str">
            <v>11/03/2020</v>
          </cell>
        </row>
        <row r="2513">
          <cell r="A2513" t="str">
            <v>11/03/2020</v>
          </cell>
        </row>
        <row r="2514">
          <cell r="A2514" t="str">
            <v>11/03/2020</v>
          </cell>
        </row>
        <row r="2515">
          <cell r="A2515" t="str">
            <v>11/03/2020</v>
          </cell>
        </row>
        <row r="2516">
          <cell r="A2516" t="str">
            <v>11/03/2020</v>
          </cell>
        </row>
        <row r="2517">
          <cell r="A2517" t="str">
            <v>11/03/2020</v>
          </cell>
        </row>
        <row r="2518">
          <cell r="A2518" t="str">
            <v>11/03/2020</v>
          </cell>
        </row>
        <row r="2519">
          <cell r="A2519" t="str">
            <v>11/03/2020</v>
          </cell>
        </row>
        <row r="2520">
          <cell r="A2520" t="str">
            <v>11/04/2020</v>
          </cell>
        </row>
        <row r="2521">
          <cell r="A2521" t="str">
            <v>11/04/2020</v>
          </cell>
        </row>
        <row r="2522">
          <cell r="A2522" t="str">
            <v>11/04/2020</v>
          </cell>
        </row>
        <row r="2523">
          <cell r="A2523" t="str">
            <v>11/04/2020</v>
          </cell>
        </row>
        <row r="2524">
          <cell r="A2524" t="str">
            <v>11/04/2020</v>
          </cell>
        </row>
        <row r="2525">
          <cell r="A2525" t="str">
            <v>11/04/2020</v>
          </cell>
        </row>
        <row r="2526">
          <cell r="A2526" t="str">
            <v>11/04/2020</v>
          </cell>
        </row>
        <row r="2527">
          <cell r="A2527" t="str">
            <v>11/04/2020</v>
          </cell>
        </row>
        <row r="2528">
          <cell r="A2528" t="str">
            <v>11/04/2020</v>
          </cell>
        </row>
        <row r="2529">
          <cell r="A2529" t="str">
            <v>11/04/2020</v>
          </cell>
        </row>
        <row r="2530">
          <cell r="A2530" t="str">
            <v>11/04/2020</v>
          </cell>
        </row>
        <row r="2531">
          <cell r="A2531" t="str">
            <v>11/05/2020</v>
          </cell>
        </row>
        <row r="2532">
          <cell r="A2532" t="str">
            <v>11/05/2020</v>
          </cell>
        </row>
        <row r="2533">
          <cell r="A2533" t="str">
            <v>11/05/2020</v>
          </cell>
        </row>
        <row r="2534">
          <cell r="A2534" t="str">
            <v>11/05/2020</v>
          </cell>
        </row>
        <row r="2535">
          <cell r="A2535" t="str">
            <v>11/05/2020</v>
          </cell>
        </row>
        <row r="2536">
          <cell r="A2536" t="str">
            <v>11/05/2020</v>
          </cell>
        </row>
        <row r="2537">
          <cell r="A2537" t="str">
            <v>11/05/2020</v>
          </cell>
        </row>
        <row r="2538">
          <cell r="A2538" t="str">
            <v>11/05/2020</v>
          </cell>
        </row>
        <row r="2539">
          <cell r="A2539" t="str">
            <v>11/05/2020</v>
          </cell>
        </row>
        <row r="2540">
          <cell r="A2540" t="str">
            <v>11/05/2020</v>
          </cell>
        </row>
        <row r="2541">
          <cell r="A2541" t="str">
            <v>11/05/2020</v>
          </cell>
        </row>
        <row r="2542">
          <cell r="A2542" t="str">
            <v>11/05/2020</v>
          </cell>
        </row>
        <row r="2543">
          <cell r="A2543" t="str">
            <v>11/05/2020</v>
          </cell>
        </row>
        <row r="2544">
          <cell r="A2544" t="str">
            <v>11/06/2020</v>
          </cell>
        </row>
        <row r="2545">
          <cell r="A2545" t="str">
            <v>11/06/2020</v>
          </cell>
        </row>
        <row r="2546">
          <cell r="A2546" t="str">
            <v>11/06/2020</v>
          </cell>
        </row>
        <row r="2547">
          <cell r="A2547" t="str">
            <v>11/06/2020</v>
          </cell>
        </row>
        <row r="2548">
          <cell r="A2548" t="str">
            <v>11/06/2020</v>
          </cell>
        </row>
        <row r="2549">
          <cell r="A2549" t="str">
            <v>11/06/2020</v>
          </cell>
        </row>
        <row r="2550">
          <cell r="A2550" t="str">
            <v>11/06/2020</v>
          </cell>
        </row>
        <row r="2551">
          <cell r="A2551" t="str">
            <v>11/06/2020</v>
          </cell>
        </row>
        <row r="2552">
          <cell r="A2552" t="str">
            <v>11/06/2020</v>
          </cell>
        </row>
        <row r="2553">
          <cell r="A2553" t="str">
            <v>11/06/2020</v>
          </cell>
        </row>
        <row r="2554">
          <cell r="A2554" t="str">
            <v>11/07/2020</v>
          </cell>
        </row>
        <row r="2555">
          <cell r="A2555" t="str">
            <v>11/07/2020</v>
          </cell>
        </row>
        <row r="2556">
          <cell r="A2556" t="str">
            <v>11/09/2020</v>
          </cell>
        </row>
        <row r="2557">
          <cell r="A2557" t="str">
            <v>11/09/2020</v>
          </cell>
        </row>
        <row r="2558">
          <cell r="A2558" t="str">
            <v>11/09/2020</v>
          </cell>
        </row>
        <row r="2559">
          <cell r="A2559" t="str">
            <v>11/09/2020</v>
          </cell>
        </row>
        <row r="2560">
          <cell r="A2560" t="str">
            <v>11/09/2020</v>
          </cell>
        </row>
        <row r="2561">
          <cell r="A2561" t="str">
            <v>11/09/2020</v>
          </cell>
        </row>
        <row r="2562">
          <cell r="A2562" t="str">
            <v>11/09/2020</v>
          </cell>
        </row>
        <row r="2563">
          <cell r="A2563" t="str">
            <v>11/09/2020</v>
          </cell>
        </row>
        <row r="2564">
          <cell r="A2564" t="str">
            <v>11/09/2020</v>
          </cell>
        </row>
        <row r="2565">
          <cell r="A2565" t="str">
            <v>11/09/2020</v>
          </cell>
        </row>
        <row r="2566">
          <cell r="A2566" t="str">
            <v>11/10/2020</v>
          </cell>
        </row>
        <row r="2567">
          <cell r="A2567" t="str">
            <v>11/10/2020</v>
          </cell>
        </row>
        <row r="2568">
          <cell r="A2568" t="str">
            <v>11/10/2020</v>
          </cell>
        </row>
        <row r="2569">
          <cell r="A2569" t="str">
            <v>11/10/2020</v>
          </cell>
        </row>
        <row r="2570">
          <cell r="A2570" t="str">
            <v>11/10/2020</v>
          </cell>
        </row>
        <row r="2571">
          <cell r="A2571" t="str">
            <v>11/10/2020</v>
          </cell>
        </row>
        <row r="2572">
          <cell r="A2572" t="str">
            <v>11/10/2020</v>
          </cell>
        </row>
        <row r="2573">
          <cell r="A2573" t="str">
            <v>11/10/2020</v>
          </cell>
        </row>
        <row r="2574">
          <cell r="A2574" t="str">
            <v>11/10/2020</v>
          </cell>
        </row>
        <row r="2575">
          <cell r="A2575" t="str">
            <v>11/10/2020</v>
          </cell>
        </row>
        <row r="2576">
          <cell r="A2576" t="str">
            <v>11/10/2020</v>
          </cell>
        </row>
        <row r="2577">
          <cell r="A2577" t="str">
            <v>11/11/2020</v>
          </cell>
        </row>
        <row r="2578">
          <cell r="A2578" t="str">
            <v>11/11/2020</v>
          </cell>
        </row>
        <row r="2579">
          <cell r="A2579" t="str">
            <v>11/11/2020</v>
          </cell>
        </row>
        <row r="2580">
          <cell r="A2580" t="str">
            <v>11/11/2020</v>
          </cell>
        </row>
        <row r="2581">
          <cell r="A2581" t="str">
            <v>11/11/2020</v>
          </cell>
        </row>
        <row r="2582">
          <cell r="A2582" t="str">
            <v>11/11/2020</v>
          </cell>
        </row>
        <row r="2583">
          <cell r="A2583" t="str">
            <v>11/11/2020</v>
          </cell>
        </row>
        <row r="2584">
          <cell r="A2584" t="str">
            <v>11/12/2020</v>
          </cell>
        </row>
        <row r="2585">
          <cell r="A2585" t="str">
            <v>11/12/2020</v>
          </cell>
        </row>
        <row r="2586">
          <cell r="A2586" t="str">
            <v>11/12/2020</v>
          </cell>
        </row>
        <row r="2587">
          <cell r="A2587" t="str">
            <v>11/12/2020</v>
          </cell>
        </row>
        <row r="2588">
          <cell r="A2588" t="str">
            <v>11/12/2020</v>
          </cell>
        </row>
        <row r="2589">
          <cell r="A2589" t="str">
            <v>11/12/2020</v>
          </cell>
        </row>
        <row r="2590">
          <cell r="A2590" t="str">
            <v>11/12/2020</v>
          </cell>
        </row>
        <row r="2591">
          <cell r="A2591" t="str">
            <v>11/12/2020</v>
          </cell>
        </row>
        <row r="2592">
          <cell r="A2592" t="str">
            <v>11/12/2020</v>
          </cell>
        </row>
        <row r="2593">
          <cell r="A2593" t="str">
            <v>11/12/2020</v>
          </cell>
        </row>
        <row r="2594">
          <cell r="A2594" t="str">
            <v>11/13/2020</v>
          </cell>
        </row>
        <row r="2595">
          <cell r="A2595" t="str">
            <v>11/13/2020</v>
          </cell>
        </row>
        <row r="2596">
          <cell r="A2596" t="str">
            <v>11/13/2020</v>
          </cell>
        </row>
        <row r="2597">
          <cell r="A2597" t="str">
            <v>11/13/2020</v>
          </cell>
        </row>
        <row r="2598">
          <cell r="A2598" t="str">
            <v>11/13/2020</v>
          </cell>
        </row>
        <row r="2599">
          <cell r="A2599" t="str">
            <v>11/13/2020</v>
          </cell>
        </row>
        <row r="2600">
          <cell r="A2600" t="str">
            <v>11/13/2020</v>
          </cell>
        </row>
        <row r="2601">
          <cell r="A2601" t="str">
            <v>11/13/2020</v>
          </cell>
        </row>
        <row r="2602">
          <cell r="A2602" t="str">
            <v>11/13/2020</v>
          </cell>
        </row>
        <row r="2603">
          <cell r="A2603" t="str">
            <v>11/13/2020</v>
          </cell>
        </row>
        <row r="2604">
          <cell r="A2604" t="str">
            <v>11/13/2020</v>
          </cell>
        </row>
        <row r="2605">
          <cell r="A2605" t="str">
            <v>11/14/2020</v>
          </cell>
        </row>
        <row r="2606">
          <cell r="A2606" t="str">
            <v>11/16/2020</v>
          </cell>
        </row>
        <row r="2607">
          <cell r="A2607" t="str">
            <v>11/16/2020</v>
          </cell>
        </row>
        <row r="2608">
          <cell r="A2608" t="str">
            <v>11/16/2020</v>
          </cell>
        </row>
        <row r="2609">
          <cell r="A2609" t="str">
            <v>11/16/2020</v>
          </cell>
        </row>
        <row r="2610">
          <cell r="A2610" t="str">
            <v>11/16/2020</v>
          </cell>
        </row>
        <row r="2611">
          <cell r="A2611" t="str">
            <v>11/16/2020</v>
          </cell>
        </row>
        <row r="2612">
          <cell r="A2612" t="str">
            <v>11/16/2020</v>
          </cell>
        </row>
        <row r="2613">
          <cell r="A2613" t="str">
            <v>11/16/2020</v>
          </cell>
        </row>
        <row r="2614">
          <cell r="A2614" t="str">
            <v>11/16/2020</v>
          </cell>
        </row>
        <row r="2615">
          <cell r="A2615" t="str">
            <v>11/16/2020</v>
          </cell>
        </row>
        <row r="2616">
          <cell r="A2616" t="str">
            <v>11/16/2020</v>
          </cell>
        </row>
        <row r="2617">
          <cell r="A2617" t="str">
            <v>11/17/2020</v>
          </cell>
        </row>
        <row r="2618">
          <cell r="A2618" t="str">
            <v>11/17/2020</v>
          </cell>
        </row>
        <row r="2619">
          <cell r="A2619" t="str">
            <v>11/17/2020</v>
          </cell>
        </row>
        <row r="2620">
          <cell r="A2620" t="str">
            <v>11/17/2020</v>
          </cell>
        </row>
        <row r="2621">
          <cell r="A2621" t="str">
            <v>11/17/2020</v>
          </cell>
        </row>
        <row r="2622">
          <cell r="A2622" t="str">
            <v>11/17/2020</v>
          </cell>
        </row>
        <row r="2623">
          <cell r="A2623" t="str">
            <v>11/17/2020</v>
          </cell>
        </row>
        <row r="2624">
          <cell r="A2624" t="str">
            <v>11/17/2020</v>
          </cell>
        </row>
        <row r="2625">
          <cell r="A2625" t="str">
            <v>11/17/2020</v>
          </cell>
        </row>
        <row r="2626">
          <cell r="A2626" t="str">
            <v>11/17/2020</v>
          </cell>
        </row>
        <row r="2627">
          <cell r="A2627" t="str">
            <v>11/17/2020</v>
          </cell>
        </row>
        <row r="2628">
          <cell r="A2628" t="str">
            <v>11/18/2020</v>
          </cell>
        </row>
        <row r="2629">
          <cell r="A2629" t="str">
            <v>11/18/2020</v>
          </cell>
        </row>
        <row r="2630">
          <cell r="A2630" t="str">
            <v>11/18/2020</v>
          </cell>
        </row>
        <row r="2631">
          <cell r="A2631" t="str">
            <v>11/18/2020</v>
          </cell>
        </row>
        <row r="2632">
          <cell r="A2632" t="str">
            <v>11/18/2020</v>
          </cell>
        </row>
        <row r="2633">
          <cell r="A2633" t="str">
            <v>11/18/2020</v>
          </cell>
        </row>
        <row r="2634">
          <cell r="A2634" t="str">
            <v>11/18/2020</v>
          </cell>
        </row>
        <row r="2635">
          <cell r="A2635" t="str">
            <v>11/18/2020</v>
          </cell>
        </row>
        <row r="2636">
          <cell r="A2636" t="str">
            <v>11/18/2020</v>
          </cell>
        </row>
        <row r="2637">
          <cell r="A2637" t="str">
            <v>11/18/2020</v>
          </cell>
        </row>
      </sheetData>
      <sheetData sheetId="6" refreshError="1"/>
      <sheetData sheetId="7" refreshError="1"/>
      <sheetData sheetId="8" refreshError="1"/>
      <sheetData sheetId="9" refreshError="1"/>
      <sheetData sheetId="10" refreshError="1"/>
      <sheetData sheetId="1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g 1  CofCap"/>
      <sheetName val="Pg 2  Capital Structure"/>
      <sheetName val="Pg 3 STD Cost Rate"/>
      <sheetName val="Pg 4 STD OS &amp; Comm Fees"/>
      <sheetName val="Pg 5 STD Amort"/>
      <sheetName val="Pg 6 Cost of LT Debt "/>
      <sheetName val="Pg 7 Reacquired Debt"/>
      <sheetName val="Appendix --&gt;"/>
      <sheetName val="A1  CofCap-PreMerger Costs"/>
      <sheetName val="A2  STD Cost Rate-Prior Fac"/>
      <sheetName val="A3  STD Int &amp; Fees-Prior Fac"/>
      <sheetName val="A4  STD Amort-Prior Fac"/>
    </sheetNames>
    <sheetDataSet>
      <sheetData sheetId="0"/>
      <sheetData sheetId="1" refreshError="1"/>
      <sheetData sheetId="2" refreshError="1"/>
      <sheetData sheetId="3">
        <row r="16">
          <cell r="E16">
            <v>1.1564749125603244E-2</v>
          </cell>
        </row>
      </sheetData>
      <sheetData sheetId="4" refreshError="1"/>
      <sheetData sheetId="5" refreshError="1"/>
      <sheetData sheetId="6" refreshError="1"/>
      <sheetData sheetId="7" refreshError="1"/>
      <sheetData sheetId="8" refreshError="1"/>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11.bin"/><Relationship Id="rId4" Type="http://schemas.openxmlformats.org/officeDocument/2006/relationships/comments" Target="../comments4.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33"/>
  <sheetViews>
    <sheetView workbookViewId="0">
      <selection activeCell="F26" sqref="F26"/>
    </sheetView>
  </sheetViews>
  <sheetFormatPr defaultColWidth="10.6640625" defaultRowHeight="12.75"/>
  <cols>
    <col min="1" max="1" width="27.5" style="478" customWidth="1"/>
    <col min="2" max="2" width="12.83203125" style="478" customWidth="1"/>
    <col min="3" max="3" width="12.1640625" style="478" customWidth="1"/>
    <col min="4" max="4" width="14.33203125" style="478" bestFit="1" customWidth="1"/>
    <col min="5" max="16384" width="10.6640625" style="478"/>
  </cols>
  <sheetData>
    <row r="1" spans="1:10">
      <c r="A1" s="476" t="s">
        <v>263</v>
      </c>
      <c r="B1" s="477"/>
      <c r="C1" s="477"/>
      <c r="D1" s="477"/>
      <c r="E1" s="477"/>
      <c r="F1" s="477"/>
      <c r="G1" s="477"/>
      <c r="H1" s="477"/>
      <c r="I1" s="477"/>
      <c r="J1" s="477"/>
    </row>
    <row r="2" spans="1:10">
      <c r="A2" s="479" t="s">
        <v>204</v>
      </c>
      <c r="B2" s="479"/>
      <c r="C2" s="479"/>
      <c r="D2" s="479"/>
      <c r="E2" s="479"/>
      <c r="F2" s="479"/>
      <c r="G2" s="479"/>
      <c r="H2" s="479"/>
      <c r="I2" s="479"/>
      <c r="J2" s="479"/>
    </row>
    <row r="3" spans="1:10">
      <c r="A3" s="479"/>
      <c r="B3" s="480"/>
      <c r="C3" s="480"/>
      <c r="D3" s="479"/>
      <c r="E3" s="479"/>
      <c r="F3" s="479"/>
      <c r="G3" s="479"/>
      <c r="H3" s="479"/>
      <c r="I3" s="479"/>
      <c r="J3" s="479"/>
    </row>
    <row r="4" spans="1:10">
      <c r="A4" s="479"/>
      <c r="B4" s="481" t="s">
        <v>205</v>
      </c>
      <c r="C4" s="481" t="s">
        <v>11</v>
      </c>
      <c r="D4" s="481" t="s">
        <v>206</v>
      </c>
      <c r="E4" s="479"/>
      <c r="F4" s="479"/>
      <c r="G4" s="479"/>
      <c r="H4" s="479"/>
      <c r="I4" s="479"/>
      <c r="J4" s="479"/>
    </row>
    <row r="5" spans="1:10">
      <c r="A5" s="479" t="s">
        <v>13</v>
      </c>
      <c r="B5" s="480" t="e">
        <f>#REF!</f>
        <v>#REF!</v>
      </c>
      <c r="C5" s="480" t="e">
        <f>#REF!</f>
        <v>#REF!</v>
      </c>
      <c r="D5" s="480" t="e">
        <f>ROUND(B5*C5,5)</f>
        <v>#REF!</v>
      </c>
      <c r="E5" s="479"/>
      <c r="F5" s="480" t="e">
        <f>B5/G9*C5</f>
        <v>#REF!</v>
      </c>
      <c r="G5" s="479"/>
      <c r="H5" s="479"/>
      <c r="I5" s="479"/>
      <c r="J5" s="479"/>
    </row>
    <row r="6" spans="1:10">
      <c r="A6" s="479" t="s">
        <v>14</v>
      </c>
      <c r="B6" s="482" t="e">
        <f>#REF!</f>
        <v>#REF!</v>
      </c>
      <c r="C6" s="482" t="e">
        <f>#REF!</f>
        <v>#REF!</v>
      </c>
      <c r="D6" s="480" t="e">
        <f>ROUND(B6*C6,5)</f>
        <v>#REF!</v>
      </c>
      <c r="E6" s="479"/>
      <c r="F6" s="480" t="e">
        <f>B6/G9*C6</f>
        <v>#REF!</v>
      </c>
      <c r="G6" s="479"/>
      <c r="H6" s="479"/>
      <c r="I6" s="479"/>
      <c r="J6" s="479"/>
    </row>
    <row r="7" spans="1:10">
      <c r="A7" s="479" t="s">
        <v>110</v>
      </c>
      <c r="B7" s="480">
        <v>0</v>
      </c>
      <c r="C7" s="480">
        <v>0</v>
      </c>
      <c r="D7" s="480">
        <f>ROUND(B7*C7,5)</f>
        <v>0</v>
      </c>
      <c r="E7" s="479"/>
      <c r="F7" s="479"/>
      <c r="G7" s="483" t="e">
        <f>SUM(F5:F6)</f>
        <v>#REF!</v>
      </c>
      <c r="H7" s="479" t="s">
        <v>207</v>
      </c>
      <c r="I7" s="479"/>
      <c r="J7" s="479"/>
    </row>
    <row r="8" spans="1:10" ht="13.5" thickBot="1">
      <c r="A8" s="479" t="s">
        <v>111</v>
      </c>
      <c r="B8" s="480" t="e">
        <f>#REF!</f>
        <v>#REF!</v>
      </c>
      <c r="C8" s="480" t="e">
        <f>#REF!</f>
        <v>#REF!</v>
      </c>
      <c r="D8" s="480" t="e">
        <f>ROUND(B8*C8,5)</f>
        <v>#REF!</v>
      </c>
      <c r="E8" s="479"/>
      <c r="F8" s="479"/>
      <c r="G8" s="484" t="e">
        <f>G7*0.65</f>
        <v>#REF!</v>
      </c>
      <c r="H8" s="479" t="s">
        <v>208</v>
      </c>
      <c r="I8" s="479"/>
      <c r="J8" s="479"/>
    </row>
    <row r="9" spans="1:10" ht="13.5" thickBot="1">
      <c r="A9" s="485" t="s">
        <v>217</v>
      </c>
      <c r="B9" s="486" t="e">
        <f>SUM(B5:B8)</f>
        <v>#REF!</v>
      </c>
      <c r="C9" s="487"/>
      <c r="D9" s="488" t="e">
        <f>SUM(D5:D8)</f>
        <v>#REF!</v>
      </c>
      <c r="E9" s="479"/>
      <c r="F9" s="479"/>
      <c r="G9" s="489" t="e">
        <f>SUM(B5:B6)</f>
        <v>#REF!</v>
      </c>
      <c r="H9" s="479" t="s">
        <v>210</v>
      </c>
      <c r="I9" s="479"/>
      <c r="J9" s="479"/>
    </row>
    <row r="10" spans="1:10" ht="13.5" thickBot="1">
      <c r="A10" s="479"/>
      <c r="B10" s="479"/>
      <c r="C10" s="479"/>
      <c r="D10" s="479"/>
      <c r="E10" s="479"/>
      <c r="F10" s="479"/>
      <c r="I10" s="479"/>
      <c r="J10" s="479"/>
    </row>
    <row r="11" spans="1:10" ht="13.5" thickBot="1">
      <c r="A11" s="485" t="s">
        <v>211</v>
      </c>
      <c r="B11" s="479"/>
      <c r="C11" s="479"/>
      <c r="D11" s="488" t="e">
        <f>(D6+D5)*0.65+D7+D8</f>
        <v>#REF!</v>
      </c>
      <c r="E11" s="479"/>
      <c r="F11" s="479"/>
      <c r="G11" s="479"/>
      <c r="H11" s="485" t="s">
        <v>212</v>
      </c>
      <c r="I11" s="479"/>
      <c r="J11" s="479"/>
    </row>
    <row r="12" spans="1:10">
      <c r="A12" s="479"/>
      <c r="B12" s="479"/>
      <c r="C12" s="479"/>
      <c r="D12" s="479"/>
      <c r="E12" s="479"/>
      <c r="G12" s="490" t="e">
        <f>G9*G8</f>
        <v>#REF!</v>
      </c>
      <c r="H12" s="478" t="s">
        <v>213</v>
      </c>
      <c r="I12" s="479"/>
      <c r="J12" s="479"/>
    </row>
    <row r="13" spans="1:10">
      <c r="A13" s="479"/>
      <c r="B13" s="479"/>
      <c r="C13" s="479"/>
      <c r="D13" s="479"/>
      <c r="E13" s="479"/>
      <c r="F13" s="479"/>
      <c r="G13" s="489">
        <f>D7</f>
        <v>0</v>
      </c>
      <c r="H13" s="478" t="s">
        <v>214</v>
      </c>
      <c r="I13" s="479"/>
      <c r="J13" s="479"/>
    </row>
    <row r="14" spans="1:10">
      <c r="A14" s="479" t="s">
        <v>215</v>
      </c>
      <c r="B14" s="479"/>
      <c r="C14" s="479"/>
      <c r="D14" s="491" t="e">
        <f>D11/0.65</f>
        <v>#REF!</v>
      </c>
      <c r="E14" s="479"/>
      <c r="F14" s="479"/>
      <c r="G14" s="489" t="e">
        <f>D8</f>
        <v>#REF!</v>
      </c>
      <c r="H14" s="478" t="s">
        <v>216</v>
      </c>
      <c r="I14" s="479"/>
      <c r="J14" s="479"/>
    </row>
    <row r="15" spans="1:10">
      <c r="A15" s="479"/>
      <c r="B15" s="479"/>
      <c r="C15" s="479"/>
      <c r="D15" s="479"/>
      <c r="E15" s="479"/>
      <c r="F15" s="480"/>
      <c r="G15" s="492" t="e">
        <f>SUM(G12:G14)</f>
        <v>#REF!</v>
      </c>
      <c r="H15" s="479"/>
      <c r="I15" s="479"/>
      <c r="J15" s="479"/>
    </row>
    <row r="17" spans="1:10">
      <c r="A17" s="476" t="s">
        <v>256</v>
      </c>
      <c r="B17" s="477"/>
      <c r="C17" s="477"/>
      <c r="D17" s="477"/>
      <c r="E17" s="477"/>
      <c r="F17" s="477"/>
      <c r="G17" s="477"/>
      <c r="H17" s="477"/>
      <c r="I17" s="477"/>
      <c r="J17" s="477"/>
    </row>
    <row r="18" spans="1:10">
      <c r="A18" s="479" t="s">
        <v>204</v>
      </c>
      <c r="B18" s="479"/>
      <c r="C18" s="479"/>
      <c r="D18" s="479"/>
      <c r="E18" s="479"/>
      <c r="F18" s="479"/>
      <c r="G18" s="479"/>
      <c r="H18" s="479"/>
      <c r="I18" s="479"/>
      <c r="J18" s="479"/>
    </row>
    <row r="19" spans="1:10">
      <c r="A19" s="479"/>
      <c r="B19" s="480"/>
      <c r="C19" s="480"/>
      <c r="D19" s="479"/>
      <c r="E19" s="479"/>
      <c r="F19" s="479"/>
      <c r="G19" s="479"/>
      <c r="H19" s="479"/>
      <c r="I19" s="479"/>
      <c r="J19" s="479"/>
    </row>
    <row r="20" spans="1:10">
      <c r="A20" s="479"/>
      <c r="B20" s="481" t="s">
        <v>205</v>
      </c>
      <c r="C20" s="481" t="s">
        <v>11</v>
      </c>
      <c r="D20" s="481" t="s">
        <v>206</v>
      </c>
      <c r="E20" s="479"/>
      <c r="F20" s="479"/>
      <c r="G20" s="479"/>
      <c r="H20" s="479"/>
      <c r="I20" s="479"/>
      <c r="J20" s="479"/>
    </row>
    <row r="21" spans="1:10">
      <c r="A21" s="479" t="s">
        <v>13</v>
      </c>
      <c r="B21" s="480">
        <v>1.26E-2</v>
      </c>
      <c r="C21" s="480">
        <v>6.4899999999999999E-2</v>
      </c>
      <c r="D21" s="480">
        <f>ROUND(B21*C21,5)</f>
        <v>8.1999999999999998E-4</v>
      </c>
      <c r="E21" s="479"/>
      <c r="F21" s="480">
        <f>B21/G25*C21</f>
        <v>1.5817021276595747E-3</v>
      </c>
      <c r="G21" s="479"/>
      <c r="H21" s="479"/>
      <c r="I21" s="479"/>
      <c r="J21" s="479"/>
    </row>
    <row r="22" spans="1:10">
      <c r="A22" s="479" t="s">
        <v>14</v>
      </c>
      <c r="B22" s="482">
        <v>0.50439999999999996</v>
      </c>
      <c r="C22" s="482">
        <v>6.2199999999999998E-2</v>
      </c>
      <c r="D22" s="480">
        <f>ROUND(B22*C22,5)</f>
        <v>3.1370000000000002E-2</v>
      </c>
      <c r="E22" s="479"/>
      <c r="F22" s="480">
        <f>B22/G25*C22</f>
        <v>6.0684100580270794E-2</v>
      </c>
      <c r="G22" s="479"/>
      <c r="H22" s="479"/>
      <c r="I22" s="479"/>
      <c r="J22" s="479"/>
    </row>
    <row r="23" spans="1:10">
      <c r="A23" s="479" t="s">
        <v>110</v>
      </c>
      <c r="B23" s="480">
        <v>0</v>
      </c>
      <c r="C23" s="480">
        <v>0</v>
      </c>
      <c r="D23" s="480">
        <f>ROUND(B23*C23,5)</f>
        <v>0</v>
      </c>
      <c r="E23" s="479"/>
      <c r="F23" s="479"/>
      <c r="G23" s="483">
        <f>SUM(F21:F22)</f>
        <v>6.2265802707930369E-2</v>
      </c>
      <c r="H23" s="479" t="s">
        <v>207</v>
      </c>
      <c r="I23" s="479"/>
      <c r="J23" s="479"/>
    </row>
    <row r="24" spans="1:10" ht="13.5" thickBot="1">
      <c r="A24" s="479" t="s">
        <v>111</v>
      </c>
      <c r="B24" s="480">
        <v>0.48299999999999998</v>
      </c>
      <c r="C24" s="480" t="e">
        <f>#REF!</f>
        <v>#REF!</v>
      </c>
      <c r="D24" s="480" t="e">
        <f>ROUND(B24*C24,5)</f>
        <v>#REF!</v>
      </c>
      <c r="E24" s="479"/>
      <c r="F24" s="479"/>
      <c r="G24" s="484">
        <f>G23*0.65</f>
        <v>4.0472771760154742E-2</v>
      </c>
      <c r="H24" s="479" t="s">
        <v>208</v>
      </c>
      <c r="I24" s="479"/>
      <c r="J24" s="479"/>
    </row>
    <row r="25" spans="1:10" ht="13.5" thickBot="1">
      <c r="A25" s="485" t="s">
        <v>217</v>
      </c>
      <c r="B25" s="486">
        <f>SUM(B21:B24)</f>
        <v>0.99999999999999989</v>
      </c>
      <c r="C25" s="487"/>
      <c r="D25" s="488" t="e">
        <f>SUM(D21:D24)</f>
        <v>#REF!</v>
      </c>
      <c r="E25" s="479"/>
      <c r="F25" s="479"/>
      <c r="G25" s="489">
        <f>SUM(B21:B22)</f>
        <v>0.5169999999999999</v>
      </c>
      <c r="H25" s="479" t="s">
        <v>210</v>
      </c>
      <c r="I25" s="479"/>
      <c r="J25" s="479"/>
    </row>
    <row r="26" spans="1:10" ht="13.5" thickBot="1">
      <c r="A26" s="479"/>
      <c r="B26" s="479"/>
      <c r="C26" s="479"/>
      <c r="D26" s="479"/>
      <c r="E26" s="479"/>
      <c r="F26" s="479"/>
      <c r="I26" s="479"/>
      <c r="J26" s="479"/>
    </row>
    <row r="27" spans="1:10" ht="13.5" thickBot="1">
      <c r="A27" s="485" t="s">
        <v>211</v>
      </c>
      <c r="B27" s="479"/>
      <c r="C27" s="479"/>
      <c r="D27" s="488" t="e">
        <f>(D22+D21)*0.65+D23+D24</f>
        <v>#REF!</v>
      </c>
      <c r="E27" s="479"/>
      <c r="F27" s="479"/>
      <c r="G27" s="479"/>
      <c r="H27" s="485" t="s">
        <v>212</v>
      </c>
      <c r="I27" s="479"/>
      <c r="J27" s="479"/>
    </row>
    <row r="28" spans="1:10">
      <c r="A28" s="479"/>
      <c r="B28" s="479"/>
      <c r="C28" s="479"/>
      <c r="D28" s="479"/>
      <c r="E28" s="479"/>
      <c r="G28" s="490">
        <f>G25*G24</f>
        <v>2.0924422999999998E-2</v>
      </c>
      <c r="H28" s="478" t="s">
        <v>213</v>
      </c>
      <c r="I28" s="479"/>
      <c r="J28" s="479"/>
    </row>
    <row r="29" spans="1:10">
      <c r="A29" s="479"/>
      <c r="B29" s="479"/>
      <c r="C29" s="479"/>
      <c r="D29" s="479"/>
      <c r="E29" s="479"/>
      <c r="F29" s="479"/>
      <c r="G29" s="489">
        <f>D23</f>
        <v>0</v>
      </c>
      <c r="H29" s="478" t="s">
        <v>214</v>
      </c>
      <c r="I29" s="479"/>
      <c r="J29" s="479"/>
    </row>
    <row r="30" spans="1:10">
      <c r="A30" s="479" t="s">
        <v>215</v>
      </c>
      <c r="B30" s="479"/>
      <c r="C30" s="479"/>
      <c r="D30" s="491" t="e">
        <f>D27/0.65</f>
        <v>#REF!</v>
      </c>
      <c r="E30" s="479"/>
      <c r="F30" s="479"/>
      <c r="G30" s="489" t="e">
        <f>D24</f>
        <v>#REF!</v>
      </c>
      <c r="H30" s="478" t="s">
        <v>216</v>
      </c>
      <c r="I30" s="479"/>
      <c r="J30" s="479"/>
    </row>
    <row r="31" spans="1:10">
      <c r="A31" s="479"/>
      <c r="B31" s="479"/>
      <c r="C31" s="479"/>
      <c r="D31" s="479"/>
      <c r="E31" s="479"/>
      <c r="F31" s="480"/>
      <c r="G31" s="492" t="e">
        <f>SUM(G28:G30)</f>
        <v>#REF!</v>
      </c>
      <c r="H31" s="479"/>
      <c r="I31" s="479"/>
      <c r="J31" s="479"/>
    </row>
    <row r="32" spans="1:10">
      <c r="A32" s="479"/>
      <c r="B32" s="479"/>
      <c r="C32" s="479"/>
      <c r="D32" s="479"/>
      <c r="E32" s="479"/>
      <c r="F32" s="479"/>
      <c r="G32" s="479"/>
      <c r="H32" s="479"/>
      <c r="I32" s="479"/>
      <c r="J32" s="479"/>
    </row>
    <row r="33" spans="1:10">
      <c r="A33" s="476" t="s">
        <v>255</v>
      </c>
      <c r="B33" s="477"/>
      <c r="C33" s="477"/>
      <c r="D33" s="477"/>
      <c r="E33" s="477"/>
      <c r="F33" s="477"/>
      <c r="G33" s="477"/>
      <c r="H33" s="477"/>
      <c r="I33" s="477"/>
      <c r="J33" s="477"/>
    </row>
    <row r="34" spans="1:10">
      <c r="A34" s="479" t="s">
        <v>204</v>
      </c>
      <c r="B34" s="479"/>
      <c r="C34" s="479"/>
      <c r="D34" s="479"/>
      <c r="E34" s="479"/>
      <c r="F34" s="479"/>
      <c r="G34" s="479"/>
      <c r="H34" s="479"/>
      <c r="I34" s="479"/>
      <c r="J34" s="479"/>
    </row>
    <row r="35" spans="1:10">
      <c r="A35" s="479"/>
      <c r="B35" s="480"/>
      <c r="C35" s="480"/>
      <c r="D35" s="479"/>
      <c r="E35" s="479"/>
      <c r="F35" s="479"/>
      <c r="G35" s="479"/>
      <c r="H35" s="479"/>
      <c r="I35" s="479"/>
      <c r="J35" s="479"/>
    </row>
    <row r="36" spans="1:10">
      <c r="A36" s="479"/>
      <c r="B36" s="481" t="s">
        <v>205</v>
      </c>
      <c r="C36" s="481" t="s">
        <v>11</v>
      </c>
      <c r="D36" s="481" t="s">
        <v>206</v>
      </c>
      <c r="E36" s="479"/>
      <c r="F36" s="479"/>
      <c r="G36" s="479"/>
      <c r="H36" s="479"/>
      <c r="I36" s="479"/>
      <c r="J36" s="479"/>
    </row>
    <row r="37" spans="1:10">
      <c r="A37" s="479" t="s">
        <v>13</v>
      </c>
      <c r="B37" s="480">
        <v>2.23E-2</v>
      </c>
      <c r="C37" s="480">
        <v>4.3900000000000002E-2</v>
      </c>
      <c r="D37" s="480">
        <f>ROUND(B37*C37,5)</f>
        <v>9.7999999999999997E-4</v>
      </c>
      <c r="E37" s="479"/>
      <c r="F37" s="480">
        <f>B37/G41*C37</f>
        <v>1.9064654333008761E-3</v>
      </c>
      <c r="G37" s="479"/>
      <c r="H37" s="479"/>
      <c r="I37" s="479"/>
      <c r="J37" s="479"/>
    </row>
    <row r="38" spans="1:10">
      <c r="A38" s="479" t="s">
        <v>14</v>
      </c>
      <c r="B38" s="482">
        <v>0.49120000000000003</v>
      </c>
      <c r="C38" s="482">
        <v>6.3799999999999996E-2</v>
      </c>
      <c r="D38" s="480">
        <f>ROUND(B38*C38,5)</f>
        <v>3.134E-2</v>
      </c>
      <c r="E38" s="479"/>
      <c r="F38" s="480">
        <f>B38/G41*C38</f>
        <v>6.1029328140214209E-2</v>
      </c>
      <c r="G38" s="479"/>
      <c r="H38" s="479"/>
      <c r="I38" s="479"/>
      <c r="J38" s="479"/>
    </row>
    <row r="39" spans="1:10">
      <c r="A39" s="479" t="s">
        <v>110</v>
      </c>
      <c r="B39" s="480">
        <v>0</v>
      </c>
      <c r="C39" s="480">
        <v>0</v>
      </c>
      <c r="D39" s="480">
        <f>ROUND(B39*C39,5)</f>
        <v>0</v>
      </c>
      <c r="E39" s="479"/>
      <c r="F39" s="479"/>
      <c r="G39" s="483">
        <f>SUM(F37:F38)</f>
        <v>6.2935793573515086E-2</v>
      </c>
      <c r="H39" s="479" t="s">
        <v>207</v>
      </c>
      <c r="I39" s="479"/>
      <c r="J39" s="479"/>
    </row>
    <row r="40" spans="1:10" ht="13.5" thickBot="1">
      <c r="A40" s="479" t="s">
        <v>111</v>
      </c>
      <c r="B40" s="480">
        <v>0.48649999999999999</v>
      </c>
      <c r="C40" s="480">
        <v>0.10100000000000001</v>
      </c>
      <c r="D40" s="480">
        <f>ROUND(B40*C40,5)</f>
        <v>4.9140000000000003E-2</v>
      </c>
      <c r="E40" s="479"/>
      <c r="F40" s="479"/>
      <c r="G40" s="484">
        <f>G39*0.65</f>
        <v>4.0908265822784805E-2</v>
      </c>
      <c r="H40" s="479" t="s">
        <v>208</v>
      </c>
      <c r="I40" s="479"/>
      <c r="J40" s="479"/>
    </row>
    <row r="41" spans="1:10" ht="13.5" thickBot="1">
      <c r="A41" s="485" t="s">
        <v>217</v>
      </c>
      <c r="B41" s="486">
        <f>SUM(B37:B40)</f>
        <v>1</v>
      </c>
      <c r="C41" s="487"/>
      <c r="D41" s="488">
        <f>SUM(D37:D40)</f>
        <v>8.1460000000000005E-2</v>
      </c>
      <c r="E41" s="479"/>
      <c r="F41" s="479"/>
      <c r="G41" s="489">
        <f>SUM(B37:B38)</f>
        <v>0.51350000000000007</v>
      </c>
      <c r="H41" s="479" t="s">
        <v>210</v>
      </c>
      <c r="I41" s="479"/>
      <c r="J41" s="479"/>
    </row>
    <row r="42" spans="1:10" ht="13.5" thickBot="1">
      <c r="A42" s="479"/>
      <c r="B42" s="479"/>
      <c r="C42" s="479"/>
      <c r="D42" s="479"/>
      <c r="E42" s="479"/>
      <c r="F42" s="479"/>
      <c r="I42" s="479"/>
      <c r="J42" s="479"/>
    </row>
    <row r="43" spans="1:10" ht="13.5" thickBot="1">
      <c r="A43" s="485" t="s">
        <v>211</v>
      </c>
      <c r="B43" s="479"/>
      <c r="C43" s="479"/>
      <c r="D43" s="488">
        <f>(D38+D37)*0.65+D39+D40</f>
        <v>7.0148000000000002E-2</v>
      </c>
      <c r="E43" s="479"/>
      <c r="F43" s="479"/>
      <c r="G43" s="479"/>
      <c r="H43" s="485" t="s">
        <v>212</v>
      </c>
      <c r="I43" s="479"/>
      <c r="J43" s="479"/>
    </row>
    <row r="44" spans="1:10">
      <c r="A44" s="479"/>
      <c r="B44" s="479"/>
      <c r="C44" s="479"/>
      <c r="D44" s="479"/>
      <c r="E44" s="479"/>
      <c r="G44" s="490">
        <f>G41*G40</f>
        <v>2.1006394500000001E-2</v>
      </c>
      <c r="H44" s="478" t="s">
        <v>213</v>
      </c>
      <c r="I44" s="479"/>
      <c r="J44" s="479"/>
    </row>
    <row r="45" spans="1:10">
      <c r="A45" s="479"/>
      <c r="B45" s="479"/>
      <c r="C45" s="479"/>
      <c r="D45" s="479"/>
      <c r="E45" s="479"/>
      <c r="F45" s="479"/>
      <c r="G45" s="489">
        <f>D39</f>
        <v>0</v>
      </c>
      <c r="H45" s="478" t="s">
        <v>214</v>
      </c>
      <c r="I45" s="479"/>
      <c r="J45" s="479"/>
    </row>
    <row r="46" spans="1:10">
      <c r="A46" s="479" t="s">
        <v>215</v>
      </c>
      <c r="B46" s="479"/>
      <c r="C46" s="479"/>
      <c r="D46" s="491">
        <f>D43/0.65</f>
        <v>0.10792</v>
      </c>
      <c r="E46" s="479"/>
      <c r="F46" s="479"/>
      <c r="G46" s="489">
        <f>D40</f>
        <v>4.9140000000000003E-2</v>
      </c>
      <c r="H46" s="478" t="s">
        <v>216</v>
      </c>
      <c r="I46" s="479"/>
      <c r="J46" s="479"/>
    </row>
    <row r="47" spans="1:10">
      <c r="A47" s="479"/>
      <c r="B47" s="479"/>
      <c r="C47" s="479"/>
      <c r="D47" s="479"/>
      <c r="E47" s="479"/>
      <c r="F47" s="480"/>
      <c r="G47" s="492">
        <f>SUM(G44:G46)</f>
        <v>7.0146394500000001E-2</v>
      </c>
      <c r="H47" s="479"/>
      <c r="I47" s="479"/>
      <c r="J47" s="479"/>
    </row>
    <row r="48" spans="1:10">
      <c r="A48" s="479"/>
      <c r="B48" s="479"/>
      <c r="C48" s="479"/>
      <c r="D48" s="479"/>
      <c r="E48" s="479"/>
      <c r="F48" s="479"/>
      <c r="G48" s="479"/>
      <c r="H48" s="479"/>
      <c r="I48" s="479"/>
      <c r="J48" s="479"/>
    </row>
    <row r="49" spans="1:10">
      <c r="A49" s="476" t="s">
        <v>220</v>
      </c>
      <c r="B49" s="477"/>
      <c r="C49" s="477"/>
      <c r="D49" s="477"/>
      <c r="E49" s="477"/>
      <c r="F49" s="477"/>
      <c r="G49" s="477"/>
      <c r="H49" s="493"/>
      <c r="I49" s="493"/>
      <c r="J49" s="493"/>
    </row>
    <row r="50" spans="1:10">
      <c r="A50" s="479" t="s">
        <v>204</v>
      </c>
      <c r="B50" s="479"/>
      <c r="C50" s="479"/>
      <c r="D50" s="479"/>
      <c r="E50" s="479"/>
      <c r="F50" s="479"/>
      <c r="G50" s="479"/>
    </row>
    <row r="51" spans="1:10">
      <c r="A51" s="479"/>
      <c r="B51" s="479"/>
      <c r="C51" s="479"/>
      <c r="D51" s="479"/>
      <c r="E51" s="479"/>
      <c r="F51" s="479"/>
      <c r="G51" s="479"/>
    </row>
    <row r="52" spans="1:10">
      <c r="A52" s="479"/>
      <c r="B52" s="481" t="s">
        <v>205</v>
      </c>
      <c r="C52" s="481" t="s">
        <v>11</v>
      </c>
      <c r="D52" s="481" t="s">
        <v>206</v>
      </c>
      <c r="E52" s="479"/>
      <c r="F52" s="479"/>
      <c r="G52" s="479"/>
    </row>
    <row r="53" spans="1:10">
      <c r="A53" s="479" t="s">
        <v>13</v>
      </c>
      <c r="B53" s="480">
        <v>2.0500000000000001E-2</v>
      </c>
      <c r="C53" s="480">
        <v>5.11E-2</v>
      </c>
      <c r="D53" s="480">
        <f>B53*C53</f>
        <v>1.04755E-3</v>
      </c>
      <c r="E53" s="479"/>
      <c r="F53" s="480">
        <f>B53/G57*C53</f>
        <v>2.0324990298797052E-3</v>
      </c>
      <c r="G53" s="479"/>
    </row>
    <row r="54" spans="1:10">
      <c r="A54" s="479" t="s">
        <v>14</v>
      </c>
      <c r="B54" s="480">
        <v>0.49490000000000001</v>
      </c>
      <c r="C54" s="480">
        <v>6.59E-2</v>
      </c>
      <c r="D54" s="480">
        <f>B54*C54</f>
        <v>3.2613910000000003E-2</v>
      </c>
      <c r="E54" s="479"/>
      <c r="F54" s="480">
        <f>B54/G57*C54</f>
        <v>6.3278831975164929E-2</v>
      </c>
      <c r="G54" s="479"/>
    </row>
    <row r="55" spans="1:10">
      <c r="A55" s="479" t="s">
        <v>110</v>
      </c>
      <c r="B55" s="480">
        <v>0</v>
      </c>
      <c r="C55" s="480">
        <v>0</v>
      </c>
      <c r="D55" s="482">
        <f>B55*C55</f>
        <v>0</v>
      </c>
      <c r="E55" s="479"/>
      <c r="F55" s="479"/>
      <c r="G55" s="483">
        <f>SUM(F53:F54)</f>
        <v>6.5311331005044632E-2</v>
      </c>
      <c r="H55" s="479" t="s">
        <v>207</v>
      </c>
    </row>
    <row r="56" spans="1:10" ht="13.5" thickBot="1">
      <c r="A56" s="479" t="s">
        <v>111</v>
      </c>
      <c r="B56" s="480">
        <v>0.48459999999999998</v>
      </c>
      <c r="C56" s="480">
        <v>0.10100000000000001</v>
      </c>
      <c r="D56" s="482">
        <f>B56*C56</f>
        <v>4.8944599999999998E-2</v>
      </c>
      <c r="E56" s="479"/>
      <c r="F56" s="479"/>
      <c r="G56" s="484">
        <f>G55*0.65</f>
        <v>4.2452365153279013E-2</v>
      </c>
      <c r="H56" s="479" t="s">
        <v>208</v>
      </c>
    </row>
    <row r="57" spans="1:10" ht="13.5" thickBot="1">
      <c r="A57" s="485" t="s">
        <v>217</v>
      </c>
      <c r="B57" s="486">
        <f>SUM(B53:B56)</f>
        <v>1</v>
      </c>
      <c r="C57" s="487"/>
      <c r="D57" s="488">
        <f>SUM(D53:D56)</f>
        <v>8.2606060000000009E-2</v>
      </c>
      <c r="E57" s="479"/>
      <c r="F57" s="479"/>
      <c r="G57" s="489">
        <f>SUM(B53:B54)</f>
        <v>0.51539999999999997</v>
      </c>
      <c r="H57" s="479" t="s">
        <v>210</v>
      </c>
    </row>
    <row r="58" spans="1:10" ht="13.5" thickBot="1">
      <c r="A58" s="479"/>
      <c r="B58" s="479"/>
      <c r="C58" s="479"/>
      <c r="D58" s="479"/>
      <c r="E58" s="479"/>
      <c r="F58" s="479"/>
    </row>
    <row r="59" spans="1:10" ht="13.5" thickBot="1">
      <c r="A59" s="485" t="s">
        <v>211</v>
      </c>
      <c r="B59" s="479"/>
      <c r="C59" s="479"/>
      <c r="D59" s="488">
        <f>(D54+D53)*0.65+D55+D56</f>
        <v>7.0824549000000001E-2</v>
      </c>
      <c r="E59" s="479"/>
      <c r="F59" s="479"/>
      <c r="G59" s="479"/>
      <c r="H59" s="485" t="s">
        <v>212</v>
      </c>
    </row>
    <row r="60" spans="1:10">
      <c r="A60" s="479"/>
      <c r="B60" s="479"/>
      <c r="C60" s="479"/>
      <c r="D60" s="479"/>
      <c r="E60" s="479"/>
      <c r="G60" s="490">
        <f>G57*G56</f>
        <v>2.1879949000000003E-2</v>
      </c>
      <c r="H60" s="478" t="s">
        <v>213</v>
      </c>
    </row>
    <row r="61" spans="1:10">
      <c r="A61" s="479"/>
      <c r="B61" s="479"/>
      <c r="C61" s="479"/>
      <c r="D61" s="479"/>
      <c r="E61" s="479"/>
      <c r="F61" s="479"/>
      <c r="G61" s="489">
        <f>D55</f>
        <v>0</v>
      </c>
      <c r="H61" s="478" t="s">
        <v>214</v>
      </c>
    </row>
    <row r="62" spans="1:10">
      <c r="A62" s="479" t="s">
        <v>215</v>
      </c>
      <c r="B62" s="479"/>
      <c r="C62" s="479"/>
      <c r="D62" s="491">
        <f>D59/0.65</f>
        <v>0.10896084461538462</v>
      </c>
      <c r="E62" s="479"/>
      <c r="F62" s="479"/>
      <c r="G62" s="489">
        <f>D56</f>
        <v>4.8944599999999998E-2</v>
      </c>
      <c r="H62" s="478" t="s">
        <v>216</v>
      </c>
    </row>
    <row r="63" spans="1:10">
      <c r="A63" s="479"/>
      <c r="B63" s="479"/>
      <c r="C63" s="479"/>
      <c r="D63" s="479"/>
      <c r="E63" s="479"/>
      <c r="F63" s="480"/>
      <c r="G63" s="492">
        <f>SUM(G60:G62)</f>
        <v>7.0824549000000001E-2</v>
      </c>
    </row>
    <row r="65" spans="1:10">
      <c r="A65" s="476" t="s">
        <v>218</v>
      </c>
      <c r="B65" s="477"/>
      <c r="C65" s="477"/>
      <c r="D65" s="477"/>
      <c r="E65" s="477"/>
      <c r="F65" s="477"/>
      <c r="G65" s="477"/>
      <c r="H65" s="493"/>
      <c r="I65" s="493"/>
      <c r="J65" s="493"/>
    </row>
    <row r="66" spans="1:10">
      <c r="A66" s="479" t="s">
        <v>204</v>
      </c>
      <c r="B66" s="479"/>
      <c r="C66" s="479"/>
      <c r="D66" s="479"/>
      <c r="E66" s="479"/>
      <c r="F66" s="479"/>
      <c r="G66" s="479"/>
    </row>
    <row r="67" spans="1:10">
      <c r="A67" s="479"/>
      <c r="B67" s="479"/>
      <c r="C67" s="479"/>
      <c r="D67" s="479"/>
      <c r="E67" s="479"/>
      <c r="F67" s="479"/>
      <c r="G67" s="479"/>
    </row>
    <row r="68" spans="1:10">
      <c r="A68" s="479"/>
      <c r="B68" s="481" t="s">
        <v>205</v>
      </c>
      <c r="C68" s="481" t="s">
        <v>11</v>
      </c>
      <c r="D68" s="481" t="s">
        <v>206</v>
      </c>
      <c r="E68" s="479"/>
      <c r="F68" s="479"/>
      <c r="G68" s="479"/>
    </row>
    <row r="69" spans="1:10">
      <c r="A69" s="479" t="s">
        <v>13</v>
      </c>
      <c r="B69" s="480">
        <v>3.78E-2</v>
      </c>
      <c r="C69" s="480">
        <v>3.7179407155696363E-2</v>
      </c>
      <c r="D69" s="480">
        <f>B69*C69</f>
        <v>1.4053815904853226E-3</v>
      </c>
      <c r="E69" s="479"/>
      <c r="F69" s="480">
        <f>B69/G73*C69</f>
        <v>2.8547259607664484E-3</v>
      </c>
      <c r="G69" s="479"/>
    </row>
    <row r="70" spans="1:10">
      <c r="A70" s="479" t="s">
        <v>14</v>
      </c>
      <c r="B70" s="480">
        <v>0.45450000000000002</v>
      </c>
      <c r="C70" s="480">
        <v>6.8500000000000005E-2</v>
      </c>
      <c r="D70" s="480">
        <f>B70*C70</f>
        <v>3.1133250000000005E-2</v>
      </c>
      <c r="E70" s="479"/>
      <c r="F70" s="480">
        <f>B70/G73*C70</f>
        <v>6.3240402193784281E-2</v>
      </c>
      <c r="G70" s="479"/>
    </row>
    <row r="71" spans="1:10">
      <c r="A71" s="479" t="s">
        <v>110</v>
      </c>
      <c r="B71" s="480">
        <v>0</v>
      </c>
      <c r="C71" s="480">
        <v>0.48659999999999998</v>
      </c>
      <c r="D71" s="482">
        <f>B71*C71</f>
        <v>0</v>
      </c>
      <c r="E71" s="479"/>
      <c r="F71" s="479"/>
      <c r="G71" s="483">
        <f>SUM(F69:F70)</f>
        <v>6.6095128154550736E-2</v>
      </c>
      <c r="H71" s="479" t="s">
        <v>207</v>
      </c>
    </row>
    <row r="72" spans="1:10" ht="13.5" thickBot="1">
      <c r="A72" s="479" t="s">
        <v>111</v>
      </c>
      <c r="B72" s="480">
        <v>0.50770000000000004</v>
      </c>
      <c r="C72" s="480">
        <v>0.10150000000000001</v>
      </c>
      <c r="D72" s="482">
        <f>B72*C72</f>
        <v>5.1531550000000009E-2</v>
      </c>
      <c r="E72" s="479"/>
      <c r="F72" s="479"/>
      <c r="G72" s="484">
        <f>G71*0.65</f>
        <v>4.2961833300457983E-2</v>
      </c>
      <c r="H72" s="479" t="s">
        <v>208</v>
      </c>
    </row>
    <row r="73" spans="1:10" ht="13.5" thickBot="1">
      <c r="A73" s="485" t="s">
        <v>217</v>
      </c>
      <c r="B73" s="486">
        <f>SUM(B69:B72)</f>
        <v>1</v>
      </c>
      <c r="C73" s="487"/>
      <c r="D73" s="488">
        <f>SUM(D69:D72)</f>
        <v>8.4070181590485335E-2</v>
      </c>
      <c r="E73" s="479"/>
      <c r="F73" s="479"/>
      <c r="G73" s="489">
        <f>SUM(B69:B70)</f>
        <v>0.49230000000000002</v>
      </c>
      <c r="H73" s="479" t="s">
        <v>210</v>
      </c>
    </row>
    <row r="74" spans="1:10" ht="13.5" thickBot="1">
      <c r="A74" s="479"/>
      <c r="B74" s="479"/>
      <c r="C74" s="479"/>
      <c r="D74" s="479"/>
      <c r="E74" s="479"/>
      <c r="F74" s="479"/>
    </row>
    <row r="75" spans="1:10" ht="13.5" thickBot="1">
      <c r="A75" s="485" t="s">
        <v>211</v>
      </c>
      <c r="B75" s="479"/>
      <c r="C75" s="479"/>
      <c r="D75" s="488">
        <f>(D70+D69)*0.65+D71+D72</f>
        <v>7.2681660533815473E-2</v>
      </c>
      <c r="E75" s="479"/>
      <c r="F75" s="479"/>
      <c r="G75" s="479"/>
      <c r="H75" s="485" t="s">
        <v>212</v>
      </c>
    </row>
    <row r="76" spans="1:10">
      <c r="A76" s="479"/>
      <c r="B76" s="479"/>
      <c r="C76" s="479"/>
      <c r="D76" s="479"/>
      <c r="E76" s="479"/>
      <c r="G76" s="490">
        <f>G73*G72</f>
        <v>2.1150110533815467E-2</v>
      </c>
      <c r="H76" s="478" t="s">
        <v>213</v>
      </c>
    </row>
    <row r="77" spans="1:10">
      <c r="A77" s="479"/>
      <c r="B77" s="479"/>
      <c r="C77" s="479"/>
      <c r="D77" s="479"/>
      <c r="E77" s="479"/>
      <c r="F77" s="479"/>
      <c r="G77" s="489">
        <f>D71</f>
        <v>0</v>
      </c>
      <c r="H77" s="478" t="s">
        <v>214</v>
      </c>
    </row>
    <row r="78" spans="1:10">
      <c r="A78" s="479" t="s">
        <v>215</v>
      </c>
      <c r="B78" s="479"/>
      <c r="C78" s="479"/>
      <c r="D78" s="491">
        <f>D75/0.65</f>
        <v>0.11181793928279303</v>
      </c>
      <c r="E78" s="479"/>
      <c r="F78" s="479"/>
      <c r="G78" s="489">
        <f>D72</f>
        <v>5.1531550000000009E-2</v>
      </c>
      <c r="H78" s="478" t="s">
        <v>216</v>
      </c>
    </row>
    <row r="79" spans="1:10">
      <c r="A79" s="479"/>
      <c r="B79" s="479"/>
      <c r="C79" s="479"/>
      <c r="D79" s="479"/>
      <c r="E79" s="479"/>
      <c r="F79" s="480"/>
      <c r="G79" s="492">
        <f>SUM(G76:G78)</f>
        <v>7.2681660533815473E-2</v>
      </c>
    </row>
    <row r="83" spans="1:10">
      <c r="A83" s="476" t="s">
        <v>219</v>
      </c>
      <c r="B83" s="477"/>
      <c r="C83" s="477"/>
      <c r="D83" s="477"/>
      <c r="E83" s="477"/>
      <c r="F83" s="477"/>
      <c r="G83" s="477"/>
      <c r="H83" s="493"/>
      <c r="I83" s="493"/>
      <c r="J83" s="493"/>
    </row>
    <row r="84" spans="1:10">
      <c r="A84" s="479" t="s">
        <v>204</v>
      </c>
      <c r="B84" s="479"/>
      <c r="C84" s="479"/>
      <c r="D84" s="479"/>
      <c r="E84" s="479"/>
      <c r="F84" s="479"/>
      <c r="G84" s="479"/>
    </row>
    <row r="85" spans="1:10">
      <c r="A85" s="479"/>
      <c r="B85" s="479"/>
      <c r="C85" s="479"/>
      <c r="D85" s="479"/>
      <c r="E85" s="479"/>
      <c r="F85" s="479"/>
      <c r="G85" s="479"/>
    </row>
    <row r="86" spans="1:10">
      <c r="A86" s="479"/>
      <c r="B86" s="481" t="s">
        <v>205</v>
      </c>
      <c r="C86" s="481" t="s">
        <v>11</v>
      </c>
      <c r="D86" s="481" t="s">
        <v>206</v>
      </c>
      <c r="E86" s="479"/>
      <c r="F86" s="479"/>
      <c r="G86" s="479"/>
    </row>
    <row r="87" spans="1:10">
      <c r="A87" s="479" t="s">
        <v>13</v>
      </c>
      <c r="B87" s="480">
        <v>6.6000000000000003E-2</v>
      </c>
      <c r="C87" s="480">
        <v>3.8374995005847172E-2</v>
      </c>
      <c r="D87" s="480">
        <f>B87*C87</f>
        <v>2.5327496703859134E-3</v>
      </c>
      <c r="E87" s="479"/>
      <c r="F87" s="480">
        <f>B87/G91*C87</f>
        <v>4.5800174871354678E-3</v>
      </c>
      <c r="G87" s="479"/>
    </row>
    <row r="88" spans="1:10">
      <c r="A88" s="479" t="s">
        <v>14</v>
      </c>
      <c r="B88" s="480">
        <v>0.48699999999999999</v>
      </c>
      <c r="C88" s="480">
        <v>6.7900000000000002E-2</v>
      </c>
      <c r="D88" s="480">
        <f>B88*C88</f>
        <v>3.3067300000000001E-2</v>
      </c>
      <c r="E88" s="479"/>
      <c r="F88" s="480">
        <f>B88/G91*C88</f>
        <v>5.9796202531645574E-2</v>
      </c>
      <c r="G88" s="479"/>
    </row>
    <row r="89" spans="1:10">
      <c r="A89" s="479" t="s">
        <v>110</v>
      </c>
      <c r="B89" s="480">
        <v>2.9999999999999997E-4</v>
      </c>
      <c r="C89" s="480">
        <v>8.6099999999999996E-2</v>
      </c>
      <c r="D89" s="482">
        <f>B89*C89</f>
        <v>2.5829999999999995E-5</v>
      </c>
      <c r="E89" s="479"/>
      <c r="F89" s="479"/>
      <c r="G89" s="483">
        <f>SUM(F87:F88)</f>
        <v>6.4376220018781044E-2</v>
      </c>
      <c r="H89" s="479" t="s">
        <v>207</v>
      </c>
    </row>
    <row r="90" spans="1:10" ht="13.5" thickBot="1">
      <c r="A90" s="479" t="s">
        <v>111</v>
      </c>
      <c r="B90" s="480">
        <v>0.44669999999999999</v>
      </c>
      <c r="C90" s="480">
        <v>0.10150000000000001</v>
      </c>
      <c r="D90" s="482">
        <f>B90*C90</f>
        <v>4.534005E-2</v>
      </c>
      <c r="E90" s="479"/>
      <c r="F90" s="479"/>
      <c r="G90" s="484">
        <f>G89*0.65</f>
        <v>4.1844543012207677E-2</v>
      </c>
      <c r="H90" s="479" t="s">
        <v>208</v>
      </c>
    </row>
    <row r="91" spans="1:10" ht="13.5" thickBot="1">
      <c r="A91" s="485" t="s">
        <v>217</v>
      </c>
      <c r="B91" s="486">
        <f>SUM(B87:B90)</f>
        <v>0.99999999999999989</v>
      </c>
      <c r="C91" s="487"/>
      <c r="D91" s="488">
        <f>SUM(D87:D90)</f>
        <v>8.0965929670385905E-2</v>
      </c>
      <c r="E91" s="479"/>
      <c r="F91" s="479"/>
      <c r="G91" s="489">
        <f>SUM(B87:B88)</f>
        <v>0.55299999999999994</v>
      </c>
      <c r="H91" s="479" t="s">
        <v>210</v>
      </c>
    </row>
    <row r="92" spans="1:10" ht="13.5" thickBot="1">
      <c r="A92" s="479"/>
      <c r="B92" s="479"/>
      <c r="C92" s="479"/>
      <c r="D92" s="479"/>
      <c r="E92" s="479"/>
      <c r="F92" s="479"/>
    </row>
    <row r="93" spans="1:10" ht="13.5" thickBot="1">
      <c r="A93" s="485" t="s">
        <v>211</v>
      </c>
      <c r="B93" s="479"/>
      <c r="C93" s="479"/>
      <c r="D93" s="488">
        <f>(D88+D87)*0.65+D89+D90</f>
        <v>6.8505912285750842E-2</v>
      </c>
      <c r="E93" s="479"/>
      <c r="F93" s="479"/>
      <c r="G93" s="479"/>
      <c r="H93" s="485" t="s">
        <v>212</v>
      </c>
    </row>
    <row r="94" spans="1:10">
      <c r="A94" s="479"/>
      <c r="B94" s="479"/>
      <c r="C94" s="479"/>
      <c r="D94" s="479"/>
      <c r="E94" s="479"/>
      <c r="G94" s="490">
        <f>G91*G90</f>
        <v>2.3140032285750844E-2</v>
      </c>
      <c r="H94" s="478" t="s">
        <v>213</v>
      </c>
    </row>
    <row r="95" spans="1:10">
      <c r="A95" s="479"/>
      <c r="B95" s="479"/>
      <c r="C95" s="479"/>
      <c r="D95" s="479"/>
      <c r="E95" s="479"/>
      <c r="F95" s="479"/>
      <c r="G95" s="489">
        <f>D89</f>
        <v>2.5829999999999995E-5</v>
      </c>
      <c r="H95" s="478" t="s">
        <v>214</v>
      </c>
    </row>
    <row r="96" spans="1:10">
      <c r="A96" s="479" t="s">
        <v>215</v>
      </c>
      <c r="B96" s="479"/>
      <c r="C96" s="479"/>
      <c r="D96" s="491">
        <f>D93/0.65</f>
        <v>0.10539371120884744</v>
      </c>
      <c r="E96" s="479"/>
      <c r="F96" s="479"/>
      <c r="G96" s="489">
        <f>D90</f>
        <v>4.534005E-2</v>
      </c>
      <c r="H96" s="478" t="s">
        <v>216</v>
      </c>
    </row>
    <row r="97" spans="1:10">
      <c r="A97" s="479"/>
      <c r="B97" s="479"/>
      <c r="C97" s="479"/>
      <c r="D97" s="479"/>
      <c r="E97" s="479"/>
      <c r="F97" s="480"/>
      <c r="G97" s="492">
        <f>SUM(G94:G96)</f>
        <v>6.8505912285750842E-2</v>
      </c>
    </row>
    <row r="101" spans="1:10">
      <c r="A101" s="494" t="s">
        <v>221</v>
      </c>
      <c r="B101" s="495"/>
      <c r="C101" s="495"/>
      <c r="D101" s="495"/>
      <c r="E101" s="495"/>
      <c r="F101" s="495"/>
      <c r="G101" s="495"/>
      <c r="H101" s="495"/>
      <c r="I101" s="495"/>
      <c r="J101" s="495"/>
    </row>
    <row r="102" spans="1:10">
      <c r="A102" s="479" t="s">
        <v>204</v>
      </c>
      <c r="B102" s="479"/>
      <c r="C102" s="479"/>
      <c r="D102" s="479"/>
      <c r="E102" s="479"/>
      <c r="F102" s="479"/>
      <c r="G102" s="479"/>
      <c r="H102" s="479"/>
      <c r="I102" s="479"/>
      <c r="J102" s="479"/>
    </row>
    <row r="103" spans="1:10">
      <c r="A103" s="479"/>
      <c r="B103" s="480"/>
      <c r="C103" s="480"/>
      <c r="D103" s="479"/>
      <c r="E103" s="479"/>
      <c r="F103" s="479"/>
      <c r="G103" s="479"/>
      <c r="H103" s="479"/>
      <c r="I103" s="479"/>
      <c r="J103" s="479"/>
    </row>
    <row r="104" spans="1:10">
      <c r="A104" s="479"/>
      <c r="B104" s="481" t="s">
        <v>205</v>
      </c>
      <c r="C104" s="481" t="s">
        <v>11</v>
      </c>
      <c r="D104" s="481" t="s">
        <v>206</v>
      </c>
      <c r="E104" s="479"/>
      <c r="F104" s="479"/>
      <c r="G104" s="479"/>
      <c r="H104" s="479"/>
      <c r="I104" s="479"/>
      <c r="J104" s="479"/>
    </row>
    <row r="105" spans="1:10">
      <c r="A105" s="479" t="s">
        <v>13</v>
      </c>
      <c r="B105" s="482">
        <v>3.95E-2</v>
      </c>
      <c r="C105" s="482">
        <v>2.47E-2</v>
      </c>
      <c r="D105" s="480">
        <f>ROUND(B105*C105,4)</f>
        <v>1E-3</v>
      </c>
      <c r="E105" s="479"/>
      <c r="F105" s="480">
        <f>B105/G109*C105</f>
        <v>1.8067592592592595E-3</v>
      </c>
      <c r="G105" s="479"/>
      <c r="H105" s="479"/>
      <c r="I105" s="479"/>
      <c r="J105" s="479"/>
    </row>
    <row r="106" spans="1:10">
      <c r="A106" s="479" t="s">
        <v>14</v>
      </c>
      <c r="B106" s="482">
        <v>0.50049999999999994</v>
      </c>
      <c r="C106" s="482">
        <v>6.7000000000000004E-2</v>
      </c>
      <c r="D106" s="480">
        <f>ROUND(B106*C106,4)</f>
        <v>3.3500000000000002E-2</v>
      </c>
      <c r="E106" s="479"/>
      <c r="F106" s="480">
        <f>B106/G109*C106</f>
        <v>6.2099074074074084E-2</v>
      </c>
      <c r="G106" s="479"/>
      <c r="H106" s="479"/>
      <c r="I106" s="479"/>
      <c r="J106" s="479"/>
    </row>
    <row r="107" spans="1:10">
      <c r="A107" s="479" t="s">
        <v>110</v>
      </c>
      <c r="B107" s="482">
        <v>0</v>
      </c>
      <c r="C107" s="482">
        <v>0</v>
      </c>
      <c r="D107" s="480">
        <f>ROUND(B107*C107,4)</f>
        <v>0</v>
      </c>
      <c r="E107" s="479"/>
      <c r="F107" s="479"/>
      <c r="G107" s="483">
        <f>SUM(F105:F106)</f>
        <v>6.3905833333333342E-2</v>
      </c>
      <c r="H107" s="479" t="s">
        <v>207</v>
      </c>
      <c r="I107" s="479"/>
      <c r="J107" s="479"/>
    </row>
    <row r="108" spans="1:10" ht="13.5" thickBot="1">
      <c r="A108" s="479" t="s">
        <v>111</v>
      </c>
      <c r="B108" s="480">
        <f>45%+1%</f>
        <v>0.46</v>
      </c>
      <c r="C108" s="480">
        <v>0.10100000000000001</v>
      </c>
      <c r="D108" s="480">
        <f>ROUND(B108*C108,4)</f>
        <v>4.65E-2</v>
      </c>
      <c r="E108" s="479"/>
      <c r="F108" s="479"/>
      <c r="G108" s="484">
        <f>G107*0.65</f>
        <v>4.1538791666666672E-2</v>
      </c>
      <c r="H108" s="479" t="s">
        <v>208</v>
      </c>
      <c r="I108" s="479"/>
      <c r="J108" s="479"/>
    </row>
    <row r="109" spans="1:10" ht="13.5" thickBot="1">
      <c r="A109" s="485" t="s">
        <v>209</v>
      </c>
      <c r="B109" s="486">
        <f>SUM(B105:B108)</f>
        <v>1</v>
      </c>
      <c r="C109" s="487"/>
      <c r="D109" s="488">
        <f>SUM(D105:D108)</f>
        <v>8.1000000000000003E-2</v>
      </c>
      <c r="E109" s="479"/>
      <c r="F109" s="479"/>
      <c r="G109" s="489">
        <f>SUM(B105:B106)</f>
        <v>0.53999999999999992</v>
      </c>
      <c r="H109" s="479" t="s">
        <v>210</v>
      </c>
      <c r="I109" s="479"/>
      <c r="J109" s="479"/>
    </row>
    <row r="110" spans="1:10" ht="13.5" thickBot="1">
      <c r="A110" s="479"/>
      <c r="B110" s="479"/>
      <c r="C110" s="479"/>
      <c r="D110" s="479"/>
      <c r="E110" s="479"/>
      <c r="F110" s="479"/>
      <c r="I110" s="479"/>
      <c r="J110" s="479"/>
    </row>
    <row r="111" spans="1:10" ht="13.5" thickBot="1">
      <c r="A111" s="485" t="s">
        <v>211</v>
      </c>
      <c r="B111" s="479"/>
      <c r="C111" s="479"/>
      <c r="D111" s="488">
        <f>(D106+D105)*0.65+D107+D108</f>
        <v>6.8925E-2</v>
      </c>
      <c r="E111" s="479"/>
      <c r="F111" s="479"/>
      <c r="G111" s="479"/>
      <c r="H111" s="485" t="s">
        <v>212</v>
      </c>
      <c r="I111" s="479"/>
      <c r="J111" s="479"/>
    </row>
    <row r="112" spans="1:10">
      <c r="A112" s="479"/>
      <c r="B112" s="479"/>
      <c r="C112" s="479"/>
      <c r="D112" s="479"/>
      <c r="E112" s="479"/>
      <c r="G112" s="490">
        <f>G109*G108</f>
        <v>2.2430947499999999E-2</v>
      </c>
      <c r="H112" s="478" t="s">
        <v>213</v>
      </c>
      <c r="I112" s="479"/>
      <c r="J112" s="479"/>
    </row>
    <row r="113" spans="1:10">
      <c r="A113" s="479"/>
      <c r="B113" s="479"/>
      <c r="C113" s="479"/>
      <c r="D113" s="479"/>
      <c r="E113" s="479"/>
      <c r="F113" s="479"/>
      <c r="G113" s="489">
        <f>D107</f>
        <v>0</v>
      </c>
      <c r="H113" s="478" t="s">
        <v>214</v>
      </c>
      <c r="I113" s="479"/>
      <c r="J113" s="479"/>
    </row>
    <row r="114" spans="1:10">
      <c r="A114" s="479" t="s">
        <v>215</v>
      </c>
      <c r="B114" s="479"/>
      <c r="C114" s="479"/>
      <c r="D114" s="491">
        <f>D111/0.65</f>
        <v>0.10603846153846154</v>
      </c>
      <c r="E114" s="479"/>
      <c r="F114" s="479"/>
      <c r="G114" s="489">
        <f>D108</f>
        <v>4.65E-2</v>
      </c>
      <c r="H114" s="478" t="s">
        <v>216</v>
      </c>
      <c r="I114" s="479"/>
      <c r="J114" s="479"/>
    </row>
    <row r="115" spans="1:10">
      <c r="A115" s="479"/>
      <c r="B115" s="479"/>
      <c r="C115" s="479"/>
      <c r="D115" s="479"/>
      <c r="E115" s="479"/>
      <c r="F115" s="480"/>
      <c r="G115" s="492">
        <f>SUM(G112:G114)</f>
        <v>6.8930947500000006E-2</v>
      </c>
      <c r="H115" s="479"/>
      <c r="I115" s="479"/>
      <c r="J115" s="479"/>
    </row>
    <row r="116" spans="1:10">
      <c r="B116" s="482"/>
      <c r="C116" s="482"/>
    </row>
    <row r="119" spans="1:10">
      <c r="A119" s="494" t="s">
        <v>222</v>
      </c>
      <c r="B119" s="495"/>
      <c r="C119" s="495"/>
      <c r="D119" s="495"/>
      <c r="E119" s="495"/>
      <c r="F119" s="495"/>
      <c r="G119" s="495"/>
      <c r="H119" s="495"/>
      <c r="I119" s="495"/>
      <c r="J119" s="495"/>
    </row>
    <row r="120" spans="1:10">
      <c r="A120" s="479" t="s">
        <v>204</v>
      </c>
      <c r="B120" s="479"/>
      <c r="C120" s="479"/>
      <c r="D120" s="479"/>
      <c r="E120" s="479"/>
      <c r="F120" s="479"/>
      <c r="G120" s="479"/>
      <c r="H120" s="479"/>
      <c r="I120" s="479"/>
      <c r="J120" s="479"/>
    </row>
    <row r="121" spans="1:10">
      <c r="A121" s="479"/>
      <c r="B121" s="480"/>
      <c r="C121" s="480"/>
      <c r="D121" s="479"/>
      <c r="E121" s="479"/>
      <c r="F121" s="479"/>
      <c r="G121" s="479"/>
      <c r="H121" s="479"/>
      <c r="I121" s="479"/>
      <c r="J121" s="479"/>
    </row>
    <row r="122" spans="1:10">
      <c r="A122" s="479"/>
      <c r="B122" s="481" t="s">
        <v>205</v>
      </c>
      <c r="C122" s="481" t="s">
        <v>11</v>
      </c>
      <c r="D122" s="481" t="s">
        <v>206</v>
      </c>
      <c r="E122" s="479"/>
      <c r="F122" s="479"/>
      <c r="G122" s="479"/>
      <c r="H122" s="479"/>
      <c r="I122" s="479"/>
      <c r="J122" s="479"/>
    </row>
    <row r="123" spans="1:10">
      <c r="A123" s="479" t="s">
        <v>13</v>
      </c>
      <c r="B123" s="480">
        <v>4.9299999999999997E-2</v>
      </c>
      <c r="C123" s="480">
        <v>4.0899999999999999E-2</v>
      </c>
      <c r="D123" s="480">
        <f>ROUND(B123*C123,4)</f>
        <v>2E-3</v>
      </c>
      <c r="E123" s="479"/>
      <c r="F123" s="480">
        <f>B123/G127*C123</f>
        <v>3.7360941263664994E-3</v>
      </c>
      <c r="G123" s="479"/>
      <c r="H123" s="479"/>
      <c r="I123" s="479"/>
      <c r="J123" s="479"/>
    </row>
    <row r="124" spans="1:10">
      <c r="A124" s="479" t="s">
        <v>14</v>
      </c>
      <c r="B124" s="482">
        <f>50.04%-1%</f>
        <v>0.49039999999999995</v>
      </c>
      <c r="C124" s="480">
        <v>6.9000000000000006E-2</v>
      </c>
      <c r="D124" s="480">
        <f>ROUND(B124*C124,4)</f>
        <v>3.3799999999999997E-2</v>
      </c>
      <c r="E124" s="479"/>
      <c r="F124" s="480">
        <f>B124/G127*C124</f>
        <v>6.2697053918843809E-2</v>
      </c>
      <c r="G124" s="479"/>
      <c r="H124" s="479"/>
      <c r="I124" s="479"/>
      <c r="J124" s="479"/>
    </row>
    <row r="125" spans="1:10">
      <c r="A125" s="479" t="s">
        <v>110</v>
      </c>
      <c r="B125" s="480">
        <v>2.9999999999999997E-4</v>
      </c>
      <c r="C125" s="480">
        <v>8.6099999999999996E-2</v>
      </c>
      <c r="D125" s="480">
        <f>ROUND(B125*C125,4)</f>
        <v>0</v>
      </c>
      <c r="E125" s="479"/>
      <c r="F125" s="479"/>
      <c r="G125" s="483">
        <f>SUM(F123:F124)</f>
        <v>6.6433148045210305E-2</v>
      </c>
      <c r="H125" s="479" t="s">
        <v>207</v>
      </c>
      <c r="I125" s="479"/>
      <c r="J125" s="479"/>
    </row>
    <row r="126" spans="1:10" ht="13.5" thickBot="1">
      <c r="A126" s="479" t="s">
        <v>111</v>
      </c>
      <c r="B126" s="480">
        <f>45%+1%</f>
        <v>0.46</v>
      </c>
      <c r="C126" s="480">
        <v>0.10150000000000001</v>
      </c>
      <c r="D126" s="480">
        <f>ROUND(B126*C126,4)</f>
        <v>4.6699999999999998E-2</v>
      </c>
      <c r="E126" s="479"/>
      <c r="F126" s="479"/>
      <c r="G126" s="484">
        <f>G125*0.65</f>
        <v>4.3181546229386698E-2</v>
      </c>
      <c r="H126" s="479" t="s">
        <v>208</v>
      </c>
      <c r="I126" s="479"/>
      <c r="J126" s="479"/>
    </row>
    <row r="127" spans="1:10" ht="13.5" thickBot="1">
      <c r="A127" s="485" t="s">
        <v>209</v>
      </c>
      <c r="B127" s="486">
        <f>SUM(B123:B126)</f>
        <v>1</v>
      </c>
      <c r="C127" s="487"/>
      <c r="D127" s="488">
        <f>SUM(D123:D126)</f>
        <v>8.249999999999999E-2</v>
      </c>
      <c r="E127" s="479"/>
      <c r="F127" s="479"/>
      <c r="G127" s="489">
        <f>SUM(B123:B124)</f>
        <v>0.53969999999999996</v>
      </c>
      <c r="H127" s="479" t="s">
        <v>210</v>
      </c>
      <c r="I127" s="479"/>
      <c r="J127" s="479"/>
    </row>
    <row r="128" spans="1:10" ht="13.5" thickBot="1">
      <c r="A128" s="479"/>
      <c r="B128" s="479"/>
      <c r="C128" s="479"/>
      <c r="D128" s="479"/>
      <c r="E128" s="479"/>
      <c r="F128" s="479"/>
      <c r="I128" s="479"/>
      <c r="J128" s="479"/>
    </row>
    <row r="129" spans="1:10" ht="13.5" thickBot="1">
      <c r="A129" s="485" t="s">
        <v>211</v>
      </c>
      <c r="B129" s="479"/>
      <c r="C129" s="479"/>
      <c r="D129" s="488">
        <f>(D124+D123)*0.65+D125+D126</f>
        <v>6.9970000000000004E-2</v>
      </c>
      <c r="E129" s="479"/>
      <c r="F129" s="479"/>
      <c r="G129" s="479"/>
      <c r="H129" s="485" t="s">
        <v>212</v>
      </c>
      <c r="I129" s="479"/>
      <c r="J129" s="479"/>
    </row>
    <row r="130" spans="1:10">
      <c r="A130" s="479"/>
      <c r="B130" s="479"/>
      <c r="C130" s="479"/>
      <c r="D130" s="479"/>
      <c r="E130" s="479"/>
      <c r="G130" s="490">
        <f>G127*G126</f>
        <v>2.3305080499999999E-2</v>
      </c>
      <c r="H130" s="478" t="s">
        <v>213</v>
      </c>
      <c r="I130" s="479"/>
      <c r="J130" s="479"/>
    </row>
    <row r="131" spans="1:10">
      <c r="A131" s="479"/>
      <c r="B131" s="479"/>
      <c r="C131" s="479"/>
      <c r="D131" s="479"/>
      <c r="E131" s="479"/>
      <c r="F131" s="479"/>
      <c r="G131" s="489">
        <f>D125</f>
        <v>0</v>
      </c>
      <c r="H131" s="478" t="s">
        <v>214</v>
      </c>
      <c r="I131" s="479"/>
      <c r="J131" s="479"/>
    </row>
    <row r="132" spans="1:10">
      <c r="A132" s="479" t="s">
        <v>215</v>
      </c>
      <c r="B132" s="479"/>
      <c r="C132" s="479"/>
      <c r="D132" s="491">
        <f>D129/0.65</f>
        <v>0.10764615384615385</v>
      </c>
      <c r="E132" s="479"/>
      <c r="F132" s="479"/>
      <c r="G132" s="489">
        <f>D126</f>
        <v>4.6699999999999998E-2</v>
      </c>
      <c r="H132" s="478" t="s">
        <v>216</v>
      </c>
      <c r="I132" s="479"/>
      <c r="J132" s="479"/>
    </row>
    <row r="133" spans="1:10">
      <c r="A133" s="479"/>
      <c r="B133" s="479"/>
      <c r="C133" s="479"/>
      <c r="D133" s="479"/>
      <c r="E133" s="479"/>
      <c r="F133" s="480"/>
      <c r="G133" s="492">
        <f>SUM(G130:G132)</f>
        <v>7.0005080499999997E-2</v>
      </c>
      <c r="H133" s="479"/>
      <c r="I133" s="479"/>
      <c r="J133" s="479"/>
    </row>
  </sheetData>
  <phoneticPr fontId="2" type="noConversion"/>
  <pageMargins left="0.5" right="0.5" top="0.35" bottom="0.4" header="0.3" footer="0.16"/>
  <pageSetup orientation="landscape" r:id="rId1"/>
  <headerFooter alignWithMargins="0">
    <oddFooter>&amp;R&amp;9&amp;F  &amp;D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S72"/>
  <sheetViews>
    <sheetView topLeftCell="A13" workbookViewId="0">
      <selection activeCell="N64" sqref="N64"/>
    </sheetView>
  </sheetViews>
  <sheetFormatPr defaultRowHeight="12.75"/>
  <cols>
    <col min="2" max="2" width="9.33203125" style="567" customWidth="1"/>
    <col min="5" max="5" width="10.83203125" style="563" bestFit="1" customWidth="1"/>
    <col min="8" max="8" width="39" customWidth="1"/>
    <col min="9" max="10" width="9.33203125" customWidth="1"/>
    <col min="11" max="11" width="10.83203125" customWidth="1"/>
    <col min="12" max="12" width="9.33203125" customWidth="1"/>
    <col min="13" max="13" width="10.83203125" customWidth="1"/>
    <col min="14" max="17" width="9.33203125" customWidth="1"/>
  </cols>
  <sheetData>
    <row r="1" spans="2:15">
      <c r="B1" s="567" t="s">
        <v>289</v>
      </c>
    </row>
    <row r="2" spans="2:15">
      <c r="C2">
        <v>1000</v>
      </c>
      <c r="E2" s="563">
        <v>18900013</v>
      </c>
      <c r="H2" t="s">
        <v>264</v>
      </c>
      <c r="K2">
        <v>52742</v>
      </c>
      <c r="M2">
        <v>52742</v>
      </c>
      <c r="O2">
        <v>0</v>
      </c>
    </row>
    <row r="3" spans="2:15">
      <c r="C3">
        <v>1000</v>
      </c>
      <c r="E3" s="563">
        <v>18900173</v>
      </c>
      <c r="H3" t="s">
        <v>265</v>
      </c>
      <c r="K3">
        <v>1702874.8</v>
      </c>
      <c r="M3">
        <v>1702874.8</v>
      </c>
      <c r="O3">
        <v>0</v>
      </c>
    </row>
    <row r="4" spans="2:15">
      <c r="C4">
        <v>1000</v>
      </c>
      <c r="E4" s="563">
        <v>18900183</v>
      </c>
      <c r="H4" t="s">
        <v>266</v>
      </c>
      <c r="K4">
        <v>365936.61</v>
      </c>
      <c r="M4">
        <v>365936.61</v>
      </c>
      <c r="O4">
        <v>0</v>
      </c>
    </row>
    <row r="5" spans="2:15">
      <c r="C5">
        <v>1000</v>
      </c>
      <c r="E5" s="563">
        <v>18900193</v>
      </c>
      <c r="H5" t="s">
        <v>267</v>
      </c>
      <c r="K5">
        <v>3083205.61</v>
      </c>
      <c r="M5">
        <v>3083205.61</v>
      </c>
      <c r="O5">
        <v>0</v>
      </c>
    </row>
    <row r="6" spans="2:15">
      <c r="C6">
        <v>1000</v>
      </c>
      <c r="E6" s="563">
        <v>18900243</v>
      </c>
      <c r="H6" t="s">
        <v>268</v>
      </c>
      <c r="K6">
        <v>15744.35</v>
      </c>
      <c r="M6">
        <v>15744.35</v>
      </c>
      <c r="O6">
        <v>0</v>
      </c>
    </row>
    <row r="7" spans="2:15">
      <c r="C7">
        <v>1000</v>
      </c>
      <c r="E7" s="563">
        <v>18900253</v>
      </c>
      <c r="H7" t="s">
        <v>269</v>
      </c>
      <c r="K7">
        <v>780747.67</v>
      </c>
      <c r="M7">
        <v>780747.67</v>
      </c>
      <c r="O7">
        <v>0</v>
      </c>
    </row>
    <row r="8" spans="2:15">
      <c r="C8">
        <v>1000</v>
      </c>
      <c r="E8" s="563">
        <v>18900263</v>
      </c>
      <c r="H8" t="s">
        <v>270</v>
      </c>
      <c r="K8">
        <v>593303.81999999995</v>
      </c>
      <c r="M8">
        <v>593303.81999999995</v>
      </c>
      <c r="O8">
        <v>0</v>
      </c>
    </row>
    <row r="9" spans="2:15">
      <c r="C9">
        <v>1000</v>
      </c>
      <c r="E9" s="563">
        <v>18900273</v>
      </c>
      <c r="H9" t="s">
        <v>271</v>
      </c>
      <c r="K9">
        <v>1816669.69</v>
      </c>
      <c r="M9">
        <v>1816669.69</v>
      </c>
      <c r="O9">
        <v>0</v>
      </c>
    </row>
    <row r="10" spans="2:15">
      <c r="C10">
        <v>1000</v>
      </c>
      <c r="E10" s="563">
        <v>18900283</v>
      </c>
      <c r="H10" t="s">
        <v>272</v>
      </c>
      <c r="K10">
        <v>554446.11</v>
      </c>
      <c r="M10">
        <v>554446.11</v>
      </c>
      <c r="O10">
        <v>0</v>
      </c>
    </row>
    <row r="11" spans="2:15">
      <c r="C11">
        <v>1000</v>
      </c>
      <c r="E11" s="563">
        <v>18900293</v>
      </c>
      <c r="H11" t="s">
        <v>273</v>
      </c>
      <c r="K11">
        <v>9128.82</v>
      </c>
      <c r="M11">
        <v>9128.82</v>
      </c>
      <c r="O11">
        <v>0</v>
      </c>
    </row>
    <row r="12" spans="2:15">
      <c r="C12">
        <v>1000</v>
      </c>
      <c r="E12" s="563">
        <v>18900303</v>
      </c>
      <c r="H12" t="s">
        <v>274</v>
      </c>
      <c r="K12">
        <v>21299.61</v>
      </c>
      <c r="M12">
        <v>21299.61</v>
      </c>
      <c r="O12">
        <v>0</v>
      </c>
    </row>
    <row r="13" spans="2:15">
      <c r="C13">
        <v>1000</v>
      </c>
      <c r="E13" s="563">
        <v>18900323</v>
      </c>
      <c r="H13" t="s">
        <v>275</v>
      </c>
      <c r="K13">
        <v>541542.92000000004</v>
      </c>
      <c r="M13">
        <v>541542.92000000004</v>
      </c>
      <c r="O13">
        <v>0</v>
      </c>
    </row>
    <row r="14" spans="2:15">
      <c r="C14">
        <v>1000</v>
      </c>
      <c r="E14" s="563">
        <v>18900353</v>
      </c>
      <c r="H14" t="s">
        <v>276</v>
      </c>
      <c r="K14">
        <v>102120.9</v>
      </c>
      <c r="M14">
        <v>102120.9</v>
      </c>
      <c r="O14">
        <v>0</v>
      </c>
    </row>
    <row r="15" spans="2:15">
      <c r="C15">
        <v>1000</v>
      </c>
      <c r="E15" s="563">
        <v>18900373</v>
      </c>
      <c r="H15" t="s">
        <v>277</v>
      </c>
      <c r="K15">
        <v>4432980.76</v>
      </c>
      <c r="M15">
        <v>4432980.76</v>
      </c>
      <c r="O15">
        <v>0</v>
      </c>
    </row>
    <row r="16" spans="2:15">
      <c r="C16">
        <v>1000</v>
      </c>
      <c r="E16" s="563">
        <v>18900383</v>
      </c>
      <c r="H16" t="s">
        <v>278</v>
      </c>
      <c r="K16">
        <v>652428.99</v>
      </c>
      <c r="M16">
        <v>652428.99</v>
      </c>
      <c r="O16">
        <v>0</v>
      </c>
    </row>
    <row r="17" spans="2:17">
      <c r="C17">
        <v>1000</v>
      </c>
      <c r="E17" s="563">
        <v>18900393</v>
      </c>
      <c r="H17" t="s">
        <v>279</v>
      </c>
      <c r="K17">
        <v>15152963.5</v>
      </c>
      <c r="M17">
        <v>15152963.5</v>
      </c>
      <c r="O17">
        <v>0</v>
      </c>
    </row>
    <row r="18" spans="2:17">
      <c r="C18" s="564">
        <v>1000</v>
      </c>
      <c r="D18" s="564"/>
      <c r="E18" s="565">
        <v>18900403</v>
      </c>
      <c r="F18" s="564"/>
      <c r="G18" s="564"/>
      <c r="H18" s="564" t="s">
        <v>280</v>
      </c>
      <c r="I18" s="564"/>
      <c r="J18" s="564"/>
      <c r="K18" s="564">
        <v>258483.07</v>
      </c>
      <c r="L18" s="564"/>
      <c r="M18" s="564">
        <v>258483.07</v>
      </c>
      <c r="N18" s="564"/>
      <c r="O18" s="564">
        <v>0</v>
      </c>
      <c r="P18" s="564"/>
      <c r="Q18" s="564"/>
    </row>
    <row r="19" spans="2:17">
      <c r="C19" s="564">
        <v>1000</v>
      </c>
      <c r="D19" s="564"/>
      <c r="E19" s="565">
        <v>18900413</v>
      </c>
      <c r="F19" s="564"/>
      <c r="G19" s="564"/>
      <c r="H19" s="564" t="s">
        <v>281</v>
      </c>
      <c r="I19" s="564"/>
      <c r="J19" s="564"/>
      <c r="K19" s="564">
        <v>339527.78</v>
      </c>
      <c r="L19" s="564"/>
      <c r="M19" s="564">
        <v>339527.78</v>
      </c>
      <c r="N19" s="564"/>
      <c r="O19" s="564">
        <v>0</v>
      </c>
      <c r="P19" s="564"/>
      <c r="Q19" s="564"/>
    </row>
    <row r="20" spans="2:17">
      <c r="C20" s="564">
        <v>1000</v>
      </c>
      <c r="D20" s="564"/>
      <c r="E20" s="565">
        <v>18900423</v>
      </c>
      <c r="F20" s="564"/>
      <c r="G20" s="564"/>
      <c r="H20" s="564" t="s">
        <v>282</v>
      </c>
      <c r="I20" s="564"/>
      <c r="J20" s="564"/>
      <c r="K20" s="564">
        <v>1353341.67</v>
      </c>
      <c r="L20" s="564"/>
      <c r="M20" s="564">
        <v>1353341.67</v>
      </c>
      <c r="N20" s="564"/>
      <c r="O20" s="564">
        <v>0</v>
      </c>
      <c r="P20" s="564"/>
      <c r="Q20" s="564"/>
    </row>
    <row r="21" spans="2:17">
      <c r="C21">
        <v>1000</v>
      </c>
      <c r="E21" s="563">
        <v>18900433</v>
      </c>
      <c r="H21" t="s">
        <v>283</v>
      </c>
      <c r="K21">
        <v>5135043.88</v>
      </c>
      <c r="M21">
        <v>5135043.88</v>
      </c>
      <c r="O21">
        <v>0</v>
      </c>
    </row>
    <row r="22" spans="2:17">
      <c r="C22">
        <v>1000</v>
      </c>
      <c r="E22" s="563">
        <v>18900533</v>
      </c>
      <c r="H22" t="s">
        <v>284</v>
      </c>
      <c r="K22">
        <v>867832.16</v>
      </c>
      <c r="M22">
        <v>867832.16</v>
      </c>
      <c r="O22">
        <v>0</v>
      </c>
    </row>
    <row r="24" spans="2:17">
      <c r="B24" s="567" t="s">
        <v>287</v>
      </c>
    </row>
    <row r="25" spans="2:17">
      <c r="C25">
        <v>1000</v>
      </c>
      <c r="E25" s="563">
        <v>18900013</v>
      </c>
      <c r="H25" t="s">
        <v>264</v>
      </c>
      <c r="K25">
        <v>43574</v>
      </c>
      <c r="M25">
        <v>52742</v>
      </c>
      <c r="O25">
        <v>-9168</v>
      </c>
      <c r="Q25">
        <v>-17.399999999999999</v>
      </c>
    </row>
    <row r="26" spans="2:17">
      <c r="C26">
        <v>1000</v>
      </c>
      <c r="E26" s="563">
        <v>18900173</v>
      </c>
      <c r="H26" t="s">
        <v>265</v>
      </c>
      <c r="K26">
        <v>1618434.76</v>
      </c>
      <c r="M26">
        <v>1702874.8</v>
      </c>
      <c r="O26">
        <v>-84440.04</v>
      </c>
      <c r="Q26">
        <v>-5</v>
      </c>
    </row>
    <row r="27" spans="2:17">
      <c r="C27">
        <v>1000</v>
      </c>
      <c r="E27" s="563">
        <v>18900183</v>
      </c>
      <c r="H27" t="s">
        <v>266</v>
      </c>
      <c r="K27">
        <v>357393.33</v>
      </c>
      <c r="M27">
        <v>365936.61</v>
      </c>
      <c r="O27">
        <v>-8543.2800000000007</v>
      </c>
      <c r="Q27">
        <v>-2.2999999999999998</v>
      </c>
    </row>
    <row r="28" spans="2:17">
      <c r="C28">
        <v>1000</v>
      </c>
      <c r="E28" s="563">
        <v>18900193</v>
      </c>
      <c r="H28" t="s">
        <v>267</v>
      </c>
      <c r="K28">
        <v>2968303.51</v>
      </c>
      <c r="M28">
        <v>3083205.61</v>
      </c>
      <c r="O28">
        <v>-114902.1</v>
      </c>
      <c r="Q28">
        <v>-3.7</v>
      </c>
    </row>
    <row r="29" spans="2:17">
      <c r="C29">
        <v>1000</v>
      </c>
      <c r="E29" s="563">
        <v>18900243</v>
      </c>
      <c r="H29" t="s">
        <v>268</v>
      </c>
      <c r="K29">
        <v>13994.93</v>
      </c>
      <c r="M29">
        <v>15744.35</v>
      </c>
      <c r="O29">
        <v>-1749.42</v>
      </c>
      <c r="Q29">
        <v>-11.1</v>
      </c>
    </row>
    <row r="30" spans="2:17">
      <c r="C30">
        <v>1000</v>
      </c>
      <c r="E30" s="563">
        <v>18900253</v>
      </c>
      <c r="H30" t="s">
        <v>269</v>
      </c>
      <c r="K30">
        <v>758007.43</v>
      </c>
      <c r="M30">
        <v>780747.67</v>
      </c>
      <c r="O30">
        <v>-22740.240000000002</v>
      </c>
      <c r="Q30">
        <v>-2.9</v>
      </c>
    </row>
    <row r="31" spans="2:17">
      <c r="C31">
        <v>1000</v>
      </c>
      <c r="E31" s="563">
        <v>18900263</v>
      </c>
      <c r="H31" t="s">
        <v>270</v>
      </c>
      <c r="K31">
        <v>576023.1</v>
      </c>
      <c r="M31">
        <v>593303.81999999995</v>
      </c>
      <c r="O31">
        <v>-17280.72</v>
      </c>
      <c r="Q31">
        <v>-2.9</v>
      </c>
    </row>
    <row r="32" spans="2:17">
      <c r="C32">
        <v>1000</v>
      </c>
      <c r="E32" s="563">
        <v>18900273</v>
      </c>
      <c r="H32" t="s">
        <v>271</v>
      </c>
      <c r="K32">
        <v>1763756.95</v>
      </c>
      <c r="M32">
        <v>1816669.69</v>
      </c>
      <c r="O32">
        <v>-52912.74</v>
      </c>
      <c r="Q32">
        <v>-2.9</v>
      </c>
    </row>
    <row r="33" spans="3:19">
      <c r="C33">
        <v>1000</v>
      </c>
      <c r="E33" s="563">
        <v>18900283</v>
      </c>
      <c r="H33" t="s">
        <v>272</v>
      </c>
      <c r="K33">
        <v>538297.23</v>
      </c>
      <c r="M33">
        <v>554446.11</v>
      </c>
      <c r="O33">
        <v>-16148.88</v>
      </c>
      <c r="Q33">
        <v>-2.9</v>
      </c>
    </row>
    <row r="34" spans="3:19">
      <c r="C34">
        <v>1000</v>
      </c>
      <c r="E34" s="563">
        <v>18900293</v>
      </c>
      <c r="H34" t="s">
        <v>273</v>
      </c>
      <c r="K34">
        <v>8558.2800000000007</v>
      </c>
      <c r="M34">
        <v>9128.82</v>
      </c>
      <c r="O34">
        <v>-570.54</v>
      </c>
      <c r="Q34">
        <v>-6.2</v>
      </c>
    </row>
    <row r="35" spans="3:19">
      <c r="C35">
        <v>1000</v>
      </c>
      <c r="E35" s="563">
        <v>18900303</v>
      </c>
      <c r="H35" t="s">
        <v>274</v>
      </c>
      <c r="K35">
        <v>19968.330000000002</v>
      </c>
      <c r="M35">
        <v>21299.61</v>
      </c>
      <c r="O35">
        <v>-1331.28</v>
      </c>
      <c r="Q35">
        <v>-6.3</v>
      </c>
    </row>
    <row r="36" spans="3:19">
      <c r="C36">
        <v>1000</v>
      </c>
      <c r="E36" s="563">
        <v>18900323</v>
      </c>
      <c r="H36" t="s">
        <v>275</v>
      </c>
      <c r="K36">
        <v>510300.08</v>
      </c>
      <c r="M36">
        <v>541542.92000000004</v>
      </c>
      <c r="O36">
        <v>-31242.84</v>
      </c>
      <c r="Q36">
        <v>-5.8</v>
      </c>
    </row>
    <row r="37" spans="3:19">
      <c r="C37">
        <v>1000</v>
      </c>
      <c r="E37" s="563">
        <v>18900353</v>
      </c>
      <c r="H37" t="s">
        <v>276</v>
      </c>
      <c r="K37">
        <v>96792.960000000006</v>
      </c>
      <c r="M37">
        <v>102120.9</v>
      </c>
      <c r="O37">
        <v>-5327.94</v>
      </c>
      <c r="Q37">
        <v>-5.2</v>
      </c>
    </row>
    <row r="38" spans="3:19">
      <c r="C38">
        <v>1000</v>
      </c>
      <c r="E38" s="563">
        <v>18900373</v>
      </c>
      <c r="H38" t="s">
        <v>277</v>
      </c>
      <c r="K38">
        <v>4334470.0599999996</v>
      </c>
      <c r="M38">
        <v>4432980.76</v>
      </c>
      <c r="O38">
        <v>-98510.7</v>
      </c>
      <c r="Q38">
        <v>-2.2000000000000002</v>
      </c>
    </row>
    <row r="39" spans="3:19">
      <c r="C39">
        <v>1000</v>
      </c>
      <c r="E39" s="563">
        <v>18900383</v>
      </c>
      <c r="H39" t="s">
        <v>278</v>
      </c>
      <c r="K39">
        <v>556951.59</v>
      </c>
      <c r="M39">
        <v>652428.99</v>
      </c>
      <c r="O39">
        <v>-95477.4</v>
      </c>
      <c r="Q39">
        <v>-14.6</v>
      </c>
    </row>
    <row r="40" spans="3:19">
      <c r="C40">
        <v>1000</v>
      </c>
      <c r="E40" s="563">
        <v>18900393</v>
      </c>
      <c r="H40" t="s">
        <v>279</v>
      </c>
      <c r="K40">
        <v>14952704.08</v>
      </c>
      <c r="M40">
        <v>15152963.5</v>
      </c>
      <c r="O40">
        <v>-200259.42</v>
      </c>
      <c r="Q40">
        <v>-1.3</v>
      </c>
    </row>
    <row r="41" spans="3:19">
      <c r="C41" s="564">
        <v>1000</v>
      </c>
      <c r="D41" s="564"/>
      <c r="E41" s="565">
        <v>18900403</v>
      </c>
      <c r="F41" s="564"/>
      <c r="G41" s="564"/>
      <c r="H41" s="564" t="s">
        <v>280</v>
      </c>
      <c r="I41" s="564"/>
      <c r="J41" s="564"/>
      <c r="K41" s="564">
        <v>226832.11</v>
      </c>
      <c r="L41" s="564"/>
      <c r="M41" s="564">
        <v>258483.07</v>
      </c>
      <c r="N41" s="564"/>
      <c r="O41" s="564">
        <v>-31650.959999999999</v>
      </c>
      <c r="P41" s="564"/>
      <c r="Q41" s="564">
        <v>-12.2</v>
      </c>
      <c r="S41">
        <f>K41-K68</f>
        <v>-35683.260000000009</v>
      </c>
    </row>
    <row r="42" spans="3:19">
      <c r="C42" s="564">
        <v>1000</v>
      </c>
      <c r="D42" s="564"/>
      <c r="E42" s="565">
        <v>18900413</v>
      </c>
      <c r="F42" s="564"/>
      <c r="G42" s="564"/>
      <c r="H42" s="564" t="s">
        <v>281</v>
      </c>
      <c r="I42" s="564"/>
      <c r="J42" s="564"/>
      <c r="K42" s="564">
        <v>297952.94</v>
      </c>
      <c r="L42" s="564"/>
      <c r="M42" s="564">
        <v>339527.78</v>
      </c>
      <c r="N42" s="564"/>
      <c r="O42" s="564">
        <v>-41574.839999999997</v>
      </c>
      <c r="P42" s="564"/>
      <c r="Q42" s="564">
        <v>-12.2</v>
      </c>
      <c r="S42">
        <f>K42-K69</f>
        <v>-59006.340000000026</v>
      </c>
    </row>
    <row r="43" spans="3:19">
      <c r="C43" s="564">
        <v>1000</v>
      </c>
      <c r="D43" s="564"/>
      <c r="E43" s="565">
        <v>18900423</v>
      </c>
      <c r="F43" s="564"/>
      <c r="G43" s="564"/>
      <c r="H43" s="564" t="s">
        <v>282</v>
      </c>
      <c r="I43" s="564"/>
      <c r="J43" s="564"/>
      <c r="K43" s="564">
        <v>1187626.3500000001</v>
      </c>
      <c r="L43" s="564"/>
      <c r="M43" s="564">
        <v>1353341.67</v>
      </c>
      <c r="N43" s="564"/>
      <c r="O43" s="564">
        <v>-165715.32</v>
      </c>
      <c r="P43" s="564"/>
      <c r="Q43" s="564">
        <v>-12.2</v>
      </c>
      <c r="S43">
        <f>K43-K70</f>
        <v>-331430.6399999999</v>
      </c>
    </row>
    <row r="44" spans="3:19">
      <c r="C44">
        <v>1000</v>
      </c>
      <c r="E44" s="563">
        <v>18900433</v>
      </c>
      <c r="H44" t="s">
        <v>283</v>
      </c>
      <c r="K44">
        <v>4985479.54</v>
      </c>
      <c r="M44">
        <v>5135043.88</v>
      </c>
      <c r="O44">
        <v>-149564.34</v>
      </c>
      <c r="Q44">
        <v>-2.9</v>
      </c>
    </row>
    <row r="45" spans="3:19">
      <c r="C45" s="564">
        <v>1000</v>
      </c>
      <c r="D45" s="564"/>
      <c r="E45" s="565">
        <v>18900443</v>
      </c>
      <c r="F45" s="564"/>
      <c r="G45" s="564"/>
      <c r="H45" s="564" t="s">
        <v>285</v>
      </c>
      <c r="I45" s="564"/>
      <c r="J45" s="564"/>
      <c r="K45" s="564">
        <v>137185.22</v>
      </c>
      <c r="L45" s="564"/>
      <c r="M45" s="564">
        <v>0</v>
      </c>
      <c r="N45" s="564"/>
      <c r="O45" s="564">
        <v>137185.22</v>
      </c>
      <c r="P45" s="564"/>
      <c r="Q45" s="564"/>
    </row>
    <row r="46" spans="3:19">
      <c r="C46" s="564">
        <v>1000</v>
      </c>
      <c r="D46" s="564"/>
      <c r="E46" s="565">
        <v>18900453</v>
      </c>
      <c r="F46" s="564"/>
      <c r="G46" s="564"/>
      <c r="H46" s="564" t="s">
        <v>286</v>
      </c>
      <c r="I46" s="564"/>
      <c r="J46" s="564"/>
      <c r="K46" s="564">
        <v>75041.440000000002</v>
      </c>
      <c r="L46" s="564"/>
      <c r="M46" s="564">
        <v>0</v>
      </c>
      <c r="N46" s="564"/>
      <c r="O46" s="564">
        <v>75041.440000000002</v>
      </c>
      <c r="P46" s="564"/>
      <c r="Q46" s="564"/>
    </row>
    <row r="47" spans="3:19">
      <c r="C47">
        <v>1000</v>
      </c>
      <c r="E47" s="563">
        <v>18900533</v>
      </c>
      <c r="H47" t="s">
        <v>284</v>
      </c>
      <c r="K47">
        <v>842555.54</v>
      </c>
      <c r="M47">
        <v>867832.16</v>
      </c>
      <c r="O47">
        <v>-25276.62</v>
      </c>
      <c r="Q47">
        <v>-2.9</v>
      </c>
    </row>
    <row r="51" spans="2:17">
      <c r="B51" s="567" t="s">
        <v>288</v>
      </c>
    </row>
    <row r="52" spans="2:17">
      <c r="C52" s="563">
        <v>1000</v>
      </c>
      <c r="E52" s="563">
        <v>18900013</v>
      </c>
      <c r="H52" t="s">
        <v>264</v>
      </c>
      <c r="K52">
        <v>61910</v>
      </c>
      <c r="M52">
        <v>52742</v>
      </c>
      <c r="O52">
        <v>9168</v>
      </c>
      <c r="Q52">
        <v>17.399999999999999</v>
      </c>
    </row>
    <row r="53" spans="2:17">
      <c r="C53" s="563">
        <v>1000</v>
      </c>
      <c r="E53" s="563">
        <v>18900173</v>
      </c>
      <c r="H53" t="s">
        <v>265</v>
      </c>
      <c r="K53">
        <v>1787314.84</v>
      </c>
      <c r="M53">
        <v>1702874.8</v>
      </c>
      <c r="O53">
        <v>84440.04</v>
      </c>
      <c r="Q53">
        <v>5</v>
      </c>
    </row>
    <row r="54" spans="2:17">
      <c r="C54" s="563">
        <v>1000</v>
      </c>
      <c r="E54" s="563">
        <v>18900183</v>
      </c>
      <c r="H54" t="s">
        <v>266</v>
      </c>
      <c r="K54">
        <v>374479.89</v>
      </c>
      <c r="M54">
        <v>365936.61</v>
      </c>
      <c r="O54">
        <v>8543.2800000000007</v>
      </c>
      <c r="Q54">
        <v>2.2999999999999998</v>
      </c>
    </row>
    <row r="55" spans="2:17">
      <c r="C55" s="563">
        <v>1000</v>
      </c>
      <c r="E55" s="563">
        <v>18900193</v>
      </c>
      <c r="H55" t="s">
        <v>267</v>
      </c>
      <c r="K55">
        <v>3198107.71</v>
      </c>
      <c r="M55">
        <v>3083205.61</v>
      </c>
      <c r="O55">
        <v>114902.1</v>
      </c>
      <c r="Q55">
        <v>3.7</v>
      </c>
    </row>
    <row r="56" spans="2:17">
      <c r="C56" s="563">
        <v>1000</v>
      </c>
      <c r="E56" s="563">
        <v>18900243</v>
      </c>
      <c r="H56" t="s">
        <v>268</v>
      </c>
      <c r="K56">
        <v>17493.77</v>
      </c>
      <c r="M56">
        <v>15744.35</v>
      </c>
      <c r="O56">
        <v>1749.42</v>
      </c>
      <c r="Q56">
        <v>11.1</v>
      </c>
    </row>
    <row r="57" spans="2:17">
      <c r="C57" s="563">
        <v>1000</v>
      </c>
      <c r="E57" s="563">
        <v>18900253</v>
      </c>
      <c r="H57" t="s">
        <v>269</v>
      </c>
      <c r="K57">
        <v>803487.91</v>
      </c>
      <c r="M57">
        <v>780747.67</v>
      </c>
      <c r="O57">
        <v>22740.240000000002</v>
      </c>
      <c r="Q57">
        <v>2.9</v>
      </c>
    </row>
    <row r="58" spans="2:17">
      <c r="C58" s="563">
        <v>1000</v>
      </c>
      <c r="E58" s="563">
        <v>18900263</v>
      </c>
      <c r="H58" t="s">
        <v>270</v>
      </c>
      <c r="K58">
        <v>610584.54</v>
      </c>
      <c r="M58">
        <v>593303.81999999995</v>
      </c>
      <c r="O58">
        <v>17280.72</v>
      </c>
      <c r="Q58">
        <v>2.9</v>
      </c>
    </row>
    <row r="59" spans="2:17">
      <c r="C59" s="563">
        <v>1000</v>
      </c>
      <c r="E59" s="563">
        <v>18900273</v>
      </c>
      <c r="H59" t="s">
        <v>271</v>
      </c>
      <c r="K59">
        <v>1869582.43</v>
      </c>
      <c r="M59">
        <v>1816669.69</v>
      </c>
      <c r="O59">
        <v>52912.74</v>
      </c>
      <c r="Q59">
        <v>2.9</v>
      </c>
    </row>
    <row r="60" spans="2:17">
      <c r="C60" s="563">
        <v>1000</v>
      </c>
      <c r="E60" s="563">
        <v>18900283</v>
      </c>
      <c r="H60" t="s">
        <v>272</v>
      </c>
      <c r="K60">
        <v>570594.99</v>
      </c>
      <c r="M60">
        <v>554446.11</v>
      </c>
      <c r="O60">
        <v>16148.88</v>
      </c>
      <c r="Q60">
        <v>2.9</v>
      </c>
    </row>
    <row r="61" spans="2:17">
      <c r="C61" s="563">
        <v>1000</v>
      </c>
      <c r="E61" s="563">
        <v>18900293</v>
      </c>
      <c r="H61" t="s">
        <v>273</v>
      </c>
      <c r="K61">
        <v>9699.36</v>
      </c>
      <c r="M61">
        <v>9128.82</v>
      </c>
      <c r="O61">
        <v>570.54</v>
      </c>
      <c r="Q61">
        <v>6.2</v>
      </c>
    </row>
    <row r="62" spans="2:17">
      <c r="C62" s="563">
        <v>1000</v>
      </c>
      <c r="E62" s="563">
        <v>18900303</v>
      </c>
      <c r="H62" t="s">
        <v>274</v>
      </c>
      <c r="K62">
        <v>22630.89</v>
      </c>
      <c r="M62">
        <v>21299.61</v>
      </c>
      <c r="O62">
        <v>1331.28</v>
      </c>
      <c r="Q62">
        <v>6.3</v>
      </c>
    </row>
    <row r="63" spans="2:17">
      <c r="C63" s="563">
        <v>1000</v>
      </c>
      <c r="E63" s="563">
        <v>18900323</v>
      </c>
      <c r="H63" t="s">
        <v>275</v>
      </c>
      <c r="K63">
        <v>572785.76</v>
      </c>
      <c r="M63">
        <v>541542.92000000004</v>
      </c>
      <c r="O63">
        <v>31242.84</v>
      </c>
      <c r="Q63">
        <v>5.8</v>
      </c>
    </row>
    <row r="64" spans="2:17">
      <c r="C64" s="563">
        <v>1000</v>
      </c>
      <c r="E64" s="563">
        <v>18900353</v>
      </c>
      <c r="H64" t="s">
        <v>276</v>
      </c>
      <c r="K64">
        <v>107448.84</v>
      </c>
      <c r="M64">
        <v>102120.9</v>
      </c>
      <c r="O64">
        <v>5327.94</v>
      </c>
      <c r="Q64">
        <v>5.2</v>
      </c>
    </row>
    <row r="65" spans="3:17">
      <c r="C65" s="563">
        <v>1000</v>
      </c>
      <c r="E65" s="563">
        <v>18900373</v>
      </c>
      <c r="H65" t="s">
        <v>277</v>
      </c>
      <c r="K65">
        <v>4531491.46</v>
      </c>
      <c r="M65">
        <v>4432980.76</v>
      </c>
      <c r="O65">
        <v>98510.7</v>
      </c>
      <c r="Q65">
        <v>2.2000000000000002</v>
      </c>
    </row>
    <row r="66" spans="3:17">
      <c r="C66" s="563">
        <v>1000</v>
      </c>
      <c r="E66" s="563">
        <v>18900383</v>
      </c>
      <c r="H66" t="s">
        <v>278</v>
      </c>
      <c r="K66">
        <v>747906.39</v>
      </c>
      <c r="M66">
        <v>652428.99</v>
      </c>
      <c r="O66">
        <v>95477.4</v>
      </c>
      <c r="Q66">
        <v>14.6</v>
      </c>
    </row>
    <row r="67" spans="3:17">
      <c r="C67" s="563">
        <v>1000</v>
      </c>
      <c r="E67" s="563">
        <v>18900393</v>
      </c>
      <c r="H67" t="s">
        <v>279</v>
      </c>
      <c r="K67">
        <v>15353222.92</v>
      </c>
      <c r="M67">
        <v>15152963.5</v>
      </c>
      <c r="O67">
        <v>200259.42</v>
      </c>
      <c r="Q67">
        <v>1.3</v>
      </c>
    </row>
    <row r="68" spans="3:17">
      <c r="C68" s="565">
        <v>1000</v>
      </c>
      <c r="D68" s="564"/>
      <c r="E68" s="565">
        <v>18900403</v>
      </c>
      <c r="F68" s="564"/>
      <c r="G68" s="564"/>
      <c r="H68" s="564" t="s">
        <v>280</v>
      </c>
      <c r="I68" s="564"/>
      <c r="J68" s="564"/>
      <c r="K68" s="564">
        <v>262515.37</v>
      </c>
      <c r="L68" s="564"/>
      <c r="M68" s="564">
        <v>258483.07</v>
      </c>
      <c r="N68" s="564"/>
      <c r="O68" s="564">
        <v>4032.3</v>
      </c>
      <c r="P68" s="564"/>
      <c r="Q68" s="564">
        <v>1.6</v>
      </c>
    </row>
    <row r="69" spans="3:17">
      <c r="C69" s="565">
        <v>1000</v>
      </c>
      <c r="D69" s="564"/>
      <c r="E69" s="565">
        <v>18900413</v>
      </c>
      <c r="F69" s="564"/>
      <c r="G69" s="564"/>
      <c r="H69" s="564" t="s">
        <v>281</v>
      </c>
      <c r="I69" s="564"/>
      <c r="J69" s="564"/>
      <c r="K69" s="564">
        <v>356959.28</v>
      </c>
      <c r="L69" s="564"/>
      <c r="M69" s="564">
        <v>339527.78</v>
      </c>
      <c r="N69" s="564"/>
      <c r="O69" s="564">
        <v>17431.5</v>
      </c>
      <c r="P69" s="564"/>
      <c r="Q69" s="564">
        <v>5.0999999999999996</v>
      </c>
    </row>
    <row r="70" spans="3:17">
      <c r="C70" s="565">
        <v>1000</v>
      </c>
      <c r="D70" s="564"/>
      <c r="E70" s="565">
        <v>18900423</v>
      </c>
      <c r="F70" s="564"/>
      <c r="G70" s="564"/>
      <c r="H70" s="564" t="s">
        <v>282</v>
      </c>
      <c r="I70" s="564"/>
      <c r="J70" s="564"/>
      <c r="K70" s="564">
        <v>1519056.99</v>
      </c>
      <c r="L70" s="564"/>
      <c r="M70" s="564">
        <v>1353341.67</v>
      </c>
      <c r="N70" s="564"/>
      <c r="O70" s="564">
        <v>165715.32</v>
      </c>
      <c r="P70" s="564"/>
      <c r="Q70" s="564">
        <v>12.2</v>
      </c>
    </row>
    <row r="71" spans="3:17">
      <c r="C71" s="563">
        <v>1000</v>
      </c>
      <c r="E71" s="563">
        <v>18900433</v>
      </c>
      <c r="H71" t="s">
        <v>283</v>
      </c>
      <c r="K71">
        <v>5284608.22</v>
      </c>
      <c r="M71">
        <v>5135043.88</v>
      </c>
      <c r="O71">
        <v>149564.34</v>
      </c>
      <c r="Q71">
        <v>2.9</v>
      </c>
    </row>
    <row r="72" spans="3:17">
      <c r="C72" s="563">
        <v>1000</v>
      </c>
      <c r="E72" s="563">
        <v>18900533</v>
      </c>
      <c r="H72" t="s">
        <v>284</v>
      </c>
      <c r="K72">
        <v>893108.78</v>
      </c>
      <c r="M72">
        <v>867832.16</v>
      </c>
      <c r="O72">
        <v>25276.62</v>
      </c>
      <c r="Q72">
        <v>2.9</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B49"/>
  <sheetViews>
    <sheetView showGridLines="0" zoomScaleNormal="100" workbookViewId="0">
      <selection activeCell="D25" sqref="D25"/>
    </sheetView>
  </sheetViews>
  <sheetFormatPr defaultColWidth="13.33203125" defaultRowHeight="12.75" outlineLevelRow="1"/>
  <cols>
    <col min="1" max="1" width="2.83203125" style="409" customWidth="1"/>
    <col min="2" max="2" width="40.6640625" style="409" customWidth="1"/>
    <col min="3" max="3" width="20" style="409" bestFit="1"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231099128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231099128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233827773.64967778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0" spans="1:7">
      <c r="B40" s="409" t="s">
        <v>291</v>
      </c>
      <c r="C40" s="570">
        <f>C19</f>
        <v>4373860000</v>
      </c>
    </row>
    <row r="41" spans="1:7">
      <c r="B41" s="409" t="s">
        <v>292</v>
      </c>
      <c r="C41" s="571">
        <f>C25</f>
        <v>4202566691</v>
      </c>
      <c r="D41" s="466"/>
      <c r="E41" s="467"/>
    </row>
    <row r="42" spans="1:7">
      <c r="B42" s="409" t="s">
        <v>16</v>
      </c>
      <c r="C42" s="570">
        <f>SUM(C40:C41)</f>
        <v>8576426691</v>
      </c>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honeticPr fontId="25" type="noConversion"/>
  <printOptions horizontalCentered="1" gridLinesSet="0"/>
  <pageMargins left="0.4" right="0.47" top="0.77" bottom="0.56999999999999995" header="0.35" footer="0.2"/>
  <pageSetup orientation="portrait" r:id="rId1"/>
  <headerFooter alignWithMargins="0">
    <oddFooter>&amp;R&amp;8I:\Cost of Capital\&amp;F\&amp;A</oddFooter>
  </headerFooter>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10"/>
  <sheetViews>
    <sheetView workbookViewId="0">
      <selection activeCell="J49" sqref="J49"/>
    </sheetView>
  </sheetViews>
  <sheetFormatPr defaultColWidth="10.6640625" defaultRowHeight="12"/>
  <cols>
    <col min="1" max="16384" width="10.6640625" style="507"/>
  </cols>
  <sheetData>
    <row r="1" spans="1:7" s="506" customFormat="1" ht="59.25">
      <c r="A1" s="505" t="s">
        <v>226</v>
      </c>
      <c r="B1" s="505"/>
      <c r="C1" s="505"/>
      <c r="D1" s="505"/>
      <c r="E1" s="505"/>
      <c r="F1" s="505"/>
      <c r="G1" s="505"/>
    </row>
    <row r="10" spans="1:7">
      <c r="B10" s="508"/>
    </row>
  </sheetData>
  <phoneticPr fontId="25" type="noConversion"/>
  <printOptions horizontalCentered="1" verticalCentered="1"/>
  <pageMargins left="0.24" right="0.2" top="0.62" bottom="0.82" header="0.27" footer="0.28000000000000003"/>
  <pageSetup orientation="landscape" r:id="rId1"/>
  <headerFooter alignWithMargins="0">
    <oddFooter>&amp;L&amp;"Times New Roman,Regular"&amp;11_____ Exhibit (Confidential) to the
Prefiled Direct Testimony of Donald E. Gaines&amp;R&amp;"Times New Roman,Regular"&amp;11Exhibit No. ___(DEG-__)
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C60"/>
  <sheetViews>
    <sheetView workbookViewId="0">
      <selection activeCell="J49" sqref="J49"/>
    </sheetView>
  </sheetViews>
  <sheetFormatPr defaultColWidth="8.83203125" defaultRowHeight="12.75" outlineLevelCol="1"/>
  <cols>
    <col min="1" max="1" width="3.83203125" style="25"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3" width="9.1640625" style="23" customWidth="1"/>
    <col min="14" max="14" width="9.83203125" style="23" customWidth="1"/>
    <col min="15" max="15" width="9.1640625" style="23" customWidth="1"/>
    <col min="16" max="16" width="9.83203125" style="23" customWidth="1"/>
    <col min="17" max="21" width="8.83203125" style="23" customWidth="1"/>
    <col min="22" max="23" width="6" style="23" customWidth="1"/>
    <col min="24" max="24" width="8.83203125" style="23" customWidth="1" outlineLevel="1"/>
    <col min="25" max="25" width="10.83203125" style="23" bestFit="1" customWidth="1" outlineLevel="1"/>
    <col min="26" max="26" width="8.83203125" style="23" customWidth="1" outlineLevel="1"/>
    <col min="27" max="16384" width="8.83203125" style="23"/>
  </cols>
  <sheetData>
    <row r="1" spans="1:25" ht="12.75" customHeight="1">
      <c r="A1" s="233" t="s">
        <v>96</v>
      </c>
      <c r="B1" s="155"/>
      <c r="C1" s="155"/>
      <c r="D1" s="154"/>
      <c r="E1" s="156"/>
      <c r="F1" s="154"/>
      <c r="G1" s="155"/>
      <c r="H1" s="155"/>
      <c r="I1" s="155"/>
    </row>
    <row r="2" spans="1:25"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row>
    <row r="4" spans="1:25" ht="11.1" customHeight="1">
      <c r="A4" s="179" t="s">
        <v>5</v>
      </c>
      <c r="B4" s="179" t="s">
        <v>27</v>
      </c>
      <c r="C4" s="179" t="s">
        <v>52</v>
      </c>
      <c r="D4" s="179" t="s">
        <v>64</v>
      </c>
      <c r="E4" s="179" t="s">
        <v>65</v>
      </c>
      <c r="F4" s="179" t="s">
        <v>66</v>
      </c>
      <c r="G4" s="179" t="s">
        <v>67</v>
      </c>
      <c r="H4" s="179" t="s">
        <v>68</v>
      </c>
      <c r="I4" s="179" t="s">
        <v>69</v>
      </c>
      <c r="J4" s="179" t="s">
        <v>72</v>
      </c>
      <c r="K4" s="179" t="s">
        <v>73</v>
      </c>
      <c r="L4" s="179" t="s">
        <v>74</v>
      </c>
      <c r="M4" s="179" t="s">
        <v>75</v>
      </c>
      <c r="N4" s="179" t="s">
        <v>76</v>
      </c>
      <c r="O4" s="179" t="s">
        <v>87</v>
      </c>
      <c r="P4" s="179" t="s">
        <v>88</v>
      </c>
      <c r="Q4" s="179" t="s">
        <v>89</v>
      </c>
      <c r="R4" s="179" t="s">
        <v>90</v>
      </c>
      <c r="S4" s="179" t="s">
        <v>91</v>
      </c>
      <c r="T4" s="179" t="s">
        <v>92</v>
      </c>
      <c r="U4" s="179" t="s">
        <v>168</v>
      </c>
      <c r="X4" s="471" t="s">
        <v>199</v>
      </c>
    </row>
    <row r="5" spans="1:25" ht="33.75">
      <c r="A5" s="360">
        <v>1</v>
      </c>
      <c r="B5" s="361" t="s">
        <v>127</v>
      </c>
      <c r="C5" s="361" t="s">
        <v>100</v>
      </c>
      <c r="D5" s="361" t="s">
        <v>57</v>
      </c>
      <c r="E5" s="361" t="s">
        <v>104</v>
      </c>
      <c r="F5" s="361" t="s">
        <v>117</v>
      </c>
      <c r="G5" s="361" t="s">
        <v>84</v>
      </c>
      <c r="H5" s="361" t="s">
        <v>94</v>
      </c>
      <c r="I5" s="361" t="s">
        <v>80</v>
      </c>
      <c r="J5" s="362">
        <v>41560</v>
      </c>
      <c r="K5" s="362">
        <v>41591</v>
      </c>
      <c r="L5" s="362">
        <v>41621</v>
      </c>
      <c r="M5" s="362" t="e">
        <f>'2 - CapStructure'!#REF!</f>
        <v>#REF!</v>
      </c>
      <c r="N5" s="362">
        <f>'2 - CapStructure'!C6</f>
        <v>44012</v>
      </c>
      <c r="O5" s="362">
        <f>'2 - CapStructure'!D6</f>
        <v>44043</v>
      </c>
      <c r="P5" s="362">
        <f>'2 - CapStructure'!E6</f>
        <v>44074</v>
      </c>
      <c r="Q5" s="362">
        <f>'2 - CapStructure'!F6</f>
        <v>44104</v>
      </c>
      <c r="R5" s="362">
        <f>'2 - CapStructure'!G6</f>
        <v>44135</v>
      </c>
      <c r="S5" s="362">
        <f>'2 - CapStructure'!H6</f>
        <v>44165</v>
      </c>
      <c r="T5" s="362">
        <f>'2 - CapStructure'!I6</f>
        <v>44196</v>
      </c>
      <c r="U5" s="362">
        <f>'2 - CapStructure'!J6</f>
        <v>44227</v>
      </c>
      <c r="X5" s="472" t="s">
        <v>38</v>
      </c>
      <c r="Y5" s="472" t="s">
        <v>200</v>
      </c>
    </row>
    <row r="6" spans="1:25">
      <c r="A6" s="133">
        <f>A5+1</f>
        <v>2</v>
      </c>
      <c r="B6" s="137" t="s">
        <v>22</v>
      </c>
      <c r="C6" s="281">
        <v>6.9000000000000006E-2</v>
      </c>
      <c r="D6" s="282">
        <v>34242</v>
      </c>
      <c r="E6" s="282">
        <v>41548</v>
      </c>
      <c r="F6" s="271">
        <f>ROUND(((+J6+U6)+(SUM(K6:T6)*2))/22,0)</f>
        <v>0</v>
      </c>
      <c r="G6" s="283">
        <v>98.82208</v>
      </c>
      <c r="H6" s="182">
        <f t="shared" ref="H6:H27" si="0">ROUND(YIELD(D6,E6,C6,G6,100,2,2),4)</f>
        <v>7.0099999999999996E-2</v>
      </c>
      <c r="I6" s="271">
        <f t="shared" ref="I6:I27" si="1">ROUND(+H6*F6,0)</f>
        <v>0</v>
      </c>
      <c r="J6" s="271">
        <v>0</v>
      </c>
      <c r="K6" s="271">
        <v>0</v>
      </c>
      <c r="L6" s="271">
        <v>0</v>
      </c>
      <c r="M6" s="271">
        <v>0</v>
      </c>
      <c r="N6" s="271">
        <v>0</v>
      </c>
      <c r="O6" s="271">
        <v>0</v>
      </c>
      <c r="P6" s="271">
        <v>0</v>
      </c>
      <c r="Q6" s="271">
        <v>0</v>
      </c>
      <c r="R6" s="271">
        <v>0</v>
      </c>
      <c r="S6" s="271">
        <v>0</v>
      </c>
      <c r="T6" s="271">
        <v>0</v>
      </c>
      <c r="U6" s="271">
        <v>0</v>
      </c>
      <c r="X6" s="271">
        <f t="shared" ref="X6:X27" si="2">H6*U6</f>
        <v>0</v>
      </c>
    </row>
    <row r="7" spans="1:25">
      <c r="A7" s="133">
        <f>A6+1</f>
        <v>3</v>
      </c>
      <c r="B7" s="137" t="s">
        <v>23</v>
      </c>
      <c r="C7" s="281">
        <v>7.3499999999999996E-2</v>
      </c>
      <c r="D7" s="282">
        <v>34953</v>
      </c>
      <c r="E7" s="282">
        <v>42258</v>
      </c>
      <c r="F7" s="271">
        <f t="shared" ref="F7:F27" si="3">ROUND(((+J7+U7)+(SUM(K7:T7)*2))/22,0)</f>
        <v>10000000</v>
      </c>
      <c r="G7" s="283">
        <v>98.84387199999999</v>
      </c>
      <c r="H7" s="182">
        <f t="shared" si="0"/>
        <v>7.46E-2</v>
      </c>
      <c r="I7" s="271">
        <f t="shared" si="1"/>
        <v>746000</v>
      </c>
      <c r="J7" s="271">
        <v>10000000</v>
      </c>
      <c r="K7" s="271">
        <v>10000000</v>
      </c>
      <c r="L7" s="271">
        <v>10000000</v>
      </c>
      <c r="M7" s="271">
        <v>10000000</v>
      </c>
      <c r="N7" s="271">
        <v>10000000</v>
      </c>
      <c r="O7" s="271">
        <v>10000000</v>
      </c>
      <c r="P7" s="271">
        <v>10000000</v>
      </c>
      <c r="Q7" s="271">
        <v>10000000</v>
      </c>
      <c r="R7" s="271">
        <v>10000000</v>
      </c>
      <c r="S7" s="271">
        <v>10000000</v>
      </c>
      <c r="T7" s="271">
        <v>10000000</v>
      </c>
      <c r="U7" s="271">
        <v>10000000</v>
      </c>
      <c r="X7" s="271">
        <f t="shared" si="2"/>
        <v>746000</v>
      </c>
    </row>
    <row r="8" spans="1:25" s="27" customFormat="1">
      <c r="A8" s="133">
        <f>A7+1</f>
        <v>4</v>
      </c>
      <c r="B8" s="137" t="s">
        <v>23</v>
      </c>
      <c r="C8" s="281">
        <v>7.3599999999999999E-2</v>
      </c>
      <c r="D8" s="282">
        <v>34953</v>
      </c>
      <c r="E8" s="282">
        <v>42262</v>
      </c>
      <c r="F8" s="271">
        <f t="shared" si="3"/>
        <v>2000000</v>
      </c>
      <c r="G8" s="283">
        <v>98.843919999999997</v>
      </c>
      <c r="H8" s="182">
        <f t="shared" si="0"/>
        <v>7.4700000000000003E-2</v>
      </c>
      <c r="I8" s="271">
        <f t="shared" si="1"/>
        <v>149400</v>
      </c>
      <c r="J8" s="271">
        <v>2000000</v>
      </c>
      <c r="K8" s="271">
        <v>2000000</v>
      </c>
      <c r="L8" s="271">
        <v>2000000</v>
      </c>
      <c r="M8" s="271">
        <v>2000000</v>
      </c>
      <c r="N8" s="271">
        <v>2000000</v>
      </c>
      <c r="O8" s="271">
        <v>2000000</v>
      </c>
      <c r="P8" s="271">
        <v>2000000</v>
      </c>
      <c r="Q8" s="271">
        <v>2000000</v>
      </c>
      <c r="R8" s="271">
        <v>2000000</v>
      </c>
      <c r="S8" s="271">
        <v>2000000</v>
      </c>
      <c r="T8" s="271">
        <v>2000000</v>
      </c>
      <c r="U8" s="271">
        <v>2000000</v>
      </c>
      <c r="X8" s="271">
        <f t="shared" si="2"/>
        <v>149400</v>
      </c>
      <c r="Y8" s="23"/>
    </row>
    <row r="9" spans="1:25" s="27" customFormat="1">
      <c r="A9" s="133">
        <f>A8+1</f>
        <v>5</v>
      </c>
      <c r="B9" s="137" t="s">
        <v>95</v>
      </c>
      <c r="C9" s="281">
        <v>5.1970000000000002E-2</v>
      </c>
      <c r="D9" s="282">
        <v>38637</v>
      </c>
      <c r="E9" s="282">
        <v>42278</v>
      </c>
      <c r="F9" s="271">
        <f t="shared" si="3"/>
        <v>150000000</v>
      </c>
      <c r="G9" s="283">
        <v>99.193039993333343</v>
      </c>
      <c r="H9" s="182">
        <f t="shared" si="0"/>
        <v>5.2999999999999999E-2</v>
      </c>
      <c r="I9" s="271">
        <f>ROUND(+H9*F9,0)</f>
        <v>7950000</v>
      </c>
      <c r="J9" s="271">
        <v>150000000</v>
      </c>
      <c r="K9" s="271">
        <v>150000000</v>
      </c>
      <c r="L9" s="271">
        <v>150000000</v>
      </c>
      <c r="M9" s="271">
        <v>150000000</v>
      </c>
      <c r="N9" s="271">
        <v>150000000</v>
      </c>
      <c r="O9" s="271">
        <v>150000000</v>
      </c>
      <c r="P9" s="271">
        <v>150000000</v>
      </c>
      <c r="Q9" s="271">
        <v>150000000</v>
      </c>
      <c r="R9" s="271">
        <v>150000000</v>
      </c>
      <c r="S9" s="271">
        <v>150000000</v>
      </c>
      <c r="T9" s="271">
        <v>150000000</v>
      </c>
      <c r="U9" s="271">
        <v>150000000</v>
      </c>
      <c r="X9" s="271">
        <f t="shared" si="2"/>
        <v>7950000</v>
      </c>
      <c r="Y9" s="23"/>
    </row>
    <row r="10" spans="1:25" s="27" customFormat="1">
      <c r="A10" s="133">
        <f t="shared" ref="A10:A34" si="4">A9+1</f>
        <v>6</v>
      </c>
      <c r="B10" s="137" t="s">
        <v>95</v>
      </c>
      <c r="C10" s="281">
        <v>6.7500000000000004E-2</v>
      </c>
      <c r="D10" s="282">
        <v>39836</v>
      </c>
      <c r="E10" s="282">
        <v>42384</v>
      </c>
      <c r="F10" s="271">
        <f t="shared" si="3"/>
        <v>250000000</v>
      </c>
      <c r="G10" s="283">
        <v>99.239900000000006</v>
      </c>
      <c r="H10" s="182">
        <f t="shared" si="0"/>
        <v>6.8900000000000003E-2</v>
      </c>
      <c r="I10" s="271">
        <f>ROUND(+H10*F10,0)</f>
        <v>17225000</v>
      </c>
      <c r="J10" s="271">
        <v>250000000</v>
      </c>
      <c r="K10" s="271">
        <v>250000000</v>
      </c>
      <c r="L10" s="271">
        <v>250000000</v>
      </c>
      <c r="M10" s="271">
        <v>250000000</v>
      </c>
      <c r="N10" s="271">
        <v>250000000</v>
      </c>
      <c r="O10" s="271">
        <v>250000000</v>
      </c>
      <c r="P10" s="271">
        <v>250000000</v>
      </c>
      <c r="Q10" s="271">
        <v>250000000</v>
      </c>
      <c r="R10" s="271">
        <v>250000000</v>
      </c>
      <c r="S10" s="271">
        <v>250000000</v>
      </c>
      <c r="T10" s="271">
        <v>250000000</v>
      </c>
      <c r="U10" s="271">
        <v>250000000</v>
      </c>
      <c r="X10" s="271">
        <f t="shared" si="2"/>
        <v>17225000</v>
      </c>
      <c r="Y10" s="23"/>
    </row>
    <row r="11" spans="1:25" s="27" customFormat="1">
      <c r="A11" s="133">
        <f t="shared" si="4"/>
        <v>7</v>
      </c>
      <c r="B11" s="137" t="s">
        <v>21</v>
      </c>
      <c r="C11" s="281">
        <v>6.7400000000000002E-2</v>
      </c>
      <c r="D11" s="282">
        <v>35961</v>
      </c>
      <c r="E11" s="282">
        <v>43266</v>
      </c>
      <c r="F11" s="271">
        <f t="shared" si="3"/>
        <v>200000000</v>
      </c>
      <c r="G11" s="283">
        <v>98.98509159000001</v>
      </c>
      <c r="H11" s="182">
        <f t="shared" si="0"/>
        <v>6.83E-2</v>
      </c>
      <c r="I11" s="271">
        <f t="shared" si="1"/>
        <v>13660000</v>
      </c>
      <c r="J11" s="271">
        <v>200000000</v>
      </c>
      <c r="K11" s="271">
        <v>200000000</v>
      </c>
      <c r="L11" s="271">
        <v>200000000</v>
      </c>
      <c r="M11" s="271">
        <v>200000000</v>
      </c>
      <c r="N11" s="271">
        <v>200000000</v>
      </c>
      <c r="O11" s="271">
        <v>200000000</v>
      </c>
      <c r="P11" s="271">
        <v>200000000</v>
      </c>
      <c r="Q11" s="271">
        <v>200000000</v>
      </c>
      <c r="R11" s="271">
        <v>200000000</v>
      </c>
      <c r="S11" s="271">
        <v>200000000</v>
      </c>
      <c r="T11" s="271">
        <v>200000000</v>
      </c>
      <c r="U11" s="271">
        <v>200000000</v>
      </c>
      <c r="X11" s="271">
        <f t="shared" si="2"/>
        <v>13660000</v>
      </c>
    </row>
    <row r="12" spans="1:25" s="28" customFormat="1">
      <c r="A12" s="133">
        <f>A11+1</f>
        <v>8</v>
      </c>
      <c r="B12" s="137" t="s">
        <v>23</v>
      </c>
      <c r="C12" s="281">
        <v>7.1499999999999994E-2</v>
      </c>
      <c r="D12" s="282">
        <v>35053</v>
      </c>
      <c r="E12" s="282">
        <v>46010</v>
      </c>
      <c r="F12" s="271">
        <f t="shared" si="3"/>
        <v>15000000</v>
      </c>
      <c r="G12" s="283">
        <v>99.211911999999998</v>
      </c>
      <c r="H12" s="182">
        <f t="shared" si="0"/>
        <v>7.2099999999999997E-2</v>
      </c>
      <c r="I12" s="271">
        <f t="shared" si="1"/>
        <v>1081500</v>
      </c>
      <c r="J12" s="271">
        <v>15000000</v>
      </c>
      <c r="K12" s="271">
        <v>15000000</v>
      </c>
      <c r="L12" s="271">
        <v>15000000</v>
      </c>
      <c r="M12" s="271">
        <v>15000000</v>
      </c>
      <c r="N12" s="271">
        <v>15000000</v>
      </c>
      <c r="O12" s="271">
        <v>15000000</v>
      </c>
      <c r="P12" s="271">
        <v>15000000</v>
      </c>
      <c r="Q12" s="271">
        <v>15000000</v>
      </c>
      <c r="R12" s="271">
        <v>15000000</v>
      </c>
      <c r="S12" s="271">
        <v>15000000</v>
      </c>
      <c r="T12" s="271">
        <v>15000000</v>
      </c>
      <c r="U12" s="271">
        <v>15000000</v>
      </c>
      <c r="X12" s="271">
        <f t="shared" si="2"/>
        <v>1081500</v>
      </c>
      <c r="Y12" s="27"/>
    </row>
    <row r="13" spans="1:25" s="28" customFormat="1">
      <c r="A13" s="133">
        <f t="shared" si="4"/>
        <v>9</v>
      </c>
      <c r="B13" s="137" t="s">
        <v>23</v>
      </c>
      <c r="C13" s="281">
        <v>7.1999999999999995E-2</v>
      </c>
      <c r="D13" s="282">
        <v>35054</v>
      </c>
      <c r="E13" s="282">
        <v>46013</v>
      </c>
      <c r="F13" s="271">
        <f t="shared" si="3"/>
        <v>2000000</v>
      </c>
      <c r="G13" s="283">
        <v>99.211600000000004</v>
      </c>
      <c r="H13" s="182">
        <f t="shared" si="0"/>
        <v>7.2599999999999998E-2</v>
      </c>
      <c r="I13" s="271">
        <f t="shared" si="1"/>
        <v>145200</v>
      </c>
      <c r="J13" s="271">
        <v>2000000</v>
      </c>
      <c r="K13" s="271">
        <v>2000000</v>
      </c>
      <c r="L13" s="271">
        <v>2000000</v>
      </c>
      <c r="M13" s="271">
        <v>2000000</v>
      </c>
      <c r="N13" s="271">
        <v>2000000</v>
      </c>
      <c r="O13" s="271">
        <v>2000000</v>
      </c>
      <c r="P13" s="271">
        <v>2000000</v>
      </c>
      <c r="Q13" s="271">
        <v>2000000</v>
      </c>
      <c r="R13" s="271">
        <v>2000000</v>
      </c>
      <c r="S13" s="271">
        <v>2000000</v>
      </c>
      <c r="T13" s="271">
        <v>2000000</v>
      </c>
      <c r="U13" s="271">
        <v>2000000</v>
      </c>
      <c r="X13" s="271">
        <f t="shared" si="2"/>
        <v>145200</v>
      </c>
    </row>
    <row r="14" spans="1:25" s="28" customFormat="1">
      <c r="A14" s="133">
        <f t="shared" si="4"/>
        <v>10</v>
      </c>
      <c r="B14" s="137" t="s">
        <v>21</v>
      </c>
      <c r="C14" s="281">
        <v>7.0199999999999999E-2</v>
      </c>
      <c r="D14" s="282">
        <v>35786</v>
      </c>
      <c r="E14" s="282">
        <v>46722</v>
      </c>
      <c r="F14" s="271">
        <f t="shared" si="3"/>
        <v>300000000</v>
      </c>
      <c r="G14" s="283">
        <v>98.985735776666658</v>
      </c>
      <c r="H14" s="182">
        <f t="shared" si="0"/>
        <v>7.0999999999999994E-2</v>
      </c>
      <c r="I14" s="271">
        <f t="shared" si="1"/>
        <v>21300000</v>
      </c>
      <c r="J14" s="271">
        <v>300000000</v>
      </c>
      <c r="K14" s="271">
        <v>300000000</v>
      </c>
      <c r="L14" s="271">
        <v>300000000</v>
      </c>
      <c r="M14" s="271">
        <v>300000000</v>
      </c>
      <c r="N14" s="271">
        <v>300000000</v>
      </c>
      <c r="O14" s="271">
        <v>300000000</v>
      </c>
      <c r="P14" s="271">
        <v>300000000</v>
      </c>
      <c r="Q14" s="271">
        <v>300000000</v>
      </c>
      <c r="R14" s="271">
        <v>300000000</v>
      </c>
      <c r="S14" s="271">
        <v>300000000</v>
      </c>
      <c r="T14" s="271">
        <v>300000000</v>
      </c>
      <c r="U14" s="271">
        <v>300000000</v>
      </c>
      <c r="X14" s="271">
        <f t="shared" si="2"/>
        <v>21299999.999999996</v>
      </c>
    </row>
    <row r="15" spans="1:25">
      <c r="A15" s="133">
        <f t="shared" si="4"/>
        <v>11</v>
      </c>
      <c r="B15" s="137" t="s">
        <v>22</v>
      </c>
      <c r="C15" s="281">
        <v>7.0000000000000007E-2</v>
      </c>
      <c r="D15" s="282">
        <v>36228</v>
      </c>
      <c r="E15" s="282">
        <v>47186</v>
      </c>
      <c r="F15" s="271">
        <f t="shared" si="3"/>
        <v>100000000</v>
      </c>
      <c r="G15" s="283">
        <v>99.042870549999989</v>
      </c>
      <c r="H15" s="182">
        <f t="shared" si="0"/>
        <v>7.0800000000000002E-2</v>
      </c>
      <c r="I15" s="271">
        <f t="shared" si="1"/>
        <v>7080000</v>
      </c>
      <c r="J15" s="271">
        <v>100000000</v>
      </c>
      <c r="K15" s="271">
        <v>100000000</v>
      </c>
      <c r="L15" s="271">
        <v>100000000</v>
      </c>
      <c r="M15" s="271">
        <v>100000000</v>
      </c>
      <c r="N15" s="271">
        <v>100000000</v>
      </c>
      <c r="O15" s="271">
        <v>100000000</v>
      </c>
      <c r="P15" s="271">
        <v>100000000</v>
      </c>
      <c r="Q15" s="271">
        <v>100000000</v>
      </c>
      <c r="R15" s="271">
        <v>100000000</v>
      </c>
      <c r="S15" s="271">
        <v>100000000</v>
      </c>
      <c r="T15" s="271">
        <v>100000000</v>
      </c>
      <c r="U15" s="271">
        <v>100000000</v>
      </c>
      <c r="X15" s="271">
        <f t="shared" si="2"/>
        <v>7080000</v>
      </c>
      <c r="Y15" s="28"/>
    </row>
    <row r="16" spans="1:25">
      <c r="A16" s="133">
        <f>A15+1</f>
        <v>12</v>
      </c>
      <c r="B16" s="284" t="s">
        <v>24</v>
      </c>
      <c r="C16" s="281">
        <v>3.9E-2</v>
      </c>
      <c r="D16" s="285">
        <v>41417</v>
      </c>
      <c r="E16" s="286">
        <v>47908</v>
      </c>
      <c r="F16" s="271">
        <f t="shared" si="3"/>
        <v>138460000</v>
      </c>
      <c r="G16" s="283">
        <v>98.939099999999996</v>
      </c>
      <c r="H16" s="182">
        <f t="shared" si="0"/>
        <v>3.9800000000000002E-2</v>
      </c>
      <c r="I16" s="271">
        <f t="shared" si="1"/>
        <v>5510708</v>
      </c>
      <c r="J16" s="271">
        <v>138460000</v>
      </c>
      <c r="K16" s="271">
        <v>138460000</v>
      </c>
      <c r="L16" s="271">
        <v>138460000</v>
      </c>
      <c r="M16" s="271">
        <v>138460000</v>
      </c>
      <c r="N16" s="271">
        <v>138460000</v>
      </c>
      <c r="O16" s="271">
        <v>138460000</v>
      </c>
      <c r="P16" s="271">
        <v>138460000</v>
      </c>
      <c r="Q16" s="271">
        <v>138460000</v>
      </c>
      <c r="R16" s="271">
        <v>138460000</v>
      </c>
      <c r="S16" s="271">
        <v>138460000</v>
      </c>
      <c r="T16" s="271">
        <v>138460000</v>
      </c>
      <c r="U16" s="271">
        <v>138460000</v>
      </c>
      <c r="X16" s="271">
        <f t="shared" si="2"/>
        <v>5510708</v>
      </c>
    </row>
    <row r="17" spans="1:25">
      <c r="A17" s="133">
        <f t="shared" si="4"/>
        <v>13</v>
      </c>
      <c r="B17" s="284" t="s">
        <v>24</v>
      </c>
      <c r="C17" s="281">
        <v>0.04</v>
      </c>
      <c r="D17" s="285">
        <v>41417</v>
      </c>
      <c r="E17" s="286">
        <v>47908</v>
      </c>
      <c r="F17" s="271">
        <f t="shared" si="3"/>
        <v>23400000</v>
      </c>
      <c r="G17" s="283">
        <v>98.939099999999996</v>
      </c>
      <c r="H17" s="182">
        <f t="shared" si="0"/>
        <v>4.0800000000000003E-2</v>
      </c>
      <c r="I17" s="271">
        <f t="shared" si="1"/>
        <v>954720</v>
      </c>
      <c r="J17" s="271">
        <v>23400000</v>
      </c>
      <c r="K17" s="271">
        <v>23400000</v>
      </c>
      <c r="L17" s="271">
        <v>23400000</v>
      </c>
      <c r="M17" s="271">
        <v>23400000</v>
      </c>
      <c r="N17" s="271">
        <v>23400000</v>
      </c>
      <c r="O17" s="271">
        <v>23400000</v>
      </c>
      <c r="P17" s="271">
        <v>23400000</v>
      </c>
      <c r="Q17" s="271">
        <v>23400000</v>
      </c>
      <c r="R17" s="271">
        <v>23400000</v>
      </c>
      <c r="S17" s="271">
        <v>23400000</v>
      </c>
      <c r="T17" s="271">
        <v>23400000</v>
      </c>
      <c r="U17" s="271">
        <v>23400000</v>
      </c>
      <c r="X17" s="271">
        <f t="shared" si="2"/>
        <v>954720.00000000012</v>
      </c>
    </row>
    <row r="18" spans="1:25">
      <c r="A18" s="133">
        <f>A17+1</f>
        <v>14</v>
      </c>
      <c r="B18" s="137" t="s">
        <v>95</v>
      </c>
      <c r="C18" s="281">
        <v>5.4829999999999997E-2</v>
      </c>
      <c r="D18" s="282">
        <v>38499</v>
      </c>
      <c r="E18" s="282">
        <v>49461</v>
      </c>
      <c r="F18" s="271">
        <f t="shared" si="3"/>
        <v>250000000</v>
      </c>
      <c r="G18" s="283">
        <v>84.886606835999999</v>
      </c>
      <c r="H18" s="182">
        <f t="shared" si="0"/>
        <v>6.6500000000000004E-2</v>
      </c>
      <c r="I18" s="274">
        <f t="shared" si="1"/>
        <v>16625000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X18" s="271">
        <f t="shared" si="2"/>
        <v>16625000</v>
      </c>
    </row>
    <row r="19" spans="1:25">
      <c r="A19" s="133">
        <f t="shared" si="4"/>
        <v>15</v>
      </c>
      <c r="B19" s="137" t="s">
        <v>95</v>
      </c>
      <c r="C19" s="281">
        <v>6.7239999999999994E-2</v>
      </c>
      <c r="D19" s="282">
        <v>38898</v>
      </c>
      <c r="E19" s="282">
        <v>49841</v>
      </c>
      <c r="F19" s="271">
        <f t="shared" si="3"/>
        <v>250000000</v>
      </c>
      <c r="G19" s="283">
        <v>107.515271756</v>
      </c>
      <c r="H19" s="182">
        <f t="shared" si="0"/>
        <v>6.1699999999999998E-2</v>
      </c>
      <c r="I19" s="274">
        <f t="shared" si="1"/>
        <v>15425000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X19" s="271">
        <f t="shared" si="2"/>
        <v>15425000</v>
      </c>
    </row>
    <row r="20" spans="1:25">
      <c r="A20" s="133">
        <f t="shared" si="4"/>
        <v>16</v>
      </c>
      <c r="B20" s="137" t="s">
        <v>95</v>
      </c>
      <c r="C20" s="281">
        <v>6.2740000000000004E-2</v>
      </c>
      <c r="D20" s="282">
        <v>38978</v>
      </c>
      <c r="E20" s="282">
        <v>50114</v>
      </c>
      <c r="F20" s="271">
        <f t="shared" si="3"/>
        <v>300000000</v>
      </c>
      <c r="G20" s="283">
        <v>98.812700000000007</v>
      </c>
      <c r="H20" s="182">
        <f t="shared" si="0"/>
        <v>6.3600000000000004E-2</v>
      </c>
      <c r="I20" s="274">
        <f t="shared" si="1"/>
        <v>19080000</v>
      </c>
      <c r="J20" s="274">
        <v>300000000</v>
      </c>
      <c r="K20" s="274">
        <v>300000000</v>
      </c>
      <c r="L20" s="274">
        <v>300000000</v>
      </c>
      <c r="M20" s="274">
        <v>300000000</v>
      </c>
      <c r="N20" s="274">
        <v>300000000</v>
      </c>
      <c r="O20" s="274">
        <v>300000000</v>
      </c>
      <c r="P20" s="274">
        <v>300000000</v>
      </c>
      <c r="Q20" s="274">
        <v>300000000</v>
      </c>
      <c r="R20" s="274">
        <v>300000000</v>
      </c>
      <c r="S20" s="274">
        <v>300000000</v>
      </c>
      <c r="T20" s="274">
        <v>300000000</v>
      </c>
      <c r="U20" s="274">
        <v>300000000</v>
      </c>
      <c r="X20" s="271">
        <f t="shared" si="2"/>
        <v>19080000</v>
      </c>
    </row>
    <row r="21" spans="1:25">
      <c r="A21" s="133">
        <f t="shared" si="4"/>
        <v>17</v>
      </c>
      <c r="B21" s="137" t="s">
        <v>95</v>
      </c>
      <c r="C21" s="281">
        <v>5.7570000000000003E-2</v>
      </c>
      <c r="D21" s="282">
        <v>40067</v>
      </c>
      <c r="E21" s="282">
        <v>51058</v>
      </c>
      <c r="F21" s="271">
        <f t="shared" si="3"/>
        <v>350000000</v>
      </c>
      <c r="G21" s="283">
        <v>98.983599999999996</v>
      </c>
      <c r="H21" s="182">
        <f t="shared" si="0"/>
        <v>5.8299999999999998E-2</v>
      </c>
      <c r="I21" s="274">
        <f t="shared" si="1"/>
        <v>20405000</v>
      </c>
      <c r="J21" s="274">
        <v>350000000</v>
      </c>
      <c r="K21" s="274">
        <v>350000000</v>
      </c>
      <c r="L21" s="274">
        <v>350000000</v>
      </c>
      <c r="M21" s="274">
        <v>350000000</v>
      </c>
      <c r="N21" s="274">
        <v>350000000</v>
      </c>
      <c r="O21" s="274">
        <v>350000000</v>
      </c>
      <c r="P21" s="274">
        <v>350000000</v>
      </c>
      <c r="Q21" s="274">
        <v>350000000</v>
      </c>
      <c r="R21" s="274">
        <v>350000000</v>
      </c>
      <c r="S21" s="274">
        <v>350000000</v>
      </c>
      <c r="T21" s="274">
        <v>350000000</v>
      </c>
      <c r="U21" s="274">
        <v>350000000</v>
      </c>
      <c r="X21" s="271">
        <f t="shared" si="2"/>
        <v>20405000</v>
      </c>
    </row>
    <row r="22" spans="1:25">
      <c r="A22" s="133">
        <f t="shared" si="4"/>
        <v>18</v>
      </c>
      <c r="B22" s="137" t="s">
        <v>95</v>
      </c>
      <c r="C22" s="281">
        <v>5.7950000000000002E-2</v>
      </c>
      <c r="D22" s="282">
        <v>40245</v>
      </c>
      <c r="E22" s="282">
        <v>51210</v>
      </c>
      <c r="F22" s="271">
        <f t="shared" si="3"/>
        <v>325000000</v>
      </c>
      <c r="G22" s="283">
        <v>98.958799999999997</v>
      </c>
      <c r="H22" s="182">
        <f t="shared" si="0"/>
        <v>5.8700000000000002E-2</v>
      </c>
      <c r="I22" s="274">
        <f t="shared" si="1"/>
        <v>19077500</v>
      </c>
      <c r="J22" s="274">
        <v>325000000</v>
      </c>
      <c r="K22" s="274">
        <v>325000000</v>
      </c>
      <c r="L22" s="274">
        <v>325000000</v>
      </c>
      <c r="M22" s="274">
        <v>325000000</v>
      </c>
      <c r="N22" s="274">
        <v>325000000</v>
      </c>
      <c r="O22" s="274">
        <v>325000000</v>
      </c>
      <c r="P22" s="274">
        <v>325000000</v>
      </c>
      <c r="Q22" s="274">
        <v>325000000</v>
      </c>
      <c r="R22" s="274">
        <v>325000000</v>
      </c>
      <c r="S22" s="274">
        <v>325000000</v>
      </c>
      <c r="T22" s="274">
        <v>325000000</v>
      </c>
      <c r="U22" s="274">
        <v>325000000</v>
      </c>
      <c r="X22" s="271">
        <f t="shared" si="2"/>
        <v>19077500</v>
      </c>
    </row>
    <row r="23" spans="1:25">
      <c r="A23" s="133">
        <f t="shared" si="4"/>
        <v>19</v>
      </c>
      <c r="B23" s="137" t="s">
        <v>95</v>
      </c>
      <c r="C23" s="281">
        <v>5.7639999999999997E-2</v>
      </c>
      <c r="D23" s="282">
        <v>40358</v>
      </c>
      <c r="E23" s="282">
        <v>51332</v>
      </c>
      <c r="F23" s="271">
        <f t="shared" si="3"/>
        <v>250000000</v>
      </c>
      <c r="G23" s="283">
        <v>98.965199999999996</v>
      </c>
      <c r="H23" s="182">
        <f t="shared" si="0"/>
        <v>5.8400000000000001E-2</v>
      </c>
      <c r="I23" s="274">
        <f t="shared" si="1"/>
        <v>14600000</v>
      </c>
      <c r="J23" s="274">
        <v>250000000</v>
      </c>
      <c r="K23" s="274">
        <v>250000000</v>
      </c>
      <c r="L23" s="274">
        <v>250000000</v>
      </c>
      <c r="M23" s="274">
        <v>250000000</v>
      </c>
      <c r="N23" s="274">
        <v>250000000</v>
      </c>
      <c r="O23" s="274">
        <v>250000000</v>
      </c>
      <c r="P23" s="274">
        <v>250000000</v>
      </c>
      <c r="Q23" s="274">
        <v>250000000</v>
      </c>
      <c r="R23" s="274">
        <v>250000000</v>
      </c>
      <c r="S23" s="274">
        <v>250000000</v>
      </c>
      <c r="T23" s="274">
        <v>250000000</v>
      </c>
      <c r="U23" s="274">
        <v>250000000</v>
      </c>
      <c r="X23" s="271">
        <f t="shared" si="2"/>
        <v>14600000</v>
      </c>
    </row>
    <row r="24" spans="1:25">
      <c r="A24" s="133">
        <v>25</v>
      </c>
      <c r="B24" s="137" t="s">
        <v>95</v>
      </c>
      <c r="C24" s="281">
        <v>5.638E-2</v>
      </c>
      <c r="D24" s="282">
        <v>40627</v>
      </c>
      <c r="E24" s="282">
        <v>51606</v>
      </c>
      <c r="F24" s="271">
        <f t="shared" si="3"/>
        <v>300000000</v>
      </c>
      <c r="G24" s="283">
        <v>98.971000000000004</v>
      </c>
      <c r="H24" s="182">
        <f t="shared" si="0"/>
        <v>5.7099999999999998E-2</v>
      </c>
      <c r="I24" s="274">
        <f t="shared" si="1"/>
        <v>17130000</v>
      </c>
      <c r="J24" s="274">
        <v>300000000</v>
      </c>
      <c r="K24" s="274">
        <v>300000000</v>
      </c>
      <c r="L24" s="274">
        <v>300000000</v>
      </c>
      <c r="M24" s="274">
        <v>300000000</v>
      </c>
      <c r="N24" s="274">
        <v>300000000</v>
      </c>
      <c r="O24" s="274">
        <v>300000000</v>
      </c>
      <c r="P24" s="274">
        <v>300000000</v>
      </c>
      <c r="Q24" s="274">
        <v>300000000</v>
      </c>
      <c r="R24" s="274">
        <v>300000000</v>
      </c>
      <c r="S24" s="274">
        <v>300000000</v>
      </c>
      <c r="T24" s="274">
        <v>300000000</v>
      </c>
      <c r="U24" s="274">
        <v>300000000</v>
      </c>
      <c r="X24" s="271">
        <f t="shared" si="2"/>
        <v>17130000</v>
      </c>
    </row>
    <row r="25" spans="1:25">
      <c r="A25" s="133">
        <v>26</v>
      </c>
      <c r="B25" s="137" t="s">
        <v>95</v>
      </c>
      <c r="C25" s="281">
        <v>4.4339999999999997E-2</v>
      </c>
      <c r="D25" s="282">
        <v>40863</v>
      </c>
      <c r="E25" s="282">
        <v>51820</v>
      </c>
      <c r="F25" s="271">
        <f t="shared" si="3"/>
        <v>250000000</v>
      </c>
      <c r="G25" s="283">
        <v>98.962999999999994</v>
      </c>
      <c r="H25" s="182">
        <f t="shared" si="0"/>
        <v>4.4999999999999998E-2</v>
      </c>
      <c r="I25" s="274">
        <f t="shared" si="1"/>
        <v>11250000</v>
      </c>
      <c r="J25" s="274">
        <v>250000000</v>
      </c>
      <c r="K25" s="274">
        <v>250000000</v>
      </c>
      <c r="L25" s="274">
        <v>250000000</v>
      </c>
      <c r="M25" s="274">
        <v>250000000</v>
      </c>
      <c r="N25" s="274">
        <v>250000000</v>
      </c>
      <c r="O25" s="274">
        <v>250000000</v>
      </c>
      <c r="P25" s="274">
        <v>250000000</v>
      </c>
      <c r="Q25" s="274">
        <v>250000000</v>
      </c>
      <c r="R25" s="274">
        <v>250000000</v>
      </c>
      <c r="S25" s="274">
        <v>250000000</v>
      </c>
      <c r="T25" s="274">
        <v>250000000</v>
      </c>
      <c r="U25" s="274">
        <v>250000000</v>
      </c>
      <c r="X25" s="271">
        <f t="shared" si="2"/>
        <v>11250000</v>
      </c>
    </row>
    <row r="26" spans="1:25">
      <c r="A26" s="133">
        <v>27</v>
      </c>
      <c r="B26" s="137" t="s">
        <v>95</v>
      </c>
      <c r="C26" s="281">
        <v>4.7E-2</v>
      </c>
      <c r="D26" s="282">
        <v>40869</v>
      </c>
      <c r="E26" s="282">
        <v>55472</v>
      </c>
      <c r="F26" s="271">
        <f t="shared" si="3"/>
        <v>45000000</v>
      </c>
      <c r="G26" s="283">
        <v>98.863900000000001</v>
      </c>
      <c r="H26" s="182">
        <f t="shared" si="0"/>
        <v>4.7600000000000003E-2</v>
      </c>
      <c r="I26" s="274">
        <f t="shared" si="1"/>
        <v>2142000</v>
      </c>
      <c r="J26" s="274">
        <v>45000000</v>
      </c>
      <c r="K26" s="274">
        <v>45000000</v>
      </c>
      <c r="L26" s="274">
        <v>45000000</v>
      </c>
      <c r="M26" s="274">
        <v>45000000</v>
      </c>
      <c r="N26" s="274">
        <v>45000000</v>
      </c>
      <c r="O26" s="274">
        <v>45000000</v>
      </c>
      <c r="P26" s="274">
        <v>45000000</v>
      </c>
      <c r="Q26" s="274">
        <v>45000000</v>
      </c>
      <c r="R26" s="274">
        <v>45000000</v>
      </c>
      <c r="S26" s="274">
        <v>45000000</v>
      </c>
      <c r="T26" s="274">
        <v>45000000</v>
      </c>
      <c r="U26" s="274">
        <v>45000000</v>
      </c>
      <c r="X26" s="271">
        <f t="shared" si="2"/>
        <v>2142000</v>
      </c>
    </row>
    <row r="27" spans="1:25">
      <c r="A27" s="133">
        <v>28</v>
      </c>
      <c r="B27" s="137" t="s">
        <v>126</v>
      </c>
      <c r="C27" s="281">
        <v>6.9739999999999996E-2</v>
      </c>
      <c r="D27" s="282">
        <v>39237</v>
      </c>
      <c r="E27" s="282">
        <v>42887</v>
      </c>
      <c r="F27" s="271">
        <f t="shared" si="3"/>
        <v>250000000</v>
      </c>
      <c r="G27" s="283">
        <v>98.226200000000006</v>
      </c>
      <c r="H27" s="182">
        <f t="shared" si="0"/>
        <v>7.2300000000000003E-2</v>
      </c>
      <c r="I27" s="274">
        <f t="shared" si="1"/>
        <v>18075000</v>
      </c>
      <c r="J27" s="271">
        <v>250000000</v>
      </c>
      <c r="K27" s="271">
        <v>250000000</v>
      </c>
      <c r="L27" s="271">
        <v>250000000</v>
      </c>
      <c r="M27" s="271">
        <v>250000000</v>
      </c>
      <c r="N27" s="271">
        <v>250000000</v>
      </c>
      <c r="O27" s="271">
        <v>250000000</v>
      </c>
      <c r="P27" s="271">
        <v>250000000</v>
      </c>
      <c r="Q27" s="271">
        <v>250000000</v>
      </c>
      <c r="R27" s="271">
        <v>250000000</v>
      </c>
      <c r="S27" s="271">
        <v>250000000</v>
      </c>
      <c r="T27" s="271">
        <v>250000000</v>
      </c>
      <c r="U27" s="271">
        <v>250000000</v>
      </c>
      <c r="X27" s="271">
        <f t="shared" si="2"/>
        <v>18075000</v>
      </c>
    </row>
    <row r="28" spans="1:25">
      <c r="A28" s="133">
        <f t="shared" si="4"/>
        <v>29</v>
      </c>
      <c r="B28" s="137"/>
      <c r="C28" s="281"/>
      <c r="D28" s="282"/>
      <c r="E28" s="282"/>
      <c r="F28" s="271"/>
      <c r="G28" s="291"/>
      <c r="H28" s="182"/>
      <c r="I28" s="274"/>
      <c r="J28" s="271"/>
      <c r="K28" s="271"/>
      <c r="L28" s="271"/>
      <c r="M28" s="271"/>
      <c r="N28" s="271"/>
      <c r="O28" s="271"/>
      <c r="P28" s="271"/>
      <c r="Q28" s="271"/>
      <c r="R28" s="271"/>
      <c r="S28" s="271"/>
      <c r="T28" s="271"/>
      <c r="U28" s="271"/>
      <c r="X28" s="473">
        <f>SUM(X6:X27)</f>
        <v>229612028</v>
      </c>
    </row>
    <row r="29" spans="1:25" ht="13.5" thickBot="1">
      <c r="A29" s="133">
        <f t="shared" si="4"/>
        <v>30</v>
      </c>
      <c r="B29" s="137"/>
      <c r="C29" s="139" t="s">
        <v>116</v>
      </c>
      <c r="D29" s="282"/>
      <c r="E29" s="282"/>
      <c r="F29" s="271"/>
      <c r="G29" s="287"/>
      <c r="H29" s="182"/>
      <c r="I29" s="288">
        <f>'7 - Reacquired Debt'!I31</f>
        <v>2157708.2400000002</v>
      </c>
      <c r="J29" s="230"/>
      <c r="K29" s="230"/>
      <c r="L29" s="230"/>
      <c r="M29" s="230"/>
      <c r="N29" s="230"/>
      <c r="O29" s="230"/>
      <c r="P29" s="230"/>
      <c r="Q29" s="230"/>
      <c r="R29" s="230"/>
      <c r="S29" s="230"/>
      <c r="T29" s="230"/>
      <c r="U29" s="230"/>
      <c r="X29" s="473">
        <f>I29</f>
        <v>2157708.2400000002</v>
      </c>
    </row>
    <row r="30" spans="1:25" ht="13.5" thickBot="1">
      <c r="A30" s="133">
        <f t="shared" si="4"/>
        <v>31</v>
      </c>
      <c r="B30" s="139" t="s">
        <v>129</v>
      </c>
      <c r="C30" s="281"/>
      <c r="D30" s="282"/>
      <c r="E30" s="282"/>
      <c r="F30" s="288">
        <f>SUM(F6:F29)</f>
        <v>3760860000</v>
      </c>
      <c r="G30" s="289"/>
      <c r="H30" s="215">
        <f>ROUND(+I30/F30,4)</f>
        <v>6.1600000000000002E-2</v>
      </c>
      <c r="I30" s="292">
        <f t="shared" ref="I30:U30" si="5">SUM(I6:I29)</f>
        <v>231769736.24000001</v>
      </c>
      <c r="J30" s="292">
        <f t="shared" si="5"/>
        <v>3760860000</v>
      </c>
      <c r="K30" s="292">
        <f t="shared" si="5"/>
        <v>3760860000</v>
      </c>
      <c r="L30" s="292">
        <f t="shared" si="5"/>
        <v>3760860000</v>
      </c>
      <c r="M30" s="292">
        <f t="shared" si="5"/>
        <v>3760860000</v>
      </c>
      <c r="N30" s="292">
        <f t="shared" si="5"/>
        <v>3760860000</v>
      </c>
      <c r="O30" s="292">
        <f t="shared" si="5"/>
        <v>3760860000</v>
      </c>
      <c r="P30" s="292">
        <f t="shared" si="5"/>
        <v>3760860000</v>
      </c>
      <c r="Q30" s="292">
        <f t="shared" si="5"/>
        <v>3760860000</v>
      </c>
      <c r="R30" s="292">
        <f t="shared" si="5"/>
        <v>3760860000</v>
      </c>
      <c r="S30" s="292">
        <f t="shared" si="5"/>
        <v>3760860000</v>
      </c>
      <c r="T30" s="292">
        <f t="shared" si="5"/>
        <v>3760860000</v>
      </c>
      <c r="U30" s="292">
        <f t="shared" si="5"/>
        <v>3760860000</v>
      </c>
      <c r="X30" s="292">
        <f>SUM(X28:X29)</f>
        <v>231769736.24000001</v>
      </c>
      <c r="Y30" s="474">
        <f>X30/U30</f>
        <v>6.1626791808256622E-2</v>
      </c>
    </row>
    <row r="31" spans="1:25">
      <c r="A31" s="133">
        <f t="shared" si="4"/>
        <v>32</v>
      </c>
      <c r="B31" s="137"/>
      <c r="C31" s="281"/>
      <c r="D31" s="282"/>
      <c r="E31" s="282"/>
      <c r="F31" s="290"/>
      <c r="G31" s="287"/>
      <c r="H31" s="245"/>
      <c r="I31" s="290"/>
      <c r="J31" s="496"/>
      <c r="K31" s="496"/>
      <c r="L31" s="496"/>
      <c r="M31" s="496"/>
      <c r="N31" s="496"/>
      <c r="O31" s="496"/>
      <c r="P31" s="496"/>
      <c r="Q31" s="496"/>
      <c r="R31" s="496"/>
      <c r="S31" s="496"/>
      <c r="T31" s="496"/>
      <c r="U31" s="496"/>
      <c r="X31" s="272">
        <f>H31*U31</f>
        <v>0</v>
      </c>
    </row>
    <row r="32" spans="1:25">
      <c r="A32" s="133">
        <f t="shared" si="4"/>
        <v>33</v>
      </c>
      <c r="B32" s="139"/>
      <c r="C32" s="136"/>
      <c r="D32" s="136"/>
      <c r="E32" s="136"/>
      <c r="F32" s="290"/>
      <c r="G32" s="25"/>
      <c r="H32" s="245"/>
      <c r="I32" s="290"/>
      <c r="J32" s="342"/>
      <c r="K32" s="342"/>
      <c r="L32" s="342"/>
      <c r="M32" s="342"/>
      <c r="N32" s="342"/>
      <c r="O32" s="342"/>
      <c r="P32" s="342"/>
      <c r="Q32" s="342"/>
      <c r="R32" s="342"/>
      <c r="S32" s="342"/>
      <c r="T32" s="342"/>
      <c r="U32" s="342"/>
      <c r="X32" s="271">
        <f>I32</f>
        <v>0</v>
      </c>
    </row>
    <row r="33" spans="1:55">
      <c r="A33" s="133">
        <f t="shared" si="4"/>
        <v>34</v>
      </c>
      <c r="B33" s="135" t="s">
        <v>85</v>
      </c>
      <c r="C33" s="136"/>
      <c r="D33" s="136"/>
      <c r="E33" s="136"/>
      <c r="F33" s="136"/>
      <c r="G33" s="136"/>
      <c r="H33" s="136"/>
      <c r="I33" s="136"/>
      <c r="X33" s="290"/>
      <c r="Y33" s="245"/>
    </row>
    <row r="34" spans="1:55">
      <c r="A34" s="133">
        <f t="shared" si="4"/>
        <v>35</v>
      </c>
      <c r="B34" s="135" t="s">
        <v>93</v>
      </c>
      <c r="C34" s="136"/>
      <c r="D34" s="136"/>
      <c r="E34" s="136"/>
      <c r="F34" s="136"/>
      <c r="G34" s="138"/>
      <c r="H34" s="136"/>
      <c r="I34" s="136"/>
    </row>
    <row r="35" spans="1:55">
      <c r="A35" s="133"/>
      <c r="B35" s="135"/>
      <c r="C35" s="136"/>
      <c r="D35" s="136"/>
      <c r="E35" s="136"/>
      <c r="F35" s="136"/>
      <c r="G35" s="138"/>
      <c r="H35" s="136"/>
      <c r="I35" s="136"/>
    </row>
    <row r="36" spans="1:55">
      <c r="A36" s="133"/>
      <c r="B36" s="134"/>
      <c r="C36" s="134"/>
      <c r="D36" s="134"/>
      <c r="E36" s="320" t="str">
        <f>IF((F30-'2 - CapStructure'!Q16)&gt;1,"Total LTD ERROR",IF((F30-'2 - CapStructure'!Q16)&lt;-1,"Total LTD ERROR",""))</f>
        <v>Total LTD ERROR</v>
      </c>
      <c r="G36" s="134"/>
      <c r="H36" s="293"/>
      <c r="I36" s="294"/>
      <c r="J36" s="295"/>
      <c r="K36" s="295"/>
      <c r="L36" s="295"/>
      <c r="M36" s="295"/>
      <c r="N36" s="295"/>
      <c r="O36" s="295"/>
      <c r="P36" s="295"/>
      <c r="Q36" s="295"/>
      <c r="R36" s="295"/>
      <c r="S36" s="295"/>
      <c r="T36" s="295"/>
      <c r="U36" s="295"/>
      <c r="V36" s="137"/>
      <c r="W36" s="137"/>
      <c r="X36" s="137"/>
      <c r="Y36" s="137"/>
      <c r="Z36" s="137"/>
      <c r="AA36" s="137"/>
      <c r="AB36" s="137"/>
      <c r="AC36" s="137"/>
      <c r="AD36" s="137"/>
      <c r="AE36" s="137"/>
      <c r="AF36" s="137"/>
      <c r="AG36" s="137"/>
      <c r="AH36" s="137"/>
      <c r="AI36" s="137"/>
      <c r="AJ36" s="137"/>
      <c r="AK36" s="137"/>
      <c r="AL36" s="137"/>
      <c r="AM36" s="137"/>
      <c r="AN36" s="137"/>
      <c r="AO36" s="137"/>
      <c r="AP36" s="137"/>
      <c r="AQ36" s="137"/>
      <c r="AR36" s="137"/>
      <c r="AS36" s="137"/>
      <c r="AT36" s="137"/>
      <c r="AU36" s="137"/>
      <c r="AV36" s="137"/>
      <c r="AW36" s="137"/>
      <c r="AX36" s="137"/>
      <c r="AY36" s="137"/>
      <c r="AZ36" s="137"/>
      <c r="BA36" s="137"/>
      <c r="BB36" s="137"/>
      <c r="BC36" s="137"/>
    </row>
    <row r="37" spans="1:55">
      <c r="A37" s="44"/>
      <c r="B37" s="296"/>
      <c r="C37" s="296"/>
      <c r="D37" s="296"/>
      <c r="E37" s="296"/>
      <c r="F37" s="270"/>
      <c r="G37" s="296"/>
      <c r="H37" s="136"/>
      <c r="I37" s="178"/>
      <c r="J37" s="297"/>
      <c r="K37" s="297"/>
      <c r="L37" s="297"/>
      <c r="M37" s="137"/>
      <c r="N37" s="137"/>
      <c r="O37" s="137"/>
      <c r="P37" s="137"/>
      <c r="Q37" s="137"/>
      <c r="R37" s="137"/>
      <c r="S37" s="137"/>
      <c r="T37" s="137"/>
      <c r="U37" s="137"/>
    </row>
    <row r="38" spans="1:55">
      <c r="A38" s="44"/>
      <c r="B38" s="296"/>
      <c r="C38" s="296"/>
      <c r="D38" s="296"/>
      <c r="E38" s="296"/>
      <c r="F38" s="269"/>
      <c r="G38" s="296"/>
      <c r="H38" s="134"/>
      <c r="I38" s="294"/>
      <c r="J38" s="272"/>
      <c r="K38" s="272"/>
      <c r="L38" s="272"/>
      <c r="M38" s="272"/>
      <c r="N38" s="272"/>
      <c r="O38" s="272"/>
      <c r="P38" s="272"/>
      <c r="Q38" s="272"/>
      <c r="R38" s="272"/>
      <c r="S38" s="272"/>
      <c r="T38" s="272"/>
      <c r="U38" s="272"/>
    </row>
    <row r="39" spans="1:55">
      <c r="A39" s="44"/>
      <c r="B39" s="28"/>
      <c r="C39" s="28"/>
      <c r="D39" s="28"/>
      <c r="E39" s="28"/>
      <c r="F39" s="270"/>
      <c r="G39" s="28"/>
      <c r="H39" s="28"/>
      <c r="I39" s="45"/>
      <c r="J39" s="220" t="str">
        <f t="shared" ref="J39:U39" si="6">IF(J38&lt;&gt;0,"ERROR","")</f>
        <v/>
      </c>
      <c r="K39" s="220" t="str">
        <f t="shared" si="6"/>
        <v/>
      </c>
      <c r="L39" s="220" t="str">
        <f t="shared" si="6"/>
        <v/>
      </c>
      <c r="M39" s="220" t="str">
        <f t="shared" si="6"/>
        <v/>
      </c>
      <c r="N39" s="220" t="str">
        <f t="shared" si="6"/>
        <v/>
      </c>
      <c r="O39" s="220" t="str">
        <f t="shared" si="6"/>
        <v/>
      </c>
      <c r="P39" s="220" t="str">
        <f t="shared" si="6"/>
        <v/>
      </c>
      <c r="Q39" s="220" t="str">
        <f t="shared" si="6"/>
        <v/>
      </c>
      <c r="R39" s="220" t="str">
        <f t="shared" si="6"/>
        <v/>
      </c>
      <c r="S39" s="220" t="str">
        <f t="shared" si="6"/>
        <v/>
      </c>
      <c r="T39" s="220" t="str">
        <f t="shared" si="6"/>
        <v/>
      </c>
      <c r="U39" s="44" t="str">
        <f t="shared" si="6"/>
        <v/>
      </c>
    </row>
    <row r="40" spans="1:55">
      <c r="A40" s="44"/>
      <c r="B40" s="28"/>
      <c r="C40" s="28"/>
      <c r="D40" s="28"/>
      <c r="E40" s="28"/>
      <c r="F40" s="45"/>
      <c r="G40" s="28"/>
      <c r="H40" s="182"/>
    </row>
    <row r="41" spans="1:55">
      <c r="A41" s="46"/>
      <c r="B41" s="47"/>
      <c r="C41" s="48"/>
      <c r="D41" s="49"/>
      <c r="E41" s="49"/>
      <c r="F41" s="261"/>
      <c r="G41" s="51"/>
      <c r="H41" s="182"/>
      <c r="I41" s="97"/>
    </row>
    <row r="42" spans="1:55">
      <c r="A42" s="46"/>
      <c r="B42" s="47"/>
      <c r="C42" s="48"/>
      <c r="D42" s="49"/>
      <c r="E42" s="49"/>
      <c r="F42" s="50"/>
      <c r="G42" s="51"/>
      <c r="H42" s="52"/>
      <c r="I42" s="53"/>
    </row>
    <row r="43" spans="1:55">
      <c r="A43" s="46"/>
      <c r="B43" s="47"/>
      <c r="C43" s="48"/>
      <c r="D43" s="49"/>
      <c r="E43" s="49"/>
      <c r="F43" s="50"/>
      <c r="G43" s="51"/>
      <c r="H43" s="52"/>
      <c r="I43" s="53"/>
    </row>
    <row r="44" spans="1:55" hidden="1">
      <c r="A44" s="54"/>
      <c r="B44" s="28"/>
      <c r="C44" s="28"/>
      <c r="D44" s="28"/>
      <c r="E44" s="28"/>
      <c r="F44" s="45"/>
      <c r="G44" s="28"/>
      <c r="H44" s="55"/>
      <c r="I44" s="45"/>
    </row>
    <row r="45" spans="1:55" hidden="1">
      <c r="A45" s="54"/>
      <c r="B45" s="28"/>
      <c r="C45" s="28"/>
      <c r="D45" s="28"/>
      <c r="E45" s="28"/>
      <c r="F45" s="45"/>
      <c r="G45" s="28"/>
      <c r="H45" s="56"/>
      <c r="I45" s="45"/>
    </row>
    <row r="46" spans="1:55" hidden="1">
      <c r="A46" s="54"/>
      <c r="B46" s="28"/>
      <c r="C46" s="28"/>
      <c r="D46" s="28"/>
      <c r="E46" s="28"/>
      <c r="F46" s="45"/>
      <c r="G46" s="28"/>
      <c r="H46" s="28"/>
      <c r="I46" s="45"/>
    </row>
    <row r="47" spans="1:55">
      <c r="A47" s="46"/>
      <c r="B47" s="47"/>
      <c r="C47" s="48"/>
      <c r="D47" s="49"/>
      <c r="E47" s="49"/>
      <c r="F47" s="50"/>
      <c r="G47" s="51"/>
      <c r="H47" s="52"/>
      <c r="I47" s="53"/>
    </row>
    <row r="48" spans="1:55">
      <c r="A48" s="46"/>
      <c r="B48" s="47"/>
      <c r="C48" s="48"/>
      <c r="D48" s="49"/>
      <c r="E48" s="49"/>
      <c r="F48" s="50"/>
      <c r="G48" s="51"/>
      <c r="H48" s="52"/>
      <c r="I48" s="53"/>
    </row>
    <row r="49" spans="1:9">
      <c r="A49" s="54"/>
      <c r="B49" s="28"/>
      <c r="C49" s="28"/>
      <c r="D49" s="28"/>
      <c r="E49" s="28"/>
      <c r="F49" s="45"/>
      <c r="G49" s="28"/>
      <c r="H49" s="28"/>
      <c r="I49" s="45"/>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44"/>
      <c r="B58" s="28"/>
      <c r="C58" s="47"/>
      <c r="D58" s="28"/>
      <c r="E58" s="28"/>
      <c r="F58" s="45"/>
      <c r="G58" s="28"/>
      <c r="H58" s="28"/>
      <c r="I58" s="45"/>
    </row>
    <row r="59" spans="1:9">
      <c r="C59" s="24"/>
      <c r="E59" s="30"/>
    </row>
    <row r="60" spans="1:9">
      <c r="C60" s="29"/>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4"/>
  <dimension ref="A1:L45"/>
  <sheetViews>
    <sheetView zoomScaleNormal="100" workbookViewId="0">
      <selection activeCell="J49" sqref="J49"/>
    </sheetView>
  </sheetViews>
  <sheetFormatPr defaultColWidth="11.5" defaultRowHeight="12.75"/>
  <cols>
    <col min="1" max="1" width="3.83203125" style="16" customWidth="1"/>
    <col min="2" max="2" width="37.33203125" style="16" customWidth="1"/>
    <col min="3" max="3" width="18.1640625" style="16" customWidth="1"/>
    <col min="4" max="4" width="13.5" style="16" customWidth="1"/>
    <col min="5" max="5" width="13.1640625" style="16" customWidth="1"/>
    <col min="6" max="6" width="13.5" style="16" customWidth="1"/>
    <col min="7" max="7" width="11.5" style="16" customWidth="1"/>
    <col min="8" max="8" width="13.83203125" style="16" customWidth="1"/>
    <col min="9" max="9" width="11.1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66" t="e">
        <f>#REF!</f>
        <v>#REF!</v>
      </c>
      <c r="C5" s="266"/>
      <c r="D5" s="266"/>
      <c r="E5" s="266"/>
      <c r="F5" s="266"/>
      <c r="H5" s="238"/>
      <c r="L5" s="241"/>
    </row>
    <row r="6" spans="1:12">
      <c r="A6" s="18"/>
      <c r="C6" s="19"/>
      <c r="H6" s="238"/>
      <c r="L6" s="241"/>
    </row>
    <row r="7" spans="1:12" ht="18">
      <c r="A7" s="18"/>
      <c r="B7" s="509" t="s">
        <v>227</v>
      </c>
      <c r="C7" s="510"/>
      <c r="D7" s="510"/>
      <c r="E7" s="510"/>
      <c r="F7" s="511"/>
      <c r="H7" s="238"/>
      <c r="L7" s="241"/>
    </row>
    <row r="8" spans="1:12" ht="15.75">
      <c r="A8" s="18"/>
      <c r="B8" s="512" t="s">
        <v>228</v>
      </c>
      <c r="C8" s="513"/>
      <c r="D8" s="513"/>
      <c r="E8" s="513"/>
      <c r="F8" s="514"/>
      <c r="H8" s="238"/>
      <c r="L8" s="241"/>
    </row>
    <row r="9" spans="1:12">
      <c r="A9" s="193">
        <v>1</v>
      </c>
      <c r="B9" s="128" t="s">
        <v>5</v>
      </c>
      <c r="C9" s="128" t="s">
        <v>27</v>
      </c>
      <c r="D9" s="128" t="s">
        <v>52</v>
      </c>
      <c r="E9" s="128" t="s">
        <v>64</v>
      </c>
      <c r="F9" s="128" t="s">
        <v>65</v>
      </c>
      <c r="H9" s="238"/>
      <c r="L9" s="241"/>
    </row>
    <row r="10" spans="1:12">
      <c r="A10" s="193">
        <f t="shared" ref="A10:A24" si="0">+A9+1</f>
        <v>2</v>
      </c>
      <c r="B10" s="104"/>
      <c r="C10" s="104"/>
      <c r="D10" s="104"/>
      <c r="E10" s="104"/>
      <c r="F10" s="104"/>
      <c r="H10" s="238"/>
      <c r="L10" s="241"/>
    </row>
    <row r="11" spans="1:12">
      <c r="A11" s="193">
        <f t="shared" si="0"/>
        <v>3</v>
      </c>
      <c r="B11" s="105" t="s">
        <v>2</v>
      </c>
      <c r="C11" s="106"/>
      <c r="D11" s="106"/>
      <c r="E11" s="106"/>
      <c r="F11" s="106" t="s">
        <v>7</v>
      </c>
      <c r="H11" s="238"/>
      <c r="L11" s="241"/>
    </row>
    <row r="12" spans="1:12">
      <c r="A12" s="193">
        <f t="shared" si="0"/>
        <v>4</v>
      </c>
      <c r="B12" s="106"/>
      <c r="C12" s="107"/>
      <c r="D12" s="106"/>
      <c r="E12" s="106"/>
      <c r="F12" s="107" t="s">
        <v>8</v>
      </c>
      <c r="H12" s="238"/>
      <c r="L12" s="241"/>
    </row>
    <row r="13" spans="1:12">
      <c r="A13" s="193">
        <f t="shared" si="0"/>
        <v>5</v>
      </c>
      <c r="B13" s="108" t="s">
        <v>9</v>
      </c>
      <c r="C13" s="108" t="s">
        <v>79</v>
      </c>
      <c r="D13" s="108" t="s">
        <v>10</v>
      </c>
      <c r="E13" s="108" t="s">
        <v>11</v>
      </c>
      <c r="F13" s="108" t="s">
        <v>12</v>
      </c>
      <c r="H13" s="238"/>
      <c r="L13" s="241"/>
    </row>
    <row r="14" spans="1:12">
      <c r="A14" s="193">
        <f t="shared" si="0"/>
        <v>6</v>
      </c>
      <c r="B14" s="109"/>
      <c r="C14" s="109"/>
      <c r="D14" s="109"/>
      <c r="E14" s="109"/>
      <c r="F14" s="109"/>
      <c r="H14" s="238"/>
      <c r="L14" s="241"/>
    </row>
    <row r="15" spans="1:12">
      <c r="A15" s="193">
        <f t="shared" si="0"/>
        <v>7</v>
      </c>
      <c r="B15" s="110" t="s">
        <v>13</v>
      </c>
      <c r="C15" s="166" t="e">
        <f>#REF!</f>
        <v>#REF!</v>
      </c>
      <c r="D15" s="559" t="e">
        <f>#REF!</f>
        <v>#REF!</v>
      </c>
      <c r="E15" s="350" t="e">
        <f>'A2  STD Cost Rate-Prior Fac'!F23</f>
        <v>#REF!</v>
      </c>
      <c r="F15" s="181" t="e">
        <f>ROUND(D15*E15,5)</f>
        <v>#REF!</v>
      </c>
      <c r="L15" s="238"/>
    </row>
    <row r="16" spans="1:12">
      <c r="A16" s="193">
        <f t="shared" si="0"/>
        <v>8</v>
      </c>
      <c r="B16" s="109"/>
      <c r="C16" s="168"/>
      <c r="D16" s="181"/>
      <c r="E16" s="167"/>
      <c r="F16" s="181"/>
      <c r="L16" s="238"/>
    </row>
    <row r="17" spans="1:12">
      <c r="A17" s="193">
        <f t="shared" si="0"/>
        <v>9</v>
      </c>
      <c r="B17" s="110" t="s">
        <v>14</v>
      </c>
      <c r="C17" s="168" t="e">
        <f>#REF!</f>
        <v>#REF!</v>
      </c>
      <c r="D17" s="515" t="e">
        <f>#REF!</f>
        <v>#REF!</v>
      </c>
      <c r="E17" s="169" t="e">
        <f>#REF!</f>
        <v>#REF!</v>
      </c>
      <c r="F17" s="181" t="e">
        <f>ROUND(D17*E17,5)</f>
        <v>#REF!</v>
      </c>
      <c r="L17" s="238"/>
    </row>
    <row r="18" spans="1:12">
      <c r="A18" s="193">
        <f t="shared" si="0"/>
        <v>10</v>
      </c>
      <c r="B18" s="111"/>
      <c r="C18" s="168"/>
      <c r="D18" s="181"/>
      <c r="E18" s="171"/>
      <c r="F18" s="358"/>
      <c r="H18" s="516"/>
      <c r="I18" s="516"/>
      <c r="J18" s="516"/>
      <c r="K18" s="516"/>
      <c r="L18" s="516"/>
    </row>
    <row r="19" spans="1:12">
      <c r="A19" s="193">
        <f t="shared" si="0"/>
        <v>11</v>
      </c>
      <c r="B19" s="110" t="s">
        <v>15</v>
      </c>
      <c r="C19" s="172" t="e">
        <f>#REF!</f>
        <v>#REF!</v>
      </c>
      <c r="D19" s="338" t="e">
        <f>#REF!</f>
        <v>#REF!</v>
      </c>
      <c r="E19" s="517" t="e">
        <f>#REF!</f>
        <v>#REF!</v>
      </c>
      <c r="F19" s="359" t="e">
        <f>ROUND(D19*E19,5)</f>
        <v>#REF!</v>
      </c>
      <c r="H19" s="252"/>
      <c r="I19" s="252"/>
      <c r="J19" s="253"/>
      <c r="K19" s="254"/>
      <c r="L19" s="169"/>
    </row>
    <row r="20" spans="1:12">
      <c r="A20" s="193">
        <f t="shared" si="0"/>
        <v>12</v>
      </c>
      <c r="B20" s="111"/>
      <c r="C20" s="169"/>
      <c r="D20" s="173"/>
      <c r="E20" s="174"/>
      <c r="F20" s="169"/>
      <c r="H20" s="252"/>
      <c r="I20" s="252"/>
      <c r="J20" s="253"/>
      <c r="K20" s="254"/>
      <c r="L20" s="169"/>
    </row>
    <row r="21" spans="1:12">
      <c r="A21" s="193">
        <f t="shared" si="0"/>
        <v>13</v>
      </c>
      <c r="B21" s="110" t="s">
        <v>16</v>
      </c>
      <c r="C21" s="175" t="e">
        <f>ROUND(SUM(C15:C19),2)</f>
        <v>#REF!</v>
      </c>
      <c r="D21" s="244" t="e">
        <f>SUM(D15:D19)</f>
        <v>#REF!</v>
      </c>
      <c r="E21" s="176"/>
      <c r="F21" s="227" t="e">
        <f>ROUND(SUM(F15:F19),5)</f>
        <v>#REF!</v>
      </c>
      <c r="H21" s="112"/>
      <c r="I21" s="112"/>
      <c r="J21" s="253"/>
      <c r="K21" s="169"/>
      <c r="L21" s="255"/>
    </row>
    <row r="22" spans="1:12">
      <c r="A22" s="193">
        <f t="shared" si="0"/>
        <v>14</v>
      </c>
      <c r="B22" s="104"/>
      <c r="C22" s="112"/>
      <c r="D22" s="112"/>
      <c r="E22" s="112"/>
      <c r="F22" s="112"/>
      <c r="H22" s="104"/>
      <c r="I22" s="104"/>
      <c r="J22" s="104"/>
    </row>
    <row r="23" spans="1:12">
      <c r="A23" s="193">
        <f t="shared" si="0"/>
        <v>15</v>
      </c>
      <c r="B23" s="104"/>
      <c r="C23" s="104"/>
      <c r="D23" s="104"/>
      <c r="E23" s="140"/>
      <c r="F23" s="104"/>
    </row>
    <row r="24" spans="1:12">
      <c r="A24" s="193">
        <f t="shared" si="0"/>
        <v>16</v>
      </c>
      <c r="B24" s="110" t="s">
        <v>229</v>
      </c>
      <c r="C24" s="104"/>
      <c r="D24" s="104"/>
      <c r="E24" s="104"/>
      <c r="F24" s="104"/>
      <c r="G24" s="242"/>
    </row>
    <row r="25" spans="1:12">
      <c r="A25" s="15"/>
      <c r="B25" s="104"/>
      <c r="C25" s="104"/>
      <c r="D25" s="104"/>
      <c r="E25" s="104"/>
      <c r="F25" s="104"/>
    </row>
    <row r="26" spans="1:12">
      <c r="A26" s="15"/>
      <c r="B26" s="104"/>
      <c r="C26" s="168"/>
      <c r="D26" s="104"/>
      <c r="E26" s="104"/>
      <c r="F26" s="104"/>
    </row>
    <row r="27" spans="1:12">
      <c r="A27" s="15"/>
      <c r="B27" s="104"/>
      <c r="C27" s="168"/>
      <c r="D27" s="104"/>
      <c r="E27" s="104"/>
      <c r="F27" s="104"/>
    </row>
    <row r="28" spans="1:12">
      <c r="A28" s="15"/>
      <c r="B28" s="104"/>
      <c r="C28" s="168"/>
      <c r="D28" s="104"/>
      <c r="E28" s="104"/>
      <c r="F28" s="104"/>
    </row>
    <row r="29" spans="1:12">
      <c r="A29" s="15"/>
      <c r="B29" s="104"/>
      <c r="D29" s="104"/>
      <c r="E29" s="104"/>
      <c r="F29" s="104"/>
    </row>
    <row r="30" spans="1:12">
      <c r="A30" s="15"/>
      <c r="B30" s="104"/>
      <c r="C30" s="194"/>
      <c r="D30" s="104"/>
      <c r="E30" s="104"/>
      <c r="F30" s="104"/>
    </row>
    <row r="31" spans="1:12">
      <c r="A31" s="15"/>
      <c r="B31" s="104"/>
      <c r="C31" s="104"/>
      <c r="D31" s="104"/>
      <c r="E31" s="104"/>
      <c r="F31" s="104"/>
    </row>
    <row r="32" spans="1:12">
      <c r="A32" s="15"/>
      <c r="B32" s="104"/>
      <c r="C32" s="104"/>
      <c r="D32" s="104"/>
      <c r="E32" s="104"/>
      <c r="F32" s="104"/>
    </row>
    <row r="33" spans="2:6">
      <c r="B33" s="104"/>
      <c r="C33" s="104"/>
      <c r="D33" s="104"/>
      <c r="E33" s="104"/>
      <c r="F33" s="104"/>
    </row>
    <row r="34" spans="2:6">
      <c r="B34" s="104"/>
      <c r="C34" s="104"/>
      <c r="D34" s="104"/>
      <c r="E34" s="104"/>
      <c r="F34" s="104"/>
    </row>
    <row r="37" spans="2:6">
      <c r="C37" s="20"/>
      <c r="D37" s="21"/>
    </row>
    <row r="38" spans="2:6">
      <c r="D38" s="21"/>
    </row>
    <row r="39" spans="2:6">
      <c r="C39" s="20"/>
      <c r="D39" s="21"/>
    </row>
    <row r="40" spans="2:6">
      <c r="C40" s="20"/>
      <c r="D40" s="21"/>
    </row>
    <row r="41" spans="2:6">
      <c r="C41" s="20"/>
      <c r="D41" s="21"/>
    </row>
    <row r="42" spans="2:6">
      <c r="C42" s="20"/>
      <c r="D42" s="21"/>
    </row>
    <row r="43" spans="2:6">
      <c r="D43" s="21"/>
    </row>
    <row r="44" spans="2:6">
      <c r="C44" s="20"/>
      <c r="D44" s="21"/>
    </row>
    <row r="45" spans="2:6">
      <c r="D45" s="22"/>
    </row>
  </sheetData>
  <phoneticPr fontId="25" type="noConversion"/>
  <printOptions horizontalCentered="1"/>
  <pageMargins left="0.6" right="0.75" top="0.75" bottom="0.72" header="0.5" footer="0.34"/>
  <pageSetup orientation="landscape" r:id="rId1"/>
  <headerFooter alignWithMargins="0">
    <oddFooter>&amp;C&amp;A&amp;R&amp;8                   &amp;F</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6">
    <pageSetUpPr fitToPage="1"/>
  </sheetPr>
  <dimension ref="A1:H107"/>
  <sheetViews>
    <sheetView zoomScaleNormal="100" workbookViewId="0">
      <selection activeCell="J49" sqref="J49"/>
    </sheetView>
  </sheetViews>
  <sheetFormatPr defaultColWidth="11.5" defaultRowHeight="12.75"/>
  <cols>
    <col min="1" max="1" width="8.33203125" style="5" customWidth="1"/>
    <col min="2" max="2" width="46" style="5" customWidth="1"/>
    <col min="3" max="3" width="15.832031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ht="20.25">
      <c r="B1" s="518" t="s">
        <v>230</v>
      </c>
      <c r="C1" s="518"/>
      <c r="D1" s="518"/>
      <c r="E1" s="518"/>
      <c r="F1" s="518"/>
      <c r="G1" s="519"/>
    </row>
    <row r="2" spans="1:8">
      <c r="A2" s="3" t="s">
        <v>2</v>
      </c>
      <c r="B2" s="4"/>
      <c r="C2" s="4"/>
      <c r="D2" s="4"/>
      <c r="E2" s="4"/>
      <c r="F2" s="4"/>
      <c r="G2" s="4"/>
      <c r="H2" s="4"/>
    </row>
    <row r="3" spans="1:8" ht="15.75">
      <c r="A3" s="34"/>
      <c r="B3" s="335" t="s">
        <v>25</v>
      </c>
      <c r="C3" s="201"/>
      <c r="D3" s="201"/>
      <c r="E3" s="201"/>
      <c r="F3" s="201"/>
    </row>
    <row r="4" spans="1:8" ht="15.75">
      <c r="A4" s="34"/>
      <c r="B4" s="335" t="s">
        <v>37</v>
      </c>
      <c r="C4" s="201"/>
      <c r="D4" s="201"/>
      <c r="E4" s="201"/>
      <c r="F4" s="201"/>
    </row>
    <row r="5" spans="1:8" ht="15.75" customHeight="1">
      <c r="B5" s="336" t="e">
        <f>#REF!</f>
        <v>#REF!</v>
      </c>
      <c r="C5" s="202"/>
      <c r="D5" s="202"/>
      <c r="E5" s="202"/>
      <c r="F5" s="202"/>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'A3  STD Int &amp; Fees-Prior Fac'!C11</f>
        <v>209019356.13</v>
      </c>
      <c r="D13" s="211">
        <f>IF(E13=0,"NA",(E13/C13))</f>
        <v>2.713973339613502E-3</v>
      </c>
      <c r="E13" s="76">
        <f>'A3  STD Int &amp; Fees-Prior Fac'!D11</f>
        <v>567272.95999999996</v>
      </c>
      <c r="F13" s="74"/>
      <c r="G13" s="75"/>
    </row>
    <row r="14" spans="1:8">
      <c r="A14" s="3">
        <f t="shared" si="0"/>
        <v>7</v>
      </c>
      <c r="B14" s="67" t="s">
        <v>115</v>
      </c>
      <c r="C14" s="76">
        <f>'A3  STD Int &amp; Fees-Prior Fac'!C12</f>
        <v>0</v>
      </c>
      <c r="D14" s="211" t="e">
        <f>IF(E14=0,"NA",(E14/C14))</f>
        <v>#REF!</v>
      </c>
      <c r="E14" s="76" t="e">
        <f>'A3  STD Int &amp; Fees-Prior Fac'!D12</f>
        <v>#REF!</v>
      </c>
      <c r="F14" s="74"/>
      <c r="G14" s="75"/>
    </row>
    <row r="15" spans="1:8">
      <c r="A15" s="3">
        <f t="shared" si="0"/>
        <v>8</v>
      </c>
      <c r="B15" s="67" t="s">
        <v>149</v>
      </c>
      <c r="C15" s="76" t="e">
        <f>'A3  STD Int &amp; Fees-Prior Fac'!C13</f>
        <v>#REF!</v>
      </c>
      <c r="D15" s="211" t="e">
        <f>IF(E15=0,"NA",(E15/C15))</f>
        <v>#REF!</v>
      </c>
      <c r="E15" s="76" t="e">
        <f>'A3  STD Int &amp; Fees-Prior Fac'!D13</f>
        <v>#REF!</v>
      </c>
      <c r="F15" s="74"/>
      <c r="G15" s="75"/>
    </row>
    <row r="16" spans="1:8">
      <c r="A16" s="3">
        <f t="shared" si="0"/>
        <v>9</v>
      </c>
      <c r="B16" s="67" t="s">
        <v>150</v>
      </c>
      <c r="C16" s="76" t="e">
        <f>'A3  STD Int &amp; Fees-Prior Fac'!C14</f>
        <v>#REF!</v>
      </c>
      <c r="D16" s="211" t="e">
        <f>IF(E16=0,"NA",(E16/C16))</f>
        <v>#REF!</v>
      </c>
      <c r="E16" s="76" t="e">
        <f>'A3  STD Int &amp; Fees-Prior Fac'!D14</f>
        <v>#REF!</v>
      </c>
      <c r="F16" s="74"/>
      <c r="G16" s="75"/>
    </row>
    <row r="17" spans="1:7">
      <c r="A17" s="3">
        <f t="shared" si="0"/>
        <v>10</v>
      </c>
      <c r="B17" s="328" t="s">
        <v>157</v>
      </c>
      <c r="C17" s="330" t="e">
        <f>SUM(C13:C16)</f>
        <v>#REF!</v>
      </c>
      <c r="D17" s="331" t="e">
        <f>IF(E17=0,"NA",(E17/C17))</f>
        <v>#REF!</v>
      </c>
      <c r="E17" s="329" t="e">
        <f>SUM(E13:E16)</f>
        <v>#REF!</v>
      </c>
      <c r="F17" s="74"/>
      <c r="G17" s="75"/>
    </row>
    <row r="18" spans="1:7">
      <c r="A18" s="3">
        <f t="shared" si="0"/>
        <v>11</v>
      </c>
      <c r="B18" s="67"/>
      <c r="C18" s="86"/>
      <c r="D18" s="212"/>
      <c r="E18" s="77"/>
      <c r="F18" s="67"/>
      <c r="G18" s="75"/>
    </row>
    <row r="19" spans="1:7">
      <c r="A19" s="3">
        <f t="shared" si="0"/>
        <v>12</v>
      </c>
      <c r="B19" s="71" t="s">
        <v>54</v>
      </c>
      <c r="C19" s="87"/>
      <c r="D19" s="88"/>
      <c r="E19" s="349" t="e">
        <f>'A3  STD Int &amp; Fees-Prior Fac'!H16</f>
        <v>#REF!</v>
      </c>
      <c r="F19" s="191" t="s">
        <v>77</v>
      </c>
      <c r="G19" s="75"/>
    </row>
    <row r="20" spans="1:7">
      <c r="A20" s="3">
        <f t="shared" si="0"/>
        <v>13</v>
      </c>
      <c r="B20" s="71"/>
      <c r="C20" s="78"/>
      <c r="D20" s="79"/>
      <c r="E20" s="83"/>
      <c r="F20" s="74"/>
      <c r="G20" s="75"/>
    </row>
    <row r="21" spans="1:7">
      <c r="A21" s="3">
        <f t="shared" si="0"/>
        <v>14</v>
      </c>
      <c r="B21" s="71" t="s">
        <v>55</v>
      </c>
      <c r="C21" s="78"/>
      <c r="D21" s="79"/>
      <c r="E21" s="349">
        <f>-'A4  STD Amort-Prior Fac'!E25</f>
        <v>293659.07999999996</v>
      </c>
      <c r="F21" s="191" t="s">
        <v>98</v>
      </c>
      <c r="G21" s="75"/>
    </row>
    <row r="22" spans="1:7" ht="13.5" thickBot="1">
      <c r="A22" s="3">
        <f t="shared" si="0"/>
        <v>15</v>
      </c>
      <c r="B22" s="67"/>
      <c r="C22" s="77"/>
      <c r="D22" s="76"/>
      <c r="E22" s="84"/>
      <c r="G22" s="67"/>
    </row>
    <row r="23" spans="1:7" ht="13.5" thickBot="1">
      <c r="A23" s="3">
        <f t="shared" si="0"/>
        <v>16</v>
      </c>
      <c r="B23" s="80" t="s">
        <v>39</v>
      </c>
      <c r="C23" s="81" t="e">
        <f>C17</f>
        <v>#REF!</v>
      </c>
      <c r="D23" s="82"/>
      <c r="E23" s="81" t="e">
        <f>SUM(E17:E22)</f>
        <v>#REF!</v>
      </c>
      <c r="F23" s="216" t="e">
        <f>E23/C23</f>
        <v>#REF!</v>
      </c>
      <c r="G23" s="75"/>
    </row>
    <row r="24" spans="1:7">
      <c r="A24" s="3">
        <f t="shared" si="0"/>
        <v>17</v>
      </c>
      <c r="B24" s="67"/>
      <c r="C24" s="67"/>
      <c r="D24" s="67"/>
      <c r="E24" s="67"/>
      <c r="F24" s="67"/>
      <c r="G24" s="75"/>
    </row>
    <row r="25" spans="1:7">
      <c r="A25" s="3">
        <f t="shared" si="0"/>
        <v>18</v>
      </c>
      <c r="E25" s="10"/>
      <c r="F25" s="9"/>
      <c r="G25" s="10"/>
    </row>
    <row r="26" spans="1:7">
      <c r="A26" s="3">
        <f t="shared" si="0"/>
        <v>19</v>
      </c>
      <c r="B26" s="131" t="s">
        <v>174</v>
      </c>
      <c r="C26" s="520"/>
      <c r="D26" s="520"/>
      <c r="E26" s="520"/>
      <c r="F26" s="71"/>
      <c r="G26" s="10"/>
    </row>
    <row r="27" spans="1:7">
      <c r="A27" s="3">
        <f t="shared" si="0"/>
        <v>20</v>
      </c>
      <c r="B27" s="131" t="s">
        <v>231</v>
      </c>
      <c r="C27" s="520"/>
      <c r="D27" s="520"/>
      <c r="E27" s="520"/>
      <c r="F27" s="71"/>
      <c r="G27" s="10"/>
    </row>
    <row r="28" spans="1:7">
      <c r="A28" s="3">
        <f t="shared" si="0"/>
        <v>21</v>
      </c>
      <c r="B28" s="131" t="s">
        <v>232</v>
      </c>
      <c r="C28" s="71"/>
      <c r="D28" s="71"/>
      <c r="E28" s="71"/>
      <c r="F28" s="71"/>
      <c r="G28" s="10"/>
    </row>
    <row r="29" spans="1:7">
      <c r="A29" s="3"/>
      <c r="B29" s="131"/>
      <c r="E29" s="10"/>
      <c r="F29" s="9"/>
      <c r="G29" s="10"/>
    </row>
    <row r="30" spans="1:7">
      <c r="A30" s="3"/>
      <c r="B30" s="131"/>
    </row>
    <row r="31" spans="1:7">
      <c r="A31" s="3"/>
      <c r="B31" s="8"/>
    </row>
    <row r="32" spans="1:7">
      <c r="A32" s="3"/>
      <c r="B32" s="8"/>
    </row>
    <row r="33" spans="1:7">
      <c r="A33" s="3" t="s">
        <v>2</v>
      </c>
    </row>
    <row r="34" spans="1:7" ht="12.75" customHeight="1">
      <c r="A34" s="11"/>
    </row>
    <row r="35" spans="1:7">
      <c r="A35" s="3" t="s">
        <v>2</v>
      </c>
      <c r="E35" s="10"/>
      <c r="F35" s="9"/>
      <c r="G35" s="10"/>
    </row>
    <row r="36" spans="1:7">
      <c r="A36" s="3" t="s">
        <v>2</v>
      </c>
      <c r="E36" s="10"/>
      <c r="F36" s="9"/>
      <c r="G36" s="10"/>
    </row>
    <row r="37" spans="1:7">
      <c r="E37" s="10"/>
      <c r="F37" s="9"/>
      <c r="G37" s="10"/>
    </row>
    <row r="41" spans="1:7">
      <c r="D41" s="12"/>
      <c r="E41" s="10"/>
      <c r="F41" s="9"/>
      <c r="G41" s="10"/>
    </row>
    <row r="42" spans="1:7">
      <c r="D42" s="12"/>
      <c r="E42" s="10"/>
      <c r="F42" s="9"/>
      <c r="G42" s="10"/>
    </row>
    <row r="43" spans="1:7">
      <c r="D43" s="12"/>
      <c r="E43" s="10"/>
      <c r="F43" s="9"/>
      <c r="G43" s="10"/>
    </row>
    <row r="44" spans="1:7">
      <c r="D44" s="12"/>
      <c r="E44" s="10"/>
      <c r="F44" s="9"/>
      <c r="G44" s="10"/>
    </row>
    <row r="45" spans="1:7">
      <c r="E45" s="10"/>
    </row>
    <row r="46" spans="1:7">
      <c r="E46" s="10"/>
      <c r="G46" s="10"/>
    </row>
    <row r="55" spans="2:2">
      <c r="B55" s="12"/>
    </row>
    <row r="56" spans="2:2">
      <c r="B56" s="8"/>
    </row>
    <row r="73" spans="6:6">
      <c r="F73" s="9"/>
    </row>
    <row r="84" spans="4:4">
      <c r="D84" s="12"/>
    </row>
    <row r="86" spans="4:4">
      <c r="D86" s="12"/>
    </row>
    <row r="89" spans="4:4">
      <c r="D89" s="12"/>
    </row>
    <row r="90" spans="4:4">
      <c r="D90" s="12"/>
    </row>
    <row r="95" spans="4:4">
      <c r="D95" s="12"/>
    </row>
    <row r="96" spans="4:4">
      <c r="D96" s="12"/>
    </row>
    <row r="103" spans="3:3">
      <c r="C103" s="13"/>
    </row>
    <row r="104" spans="3:3">
      <c r="C104" s="14"/>
    </row>
    <row r="106" spans="3:3">
      <c r="C106" s="13"/>
    </row>
    <row r="107" spans="3:3">
      <c r="C107" s="9"/>
    </row>
  </sheetData>
  <phoneticPr fontId="25" type="noConversion"/>
  <printOptions horizontalCentered="1"/>
  <pageMargins left="0.75" right="0.75" top="0.65" bottom="0.63" header="0.5" footer="0.31"/>
  <pageSetup orientation="landscape" r:id="rId1"/>
  <headerFooter alignWithMargins="0">
    <oddFooter>&amp;C&amp;A&amp;R&amp;8&amp;F</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4"/>
  <dimension ref="A1:O41"/>
  <sheetViews>
    <sheetView zoomScaleNormal="100" workbookViewId="0">
      <selection activeCell="J49" sqref="J49"/>
    </sheetView>
  </sheetViews>
  <sheetFormatPr defaultRowHeight="11.25"/>
  <cols>
    <col min="1" max="1" width="5.1640625" customWidth="1"/>
    <col min="2" max="2" width="24.6640625" customWidth="1"/>
    <col min="3" max="3" width="16.1640625" customWidth="1"/>
    <col min="4" max="4" width="15.1640625" customWidth="1"/>
    <col min="5" max="5" width="11.83203125" customWidth="1"/>
    <col min="6" max="6" width="15" customWidth="1"/>
    <col min="7" max="7" width="14.33203125" customWidth="1"/>
    <col min="8" max="8" width="14.83203125" customWidth="1"/>
    <col min="9" max="10" width="12.83203125" customWidth="1"/>
    <col min="11" max="11" width="5.83203125" customWidth="1"/>
    <col min="12" max="12" width="8.5" customWidth="1"/>
    <col min="13" max="13" width="10" customWidth="1"/>
    <col min="14" max="14" width="11.1640625" customWidth="1"/>
    <col min="15" max="15" width="11.5" customWidth="1"/>
  </cols>
  <sheetData>
    <row r="1" spans="1:15" ht="20.25">
      <c r="A1" s="35"/>
      <c r="B1" s="36" t="s">
        <v>46</v>
      </c>
      <c r="C1" s="36"/>
      <c r="D1" s="35"/>
      <c r="E1" s="521" t="s">
        <v>230</v>
      </c>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e">
        <f>#REF!</f>
        <v>#REF!</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 t="shared" ref="A6:A40" si="0">+A5+1</f>
        <v>2</v>
      </c>
      <c r="B6" s="352" t="s">
        <v>121</v>
      </c>
      <c r="C6" s="353"/>
      <c r="D6" s="353"/>
      <c r="E6" s="353"/>
      <c r="F6" s="353"/>
      <c r="G6" s="353"/>
      <c r="H6" s="150"/>
      <c r="I6" s="150"/>
      <c r="J6" s="150"/>
      <c r="K6" s="354"/>
      <c r="M6" s="35"/>
      <c r="N6" s="35"/>
      <c r="O6" s="35"/>
    </row>
    <row r="7" spans="1:15" ht="12">
      <c r="A7" s="192">
        <f t="shared" si="0"/>
        <v>3</v>
      </c>
      <c r="B7" s="522"/>
      <c r="C7" s="206"/>
      <c r="D7" s="206"/>
      <c r="E7" s="206"/>
      <c r="F7" s="206"/>
      <c r="G7" s="206"/>
      <c r="H7" s="89"/>
      <c r="I7" s="89"/>
      <c r="J7" s="89"/>
      <c r="K7" s="152"/>
      <c r="M7" s="35"/>
      <c r="N7" s="35"/>
      <c r="O7" s="35"/>
    </row>
    <row r="8" spans="1:15" ht="12">
      <c r="A8" s="192">
        <f t="shared" si="0"/>
        <v>4</v>
      </c>
      <c r="B8" s="205"/>
      <c r="C8" s="206"/>
      <c r="D8" s="385" t="s">
        <v>233</v>
      </c>
      <c r="E8" s="213" t="s">
        <v>234</v>
      </c>
      <c r="F8" s="213" t="s">
        <v>235</v>
      </c>
      <c r="G8" s="386" t="s">
        <v>233</v>
      </c>
      <c r="H8" s="38"/>
      <c r="I8" s="38"/>
      <c r="J8" s="38"/>
      <c r="K8" s="355" t="s">
        <v>2</v>
      </c>
      <c r="L8" s="35"/>
      <c r="M8" s="273"/>
      <c r="N8" s="35"/>
      <c r="O8" s="35"/>
    </row>
    <row r="9" spans="1:15" ht="12">
      <c r="A9" s="192">
        <f t="shared" si="0"/>
        <v>5</v>
      </c>
      <c r="B9" s="205"/>
      <c r="C9" s="213" t="s">
        <v>50</v>
      </c>
      <c r="D9" s="213" t="s">
        <v>114</v>
      </c>
      <c r="E9" s="213" t="s">
        <v>50</v>
      </c>
      <c r="F9" s="213" t="s">
        <v>236</v>
      </c>
      <c r="G9" s="213" t="s">
        <v>50</v>
      </c>
      <c r="H9" s="213" t="s">
        <v>131</v>
      </c>
      <c r="I9" s="38"/>
      <c r="J9" s="38"/>
      <c r="K9" s="355"/>
      <c r="L9" s="204"/>
      <c r="M9" s="35"/>
      <c r="N9" s="35"/>
      <c r="O9" s="35"/>
    </row>
    <row r="10" spans="1:15" ht="12">
      <c r="A10" s="192">
        <f t="shared" si="0"/>
        <v>6</v>
      </c>
      <c r="B10" s="205"/>
      <c r="C10" s="214" t="s">
        <v>151</v>
      </c>
      <c r="D10" s="214" t="s">
        <v>38</v>
      </c>
      <c r="E10" s="214" t="s">
        <v>99</v>
      </c>
      <c r="F10" s="214" t="s">
        <v>245</v>
      </c>
      <c r="G10" s="214" t="s">
        <v>99</v>
      </c>
      <c r="H10" s="214" t="s">
        <v>152</v>
      </c>
      <c r="I10" s="40"/>
      <c r="J10" s="38"/>
      <c r="K10" s="355"/>
      <c r="L10" s="204"/>
      <c r="M10" s="239"/>
      <c r="N10" s="35"/>
      <c r="O10" s="35"/>
    </row>
    <row r="11" spans="1:15" ht="12">
      <c r="A11" s="192">
        <f t="shared" si="0"/>
        <v>7</v>
      </c>
      <c r="B11" s="205" t="s">
        <v>36</v>
      </c>
      <c r="C11" s="260">
        <f>'4 - STD OS &amp; Comm Fees'!C11</f>
        <v>209019356.13</v>
      </c>
      <c r="D11" s="260">
        <f>G11*C11</f>
        <v>567272.95999999996</v>
      </c>
      <c r="E11" s="268">
        <f>'4 - STD OS &amp; Comm Fees'!E11</f>
        <v>2.713973339613502E-3</v>
      </c>
      <c r="F11" s="268">
        <v>0</v>
      </c>
      <c r="G11" s="268">
        <f>SUM(E11:F11)</f>
        <v>2.713973339613502E-3</v>
      </c>
      <c r="H11" s="523">
        <v>0</v>
      </c>
      <c r="I11" s="346"/>
      <c r="J11" s="38"/>
      <c r="K11" s="355"/>
      <c r="L11" s="35"/>
      <c r="M11" s="203"/>
      <c r="N11" s="35"/>
      <c r="O11" s="35"/>
    </row>
    <row r="12" spans="1:15" ht="12">
      <c r="A12" s="192">
        <f t="shared" si="0"/>
        <v>8</v>
      </c>
      <c r="B12" s="205" t="s">
        <v>115</v>
      </c>
      <c r="C12" s="260">
        <f>'4 - STD OS &amp; Comm Fees'!C12</f>
        <v>0</v>
      </c>
      <c r="D12" s="260" t="e">
        <f>G12*C12</f>
        <v>#REF!</v>
      </c>
      <c r="E12" s="268" t="str">
        <f>'4 - STD OS &amp; Comm Fees'!E12</f>
        <v>NA</v>
      </c>
      <c r="F12" s="268">
        <v>0</v>
      </c>
      <c r="G12" s="268" t="e">
        <f>(D11+D13+D14)/(C11+C13+C14)</f>
        <v>#REF!</v>
      </c>
      <c r="H12" s="523">
        <v>0</v>
      </c>
      <c r="I12" s="346"/>
      <c r="J12" s="38"/>
      <c r="K12" s="355"/>
      <c r="L12" s="35"/>
      <c r="M12" s="203"/>
      <c r="N12" s="35"/>
      <c r="O12" s="35"/>
    </row>
    <row r="13" spans="1:15" ht="12">
      <c r="A13" s="192">
        <f t="shared" si="0"/>
        <v>9</v>
      </c>
      <c r="B13" s="205" t="s">
        <v>237</v>
      </c>
      <c r="C13" s="260" t="e">
        <f>'4 - STD OS &amp; Comm Fees'!#REF!</f>
        <v>#REF!</v>
      </c>
      <c r="D13" s="260" t="e">
        <f>G13*C13</f>
        <v>#REF!</v>
      </c>
      <c r="E13" s="268" t="e">
        <f>'4 - STD OS &amp; Comm Fees'!#REF!</f>
        <v>#REF!</v>
      </c>
      <c r="F13" s="268">
        <f>$C$38</f>
        <v>-3.2500000000000003E-3</v>
      </c>
      <c r="G13" s="268" t="e">
        <f>SUM(E13:F13)</f>
        <v>#REF!</v>
      </c>
      <c r="H13" s="210" t="e">
        <f>J23</f>
        <v>#REF!</v>
      </c>
      <c r="I13" s="346"/>
      <c r="J13" s="38"/>
      <c r="K13" s="355"/>
      <c r="L13" s="35"/>
      <c r="M13" s="203"/>
      <c r="N13" s="35"/>
      <c r="O13" s="35"/>
    </row>
    <row r="14" spans="1:15" ht="12">
      <c r="A14" s="192">
        <f t="shared" si="0"/>
        <v>10</v>
      </c>
      <c r="B14" s="205" t="s">
        <v>237</v>
      </c>
      <c r="C14" s="260" t="e">
        <f>'4 - STD OS &amp; Comm Fees'!#REF!</f>
        <v>#REF!</v>
      </c>
      <c r="D14" s="260" t="e">
        <f>G14*C14</f>
        <v>#REF!</v>
      </c>
      <c r="E14" s="268" t="e">
        <f>'4 - STD OS &amp; Comm Fees'!#REF!</f>
        <v>#REF!</v>
      </c>
      <c r="F14" s="268">
        <f>$C$38</f>
        <v>-3.2500000000000003E-3</v>
      </c>
      <c r="G14" s="268" t="e">
        <f>SUM(E14:F14)</f>
        <v>#REF!</v>
      </c>
      <c r="H14" s="210">
        <f>J24</f>
        <v>253472.22222200001</v>
      </c>
      <c r="I14" s="346"/>
      <c r="J14" s="38"/>
      <c r="K14" s="355"/>
      <c r="L14" s="35"/>
      <c r="M14" s="203"/>
      <c r="N14" s="35"/>
      <c r="O14" s="35"/>
    </row>
    <row r="15" spans="1:15" ht="12">
      <c r="A15" s="192">
        <f t="shared" si="0"/>
        <v>11</v>
      </c>
      <c r="B15" s="205" t="s">
        <v>159</v>
      </c>
      <c r="C15" s="260"/>
      <c r="D15" s="260"/>
      <c r="E15" s="268"/>
      <c r="F15" s="268"/>
      <c r="G15" s="268"/>
      <c r="H15" s="210">
        <f>J30</f>
        <v>17495.539930555555</v>
      </c>
      <c r="I15" s="346"/>
      <c r="J15" s="38"/>
      <c r="K15" s="355"/>
      <c r="L15" s="35"/>
      <c r="M15" s="203"/>
      <c r="N15" s="35"/>
      <c r="O15" s="35"/>
    </row>
    <row r="16" spans="1:15" ht="12">
      <c r="A16" s="192">
        <f t="shared" si="0"/>
        <v>12</v>
      </c>
      <c r="B16" s="333" t="s">
        <v>163</v>
      </c>
      <c r="C16" s="524" t="e">
        <f>SUM(C11:C15)</f>
        <v>#REF!</v>
      </c>
      <c r="D16" s="526" t="e">
        <f>SUM(D11:D15)</f>
        <v>#REF!</v>
      </c>
      <c r="E16" s="525">
        <f>'[4]Pg 4 STD OS &amp; Comm Fees'!E16</f>
        <v>1.1564749125603244E-2</v>
      </c>
      <c r="F16" s="268"/>
      <c r="G16" s="525" t="e">
        <f>D16/C16</f>
        <v>#REF!</v>
      </c>
      <c r="H16" s="526" t="e">
        <f>SUM(H11:H15)</f>
        <v>#REF!</v>
      </c>
      <c r="I16" s="38"/>
      <c r="J16" s="38"/>
      <c r="K16" s="355"/>
      <c r="L16" s="35"/>
      <c r="M16" s="35"/>
      <c r="N16" s="35"/>
      <c r="O16" s="35"/>
    </row>
    <row r="17" spans="1:15" ht="12">
      <c r="A17" s="192">
        <f t="shared" si="0"/>
        <v>13</v>
      </c>
      <c r="B17" s="205"/>
      <c r="C17" s="207"/>
      <c r="D17" s="208"/>
      <c r="E17" s="206"/>
      <c r="F17" s="207"/>
      <c r="G17" s="38"/>
      <c r="H17" s="38"/>
      <c r="I17" s="38"/>
      <c r="J17" s="38"/>
      <c r="K17" s="355"/>
      <c r="L17" s="35"/>
      <c r="M17" s="35"/>
      <c r="N17" s="35"/>
      <c r="O17" s="35"/>
    </row>
    <row r="18" spans="1:15" ht="12.75" thickBot="1">
      <c r="A18" s="192">
        <f t="shared" si="0"/>
        <v>14</v>
      </c>
      <c r="B18" s="348"/>
      <c r="C18" s="209"/>
      <c r="D18" s="209"/>
      <c r="E18" s="209"/>
      <c r="F18" s="209"/>
      <c r="G18" s="356"/>
      <c r="H18" s="356"/>
      <c r="I18" s="356"/>
      <c r="J18" s="356"/>
      <c r="K18" s="357"/>
      <c r="L18" s="38"/>
      <c r="M18" s="35"/>
      <c r="N18" s="35"/>
      <c r="O18" s="35"/>
    </row>
    <row r="19" spans="1:15" ht="12">
      <c r="A19" s="192">
        <f t="shared" si="0"/>
        <v>15</v>
      </c>
      <c r="B19" s="643" t="s">
        <v>97</v>
      </c>
      <c r="C19" s="644"/>
      <c r="D19" s="150"/>
      <c r="E19" s="150"/>
      <c r="F19" s="150"/>
      <c r="G19" s="150"/>
      <c r="H19" s="184"/>
      <c r="I19" s="184"/>
      <c r="J19" s="184"/>
      <c r="K19" s="147"/>
      <c r="L19" s="38" t="s">
        <v>2</v>
      </c>
      <c r="M19" s="35"/>
      <c r="N19" s="35"/>
      <c r="O19" s="35"/>
    </row>
    <row r="20" spans="1:15" ht="12">
      <c r="A20" s="192">
        <f t="shared" si="0"/>
        <v>16</v>
      </c>
      <c r="B20" s="641" t="s">
        <v>106</v>
      </c>
      <c r="C20" s="642"/>
      <c r="D20" s="38"/>
      <c r="E20" s="38"/>
      <c r="F20" s="38"/>
      <c r="G20" s="240" t="s">
        <v>156</v>
      </c>
      <c r="H20" s="240" t="s">
        <v>156</v>
      </c>
      <c r="I20" s="42"/>
      <c r="J20" s="42"/>
      <c r="K20" s="152"/>
      <c r="L20" s="38"/>
      <c r="M20" s="35"/>
      <c r="N20" s="35"/>
      <c r="O20" s="35"/>
    </row>
    <row r="21" spans="1:15" ht="12">
      <c r="A21" s="192">
        <f t="shared" si="0"/>
        <v>17</v>
      </c>
      <c r="B21" s="185"/>
      <c r="C21" s="183"/>
      <c r="D21" s="38"/>
      <c r="E21" s="38"/>
      <c r="F21" s="38"/>
      <c r="G21" s="219" t="s">
        <v>154</v>
      </c>
      <c r="H21" s="219" t="s">
        <v>155</v>
      </c>
      <c r="I21" s="42"/>
      <c r="J21" s="42"/>
      <c r="K21" s="152"/>
      <c r="L21" s="38"/>
      <c r="M21" s="35"/>
      <c r="N21" s="35"/>
      <c r="O21" s="35"/>
    </row>
    <row r="22" spans="1:15" ht="12">
      <c r="A22" s="192">
        <f t="shared" si="0"/>
        <v>18</v>
      </c>
      <c r="B22" s="527" t="s">
        <v>238</v>
      </c>
      <c r="C22" s="39" t="s">
        <v>48</v>
      </c>
      <c r="D22" s="39" t="s">
        <v>49</v>
      </c>
      <c r="E22" s="40" t="s">
        <v>51</v>
      </c>
      <c r="F22" s="40" t="s">
        <v>131</v>
      </c>
      <c r="G22" s="40" t="s">
        <v>153</v>
      </c>
      <c r="H22" s="40" t="s">
        <v>131</v>
      </c>
      <c r="I22" s="40" t="s">
        <v>60</v>
      </c>
      <c r="J22" s="40" t="s">
        <v>61</v>
      </c>
      <c r="K22" s="186"/>
      <c r="L22" s="38"/>
      <c r="M22" s="35"/>
      <c r="N22" s="35"/>
      <c r="O22" s="35"/>
    </row>
    <row r="23" spans="1:15" ht="12">
      <c r="A23" s="192">
        <f t="shared" si="0"/>
        <v>19</v>
      </c>
      <c r="B23" s="205" t="s">
        <v>239</v>
      </c>
      <c r="C23" s="528">
        <v>40178</v>
      </c>
      <c r="D23" s="528">
        <v>40543</v>
      </c>
      <c r="E23" s="347">
        <f>D23-C23</f>
        <v>365</v>
      </c>
      <c r="F23" s="529">
        <v>500000000</v>
      </c>
      <c r="G23" s="260" t="e">
        <f>(C13+C14)/2</f>
        <v>#REF!</v>
      </c>
      <c r="H23" s="260" t="e">
        <f>F23-G23</f>
        <v>#REF!</v>
      </c>
      <c r="I23" s="268">
        <v>1.25E-3</v>
      </c>
      <c r="J23" s="210" t="e">
        <f>ROUND(H23*I23*E23/360,6)</f>
        <v>#REF!</v>
      </c>
      <c r="K23" s="152"/>
      <c r="L23" s="38"/>
      <c r="M23" s="35"/>
      <c r="N23" s="35"/>
      <c r="O23" s="35"/>
    </row>
    <row r="24" spans="1:15" ht="12">
      <c r="A24" s="192">
        <f t="shared" si="0"/>
        <v>20</v>
      </c>
      <c r="B24" s="205" t="s">
        <v>240</v>
      </c>
      <c r="C24" s="528">
        <v>40178</v>
      </c>
      <c r="D24" s="528">
        <v>40543</v>
      </c>
      <c r="E24" s="347">
        <f>D24-C24</f>
        <v>365</v>
      </c>
      <c r="F24" s="529">
        <v>200000000</v>
      </c>
      <c r="G24" s="260" t="e">
        <f>(C13+C14)/2</f>
        <v>#REF!</v>
      </c>
      <c r="H24" s="560" t="s">
        <v>252</v>
      </c>
      <c r="I24" s="268">
        <v>1.25E-3</v>
      </c>
      <c r="J24" s="210">
        <f>ROUND(F24*I24*E24/360,6)</f>
        <v>253472.22222200001</v>
      </c>
      <c r="K24" s="152"/>
      <c r="L24" s="38"/>
      <c r="M24" s="35"/>
      <c r="N24" s="35"/>
      <c r="O24" s="35"/>
    </row>
    <row r="25" spans="1:15" ht="12">
      <c r="A25" s="192">
        <f t="shared" si="0"/>
        <v>21</v>
      </c>
      <c r="B25" s="264" t="s">
        <v>130</v>
      </c>
      <c r="C25" s="41"/>
      <c r="D25" s="275"/>
      <c r="E25" s="347"/>
      <c r="F25" s="530"/>
      <c r="I25" s="275"/>
      <c r="J25" s="531" t="e">
        <f>SUM(J23:J24)</f>
        <v>#REF!</v>
      </c>
      <c r="K25" s="187"/>
      <c r="L25" s="38"/>
      <c r="M25" s="35"/>
      <c r="N25" s="35"/>
      <c r="O25" s="35"/>
    </row>
    <row r="26" spans="1:15" ht="12">
      <c r="A26" s="192">
        <f t="shared" si="0"/>
        <v>22</v>
      </c>
      <c r="B26" s="243"/>
      <c r="C26" s="41"/>
      <c r="D26" s="275"/>
      <c r="E26" s="532"/>
      <c r="F26" s="40"/>
      <c r="G26" s="275"/>
      <c r="H26" s="533"/>
      <c r="I26" s="533"/>
      <c r="J26" s="533"/>
      <c r="K26" s="187"/>
      <c r="L26" s="38"/>
      <c r="M26" s="35"/>
      <c r="N26" s="35"/>
      <c r="O26" s="35"/>
    </row>
    <row r="27" spans="1:15" ht="12">
      <c r="A27" s="192">
        <f t="shared" si="0"/>
        <v>23</v>
      </c>
      <c r="B27" s="263" t="s">
        <v>132</v>
      </c>
      <c r="C27" s="279"/>
      <c r="F27" s="40" t="s">
        <v>175</v>
      </c>
      <c r="G27" s="40" t="s">
        <v>51</v>
      </c>
      <c r="H27" s="40" t="s">
        <v>160</v>
      </c>
      <c r="I27" s="275"/>
      <c r="J27" s="278"/>
      <c r="K27" s="187"/>
      <c r="L27" s="38"/>
      <c r="M27" s="35"/>
      <c r="N27" s="35"/>
      <c r="O27" s="35"/>
    </row>
    <row r="28" spans="1:15" ht="12">
      <c r="A28" s="192">
        <f t="shared" si="0"/>
        <v>24</v>
      </c>
      <c r="B28" s="264" t="s">
        <v>161</v>
      </c>
      <c r="C28" s="280"/>
      <c r="F28" s="404" t="s">
        <v>179</v>
      </c>
      <c r="G28" s="347">
        <v>365</v>
      </c>
      <c r="H28" s="260">
        <f>'4 - STD OS &amp; Comm Fees'!H31</f>
        <v>2654750</v>
      </c>
      <c r="I28" s="534">
        <v>6.4999999999999997E-3</v>
      </c>
      <c r="J28" s="260">
        <f>(I28*H28)*(G28/360)</f>
        <v>17495.539930555555</v>
      </c>
      <c r="K28" s="187"/>
      <c r="L28" s="38"/>
      <c r="M28" s="35"/>
      <c r="N28" s="35"/>
      <c r="O28" s="35"/>
    </row>
    <row r="29" spans="1:15" ht="12.75" customHeight="1">
      <c r="A29" s="192">
        <f t="shared" si="0"/>
        <v>25</v>
      </c>
      <c r="B29" s="264" t="s">
        <v>177</v>
      </c>
      <c r="C29" s="280"/>
      <c r="F29" s="404" t="s">
        <v>178</v>
      </c>
      <c r="G29" s="347">
        <v>365</v>
      </c>
      <c r="H29" s="260">
        <f>'4 - STD OS &amp; Comm Fees'!H32</f>
        <v>0</v>
      </c>
      <c r="I29" s="534">
        <v>6.4999999999999997E-3</v>
      </c>
      <c r="J29" s="260">
        <f>(I29*H29)*(G29/360)</f>
        <v>0</v>
      </c>
      <c r="K29" s="152"/>
      <c r="L29" s="38"/>
      <c r="M29" s="35"/>
      <c r="N29" s="35"/>
      <c r="O29" s="35"/>
    </row>
    <row r="30" spans="1:15" ht="12.75" customHeight="1" thickBot="1">
      <c r="A30" s="192">
        <f t="shared" si="0"/>
        <v>26</v>
      </c>
      <c r="B30" s="332" t="s">
        <v>162</v>
      </c>
      <c r="C30" s="280"/>
      <c r="D30" s="280"/>
      <c r="E30" s="368"/>
      <c r="F30" s="369"/>
      <c r="G30" s="347"/>
      <c r="H30" s="42"/>
      <c r="I30" s="42"/>
      <c r="J30" s="370">
        <f>SUM(J28:J29)</f>
        <v>17495.539930555555</v>
      </c>
      <c r="K30" s="152"/>
      <c r="L30" s="38"/>
      <c r="M30" s="35"/>
      <c r="N30" s="35"/>
      <c r="O30" s="35"/>
    </row>
    <row r="31" spans="1:15" ht="12.75" customHeight="1" thickTop="1">
      <c r="A31" s="192">
        <f t="shared" si="0"/>
        <v>27</v>
      </c>
      <c r="B31" s="264"/>
      <c r="C31" s="160"/>
      <c r="D31" s="160"/>
      <c r="E31" s="160"/>
      <c r="F31" s="324"/>
      <c r="G31" s="325"/>
      <c r="H31" s="42"/>
      <c r="I31" s="42"/>
      <c r="J31" s="42"/>
      <c r="K31" s="152"/>
      <c r="L31" s="38"/>
      <c r="M31" s="35"/>
      <c r="N31" s="35"/>
      <c r="O31" s="35"/>
    </row>
    <row r="32" spans="1:15" ht="12">
      <c r="A32" s="192">
        <f t="shared" si="0"/>
        <v>28</v>
      </c>
      <c r="B32" s="185"/>
      <c r="C32" s="183"/>
      <c r="D32" s="183"/>
      <c r="E32" s="89"/>
      <c r="F32" s="89"/>
      <c r="G32" s="89"/>
      <c r="H32" s="148"/>
      <c r="I32" s="148"/>
      <c r="J32" s="148"/>
      <c r="K32" s="152"/>
    </row>
    <row r="33" spans="1:11" ht="12.75" thickBot="1">
      <c r="A33" s="192">
        <f t="shared" si="0"/>
        <v>29</v>
      </c>
      <c r="B33" s="126" t="s">
        <v>83</v>
      </c>
      <c r="C33" s="189"/>
      <c r="D33" s="189"/>
      <c r="E33" s="153"/>
      <c r="F33" s="153"/>
      <c r="G33" s="153"/>
      <c r="H33" s="190"/>
      <c r="I33" s="190"/>
      <c r="J33" s="190"/>
      <c r="K33" s="188"/>
    </row>
    <row r="34" spans="1:11" ht="12">
      <c r="A34" s="192">
        <f t="shared" si="0"/>
        <v>30</v>
      </c>
      <c r="B34" s="535" t="s">
        <v>241</v>
      </c>
      <c r="C34" s="150"/>
      <c r="D34" s="150"/>
      <c r="E34" s="150"/>
      <c r="F34" s="150"/>
      <c r="G34" s="150"/>
      <c r="H34" s="150"/>
      <c r="I34" s="150"/>
      <c r="J34" s="150"/>
      <c r="K34" s="354"/>
    </row>
    <row r="35" spans="1:11" ht="12">
      <c r="A35" s="192">
        <f t="shared" si="0"/>
        <v>31</v>
      </c>
      <c r="B35" s="536"/>
      <c r="C35" s="89"/>
      <c r="D35" s="89"/>
      <c r="E35" s="89"/>
      <c r="F35" s="89"/>
      <c r="G35" s="89"/>
      <c r="H35" s="89"/>
      <c r="I35" s="89"/>
      <c r="J35" s="89"/>
      <c r="K35" s="152"/>
    </row>
    <row r="36" spans="1:11" ht="12">
      <c r="A36" s="192">
        <f t="shared" si="0"/>
        <v>32</v>
      </c>
      <c r="B36" s="536" t="s">
        <v>242</v>
      </c>
      <c r="C36" s="537">
        <v>5.2500000000000003E-3</v>
      </c>
      <c r="D36" s="89"/>
      <c r="E36" s="89"/>
      <c r="F36" s="89"/>
      <c r="G36" s="89"/>
      <c r="H36" s="89"/>
      <c r="I36" s="89"/>
      <c r="J36" s="89"/>
      <c r="K36" s="152"/>
    </row>
    <row r="37" spans="1:11" ht="12">
      <c r="A37" s="192">
        <f t="shared" si="0"/>
        <v>33</v>
      </c>
      <c r="B37" s="536" t="s">
        <v>243</v>
      </c>
      <c r="C37" s="537">
        <v>8.5000000000000006E-3</v>
      </c>
      <c r="D37" s="89"/>
      <c r="E37" s="89"/>
      <c r="F37" s="89"/>
      <c r="G37" s="89"/>
      <c r="H37" s="89"/>
      <c r="I37" s="89"/>
      <c r="J37" s="89"/>
      <c r="K37" s="152"/>
    </row>
    <row r="38" spans="1:11" ht="12">
      <c r="A38" s="192">
        <f t="shared" si="0"/>
        <v>34</v>
      </c>
      <c r="B38" s="538" t="s">
        <v>244</v>
      </c>
      <c r="C38" s="539">
        <f>C36-C37</f>
        <v>-3.2500000000000003E-3</v>
      </c>
      <c r="D38" s="38" t="s">
        <v>246</v>
      </c>
      <c r="E38" s="89"/>
      <c r="F38" s="89"/>
      <c r="G38" s="89"/>
      <c r="H38" s="89"/>
      <c r="I38" s="89"/>
      <c r="J38" s="89"/>
      <c r="K38" s="152"/>
    </row>
    <row r="39" spans="1:11">
      <c r="A39" s="192">
        <f t="shared" si="0"/>
        <v>35</v>
      </c>
      <c r="B39" s="151"/>
      <c r="C39" s="89"/>
      <c r="D39" s="89"/>
      <c r="E39" s="89"/>
      <c r="F39" s="89"/>
      <c r="G39" s="89"/>
      <c r="H39" s="89"/>
      <c r="I39" s="89"/>
      <c r="J39" s="89"/>
      <c r="K39" s="152"/>
    </row>
    <row r="40" spans="1:11" ht="12" thickBot="1">
      <c r="A40" s="192">
        <f t="shared" si="0"/>
        <v>36</v>
      </c>
      <c r="B40" s="540"/>
      <c r="C40" s="153"/>
      <c r="D40" s="153"/>
      <c r="E40" s="153"/>
      <c r="F40" s="153"/>
      <c r="G40" s="153"/>
      <c r="H40" s="153"/>
      <c r="I40" s="153"/>
      <c r="J40" s="153"/>
      <c r="K40" s="188"/>
    </row>
    <row r="41" spans="1:11">
      <c r="A41" s="192"/>
    </row>
  </sheetData>
  <mergeCells count="2">
    <mergeCell ref="B20:C20"/>
    <mergeCell ref="B19:C19"/>
  </mergeCells>
  <phoneticPr fontId="25" type="noConversion"/>
  <pageMargins left="0.5" right="0.5" top="0.51" bottom="0.96" header="0.28999999999999998" footer="0.28000000000000003"/>
  <pageSetup orientation="landscape" r:id="rId1"/>
  <headerFooter alignWithMargins="0">
    <oddFooter>&amp;C&amp;A&amp;R&amp;8&amp;F</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50"/>
  <sheetViews>
    <sheetView zoomScaleNormal="100" workbookViewId="0">
      <selection activeCell="J49" sqref="J49"/>
    </sheetView>
  </sheetViews>
  <sheetFormatPr defaultRowHeight="11.25"/>
  <cols>
    <col min="1" max="1" width="4.83203125" customWidth="1"/>
    <col min="2" max="2" width="44.1640625" customWidth="1"/>
    <col min="3" max="3" width="16.6640625" customWidth="1"/>
    <col min="4" max="4" width="16.83203125" customWidth="1"/>
    <col min="5" max="5" width="15.6640625" customWidth="1"/>
    <col min="6" max="7" width="12" style="125" customWidth="1"/>
  </cols>
  <sheetData>
    <row r="1" spans="1:8" ht="20.25">
      <c r="B1" s="36" t="s">
        <v>46</v>
      </c>
      <c r="C1" s="521" t="s">
        <v>230</v>
      </c>
    </row>
    <row r="2" spans="1:8" ht="16.5" customHeight="1">
      <c r="A2" s="89"/>
      <c r="B2" s="127" t="s">
        <v>105</v>
      </c>
    </row>
    <row r="3" spans="1:8" ht="15" customHeight="1">
      <c r="A3" s="89"/>
      <c r="B3" s="321" t="e">
        <f>#REF!</f>
        <v>#REF!</v>
      </c>
    </row>
    <row r="4" spans="1:8">
      <c r="A4" s="541"/>
      <c r="B4" s="542"/>
    </row>
    <row r="5" spans="1:8">
      <c r="A5" s="128" t="s">
        <v>5</v>
      </c>
      <c r="B5" s="128" t="s">
        <v>27</v>
      </c>
      <c r="C5" s="128" t="s">
        <v>52</v>
      </c>
      <c r="D5" s="128" t="s">
        <v>64</v>
      </c>
      <c r="E5" s="128" t="s">
        <v>65</v>
      </c>
    </row>
    <row r="6" spans="1:8" ht="11.25" customHeight="1">
      <c r="B6" s="543"/>
      <c r="C6" s="543"/>
      <c r="D6" s="543"/>
      <c r="E6" s="543"/>
    </row>
    <row r="7" spans="1:8" ht="11.25" customHeight="1">
      <c r="A7" s="192"/>
      <c r="B7" s="162"/>
      <c r="C7" s="544" t="s">
        <v>247</v>
      </c>
      <c r="D7" s="544" t="s">
        <v>247</v>
      </c>
    </row>
    <row r="8" spans="1:8" ht="11.25" customHeight="1">
      <c r="A8" s="192">
        <v>1</v>
      </c>
      <c r="B8" s="162" t="s">
        <v>9</v>
      </c>
      <c r="C8" s="545" t="s">
        <v>248</v>
      </c>
      <c r="D8" s="546" t="s">
        <v>249</v>
      </c>
    </row>
    <row r="9" spans="1:8" ht="11.25" customHeight="1">
      <c r="A9" s="192">
        <f t="shared" ref="A9:A25" si="0">A8+1</f>
        <v>2</v>
      </c>
      <c r="B9" s="162"/>
      <c r="C9" s="545" t="s">
        <v>250</v>
      </c>
      <c r="D9" s="546" t="s">
        <v>251</v>
      </c>
      <c r="E9" s="547" t="s">
        <v>166</v>
      </c>
    </row>
    <row r="10" spans="1:8" ht="11.25" customHeight="1">
      <c r="A10" s="192">
        <f t="shared" si="0"/>
        <v>3</v>
      </c>
      <c r="B10" s="548" t="s">
        <v>148</v>
      </c>
      <c r="C10" s="549">
        <v>18100400</v>
      </c>
      <c r="D10" s="549">
        <v>18100583</v>
      </c>
      <c r="E10" s="549" t="s">
        <v>167</v>
      </c>
    </row>
    <row r="11" spans="1:8" ht="11.25" customHeight="1">
      <c r="A11" s="192">
        <f t="shared" si="0"/>
        <v>4</v>
      </c>
      <c r="B11" s="548"/>
      <c r="C11" s="550"/>
      <c r="D11" s="160"/>
    </row>
    <row r="12" spans="1:8">
      <c r="A12" s="192">
        <f t="shared" si="0"/>
        <v>5</v>
      </c>
      <c r="B12" s="551">
        <v>40209</v>
      </c>
      <c r="C12" s="297">
        <v>-5627.69</v>
      </c>
      <c r="D12" s="297">
        <v>-18843.900000000001</v>
      </c>
      <c r="E12" s="552"/>
    </row>
    <row r="13" spans="1:8">
      <c r="A13" s="192">
        <f t="shared" si="0"/>
        <v>6</v>
      </c>
      <c r="B13" s="551">
        <v>40237</v>
      </c>
      <c r="C13" s="297">
        <v>-5627.69</v>
      </c>
      <c r="D13" s="297">
        <v>-18843.900000000001</v>
      </c>
      <c r="E13" s="552"/>
    </row>
    <row r="14" spans="1:8">
      <c r="A14" s="192">
        <f t="shared" si="0"/>
        <v>7</v>
      </c>
      <c r="B14" s="551">
        <v>40268</v>
      </c>
      <c r="C14" s="297">
        <v>-5627.69</v>
      </c>
      <c r="D14" s="297">
        <v>-18843.900000000001</v>
      </c>
      <c r="E14" s="552"/>
    </row>
    <row r="15" spans="1:8">
      <c r="A15" s="192">
        <f t="shared" si="0"/>
        <v>8</v>
      </c>
      <c r="B15" s="551">
        <v>40298</v>
      </c>
      <c r="C15" s="297">
        <v>-5627.69</v>
      </c>
      <c r="D15" s="297">
        <v>-18843.900000000001</v>
      </c>
      <c r="E15" s="552"/>
    </row>
    <row r="16" spans="1:8">
      <c r="A16" s="192">
        <f t="shared" si="0"/>
        <v>9</v>
      </c>
      <c r="B16" s="551">
        <v>40329</v>
      </c>
      <c r="C16" s="297">
        <v>-5627.69</v>
      </c>
      <c r="D16" s="297">
        <v>-18843.900000000001</v>
      </c>
      <c r="E16" s="552"/>
      <c r="H16" s="334"/>
    </row>
    <row r="17" spans="1:5">
      <c r="A17" s="192">
        <f t="shared" si="0"/>
        <v>10</v>
      </c>
      <c r="B17" s="551">
        <v>40359</v>
      </c>
      <c r="C17" s="297">
        <v>-5627.69</v>
      </c>
      <c r="D17" s="297">
        <v>-18843.900000000001</v>
      </c>
      <c r="E17" s="552"/>
    </row>
    <row r="18" spans="1:5">
      <c r="A18" s="192">
        <f t="shared" si="0"/>
        <v>11</v>
      </c>
      <c r="B18" s="551">
        <v>40390</v>
      </c>
      <c r="C18" s="297">
        <v>-5627.69</v>
      </c>
      <c r="D18" s="297">
        <v>-18843.900000000001</v>
      </c>
      <c r="E18" s="552"/>
    </row>
    <row r="19" spans="1:5">
      <c r="A19" s="192">
        <f t="shared" si="0"/>
        <v>12</v>
      </c>
      <c r="B19" s="551">
        <v>40421</v>
      </c>
      <c r="C19" s="297">
        <v>-5627.69</v>
      </c>
      <c r="D19" s="297">
        <v>-18843.900000000001</v>
      </c>
      <c r="E19" s="552"/>
    </row>
    <row r="20" spans="1:5">
      <c r="A20" s="192">
        <f t="shared" si="0"/>
        <v>13</v>
      </c>
      <c r="B20" s="551">
        <v>40451</v>
      </c>
      <c r="C20" s="297">
        <v>-5627.69</v>
      </c>
      <c r="D20" s="297">
        <v>-18843.900000000001</v>
      </c>
      <c r="E20" s="552"/>
    </row>
    <row r="21" spans="1:5">
      <c r="A21" s="192">
        <f t="shared" si="0"/>
        <v>14</v>
      </c>
      <c r="B21" s="551">
        <v>40482</v>
      </c>
      <c r="C21" s="297">
        <v>-5627.69</v>
      </c>
      <c r="D21" s="297">
        <v>-18843.900000000001</v>
      </c>
      <c r="E21" s="552"/>
    </row>
    <row r="22" spans="1:5">
      <c r="A22" s="192">
        <f t="shared" si="0"/>
        <v>15</v>
      </c>
      <c r="B22" s="551">
        <v>40512</v>
      </c>
      <c r="C22" s="297">
        <v>-5627.69</v>
      </c>
      <c r="D22" s="297">
        <v>-18843.900000000001</v>
      </c>
      <c r="E22" s="552"/>
    </row>
    <row r="23" spans="1:5">
      <c r="A23" s="192">
        <f t="shared" si="0"/>
        <v>16</v>
      </c>
      <c r="B23" s="551">
        <v>40543</v>
      </c>
      <c r="C23" s="297">
        <v>-5627.69</v>
      </c>
      <c r="D23" s="297">
        <v>-18843.900000000001</v>
      </c>
      <c r="E23" s="552"/>
    </row>
    <row r="24" spans="1:5" ht="12" thickBot="1">
      <c r="A24" s="192">
        <f t="shared" si="0"/>
        <v>17</v>
      </c>
      <c r="B24" s="551"/>
      <c r="C24" s="553"/>
      <c r="D24" s="553"/>
      <c r="E24" s="554"/>
    </row>
    <row r="25" spans="1:5" ht="12" thickBot="1">
      <c r="A25" s="192">
        <f t="shared" si="0"/>
        <v>18</v>
      </c>
      <c r="B25" s="555" t="s">
        <v>172</v>
      </c>
      <c r="C25" s="556">
        <f>SUM(C12:C24)</f>
        <v>-67532.280000000013</v>
      </c>
      <c r="D25" s="556">
        <f>SUM(D12:D24)</f>
        <v>-226126.79999999996</v>
      </c>
      <c r="E25" s="557">
        <f>SUM(C25:D25)</f>
        <v>-293659.07999999996</v>
      </c>
    </row>
    <row r="26" spans="1:5">
      <c r="A26" s="192"/>
      <c r="B26" s="275"/>
      <c r="C26" s="558"/>
      <c r="D26" s="558"/>
      <c r="E26" s="554"/>
    </row>
    <row r="27" spans="1:5">
      <c r="A27" s="192"/>
      <c r="B27" s="223"/>
    </row>
    <row r="28" spans="1:5">
      <c r="A28" s="192"/>
      <c r="C28" s="125"/>
    </row>
    <row r="29" spans="1:5">
      <c r="A29" s="192"/>
      <c r="C29" s="125"/>
      <c r="D29" s="125"/>
    </row>
    <row r="30" spans="1:5">
      <c r="A30" s="192"/>
      <c r="B30" s="160"/>
    </row>
    <row r="31" spans="1:5">
      <c r="A31" s="192"/>
    </row>
    <row r="32" spans="1:5">
      <c r="A32" s="192"/>
    </row>
    <row r="33" spans="1:2">
      <c r="A33" s="192"/>
      <c r="B33" s="221"/>
    </row>
    <row r="34" spans="1:2">
      <c r="A34" s="192"/>
    </row>
    <row r="35" spans="1:2">
      <c r="A35" s="192"/>
    </row>
    <row r="36" spans="1:2">
      <c r="A36" s="192"/>
    </row>
    <row r="37" spans="1:2">
      <c r="A37" s="192"/>
    </row>
    <row r="38" spans="1:2">
      <c r="A38" s="192"/>
      <c r="B38" s="160"/>
    </row>
    <row r="39" spans="1:2">
      <c r="A39" s="192"/>
    </row>
    <row r="40" spans="1:2">
      <c r="A40" s="192"/>
    </row>
    <row r="41" spans="1:2">
      <c r="A41" s="192"/>
      <c r="B41" s="223"/>
    </row>
    <row r="42" spans="1:2">
      <c r="A42" s="192"/>
    </row>
    <row r="43" spans="1:2">
      <c r="A43" s="192"/>
    </row>
    <row r="44" spans="1:2">
      <c r="A44" s="192"/>
    </row>
    <row r="45" spans="1:2">
      <c r="A45" s="192"/>
    </row>
    <row r="46" spans="1:2">
      <c r="A46" s="192"/>
    </row>
    <row r="47" spans="1:2">
      <c r="A47" s="192"/>
    </row>
    <row r="48" spans="1:2">
      <c r="A48" s="192"/>
      <c r="B48" s="161"/>
    </row>
    <row r="49" spans="1:2">
      <c r="A49" s="192"/>
      <c r="B49" s="161"/>
    </row>
    <row r="50" spans="1:2">
      <c r="A50" s="192"/>
      <c r="B50" s="223"/>
    </row>
  </sheetData>
  <phoneticPr fontId="25" type="noConversion"/>
  <pageMargins left="0.79" right="0.67" top="0.56000000000000005" bottom="0.44" header="0.23" footer="0.17"/>
  <pageSetup orientation="landscape" r:id="rId1"/>
  <headerFooter alignWithMargins="0">
    <oddFooter>&amp;C&amp;A&amp;R&amp;F</oddFooter>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B49"/>
  <sheetViews>
    <sheetView workbookViewId="0">
      <selection activeCell="G27" sqref="G27"/>
    </sheetView>
  </sheetViews>
  <sheetFormatPr defaultColWidth="13.33203125" defaultRowHeight="12.75" outlineLevelRow="1"/>
  <cols>
    <col min="1" max="1" width="2.83203125" style="409" customWidth="1"/>
    <col min="2" max="2" width="40.6640625" style="409" customWidth="1"/>
    <col min="3" max="3" width="18.33203125" style="409" customWidth="1"/>
    <col min="4" max="4" width="10.6640625" style="409" customWidth="1"/>
    <col min="5" max="5" width="18.33203125" style="470" customWidth="1"/>
    <col min="6" max="6" width="10.1640625" style="409" customWidth="1"/>
    <col min="7" max="7" width="11.33203125" style="409" customWidth="1"/>
    <col min="8" max="16384" width="13.33203125" style="409"/>
  </cols>
  <sheetData>
    <row r="1" spans="1:28" ht="15.75">
      <c r="A1" s="406" t="s">
        <v>4</v>
      </c>
      <c r="B1" s="407"/>
      <c r="C1" s="407"/>
      <c r="D1" s="407"/>
      <c r="E1" s="407"/>
      <c r="F1" s="407"/>
      <c r="G1" s="407"/>
      <c r="H1" s="408"/>
      <c r="I1" s="408"/>
      <c r="J1" s="408"/>
      <c r="K1" s="408"/>
      <c r="L1" s="408"/>
      <c r="M1" s="408"/>
    </row>
    <row r="2" spans="1:28" ht="15.75">
      <c r="A2" s="410" t="s">
        <v>180</v>
      </c>
      <c r="B2" s="411"/>
      <c r="C2" s="412"/>
      <c r="D2" s="411"/>
      <c r="E2" s="411"/>
      <c r="F2" s="411"/>
      <c r="G2" s="411"/>
      <c r="AB2" s="413" t="s">
        <v>181</v>
      </c>
    </row>
    <row r="3" spans="1:28">
      <c r="A3" s="414">
        <v>42004</v>
      </c>
      <c r="B3" s="414"/>
      <c r="C3" s="414"/>
      <c r="D3" s="414"/>
      <c r="E3" s="415"/>
      <c r="F3" s="415"/>
      <c r="G3" s="415"/>
    </row>
    <row r="4" spans="1:28" ht="15.75">
      <c r="A4" s="416"/>
      <c r="B4" s="417"/>
      <c r="C4" s="418"/>
      <c r="D4" s="417"/>
      <c r="E4" s="419"/>
      <c r="F4" s="417"/>
      <c r="G4" s="417"/>
    </row>
    <row r="5" spans="1:28">
      <c r="A5" s="416"/>
      <c r="B5" s="417"/>
      <c r="C5" s="417"/>
      <c r="D5" s="417"/>
      <c r="E5" s="419"/>
      <c r="F5" s="417"/>
      <c r="G5" s="417"/>
    </row>
    <row r="6" spans="1:28">
      <c r="A6" s="130"/>
      <c r="B6" s="417"/>
      <c r="C6" s="417"/>
      <c r="D6" s="417"/>
      <c r="E6" s="419"/>
      <c r="F6" s="417"/>
      <c r="G6" s="417"/>
    </row>
    <row r="7" spans="1:28">
      <c r="A7" s="130"/>
      <c r="B7" s="104" t="s">
        <v>2</v>
      </c>
      <c r="C7" s="111"/>
      <c r="D7" s="111"/>
      <c r="E7" s="420"/>
      <c r="F7" s="111"/>
      <c r="G7" s="104"/>
      <c r="H7" s="104"/>
      <c r="I7" s="104"/>
    </row>
    <row r="8" spans="1:28">
      <c r="A8" s="130"/>
      <c r="B8" s="111"/>
      <c r="C8" s="107"/>
      <c r="D8" s="111"/>
      <c r="E8" s="420"/>
      <c r="F8" s="111"/>
      <c r="G8" s="421" t="s">
        <v>182</v>
      </c>
      <c r="H8" s="104"/>
      <c r="I8" s="104"/>
    </row>
    <row r="9" spans="1:28">
      <c r="A9" s="130"/>
      <c r="B9" s="107" t="s">
        <v>183</v>
      </c>
      <c r="C9" s="107" t="s">
        <v>184</v>
      </c>
      <c r="D9" s="421" t="s">
        <v>185</v>
      </c>
      <c r="E9" s="421" t="s">
        <v>186</v>
      </c>
      <c r="F9" s="421" t="s">
        <v>187</v>
      </c>
      <c r="G9" s="421" t="s">
        <v>188</v>
      </c>
      <c r="H9" s="104"/>
      <c r="I9" s="104"/>
    </row>
    <row r="10" spans="1:28">
      <c r="A10" s="130"/>
      <c r="B10" s="109"/>
      <c r="C10" s="109"/>
      <c r="D10" s="109"/>
      <c r="E10" s="422"/>
      <c r="F10" s="109"/>
      <c r="G10" s="109"/>
      <c r="H10" s="104"/>
      <c r="I10" s="104"/>
    </row>
    <row r="11" spans="1:28">
      <c r="A11" s="130"/>
      <c r="B11" s="107"/>
      <c r="C11" s="109"/>
      <c r="D11" s="109"/>
      <c r="E11" s="422"/>
      <c r="F11" s="109"/>
      <c r="G11" s="109"/>
      <c r="H11" s="104"/>
      <c r="I11" s="104"/>
    </row>
    <row r="12" spans="1:28">
      <c r="A12" s="130"/>
      <c r="B12" s="423" t="s">
        <v>189</v>
      </c>
      <c r="C12" s="424">
        <f>'3 - STD Cost Rate'!C23</f>
        <v>209019356.13</v>
      </c>
      <c r="D12" s="425">
        <f>ROUND(C12/C$27,4)</f>
        <v>2.3800000000000002E-2</v>
      </c>
      <c r="E12" s="426">
        <f>'3 - STD Cost Rate'!E23</f>
        <v>2728645.6496777777</v>
      </c>
      <c r="F12" s="427">
        <f>ROUND(E12/C12,4)</f>
        <v>1.3100000000000001E-2</v>
      </c>
      <c r="G12" s="428">
        <f>ROUND(+D12*F12,4)</f>
        <v>2.9999999999999997E-4</v>
      </c>
      <c r="H12" s="104"/>
      <c r="I12" s="104"/>
    </row>
    <row r="13" spans="1:28">
      <c r="A13" s="130"/>
      <c r="B13" s="423"/>
      <c r="C13" s="424"/>
      <c r="D13" s="425"/>
      <c r="E13" s="426"/>
      <c r="F13" s="427"/>
      <c r="G13" s="428"/>
      <c r="H13" s="104"/>
      <c r="I13" s="104"/>
    </row>
    <row r="14" spans="1:28" hidden="1" outlineLevel="1">
      <c r="A14" s="130"/>
      <c r="B14" s="429" t="s">
        <v>190</v>
      </c>
      <c r="C14" s="430">
        <f>'6 -LTD Cost '!S26</f>
        <v>4373860000</v>
      </c>
      <c r="D14" s="431">
        <f>ROUND(C14/C$27,4)</f>
        <v>0.49790000000000001</v>
      </c>
      <c r="E14" s="432">
        <f>'6 -LTD Cost '!X26</f>
        <v>231099128</v>
      </c>
      <c r="F14" s="433">
        <f>ROUND(E14/C14,4)</f>
        <v>5.28E-2</v>
      </c>
      <c r="G14" s="434">
        <f>ROUND(+D14*F14,4)</f>
        <v>2.63E-2</v>
      </c>
      <c r="H14" s="104"/>
      <c r="I14" s="104"/>
    </row>
    <row r="15" spans="1:28" hidden="1" outlineLevel="1">
      <c r="A15" s="130"/>
      <c r="B15" s="429" t="s">
        <v>191</v>
      </c>
      <c r="C15" s="430"/>
      <c r="D15" s="431"/>
      <c r="E15" s="432"/>
      <c r="F15" s="433"/>
      <c r="G15" s="434"/>
      <c r="H15" s="104"/>
      <c r="I15" s="104"/>
    </row>
    <row r="16" spans="1:28" hidden="1" outlineLevel="1">
      <c r="A16" s="130"/>
      <c r="B16" s="429" t="s">
        <v>192</v>
      </c>
      <c r="C16" s="430"/>
      <c r="D16" s="431"/>
      <c r="E16" s="432"/>
      <c r="F16" s="433"/>
      <c r="G16" s="434"/>
      <c r="H16" s="104"/>
      <c r="I16" s="104"/>
    </row>
    <row r="17" spans="1:9" hidden="1" outlineLevel="1">
      <c r="A17" s="130"/>
      <c r="B17" s="429" t="s">
        <v>193</v>
      </c>
      <c r="C17" s="435"/>
      <c r="D17" s="431">
        <f>ROUND(C17/C$27,4)</f>
        <v>0</v>
      </c>
      <c r="E17" s="436"/>
      <c r="F17" s="433"/>
      <c r="G17" s="434">
        <f>ROUND(+D17*F17,4)</f>
        <v>0</v>
      </c>
      <c r="H17" s="104"/>
      <c r="I17" s="104"/>
    </row>
    <row r="18" spans="1:9" hidden="1" outlineLevel="1">
      <c r="A18" s="130"/>
      <c r="B18" s="437"/>
      <c r="C18" s="424"/>
      <c r="D18" s="425" t="s">
        <v>2</v>
      </c>
      <c r="E18" s="426"/>
      <c r="F18" s="427"/>
      <c r="G18" s="428"/>
      <c r="H18" s="104"/>
      <c r="I18" s="104"/>
    </row>
    <row r="19" spans="1:9" collapsed="1">
      <c r="A19" s="130"/>
      <c r="B19" s="438" t="s">
        <v>194</v>
      </c>
      <c r="C19" s="424">
        <f>SUM(C14:C18)</f>
        <v>4373860000</v>
      </c>
      <c r="D19" s="425">
        <f>ROUND(C19/C27,4)</f>
        <v>0.49790000000000001</v>
      </c>
      <c r="E19" s="424">
        <f>SUM(E14:E18)</f>
        <v>231099128</v>
      </c>
      <c r="F19" s="439">
        <f>ROUND(E19/C19,4)</f>
        <v>5.28E-2</v>
      </c>
      <c r="G19" s="428">
        <f>ROUND(+D19*F19,4)</f>
        <v>2.63E-2</v>
      </c>
      <c r="H19" s="104"/>
      <c r="I19" s="104"/>
    </row>
    <row r="20" spans="1:9">
      <c r="A20" s="130"/>
      <c r="B20" s="109"/>
      <c r="C20" s="440"/>
      <c r="D20" s="440"/>
      <c r="E20" s="426"/>
      <c r="F20" s="440"/>
      <c r="G20" s="440"/>
      <c r="H20" s="104"/>
      <c r="I20" s="104"/>
    </row>
    <row r="21" spans="1:9">
      <c r="A21" s="130"/>
      <c r="B21" s="110" t="s">
        <v>195</v>
      </c>
      <c r="C21" s="441">
        <f>C19+C12</f>
        <v>4582879356.1300001</v>
      </c>
      <c r="D21" s="442">
        <f>ROUND(C21/$C$27,4)</f>
        <v>0.52159999999999995</v>
      </c>
      <c r="E21" s="443">
        <f>E19+E12</f>
        <v>233827773.64967778</v>
      </c>
      <c r="F21" s="444">
        <f>ROUND(E21/C21,4)</f>
        <v>5.0999999999999997E-2</v>
      </c>
      <c r="G21" s="445">
        <f>ROUND(+D21*F21,4)</f>
        <v>2.6599999999999999E-2</v>
      </c>
      <c r="H21" s="104"/>
      <c r="I21" s="104"/>
    </row>
    <row r="22" spans="1:9">
      <c r="A22" s="130"/>
      <c r="B22" s="111"/>
      <c r="C22" s="446"/>
      <c r="D22" s="425"/>
      <c r="E22" s="426"/>
      <c r="F22" s="446"/>
      <c r="G22" s="446"/>
      <c r="H22" s="104"/>
      <c r="I22" s="104"/>
    </row>
    <row r="23" spans="1:9">
      <c r="A23" s="130"/>
      <c r="B23" s="110" t="s">
        <v>196</v>
      </c>
      <c r="C23" s="447">
        <v>0</v>
      </c>
      <c r="D23" s="425">
        <f>ROUND(C23/$C$27,4)</f>
        <v>0</v>
      </c>
      <c r="E23" s="448">
        <v>0</v>
      </c>
      <c r="F23" s="475">
        <v>0</v>
      </c>
      <c r="G23" s="428">
        <f>ROUND(+D23*F23,4)</f>
        <v>0</v>
      </c>
      <c r="H23" s="104"/>
      <c r="I23" s="104"/>
    </row>
    <row r="24" spans="1:9">
      <c r="A24" s="130"/>
      <c r="B24" s="111"/>
      <c r="C24" s="424"/>
      <c r="D24" s="425"/>
      <c r="E24" s="426"/>
      <c r="F24" s="446"/>
      <c r="G24" s="446"/>
      <c r="H24" s="104"/>
      <c r="I24" s="104"/>
    </row>
    <row r="25" spans="1:9">
      <c r="A25" s="130"/>
      <c r="B25" s="110" t="s">
        <v>202</v>
      </c>
      <c r="C25" s="441">
        <f>'2 - CapStructure'!I34-'2 - CapStructure'!L38</f>
        <v>4202566691</v>
      </c>
      <c r="D25" s="442">
        <f>ROUND(C25/$C$27,4)</f>
        <v>0.47839999999999999</v>
      </c>
      <c r="E25" s="449"/>
      <c r="F25" s="450" t="e">
        <f>#REF!</f>
        <v>#REF!</v>
      </c>
      <c r="G25" s="445" t="e">
        <f>ROUND(+D25*F25,4)</f>
        <v>#REF!</v>
      </c>
      <c r="H25" s="104"/>
      <c r="I25" s="104"/>
    </row>
    <row r="26" spans="1:9">
      <c r="A26" s="130"/>
      <c r="B26" s="111"/>
      <c r="C26" s="451"/>
      <c r="D26" s="452"/>
      <c r="E26" s="426"/>
      <c r="F26" s="446"/>
      <c r="G26" s="451"/>
      <c r="H26" s="104"/>
      <c r="I26" s="104"/>
    </row>
    <row r="27" spans="1:9">
      <c r="A27" s="130"/>
      <c r="B27" s="110" t="s">
        <v>166</v>
      </c>
      <c r="C27" s="453">
        <f>SUM(C21:C25)</f>
        <v>8785446047.1300011</v>
      </c>
      <c r="D27" s="454">
        <f>SUM(D21:D25)</f>
        <v>1</v>
      </c>
      <c r="E27" s="455"/>
      <c r="F27" s="456"/>
      <c r="G27" s="457" t="e">
        <f>SUM(G21:G25)</f>
        <v>#REF!</v>
      </c>
      <c r="H27" s="104"/>
      <c r="I27" s="104"/>
    </row>
    <row r="28" spans="1:9">
      <c r="A28" s="130"/>
      <c r="B28" s="104"/>
      <c r="C28" s="446"/>
      <c r="D28" s="446"/>
      <c r="E28" s="458"/>
      <c r="F28" s="446"/>
      <c r="G28" s="446"/>
      <c r="H28" s="104"/>
      <c r="I28" s="104"/>
    </row>
    <row r="29" spans="1:9">
      <c r="A29" s="130"/>
      <c r="B29" s="104"/>
      <c r="C29" s="446"/>
      <c r="D29" s="446"/>
      <c r="E29" s="458"/>
      <c r="F29" s="446" t="s">
        <v>2</v>
      </c>
      <c r="G29" s="446"/>
      <c r="H29" s="104"/>
      <c r="I29" s="104"/>
    </row>
    <row r="30" spans="1:9">
      <c r="A30" s="130"/>
      <c r="B30" s="104"/>
      <c r="C30" s="459"/>
      <c r="D30" s="104"/>
      <c r="E30" s="460"/>
      <c r="F30" s="104"/>
      <c r="G30" s="104"/>
      <c r="H30" s="104"/>
      <c r="I30" s="104"/>
    </row>
    <row r="31" spans="1:9">
      <c r="A31" s="130"/>
      <c r="B31" s="461" t="s">
        <v>197</v>
      </c>
      <c r="C31" s="417"/>
      <c r="D31" s="417"/>
      <c r="E31" s="419"/>
      <c r="F31" s="417"/>
      <c r="G31" s="417"/>
    </row>
    <row r="32" spans="1:9">
      <c r="A32" s="130"/>
      <c r="B32" s="462" t="s">
        <v>198</v>
      </c>
      <c r="C32" s="417"/>
      <c r="D32" s="417"/>
      <c r="E32" s="419"/>
      <c r="F32" s="417"/>
      <c r="G32" s="417"/>
    </row>
    <row r="33" spans="1:7">
      <c r="A33" s="130"/>
      <c r="B33" s="463" t="s">
        <v>201</v>
      </c>
      <c r="C33" s="417"/>
      <c r="D33" s="417"/>
      <c r="E33" s="419"/>
      <c r="F33" s="417"/>
      <c r="G33" s="417"/>
    </row>
    <row r="34" spans="1:7">
      <c r="A34" s="464"/>
      <c r="B34" s="461" t="s">
        <v>203</v>
      </c>
      <c r="C34" s="417"/>
      <c r="D34" s="417"/>
      <c r="E34" s="419"/>
      <c r="F34" s="417"/>
      <c r="G34" s="417"/>
    </row>
    <row r="35" spans="1:7">
      <c r="A35" s="464"/>
      <c r="B35" s="417"/>
      <c r="C35" s="417"/>
      <c r="D35" s="417"/>
      <c r="E35" s="419"/>
      <c r="F35" s="417"/>
      <c r="G35" s="417"/>
    </row>
    <row r="36" spans="1:7">
      <c r="A36" s="416"/>
      <c r="B36" s="417"/>
      <c r="C36" s="417"/>
      <c r="D36" s="417"/>
      <c r="E36" s="419"/>
      <c r="F36" s="417"/>
      <c r="G36" s="417"/>
    </row>
    <row r="41" spans="1:7">
      <c r="C41" s="465"/>
      <c r="D41" s="466"/>
      <c r="E41" s="467"/>
    </row>
    <row r="42" spans="1:7">
      <c r="D42" s="466"/>
      <c r="E42" s="467"/>
    </row>
    <row r="43" spans="1:7">
      <c r="C43" s="465"/>
      <c r="D43" s="466"/>
      <c r="E43" s="467"/>
    </row>
    <row r="44" spans="1:7">
      <c r="C44" s="465"/>
      <c r="D44" s="466"/>
      <c r="E44" s="467"/>
    </row>
    <row r="45" spans="1:7">
      <c r="C45" s="465"/>
      <c r="D45" s="466"/>
      <c r="E45" s="467"/>
    </row>
    <row r="46" spans="1:7">
      <c r="C46" s="465"/>
      <c r="D46" s="466"/>
      <c r="E46" s="467"/>
    </row>
    <row r="47" spans="1:7">
      <c r="D47" s="466"/>
      <c r="E47" s="467"/>
    </row>
    <row r="48" spans="1:7">
      <c r="C48" s="465"/>
      <c r="D48" s="466"/>
      <c r="E48" s="467"/>
    </row>
    <row r="49" spans="4:5">
      <c r="D49" s="468"/>
      <c r="E49" s="469"/>
    </row>
  </sheetData>
  <pageMargins left="0.7" right="0.7" top="0.75" bottom="0.75" header="0.3" footer="0.3"/>
  <drawing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54"/>
  <sheetViews>
    <sheetView view="pageLayout" topLeftCell="A4" zoomScaleNormal="100" workbookViewId="0">
      <selection activeCell="C49" sqref="C49"/>
    </sheetView>
  </sheetViews>
  <sheetFormatPr defaultColWidth="11.5" defaultRowHeight="12.75"/>
  <cols>
    <col min="1" max="1" width="3.83203125" style="16" customWidth="1"/>
    <col min="2" max="2" width="39.1640625" style="16" customWidth="1"/>
    <col min="3" max="3" width="18.1640625" style="16" customWidth="1"/>
    <col min="4" max="4" width="14.83203125" style="16" customWidth="1"/>
    <col min="5" max="5" width="14.1640625" style="16" customWidth="1"/>
    <col min="6" max="6" width="15.33203125" style="16" customWidth="1"/>
    <col min="7" max="7" width="11.5" style="16" customWidth="1"/>
    <col min="8" max="8" width="13.83203125" style="16" customWidth="1"/>
    <col min="9" max="9" width="17.6640625" style="16" customWidth="1"/>
    <col min="10" max="10" width="8.5" style="16" customWidth="1"/>
    <col min="11" max="11" width="9" style="16" customWidth="1"/>
    <col min="12" max="12" width="8.6640625" style="16" customWidth="1"/>
    <col min="13" max="16384" width="11.5" style="16"/>
  </cols>
  <sheetData>
    <row r="1" spans="1:12" ht="15.75">
      <c r="B1" s="343" t="s">
        <v>4</v>
      </c>
      <c r="C1" s="343"/>
      <c r="D1" s="343"/>
      <c r="E1" s="343"/>
      <c r="F1" s="343"/>
    </row>
    <row r="2" spans="1:12">
      <c r="A2" s="103"/>
      <c r="B2" s="17"/>
      <c r="C2" s="17"/>
      <c r="D2" s="17"/>
      <c r="E2" s="17"/>
      <c r="F2" s="17"/>
    </row>
    <row r="3" spans="1:12" ht="15.75">
      <c r="B3" s="344" t="s">
        <v>6</v>
      </c>
      <c r="C3" s="344"/>
      <c r="D3" s="344"/>
      <c r="E3" s="344"/>
      <c r="F3" s="344"/>
    </row>
    <row r="4" spans="1:12" ht="15.75">
      <c r="B4" s="345" t="s">
        <v>58</v>
      </c>
      <c r="C4" s="345"/>
      <c r="D4" s="345"/>
      <c r="E4" s="345"/>
      <c r="F4" s="345"/>
      <c r="H4" s="238"/>
      <c r="L4" s="241"/>
    </row>
    <row r="5" spans="1:12">
      <c r="A5" s="104"/>
      <c r="B5" s="256" t="s">
        <v>315</v>
      </c>
      <c r="C5" s="256"/>
      <c r="D5" s="256"/>
      <c r="E5" s="256"/>
      <c r="F5" s="256"/>
      <c r="H5" s="238"/>
      <c r="L5" s="241"/>
    </row>
    <row r="6" spans="1:12">
      <c r="A6" s="18"/>
      <c r="C6" s="19"/>
      <c r="H6" s="238"/>
      <c r="L6" s="241"/>
    </row>
    <row r="7" spans="1:12">
      <c r="A7" s="18"/>
      <c r="B7" s="104"/>
      <c r="C7" s="104"/>
      <c r="D7" s="104"/>
      <c r="E7" s="104"/>
      <c r="F7" s="104"/>
      <c r="H7" s="238"/>
      <c r="L7" s="241"/>
    </row>
    <row r="8" spans="1:12">
      <c r="A8" s="193">
        <v>1</v>
      </c>
      <c r="B8" s="128" t="s">
        <v>5</v>
      </c>
      <c r="C8" s="128" t="s">
        <v>27</v>
      </c>
      <c r="D8" s="128" t="s">
        <v>52</v>
      </c>
      <c r="E8" s="128" t="s">
        <v>64</v>
      </c>
      <c r="F8" s="128" t="s">
        <v>65</v>
      </c>
      <c r="H8" s="238"/>
      <c r="L8" s="241"/>
    </row>
    <row r="9" spans="1:12">
      <c r="A9" s="193">
        <f>+A8+1</f>
        <v>2</v>
      </c>
      <c r="B9" s="104"/>
      <c r="C9" s="104"/>
      <c r="D9" s="104"/>
      <c r="E9" s="104"/>
      <c r="F9" s="104"/>
      <c r="H9" s="238"/>
      <c r="L9" s="241"/>
    </row>
    <row r="10" spans="1:12">
      <c r="A10" s="193">
        <f t="shared" ref="A10:A17" si="0">+A9+1</f>
        <v>3</v>
      </c>
      <c r="B10" s="105" t="s">
        <v>2</v>
      </c>
      <c r="C10" s="106"/>
      <c r="D10" s="106"/>
      <c r="E10" s="106"/>
      <c r="F10" s="106" t="s">
        <v>7</v>
      </c>
      <c r="H10" s="238"/>
      <c r="L10" s="241"/>
    </row>
    <row r="11" spans="1:12">
      <c r="A11" s="193">
        <f t="shared" si="0"/>
        <v>4</v>
      </c>
      <c r="B11" s="106"/>
      <c r="C11" s="107"/>
      <c r="D11" s="106"/>
      <c r="E11" s="106"/>
      <c r="F11" s="107" t="s">
        <v>8</v>
      </c>
      <c r="H11" s="238"/>
      <c r="L11" s="241"/>
    </row>
    <row r="12" spans="1:12">
      <c r="A12" s="193">
        <f t="shared" si="0"/>
        <v>5</v>
      </c>
      <c r="B12" s="108" t="s">
        <v>9</v>
      </c>
      <c r="C12" s="108" t="s">
        <v>79</v>
      </c>
      <c r="D12" s="108" t="s">
        <v>10</v>
      </c>
      <c r="E12" s="108" t="s">
        <v>11</v>
      </c>
      <c r="F12" s="108" t="s">
        <v>12</v>
      </c>
      <c r="H12" s="238"/>
      <c r="L12" s="241"/>
    </row>
    <row r="13" spans="1:12">
      <c r="A13" s="193">
        <f t="shared" si="0"/>
        <v>6</v>
      </c>
      <c r="B13" s="109"/>
      <c r="C13" s="109"/>
      <c r="D13" s="109"/>
      <c r="E13" s="109"/>
      <c r="F13" s="109"/>
      <c r="H13" s="238"/>
      <c r="L13" s="241"/>
    </row>
    <row r="14" spans="1:12">
      <c r="A14" s="193">
        <f t="shared" si="0"/>
        <v>7</v>
      </c>
      <c r="B14" s="109" t="s">
        <v>13</v>
      </c>
      <c r="C14" s="166">
        <f>'2 - CapStructure'!Q10</f>
        <v>233962500</v>
      </c>
      <c r="D14" s="608">
        <f>ROUND(C14/$C$30,4)</f>
        <v>2.6100000000000002E-2</v>
      </c>
      <c r="E14" s="350">
        <f>'6 -LTD Cost '!H30</f>
        <v>2.7000000000000001E-3</v>
      </c>
      <c r="F14" s="181">
        <f>ROUND(D14*E14,4)</f>
        <v>1E-4</v>
      </c>
      <c r="L14" s="238"/>
    </row>
    <row r="15" spans="1:12">
      <c r="A15" s="193">
        <f t="shared" si="0"/>
        <v>8</v>
      </c>
      <c r="B15" s="109"/>
      <c r="C15" s="168"/>
      <c r="D15" s="181"/>
      <c r="E15" s="167"/>
      <c r="F15" s="181"/>
      <c r="L15" s="238"/>
    </row>
    <row r="16" spans="1:12">
      <c r="A16" s="193">
        <f t="shared" si="0"/>
        <v>9</v>
      </c>
      <c r="B16" s="109" t="s">
        <v>14</v>
      </c>
      <c r="C16" s="168">
        <f>'2 - CapStructure'!Q16</f>
        <v>4338044407</v>
      </c>
      <c r="D16" s="572">
        <f>ROUND(C16/$C$30,4)</f>
        <v>0.48420000000000002</v>
      </c>
      <c r="E16" s="169">
        <f>'6 -LTD Cost '!H28</f>
        <v>5.28E-2</v>
      </c>
      <c r="F16" s="181">
        <f>ROUND(D16*E16,4)</f>
        <v>2.5600000000000001E-2</v>
      </c>
      <c r="L16" s="238"/>
    </row>
    <row r="17" spans="1:12">
      <c r="A17" s="193">
        <f t="shared" si="0"/>
        <v>10</v>
      </c>
      <c r="B17" s="111"/>
      <c r="C17" s="170"/>
      <c r="D17" s="181"/>
      <c r="E17" s="169"/>
      <c r="F17" s="358"/>
      <c r="H17" s="250"/>
      <c r="I17" s="195"/>
      <c r="J17" s="195"/>
      <c r="K17" s="195"/>
      <c r="L17" s="251"/>
    </row>
    <row r="18" spans="1:12">
      <c r="A18" s="193">
        <v>11</v>
      </c>
      <c r="B18" s="104" t="s">
        <v>301</v>
      </c>
      <c r="C18" s="170"/>
      <c r="D18" s="181">
        <f>ROUND((C14+C16)/C30,4)</f>
        <v>0.51039999999999996</v>
      </c>
      <c r="E18" s="169">
        <f>'6 -LTD Cost '!H32</f>
        <v>5.0599999999999999E-2</v>
      </c>
      <c r="F18" s="358">
        <f>F16+F14</f>
        <v>2.5700000000000001E-2</v>
      </c>
      <c r="H18" s="583"/>
      <c r="I18" s="195"/>
      <c r="J18" s="195"/>
      <c r="K18" s="195"/>
      <c r="L18" s="251"/>
    </row>
    <row r="19" spans="1:12">
      <c r="A19" s="193">
        <v>12</v>
      </c>
      <c r="B19" s="111"/>
      <c r="C19" s="170"/>
      <c r="D19" s="181"/>
      <c r="E19" s="169"/>
      <c r="F19" s="358"/>
      <c r="H19" s="250"/>
      <c r="I19" s="195"/>
      <c r="J19" s="195"/>
      <c r="K19" s="195"/>
      <c r="L19" s="251"/>
    </row>
    <row r="20" spans="1:12">
      <c r="A20" s="193">
        <v>13</v>
      </c>
      <c r="B20" s="104" t="s">
        <v>54</v>
      </c>
      <c r="C20" s="170"/>
      <c r="D20" s="181"/>
      <c r="E20" s="169"/>
      <c r="F20" s="358">
        <f>'4 - STD OS &amp; Comm Fees'!F20</f>
        <v>2.0000000000000001E-4</v>
      </c>
      <c r="H20" s="250"/>
      <c r="I20" s="195"/>
      <c r="J20" s="195"/>
      <c r="K20" s="195"/>
      <c r="L20" s="251"/>
    </row>
    <row r="21" spans="1:12">
      <c r="A21" s="193">
        <v>14</v>
      </c>
      <c r="B21" s="111"/>
      <c r="C21" s="170"/>
      <c r="D21" s="181"/>
      <c r="E21" s="169"/>
      <c r="F21" s="358"/>
      <c r="H21" s="250"/>
      <c r="I21" s="195"/>
      <c r="J21" s="195"/>
      <c r="K21" s="195"/>
      <c r="L21" s="251"/>
    </row>
    <row r="22" spans="1:12">
      <c r="A22" s="193">
        <v>15</v>
      </c>
      <c r="B22" s="104" t="s">
        <v>302</v>
      </c>
      <c r="C22" s="170"/>
      <c r="D22" s="181"/>
      <c r="E22" s="169"/>
      <c r="F22" s="358">
        <f>'5 - STD Amort'!F35</f>
        <v>1E-4</v>
      </c>
      <c r="H22" s="250"/>
      <c r="I22" s="195"/>
      <c r="J22" s="195"/>
      <c r="K22" s="195"/>
      <c r="L22" s="251"/>
    </row>
    <row r="23" spans="1:12">
      <c r="A23" s="193">
        <v>16</v>
      </c>
      <c r="B23" s="111"/>
      <c r="C23" s="170"/>
      <c r="D23" s="181"/>
      <c r="E23" s="169"/>
      <c r="F23" s="358"/>
      <c r="H23" s="250"/>
      <c r="I23" s="195"/>
      <c r="J23" s="195"/>
      <c r="K23" s="195"/>
      <c r="L23" s="251"/>
    </row>
    <row r="24" spans="1:12">
      <c r="A24" s="193">
        <v>17</v>
      </c>
      <c r="B24" s="104" t="s">
        <v>303</v>
      </c>
      <c r="C24" s="170"/>
      <c r="D24" s="181"/>
      <c r="E24" s="169"/>
      <c r="F24" s="358">
        <f>'7 - Reacquired Debt'!I35</f>
        <v>2.0000000000000001E-4</v>
      </c>
      <c r="H24" s="250"/>
      <c r="I24" s="195"/>
      <c r="J24" s="195"/>
      <c r="K24" s="195"/>
      <c r="L24" s="251"/>
    </row>
    <row r="25" spans="1:12">
      <c r="A25" s="193">
        <v>18</v>
      </c>
      <c r="B25" s="111"/>
      <c r="C25" s="170"/>
      <c r="D25" s="181"/>
      <c r="E25" s="169"/>
      <c r="F25" s="358"/>
      <c r="H25" s="250"/>
      <c r="I25" s="195"/>
      <c r="J25" s="195"/>
      <c r="K25" s="195"/>
      <c r="L25" s="251"/>
    </row>
    <row r="26" spans="1:12">
      <c r="A26" s="193">
        <v>19</v>
      </c>
      <c r="B26" s="111" t="s">
        <v>304</v>
      </c>
      <c r="C26" s="170">
        <f>C16+C14</f>
        <v>4572006907</v>
      </c>
      <c r="D26" s="181">
        <f>D18</f>
        <v>0.51039999999999996</v>
      </c>
      <c r="E26" s="169"/>
      <c r="F26" s="604">
        <f>SUM(F18:F25)</f>
        <v>2.6199999999999998E-2</v>
      </c>
      <c r="G26" s="599"/>
      <c r="H26" s="250"/>
      <c r="I26" s="195"/>
      <c r="J26" s="195"/>
      <c r="K26" s="195"/>
      <c r="L26" s="251"/>
    </row>
    <row r="27" spans="1:12">
      <c r="A27" s="193">
        <v>20</v>
      </c>
      <c r="B27" s="111"/>
      <c r="C27" s="170"/>
      <c r="D27" s="181"/>
      <c r="E27" s="169"/>
      <c r="F27" s="358"/>
      <c r="H27" s="250"/>
      <c r="I27" s="195"/>
      <c r="J27" s="195"/>
      <c r="K27" s="195"/>
      <c r="L27" s="251"/>
    </row>
    <row r="28" spans="1:12">
      <c r="A28" s="193">
        <v>21</v>
      </c>
      <c r="B28" s="110" t="s">
        <v>318</v>
      </c>
      <c r="C28" s="172">
        <f>'2 - CapStructure'!Q20</f>
        <v>4386402333</v>
      </c>
      <c r="D28" s="338">
        <f>ROUND(C28/$C$30,4)</f>
        <v>0.48959999999999998</v>
      </c>
      <c r="E28" s="607">
        <f>0.095*(92/365)+0.094*(273/365)</f>
        <v>9.4252054794520562E-2</v>
      </c>
      <c r="F28" s="359">
        <f>ROUND(D28*E28,4)</f>
        <v>4.6100000000000002E-2</v>
      </c>
      <c r="H28" s="252"/>
      <c r="I28" s="607"/>
      <c r="J28" s="253"/>
      <c r="K28" s="254"/>
      <c r="L28" s="169"/>
    </row>
    <row r="29" spans="1:12">
      <c r="A29" s="193">
        <v>22</v>
      </c>
      <c r="B29" s="111"/>
      <c r="C29" s="169"/>
      <c r="D29" s="173"/>
      <c r="E29" s="566"/>
      <c r="F29" s="169"/>
      <c r="H29" s="252"/>
      <c r="I29" s="607"/>
      <c r="J29" s="253"/>
      <c r="K29" s="254"/>
      <c r="L29" s="169"/>
    </row>
    <row r="30" spans="1:12">
      <c r="A30" s="193">
        <v>23</v>
      </c>
      <c r="B30" s="110" t="s">
        <v>16</v>
      </c>
      <c r="C30" s="175">
        <f>C28+C26</f>
        <v>8958409240</v>
      </c>
      <c r="D30" s="244">
        <f>D28+D18</f>
        <v>1</v>
      </c>
      <c r="E30" s="576"/>
      <c r="F30" s="227">
        <f>F28+F26</f>
        <v>7.2300000000000003E-2</v>
      </c>
      <c r="H30" s="112"/>
      <c r="I30" s="112"/>
      <c r="J30" s="253"/>
      <c r="K30" s="169"/>
      <c r="L30" s="255"/>
    </row>
    <row r="31" spans="1:12">
      <c r="A31" s="193">
        <v>24</v>
      </c>
      <c r="B31" s="104"/>
      <c r="C31" s="112"/>
      <c r="D31" s="112"/>
      <c r="E31" s="176"/>
      <c r="F31" s="112"/>
      <c r="H31" s="104"/>
      <c r="I31" s="104"/>
      <c r="J31" s="104"/>
    </row>
    <row r="32" spans="1:12">
      <c r="A32" s="193">
        <v>25</v>
      </c>
      <c r="B32" s="374" t="s">
        <v>176</v>
      </c>
      <c r="C32" s="104"/>
      <c r="D32" s="104"/>
      <c r="E32" s="112"/>
      <c r="F32" s="104"/>
    </row>
    <row r="33" spans="1:7" ht="27.75" customHeight="1">
      <c r="A33" s="193">
        <v>26</v>
      </c>
      <c r="B33" s="638" t="s">
        <v>319</v>
      </c>
      <c r="C33" s="638"/>
      <c r="D33" s="638"/>
      <c r="E33" s="638"/>
      <c r="F33" s="638"/>
      <c r="G33" s="242"/>
    </row>
    <row r="34" spans="1:7">
      <c r="A34" s="15"/>
      <c r="B34" s="104"/>
      <c r="C34" s="104"/>
      <c r="D34" s="104"/>
      <c r="E34" s="104"/>
      <c r="F34" s="104"/>
    </row>
    <row r="35" spans="1:7">
      <c r="A35" s="15"/>
      <c r="B35" s="104"/>
      <c r="C35" s="168"/>
      <c r="D35" s="104"/>
      <c r="E35" s="104"/>
      <c r="F35" s="104"/>
    </row>
    <row r="36" spans="1:7">
      <c r="A36" s="15"/>
      <c r="B36" s="104"/>
      <c r="C36" s="168"/>
      <c r="D36" s="104"/>
      <c r="E36" s="104"/>
      <c r="F36" s="104"/>
    </row>
    <row r="37" spans="1:7">
      <c r="A37" s="15"/>
      <c r="B37" s="104"/>
      <c r="C37" s="168"/>
      <c r="D37" s="104"/>
      <c r="E37" s="104"/>
      <c r="F37" s="104"/>
    </row>
    <row r="38" spans="1:7">
      <c r="A38" s="15"/>
      <c r="B38" s="104"/>
      <c r="D38" s="104"/>
      <c r="E38" s="104"/>
      <c r="F38" s="104"/>
    </row>
    <row r="39" spans="1:7">
      <c r="A39" s="15"/>
      <c r="B39" s="104"/>
      <c r="C39" s="194"/>
      <c r="D39" s="104"/>
      <c r="E39" s="104"/>
      <c r="F39" s="104"/>
    </row>
    <row r="40" spans="1:7">
      <c r="A40" s="15"/>
      <c r="B40" s="104"/>
      <c r="C40" s="104"/>
      <c r="D40" s="104"/>
      <c r="E40" s="104"/>
      <c r="F40" s="104"/>
    </row>
    <row r="41" spans="1:7">
      <c r="A41" s="15"/>
      <c r="B41" s="104"/>
      <c r="C41" s="104"/>
      <c r="D41" s="104"/>
      <c r="E41" s="104"/>
      <c r="F41" s="104"/>
    </row>
    <row r="42" spans="1:7">
      <c r="B42" s="104"/>
      <c r="C42" s="104"/>
      <c r="D42" s="104"/>
      <c r="E42" s="104"/>
      <c r="F42" s="104"/>
    </row>
    <row r="43" spans="1:7">
      <c r="B43" s="104"/>
      <c r="C43" s="104"/>
      <c r="D43" s="104"/>
      <c r="E43" s="104"/>
      <c r="F43" s="104"/>
    </row>
    <row r="44" spans="1:7">
      <c r="E44" s="104"/>
    </row>
    <row r="46" spans="1:7">
      <c r="C46" s="20"/>
      <c r="D46" s="21"/>
    </row>
    <row r="47" spans="1:7">
      <c r="D47" s="21"/>
    </row>
    <row r="48" spans="1:7">
      <c r="C48" s="20"/>
      <c r="D48" s="21"/>
    </row>
    <row r="49" spans="3:4">
      <c r="C49" s="20"/>
      <c r="D49" s="21"/>
    </row>
    <row r="50" spans="3:4">
      <c r="C50" s="20"/>
      <c r="D50" s="21"/>
    </row>
    <row r="51" spans="3:4">
      <c r="C51" s="20"/>
      <c r="D51" s="21"/>
    </row>
    <row r="52" spans="3:4">
      <c r="D52" s="21"/>
    </row>
    <row r="53" spans="3:4">
      <c r="C53" s="20"/>
      <c r="D53" s="21"/>
    </row>
    <row r="54" spans="3:4">
      <c r="D54" s="22"/>
    </row>
  </sheetData>
  <mergeCells count="1">
    <mergeCell ref="B33:F33"/>
  </mergeCells>
  <pageMargins left="0.7" right="0.7" top="0.75" bottom="0.75" header="0.3" footer="0.3"/>
  <pageSetup orientation="portrait" r:id="rId1"/>
  <headerFooter>
    <oddFooter>&amp;CCost of Capital</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B677"/>
  <sheetViews>
    <sheetView view="pageLayout" topLeftCell="A31" zoomScaleNormal="120" workbookViewId="0">
      <selection activeCell="I55" sqref="I55"/>
    </sheetView>
  </sheetViews>
  <sheetFormatPr defaultColWidth="15.83203125" defaultRowHeight="12.75"/>
  <cols>
    <col min="1" max="1" width="3.33203125" style="1" customWidth="1"/>
    <col min="2" max="2" width="32.33203125" style="1" customWidth="1"/>
    <col min="3" max="3" width="14.1640625" style="2" customWidth="1"/>
    <col min="4" max="4" width="11" style="2" customWidth="1"/>
    <col min="5" max="5" width="11.1640625" style="2" customWidth="1"/>
    <col min="6" max="7" width="10.83203125" style="2" customWidth="1"/>
    <col min="8" max="9" width="10.5" style="2" customWidth="1"/>
    <col min="10" max="11" width="10.83203125" style="2" customWidth="1"/>
    <col min="12" max="14" width="10.6640625" style="2" customWidth="1"/>
    <col min="15" max="15" width="11.5" style="2" customWidth="1"/>
    <col min="16" max="16" width="10.6640625" style="2" customWidth="1"/>
    <col min="17" max="17" width="12.5" style="1" customWidth="1"/>
    <col min="18" max="18" width="10.33203125" style="1" customWidth="1"/>
    <col min="19" max="19" width="17.83203125" style="1" customWidth="1"/>
    <col min="20" max="21" width="10.33203125" style="1" customWidth="1"/>
    <col min="22" max="22" width="16.33203125" style="1" bestFit="1" customWidth="1"/>
    <col min="23" max="32" width="8.83203125" style="1" customWidth="1"/>
    <col min="33" max="33" width="10.1640625" style="1" customWidth="1"/>
    <col min="34" max="16384" width="15.83203125" style="1"/>
  </cols>
  <sheetData>
    <row r="1" spans="1:53">
      <c r="B1" s="144" t="s">
        <v>0</v>
      </c>
      <c r="C1" s="145"/>
      <c r="D1" s="145"/>
      <c r="E1" s="145"/>
      <c r="F1" s="145"/>
      <c r="G1" s="145"/>
      <c r="H1" s="145"/>
      <c r="I1" s="145"/>
      <c r="J1" s="145"/>
      <c r="K1" s="145"/>
      <c r="L1" s="145"/>
      <c r="M1" s="145"/>
      <c r="N1" s="145"/>
      <c r="O1" s="145"/>
      <c r="P1" s="145"/>
      <c r="Q1" s="146"/>
    </row>
    <row r="2" spans="1:53">
      <c r="B2" s="144" t="s">
        <v>35</v>
      </c>
      <c r="C2" s="145"/>
      <c r="D2" s="145"/>
      <c r="E2" s="145"/>
      <c r="F2" s="145"/>
      <c r="G2" s="145"/>
      <c r="H2" s="145"/>
      <c r="I2" s="145"/>
      <c r="J2" s="145"/>
      <c r="K2" s="145"/>
      <c r="L2" s="145"/>
      <c r="M2" s="145"/>
      <c r="N2" s="145"/>
      <c r="O2" s="145"/>
      <c r="P2" s="145"/>
      <c r="Q2" s="146"/>
    </row>
    <row r="3" spans="1:53" ht="12.75" customHeight="1">
      <c r="B3" s="640" t="s">
        <v>313</v>
      </c>
      <c r="C3" s="640"/>
      <c r="D3" s="640"/>
      <c r="E3" s="640"/>
      <c r="F3" s="640"/>
      <c r="G3" s="640"/>
      <c r="H3" s="640"/>
      <c r="I3" s="640"/>
      <c r="J3" s="640"/>
      <c r="K3" s="640"/>
      <c r="L3" s="640"/>
      <c r="M3" s="640"/>
      <c r="N3" s="640"/>
      <c r="O3" s="640"/>
      <c r="P3" s="640"/>
      <c r="Q3" s="640"/>
    </row>
    <row r="4" spans="1:53">
      <c r="B4" s="639" t="s">
        <v>59</v>
      </c>
      <c r="C4" s="639"/>
      <c r="D4" s="639"/>
      <c r="E4" s="639"/>
      <c r="F4" s="639"/>
      <c r="G4" s="639"/>
      <c r="H4" s="639"/>
      <c r="I4" s="639"/>
      <c r="J4" s="639"/>
      <c r="K4" s="639"/>
      <c r="L4" s="639"/>
      <c r="M4" s="639"/>
      <c r="N4" s="639"/>
      <c r="O4" s="639"/>
      <c r="P4" s="639"/>
      <c r="Q4" s="639"/>
    </row>
    <row r="5" spans="1:53">
      <c r="A5" s="130">
        <v>1</v>
      </c>
      <c r="B5" s="128" t="s">
        <v>5</v>
      </c>
      <c r="C5" s="313" t="s">
        <v>27</v>
      </c>
      <c r="D5" s="313" t="s">
        <v>52</v>
      </c>
      <c r="E5" s="313" t="s">
        <v>64</v>
      </c>
      <c r="F5" s="313" t="s">
        <v>65</v>
      </c>
      <c r="G5" s="313" t="s">
        <v>66</v>
      </c>
      <c r="H5" s="313" t="s">
        <v>67</v>
      </c>
      <c r="I5" s="313" t="s">
        <v>68</v>
      </c>
      <c r="J5" s="313" t="s">
        <v>69</v>
      </c>
      <c r="K5" s="313" t="s">
        <v>71</v>
      </c>
      <c r="L5" s="313" t="s">
        <v>72</v>
      </c>
      <c r="M5" s="313" t="s">
        <v>73</v>
      </c>
      <c r="N5" s="313" t="s">
        <v>74</v>
      </c>
      <c r="O5" s="313" t="s">
        <v>75</v>
      </c>
      <c r="P5" s="313"/>
      <c r="Q5" s="128" t="s">
        <v>76</v>
      </c>
    </row>
    <row r="6" spans="1:53" ht="35.1" customHeight="1">
      <c r="A6" s="130">
        <f>+A5+1</f>
        <v>2</v>
      </c>
      <c r="B6" s="102" t="s">
        <v>1</v>
      </c>
      <c r="C6" s="198">
        <v>44012</v>
      </c>
      <c r="D6" s="198">
        <v>44043</v>
      </c>
      <c r="E6" s="198">
        <v>44074</v>
      </c>
      <c r="F6" s="198">
        <v>44104</v>
      </c>
      <c r="G6" s="198">
        <v>44135</v>
      </c>
      <c r="H6" s="198">
        <v>44165</v>
      </c>
      <c r="I6" s="198">
        <v>44196</v>
      </c>
      <c r="J6" s="198">
        <v>44227</v>
      </c>
      <c r="K6" s="198">
        <v>44255</v>
      </c>
      <c r="L6" s="198">
        <v>44286</v>
      </c>
      <c r="M6" s="198">
        <v>44316</v>
      </c>
      <c r="N6" s="198">
        <v>44347</v>
      </c>
      <c r="O6" s="198">
        <v>44377</v>
      </c>
      <c r="P6" s="198"/>
      <c r="Q6" s="123" t="s">
        <v>113</v>
      </c>
      <c r="R6" s="101"/>
      <c r="S6" s="90"/>
      <c r="T6" s="100"/>
      <c r="U6" s="100"/>
      <c r="V6" s="100"/>
      <c r="W6" s="100"/>
      <c r="X6" s="100"/>
      <c r="Y6" s="100"/>
      <c r="Z6" s="100"/>
      <c r="AA6" s="100"/>
      <c r="AB6" s="100"/>
      <c r="AC6" s="100"/>
      <c r="AD6" s="100"/>
      <c r="AE6" s="100"/>
      <c r="AF6" s="90"/>
      <c r="AG6" s="90"/>
      <c r="AH6" s="90"/>
      <c r="AI6" s="90"/>
      <c r="AJ6" s="90"/>
      <c r="AK6" s="90"/>
      <c r="AL6" s="90"/>
      <c r="AM6" s="90"/>
      <c r="AN6" s="90"/>
      <c r="AO6" s="90"/>
      <c r="AP6" s="90"/>
      <c r="AQ6" s="90"/>
      <c r="AR6" s="90"/>
      <c r="AS6" s="90"/>
      <c r="AT6" s="90"/>
      <c r="AU6" s="90"/>
      <c r="AV6" s="90"/>
      <c r="AW6" s="90"/>
      <c r="AX6" s="90"/>
      <c r="AY6" s="90"/>
      <c r="AZ6" s="90"/>
      <c r="BA6" s="90"/>
    </row>
    <row r="7" spans="1:53">
      <c r="A7" s="130">
        <f>+A6+1</f>
        <v>3</v>
      </c>
      <c r="B7" s="142" t="s">
        <v>36</v>
      </c>
      <c r="C7" s="375">
        <v>140000000</v>
      </c>
      <c r="D7" s="375">
        <v>163000000</v>
      </c>
      <c r="E7" s="375">
        <v>156000000</v>
      </c>
      <c r="F7" s="375">
        <v>221000000</v>
      </c>
      <c r="G7" s="375">
        <v>293000000</v>
      </c>
      <c r="H7" s="375">
        <v>356800000</v>
      </c>
      <c r="I7" s="375">
        <v>373800000</v>
      </c>
      <c r="J7" s="375">
        <v>302000000</v>
      </c>
      <c r="K7" s="375">
        <v>237000000</v>
      </c>
      <c r="L7" s="375">
        <v>191000000</v>
      </c>
      <c r="M7" s="375">
        <v>166000000</v>
      </c>
      <c r="N7" s="375">
        <v>162300000</v>
      </c>
      <c r="O7" s="375">
        <v>231300000</v>
      </c>
      <c r="P7" s="375"/>
      <c r="Q7" s="163">
        <f>ROUND(((C7+O7)+(SUM(D7:N7)*2))/24,0)</f>
        <v>233962500</v>
      </c>
      <c r="R7" s="561"/>
      <c r="S7" s="632"/>
      <c r="T7" s="562"/>
      <c r="U7" s="100"/>
      <c r="V7" s="100"/>
      <c r="W7" s="100"/>
      <c r="X7" s="100"/>
      <c r="Y7" s="100"/>
      <c r="Z7" s="100"/>
      <c r="AA7" s="100"/>
      <c r="AB7" s="100"/>
      <c r="AC7" s="100"/>
      <c r="AD7" s="100"/>
      <c r="AE7" s="100"/>
      <c r="AF7" s="90"/>
      <c r="AG7" s="90"/>
      <c r="AH7" s="90"/>
      <c r="AI7" s="90"/>
      <c r="AJ7" s="90"/>
      <c r="AK7" s="90"/>
      <c r="AL7" s="90"/>
      <c r="AM7" s="90"/>
      <c r="AN7" s="90"/>
      <c r="AO7" s="90"/>
      <c r="AP7" s="90"/>
      <c r="AQ7" s="90"/>
      <c r="AR7" s="90"/>
      <c r="AS7" s="90"/>
      <c r="AT7" s="90"/>
      <c r="AU7" s="90"/>
      <c r="AV7" s="90"/>
      <c r="AW7" s="90"/>
      <c r="AX7" s="90"/>
      <c r="AY7" s="90"/>
      <c r="AZ7" s="90"/>
      <c r="BA7" s="90"/>
    </row>
    <row r="8" spans="1:53">
      <c r="A8" s="130">
        <f>+A7+1</f>
        <v>4</v>
      </c>
      <c r="B8" s="142" t="s">
        <v>171</v>
      </c>
      <c r="C8" s="375"/>
      <c r="D8" s="375"/>
      <c r="E8" s="375"/>
      <c r="F8" s="375"/>
      <c r="G8" s="375"/>
      <c r="H8" s="375"/>
      <c r="I8" s="375"/>
      <c r="J8" s="375"/>
      <c r="K8" s="375"/>
      <c r="L8" s="375"/>
      <c r="M8" s="375"/>
      <c r="N8" s="375"/>
      <c r="O8" s="375"/>
      <c r="P8" s="375"/>
      <c r="Q8" s="163">
        <f>ROUND(((C8+L8)+(SUM(D8:N8)*2))/24,0)</f>
        <v>0</v>
      </c>
      <c r="R8" s="561"/>
      <c r="S8" s="562"/>
      <c r="T8" s="562"/>
      <c r="U8" s="100"/>
      <c r="V8" s="100"/>
      <c r="W8" s="100"/>
      <c r="X8" s="100"/>
      <c r="Y8" s="100"/>
      <c r="Z8" s="100"/>
      <c r="AA8" s="100"/>
      <c r="AB8" s="100"/>
      <c r="AC8" s="100"/>
      <c r="AD8" s="100"/>
      <c r="AE8" s="100"/>
      <c r="AF8" s="90"/>
      <c r="AG8" s="90"/>
      <c r="AH8" s="90"/>
      <c r="AI8" s="90"/>
      <c r="AJ8" s="90"/>
      <c r="AK8" s="90"/>
      <c r="AL8" s="90"/>
      <c r="AM8" s="90"/>
      <c r="AN8" s="90"/>
      <c r="AO8" s="90"/>
      <c r="AP8" s="90"/>
      <c r="AQ8" s="90"/>
      <c r="AR8" s="90"/>
      <c r="AS8" s="90"/>
      <c r="AT8" s="90"/>
      <c r="AU8" s="90"/>
      <c r="AV8" s="90"/>
      <c r="AW8" s="90"/>
      <c r="AX8" s="90"/>
      <c r="AY8" s="90"/>
      <c r="AZ8" s="90"/>
      <c r="BA8" s="90"/>
    </row>
    <row r="9" spans="1:53" ht="13.5" thickBot="1">
      <c r="A9" s="130">
        <f>+A8+1</f>
        <v>5</v>
      </c>
      <c r="B9" s="142" t="s">
        <v>158</v>
      </c>
      <c r="C9" s="375"/>
      <c r="D9" s="375"/>
      <c r="E9" s="375"/>
      <c r="F9" s="375"/>
      <c r="G9" s="375"/>
      <c r="H9" s="375"/>
      <c r="I9" s="375"/>
      <c r="J9" s="375"/>
      <c r="K9" s="375"/>
      <c r="L9" s="375"/>
      <c r="M9" s="375"/>
      <c r="N9" s="375"/>
      <c r="O9" s="375"/>
      <c r="P9" s="375"/>
      <c r="Q9" s="163">
        <f>ROUND(((C9+O9)+(SUM(D9:N9)*2))/24,0)</f>
        <v>0</v>
      </c>
      <c r="R9" s="101"/>
      <c r="T9" s="1" t="s">
        <v>312</v>
      </c>
      <c r="U9" s="100"/>
      <c r="V9" s="100"/>
      <c r="W9" s="100"/>
      <c r="X9" s="100"/>
      <c r="Y9" s="100"/>
      <c r="Z9" s="100"/>
      <c r="AA9" s="100"/>
      <c r="AB9" s="100"/>
      <c r="AC9" s="100"/>
      <c r="AD9" s="100"/>
      <c r="AE9" s="100"/>
      <c r="AF9" s="90"/>
      <c r="AG9" s="90"/>
      <c r="AH9" s="90"/>
      <c r="AI9" s="90"/>
      <c r="AJ9" s="90"/>
      <c r="AK9" s="90"/>
      <c r="AL9" s="90"/>
      <c r="AM9" s="90"/>
      <c r="AN9" s="90"/>
      <c r="AO9" s="90"/>
      <c r="AP9" s="90"/>
      <c r="AQ9" s="90"/>
      <c r="AR9" s="90"/>
      <c r="AS9" s="90"/>
      <c r="AT9" s="90"/>
      <c r="AU9" s="90"/>
      <c r="AV9" s="90"/>
      <c r="AW9" s="90"/>
      <c r="AX9" s="90"/>
      <c r="AY9" s="90"/>
      <c r="AZ9" s="90"/>
      <c r="BA9" s="90"/>
    </row>
    <row r="10" spans="1:53" ht="13.5" thickBot="1">
      <c r="A10" s="130">
        <f>+A9+1</f>
        <v>6</v>
      </c>
      <c r="B10" s="143" t="s">
        <v>30</v>
      </c>
      <c r="C10" s="364">
        <f t="shared" ref="C10:H10" si="0">SUM(C7:C9)</f>
        <v>140000000</v>
      </c>
      <c r="D10" s="364">
        <f t="shared" si="0"/>
        <v>163000000</v>
      </c>
      <c r="E10" s="364">
        <f t="shared" si="0"/>
        <v>156000000</v>
      </c>
      <c r="F10" s="364">
        <f t="shared" si="0"/>
        <v>221000000</v>
      </c>
      <c r="G10" s="364">
        <f t="shared" si="0"/>
        <v>293000000</v>
      </c>
      <c r="H10" s="364">
        <f t="shared" si="0"/>
        <v>356800000</v>
      </c>
      <c r="I10" s="364">
        <f t="shared" ref="I10:Q10" si="1">SUM(I7:I9)</f>
        <v>373800000</v>
      </c>
      <c r="J10" s="364">
        <f t="shared" si="1"/>
        <v>302000000</v>
      </c>
      <c r="K10" s="364">
        <f t="shared" si="1"/>
        <v>237000000</v>
      </c>
      <c r="L10" s="364">
        <f t="shared" si="1"/>
        <v>191000000</v>
      </c>
      <c r="M10" s="364">
        <f t="shared" si="1"/>
        <v>166000000</v>
      </c>
      <c r="N10" s="364">
        <f t="shared" si="1"/>
        <v>162300000</v>
      </c>
      <c r="O10" s="364">
        <f t="shared" si="1"/>
        <v>231300000</v>
      </c>
      <c r="P10" s="200"/>
      <c r="Q10" s="218">
        <f t="shared" si="1"/>
        <v>233962500</v>
      </c>
      <c r="R10" s="97"/>
      <c r="T10" s="97"/>
      <c r="U10" s="96"/>
      <c r="V10" s="96"/>
      <c r="W10" s="96"/>
      <c r="X10" s="96"/>
      <c r="Y10" s="96"/>
      <c r="Z10" s="96"/>
      <c r="AA10" s="96"/>
      <c r="AB10" s="96"/>
      <c r="AC10" s="96"/>
      <c r="AD10" s="96"/>
      <c r="AE10" s="96"/>
      <c r="AF10" s="92"/>
      <c r="AG10" s="92"/>
      <c r="AH10" s="90"/>
      <c r="AI10" s="90"/>
      <c r="AJ10" s="90"/>
      <c r="AK10" s="90"/>
      <c r="AL10" s="90"/>
      <c r="AM10" s="90"/>
      <c r="AN10" s="90"/>
      <c r="AO10" s="90"/>
      <c r="AP10" s="90"/>
      <c r="AQ10" s="90"/>
      <c r="AR10" s="90"/>
      <c r="AS10" s="90"/>
      <c r="AT10" s="90"/>
      <c r="AU10" s="90"/>
      <c r="AV10" s="90"/>
      <c r="AW10" s="90"/>
      <c r="AX10" s="90"/>
      <c r="AY10" s="90"/>
      <c r="AZ10" s="90"/>
      <c r="BA10" s="90"/>
    </row>
    <row r="11" spans="1:53" ht="6.95" customHeight="1" thickBot="1">
      <c r="A11" s="130"/>
      <c r="B11" s="141"/>
      <c r="C11" s="363"/>
      <c r="D11" s="363"/>
      <c r="E11" s="363"/>
      <c r="F11" s="363"/>
      <c r="G11" s="363"/>
      <c r="H11" s="363"/>
      <c r="I11" s="363"/>
      <c r="J11" s="363"/>
      <c r="K11" s="363"/>
      <c r="L11" s="363"/>
      <c r="M11" s="363"/>
      <c r="N11" s="363"/>
      <c r="O11" s="363"/>
      <c r="P11" s="363"/>
      <c r="Q11" s="163"/>
      <c r="R11" s="97"/>
      <c r="T11" s="97"/>
      <c r="U11" s="96"/>
      <c r="V11" s="96"/>
      <c r="W11" s="96"/>
      <c r="X11" s="96"/>
      <c r="Y11" s="96"/>
      <c r="Z11" s="96"/>
      <c r="AA11" s="96"/>
      <c r="AB11" s="96"/>
      <c r="AC11" s="96"/>
      <c r="AD11" s="96"/>
      <c r="AE11" s="96"/>
      <c r="AF11" s="92"/>
      <c r="AG11" s="92"/>
      <c r="AH11" s="90"/>
      <c r="AI11" s="90"/>
      <c r="AJ11" s="90"/>
      <c r="AK11" s="90"/>
      <c r="AL11" s="90"/>
      <c r="AM11" s="90"/>
      <c r="AN11" s="90"/>
      <c r="AO11" s="90"/>
      <c r="AP11" s="90"/>
      <c r="AQ11" s="90"/>
      <c r="AR11" s="90"/>
      <c r="AS11" s="90"/>
      <c r="AT11" s="90"/>
      <c r="AU11" s="90"/>
      <c r="AV11" s="90"/>
      <c r="AW11" s="90"/>
      <c r="AX11" s="90"/>
      <c r="AY11" s="90"/>
      <c r="AZ11" s="90"/>
      <c r="BA11" s="90"/>
    </row>
    <row r="12" spans="1:53" ht="13.5" thickBot="1">
      <c r="A12" s="130">
        <f>+A10+1</f>
        <v>7</v>
      </c>
      <c r="B12" s="143" t="s">
        <v>128</v>
      </c>
      <c r="C12" s="376">
        <v>4337088324</v>
      </c>
      <c r="D12" s="376">
        <v>4337247554</v>
      </c>
      <c r="E12" s="376">
        <v>4337406783</v>
      </c>
      <c r="F12" s="376">
        <v>4337566012</v>
      </c>
      <c r="G12" s="376">
        <v>4337725242</v>
      </c>
      <c r="H12" s="376">
        <v>4337884471</v>
      </c>
      <c r="I12" s="376">
        <v>4338043700</v>
      </c>
      <c r="J12" s="376">
        <v>4338202930</v>
      </c>
      <c r="K12" s="376">
        <v>4338362159</v>
      </c>
      <c r="L12" s="376">
        <v>4338523810</v>
      </c>
      <c r="M12" s="376">
        <v>4338683040</v>
      </c>
      <c r="N12" s="376">
        <v>4338842269</v>
      </c>
      <c r="O12" s="376">
        <v>4339001498</v>
      </c>
      <c r="P12" s="376"/>
      <c r="Q12" s="218">
        <f>ROUND(((C12+O12)+(SUM(D12:N12)*2))/24,0)</f>
        <v>4338044407</v>
      </c>
      <c r="R12" s="97"/>
      <c r="S12" s="562"/>
      <c r="T12" s="562"/>
      <c r="U12" s="96"/>
      <c r="V12" s="96"/>
      <c r="W12" s="96"/>
      <c r="X12" s="96"/>
      <c r="Y12" s="96"/>
      <c r="Z12" s="96"/>
      <c r="AA12" s="96"/>
      <c r="AB12" s="96"/>
      <c r="AC12" s="96"/>
      <c r="AD12" s="96"/>
      <c r="AE12" s="96"/>
      <c r="AF12" s="92"/>
      <c r="AG12" s="92"/>
      <c r="AH12" s="90"/>
      <c r="AI12" s="90"/>
      <c r="AJ12" s="90"/>
      <c r="AK12" s="90"/>
      <c r="AL12" s="90"/>
      <c r="AM12" s="90"/>
      <c r="AN12" s="90"/>
      <c r="AO12" s="90"/>
      <c r="AP12" s="90"/>
      <c r="AQ12" s="90"/>
      <c r="AR12" s="90"/>
      <c r="AS12" s="90"/>
      <c r="AT12" s="90"/>
      <c r="AU12" s="90"/>
      <c r="AV12" s="90"/>
      <c r="AW12" s="90"/>
      <c r="AX12" s="90"/>
      <c r="AY12" s="90"/>
      <c r="AZ12" s="90"/>
      <c r="BA12" s="90"/>
    </row>
    <row r="13" spans="1:53" ht="6" customHeight="1">
      <c r="A13" s="130"/>
      <c r="B13" s="143"/>
      <c r="C13" s="377"/>
      <c r="D13" s="377"/>
      <c r="E13" s="377"/>
      <c r="F13" s="377"/>
      <c r="G13" s="377"/>
      <c r="H13" s="377"/>
      <c r="I13" s="377"/>
      <c r="J13" s="377"/>
      <c r="K13" s="377"/>
      <c r="L13" s="377"/>
      <c r="M13" s="377"/>
      <c r="N13" s="377"/>
      <c r="O13" s="377"/>
      <c r="P13" s="377"/>
      <c r="Q13" s="164"/>
      <c r="R13" s="97"/>
      <c r="T13" s="97"/>
      <c r="U13" s="90"/>
      <c r="V13" s="90"/>
      <c r="W13" s="90"/>
      <c r="X13" s="90"/>
      <c r="Y13" s="90"/>
      <c r="Z13" s="90"/>
      <c r="AA13" s="90"/>
      <c r="AB13" s="90"/>
      <c r="AC13" s="90"/>
      <c r="AD13" s="90"/>
      <c r="AE13" s="90"/>
      <c r="AF13" s="90"/>
      <c r="AG13" s="90"/>
      <c r="AH13" s="90"/>
      <c r="AI13" s="90"/>
      <c r="AJ13" s="90"/>
      <c r="AK13" s="90"/>
      <c r="AL13" s="90"/>
      <c r="AM13" s="90"/>
      <c r="AN13" s="90"/>
      <c r="AO13" s="90"/>
      <c r="AP13" s="90"/>
      <c r="AQ13" s="90"/>
      <c r="AR13" s="90"/>
      <c r="AS13" s="90"/>
      <c r="AT13" s="90"/>
      <c r="AU13" s="90"/>
      <c r="AV13" s="90"/>
      <c r="AW13" s="90"/>
      <c r="AX13" s="90"/>
      <c r="AY13" s="90"/>
      <c r="AZ13" s="90"/>
      <c r="BA13" s="90"/>
    </row>
    <row r="14" spans="1:53" ht="13.5" customHeight="1">
      <c r="A14" s="130">
        <f>+A12+1</f>
        <v>8</v>
      </c>
      <c r="B14" s="143" t="s">
        <v>122</v>
      </c>
      <c r="C14" s="377"/>
      <c r="D14" s="377">
        <v>0</v>
      </c>
      <c r="E14" s="377">
        <v>0</v>
      </c>
      <c r="F14" s="377">
        <v>0</v>
      </c>
      <c r="G14" s="377"/>
      <c r="H14" s="377"/>
      <c r="I14" s="377"/>
      <c r="J14" s="377"/>
      <c r="K14" s="377"/>
      <c r="L14" s="377"/>
      <c r="M14" s="377"/>
      <c r="N14" s="377"/>
      <c r="O14" s="377"/>
      <c r="P14" s="377"/>
      <c r="Q14" s="246">
        <f>ROUND(((C14+O14)+(SUM(D14:N14)*2))/24,0)</f>
        <v>0</v>
      </c>
      <c r="R14" s="97"/>
      <c r="S14" s="562"/>
      <c r="T14" s="562"/>
      <c r="U14" s="90"/>
      <c r="V14" s="90"/>
      <c r="W14" s="90"/>
      <c r="X14" s="90"/>
      <c r="Y14" s="90"/>
      <c r="Z14" s="90"/>
      <c r="AA14" s="90"/>
      <c r="AB14" s="90"/>
      <c r="AC14" s="90"/>
      <c r="AD14" s="90"/>
      <c r="AE14" s="90"/>
      <c r="AF14" s="90"/>
      <c r="AG14" s="90"/>
      <c r="AH14" s="90"/>
      <c r="AI14" s="90"/>
      <c r="AJ14" s="90"/>
      <c r="AK14" s="90"/>
      <c r="AL14" s="90"/>
      <c r="AM14" s="90"/>
      <c r="AN14" s="90"/>
      <c r="AO14" s="90"/>
      <c r="AP14" s="90"/>
      <c r="AQ14" s="90"/>
      <c r="AR14" s="90"/>
      <c r="AS14" s="90"/>
      <c r="AT14" s="90"/>
      <c r="AU14" s="90"/>
      <c r="AV14" s="90"/>
      <c r="AW14" s="90"/>
      <c r="AX14" s="90"/>
      <c r="AY14" s="90"/>
      <c r="AZ14" s="90"/>
      <c r="BA14" s="90"/>
    </row>
    <row r="15" spans="1:53" ht="5.25" customHeight="1" thickBot="1">
      <c r="A15" s="130"/>
      <c r="B15" s="143"/>
      <c r="C15" s="97"/>
      <c r="D15" s="97"/>
      <c r="E15" s="97"/>
      <c r="F15" s="97"/>
      <c r="G15" s="97"/>
      <c r="H15" s="97"/>
      <c r="I15" s="97"/>
      <c r="J15" s="97"/>
      <c r="K15" s="97"/>
      <c r="L15" s="97"/>
      <c r="M15" s="97"/>
      <c r="N15" s="97"/>
      <c r="O15" s="97"/>
      <c r="P15" s="97"/>
      <c r="Q15" s="164"/>
      <c r="R15" s="97"/>
      <c r="S15" s="97"/>
      <c r="T15" s="97"/>
      <c r="U15" s="90"/>
      <c r="V15" s="90"/>
      <c r="W15" s="90"/>
      <c r="X15" s="90"/>
      <c r="Y15" s="90"/>
      <c r="Z15" s="90"/>
      <c r="AA15" s="90"/>
      <c r="AB15" s="90"/>
      <c r="AC15" s="90"/>
      <c r="AD15" s="90"/>
      <c r="AE15" s="90"/>
      <c r="AF15" s="90"/>
      <c r="AG15" s="90"/>
      <c r="AH15" s="90"/>
      <c r="AI15" s="90"/>
      <c r="AJ15" s="90"/>
      <c r="AK15" s="90"/>
      <c r="AL15" s="90"/>
      <c r="AM15" s="90"/>
      <c r="AN15" s="90"/>
      <c r="AO15" s="90"/>
      <c r="AP15" s="90"/>
      <c r="AQ15" s="90"/>
      <c r="AR15" s="90"/>
      <c r="AS15" s="90"/>
      <c r="AT15" s="90"/>
      <c r="AU15" s="90"/>
      <c r="AV15" s="90"/>
      <c r="AW15" s="90"/>
      <c r="AX15" s="90"/>
      <c r="AY15" s="90"/>
      <c r="AZ15" s="90"/>
      <c r="BA15" s="90"/>
    </row>
    <row r="16" spans="1:53" ht="13.5" customHeight="1" thickBot="1">
      <c r="A16" s="130">
        <f>+A14+1</f>
        <v>9</v>
      </c>
      <c r="B16" s="143" t="s">
        <v>14</v>
      </c>
      <c r="C16" s="306">
        <f>SUM(C12:C14)</f>
        <v>4337088324</v>
      </c>
      <c r="D16" s="306">
        <f>SUM(D12:D14)</f>
        <v>4337247554</v>
      </c>
      <c r="E16" s="306">
        <f>SUM(E12:E14)</f>
        <v>4337406783</v>
      </c>
      <c r="F16" s="306">
        <f>SUM(F12:F14)</f>
        <v>4337566012</v>
      </c>
      <c r="G16" s="306">
        <f t="shared" ref="G16:O16" si="2">SUM(G12:G14)</f>
        <v>4337725242</v>
      </c>
      <c r="H16" s="306">
        <f t="shared" si="2"/>
        <v>4337884471</v>
      </c>
      <c r="I16" s="306">
        <f t="shared" si="2"/>
        <v>4338043700</v>
      </c>
      <c r="J16" s="306">
        <f t="shared" si="2"/>
        <v>4338202930</v>
      </c>
      <c r="K16" s="306">
        <f t="shared" si="2"/>
        <v>4338362159</v>
      </c>
      <c r="L16" s="306">
        <f t="shared" si="2"/>
        <v>4338523810</v>
      </c>
      <c r="M16" s="306">
        <f t="shared" si="2"/>
        <v>4338683040</v>
      </c>
      <c r="N16" s="306">
        <f t="shared" si="2"/>
        <v>4338842269</v>
      </c>
      <c r="O16" s="306">
        <f t="shared" si="2"/>
        <v>4339001498</v>
      </c>
      <c r="P16" s="98"/>
      <c r="Q16" s="218">
        <f>SUM(Q12:Q14)</f>
        <v>4338044407</v>
      </c>
      <c r="R16" s="97"/>
      <c r="T16" s="97"/>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row>
    <row r="17" spans="1:53" ht="6.75" customHeight="1" thickBot="1">
      <c r="A17" s="130"/>
      <c r="B17" s="143"/>
      <c r="C17" s="97"/>
      <c r="D17" s="97"/>
      <c r="E17" s="97"/>
      <c r="F17" s="97"/>
      <c r="G17" s="97"/>
      <c r="H17" s="97"/>
      <c r="I17" s="97"/>
      <c r="J17" s="97"/>
      <c r="K17" s="97"/>
      <c r="L17" s="97"/>
      <c r="M17" s="97"/>
      <c r="N17" s="97"/>
      <c r="O17" s="97"/>
      <c r="P17" s="97"/>
      <c r="Q17" s="164"/>
      <c r="R17" s="97"/>
      <c r="S17" s="97"/>
      <c r="T17" s="97"/>
      <c r="U17" s="90"/>
      <c r="V17" s="90"/>
      <c r="W17" s="90"/>
      <c r="X17" s="90"/>
      <c r="Y17" s="90"/>
      <c r="Z17" s="90"/>
      <c r="AA17" s="90"/>
      <c r="AB17" s="90"/>
      <c r="AC17" s="90"/>
      <c r="AD17" s="90"/>
      <c r="AE17" s="90"/>
      <c r="AF17" s="90"/>
      <c r="AG17" s="90"/>
      <c r="AH17" s="90"/>
      <c r="AI17" s="90"/>
      <c r="AJ17" s="90"/>
      <c r="AK17" s="90"/>
      <c r="AL17" s="90"/>
      <c r="AM17" s="90"/>
      <c r="AN17" s="90"/>
      <c r="AO17" s="90"/>
      <c r="AP17" s="90"/>
      <c r="AQ17" s="90"/>
      <c r="AR17" s="90"/>
      <c r="AS17" s="90"/>
      <c r="AT17" s="90"/>
      <c r="AU17" s="90"/>
      <c r="AV17" s="90"/>
      <c r="AW17" s="90"/>
      <c r="AX17" s="90"/>
      <c r="AY17" s="90"/>
      <c r="AZ17" s="90"/>
      <c r="BA17" s="90"/>
    </row>
    <row r="18" spans="1:53" ht="13.5" thickBot="1">
      <c r="A18" s="130">
        <f>+A16+1</f>
        <v>10</v>
      </c>
      <c r="B18" s="143" t="s">
        <v>82</v>
      </c>
      <c r="C18" s="305">
        <v>0</v>
      </c>
      <c r="D18" s="305">
        <v>0</v>
      </c>
      <c r="E18" s="305">
        <v>0</v>
      </c>
      <c r="F18" s="305">
        <v>0</v>
      </c>
      <c r="G18" s="305">
        <v>0</v>
      </c>
      <c r="H18" s="305">
        <v>0</v>
      </c>
      <c r="I18" s="305">
        <v>0</v>
      </c>
      <c r="J18" s="305">
        <v>0</v>
      </c>
      <c r="K18" s="305">
        <v>0</v>
      </c>
      <c r="L18" s="305">
        <v>0</v>
      </c>
      <c r="M18" s="305">
        <v>0</v>
      </c>
      <c r="N18" s="305">
        <v>0</v>
      </c>
      <c r="O18" s="305">
        <v>0</v>
      </c>
      <c r="P18" s="305"/>
      <c r="Q18" s="217"/>
      <c r="R18" s="97"/>
      <c r="S18" s="180"/>
      <c r="T18" s="97"/>
      <c r="U18" s="90"/>
      <c r="V18" s="90"/>
      <c r="W18" s="90"/>
      <c r="X18" s="90"/>
      <c r="Y18" s="90"/>
      <c r="Z18" s="90"/>
      <c r="AA18" s="90"/>
      <c r="AB18" s="90"/>
      <c r="AC18" s="90"/>
      <c r="AD18" s="90"/>
      <c r="AE18" s="90"/>
      <c r="AF18" s="90"/>
      <c r="AG18" s="90"/>
      <c r="AH18" s="90"/>
      <c r="AI18" s="90"/>
      <c r="AJ18" s="90"/>
      <c r="AK18" s="90"/>
      <c r="AL18" s="90"/>
      <c r="AM18" s="90"/>
      <c r="AN18" s="90"/>
      <c r="AO18" s="90"/>
      <c r="AP18" s="90"/>
      <c r="AQ18" s="90"/>
      <c r="AR18" s="90"/>
      <c r="AS18" s="90"/>
      <c r="AT18" s="90"/>
      <c r="AU18" s="90"/>
      <c r="AV18" s="90"/>
      <c r="AW18" s="90"/>
      <c r="AX18" s="90"/>
      <c r="AY18" s="90"/>
      <c r="AZ18" s="90"/>
      <c r="BA18" s="90"/>
    </row>
    <row r="19" spans="1:53" ht="6.95" customHeight="1" thickBot="1">
      <c r="A19" s="130"/>
      <c r="B19" s="143"/>
      <c r="C19" s="97"/>
      <c r="D19" s="97"/>
      <c r="E19" s="97"/>
      <c r="F19" s="97"/>
      <c r="G19" s="97"/>
      <c r="H19" s="97"/>
      <c r="I19" s="97"/>
      <c r="J19" s="97"/>
      <c r="K19" s="97"/>
      <c r="L19" s="97"/>
      <c r="M19" s="97"/>
      <c r="N19" s="97"/>
      <c r="O19" s="97"/>
      <c r="P19" s="97"/>
      <c r="Q19" s="163"/>
      <c r="R19" s="97"/>
      <c r="S19" s="97"/>
      <c r="T19" s="97"/>
      <c r="U19" s="90"/>
      <c r="V19" s="90"/>
      <c r="W19" s="90"/>
      <c r="X19" s="90"/>
      <c r="Y19" s="90"/>
      <c r="Z19" s="90"/>
      <c r="AA19" s="90"/>
      <c r="AB19" s="90"/>
      <c r="AC19" s="90"/>
      <c r="AD19" s="90"/>
      <c r="AE19" s="90"/>
      <c r="AF19" s="90"/>
      <c r="AG19" s="90"/>
      <c r="AH19" s="90"/>
      <c r="AI19" s="90"/>
      <c r="AJ19" s="90"/>
      <c r="AK19" s="90"/>
      <c r="AL19" s="90"/>
      <c r="AM19" s="90"/>
      <c r="AN19" s="90"/>
      <c r="AO19" s="90"/>
      <c r="AP19" s="90"/>
      <c r="AQ19" s="90"/>
      <c r="AR19" s="90"/>
      <c r="AS19" s="90"/>
      <c r="AT19" s="90"/>
      <c r="AU19" s="90"/>
      <c r="AV19" s="90"/>
      <c r="AW19" s="90"/>
      <c r="AX19" s="90"/>
      <c r="AY19" s="90"/>
      <c r="AZ19" s="90"/>
      <c r="BA19" s="90"/>
    </row>
    <row r="20" spans="1:53" ht="13.5" thickBot="1">
      <c r="A20" s="130">
        <f>+A18+1</f>
        <v>11</v>
      </c>
      <c r="B20" s="143" t="s">
        <v>103</v>
      </c>
      <c r="C20" s="318">
        <f>4281574000</f>
        <v>4281574000</v>
      </c>
      <c r="D20" s="318">
        <v>4269289000</v>
      </c>
      <c r="E20" s="318">
        <v>4276748000</v>
      </c>
      <c r="F20" s="318">
        <v>4255467000</v>
      </c>
      <c r="G20" s="318">
        <v>4273886000</v>
      </c>
      <c r="H20" s="318">
        <v>4318644000</v>
      </c>
      <c r="I20" s="318">
        <v>4367047000</v>
      </c>
      <c r="J20" s="318">
        <v>4436907000</v>
      </c>
      <c r="K20" s="318">
        <v>4497542000</v>
      </c>
      <c r="L20" s="318">
        <v>4503828000</v>
      </c>
      <c r="M20" s="318">
        <v>4535133000</v>
      </c>
      <c r="N20" s="318">
        <v>4525242000</v>
      </c>
      <c r="O20" s="318">
        <v>4472616000</v>
      </c>
      <c r="P20" s="274"/>
      <c r="Q20" s="217">
        <f>ROUND(((C20+O20)+(SUM(D20:N20)*2))/24,0)</f>
        <v>4386402333</v>
      </c>
      <c r="R20" s="97"/>
      <c r="S20" s="97"/>
      <c r="T20" s="97"/>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0"/>
    </row>
    <row r="21" spans="1:53" ht="6.95" customHeight="1">
      <c r="A21" s="130"/>
      <c r="B21" s="143"/>
      <c r="C21" s="99"/>
      <c r="D21" s="99"/>
      <c r="E21" s="99"/>
      <c r="F21" s="99"/>
      <c r="G21" s="99"/>
      <c r="H21" s="99"/>
      <c r="I21" s="99"/>
      <c r="J21" s="99"/>
      <c r="K21" s="99"/>
      <c r="L21" s="99"/>
      <c r="M21" s="99"/>
      <c r="N21" s="99"/>
      <c r="O21" s="99"/>
      <c r="P21" s="99"/>
      <c r="Q21" s="165"/>
      <c r="R21" s="97"/>
      <c r="S21" s="97"/>
      <c r="T21" s="97"/>
      <c r="U21" s="90"/>
      <c r="V21" s="90"/>
      <c r="W21" s="90"/>
      <c r="X21" s="90"/>
      <c r="Y21" s="90"/>
      <c r="Z21" s="90"/>
      <c r="AA21" s="90"/>
      <c r="AB21" s="90"/>
      <c r="AC21" s="90"/>
      <c r="AD21" s="90"/>
      <c r="AE21" s="90"/>
      <c r="AF21" s="90"/>
      <c r="AG21" s="90"/>
      <c r="AH21" s="90"/>
      <c r="AI21" s="90"/>
      <c r="AJ21" s="90"/>
      <c r="AK21" s="90"/>
      <c r="AL21" s="90"/>
      <c r="AM21" s="90"/>
      <c r="AN21" s="90"/>
      <c r="AO21" s="90"/>
      <c r="AP21" s="90"/>
      <c r="AQ21" s="90"/>
      <c r="AR21" s="90"/>
      <c r="AS21" s="90"/>
      <c r="AT21" s="90"/>
      <c r="AU21" s="90"/>
      <c r="AV21" s="90"/>
      <c r="AW21" s="90"/>
      <c r="AX21" s="90"/>
      <c r="AY21" s="90"/>
      <c r="AZ21" s="90"/>
      <c r="BA21" s="90"/>
    </row>
    <row r="22" spans="1:53" ht="13.5" thickBot="1">
      <c r="A22" s="130">
        <f>+A20+1</f>
        <v>12</v>
      </c>
      <c r="B22" s="143" t="s">
        <v>86</v>
      </c>
      <c r="C22" s="307">
        <f t="shared" ref="C22" si="3">C10+C16+C18+C20-1000</f>
        <v>8758661324</v>
      </c>
      <c r="D22" s="307">
        <f>D10+D16+D18+D20</f>
        <v>8769536554</v>
      </c>
      <c r="E22" s="307">
        <f>E10+E16+E18+E20</f>
        <v>8770154783</v>
      </c>
      <c r="F22" s="307">
        <f>F10+F16+F18+F20</f>
        <v>8814033012</v>
      </c>
      <c r="G22" s="307">
        <f>G10+G16+G18+G20</f>
        <v>8904611242</v>
      </c>
      <c r="H22" s="307">
        <f t="shared" ref="H22" si="4">H10+H16+H18+H20</f>
        <v>9013328471</v>
      </c>
      <c r="I22" s="307">
        <f>I10+I16+I18+I20</f>
        <v>9078890700</v>
      </c>
      <c r="J22" s="307">
        <f>J10+J16+J18+J20</f>
        <v>9077109930</v>
      </c>
      <c r="K22" s="307">
        <f t="shared" ref="K22:O22" si="5">K10+K16+K18+K20</f>
        <v>9072904159</v>
      </c>
      <c r="L22" s="307">
        <f>L10+L16+L18+L20</f>
        <v>9033351810</v>
      </c>
      <c r="M22" s="307">
        <f t="shared" si="5"/>
        <v>9039816040</v>
      </c>
      <c r="N22" s="307">
        <f t="shared" si="5"/>
        <v>9026384269</v>
      </c>
      <c r="O22" s="307">
        <f t="shared" si="5"/>
        <v>9042917498</v>
      </c>
      <c r="P22" s="307"/>
      <c r="Q22" s="247">
        <f>Q10+Q16+Q18+Q20</f>
        <v>8958409240</v>
      </c>
      <c r="R22" s="97"/>
      <c r="S22" s="97"/>
      <c r="T22" s="97"/>
      <c r="U22" s="90"/>
      <c r="V22" s="90"/>
      <c r="W22" s="90"/>
      <c r="X22" s="90"/>
      <c r="Y22" s="90"/>
      <c r="Z22" s="90"/>
      <c r="AA22" s="90"/>
      <c r="AB22" s="90"/>
      <c r="AC22" s="90"/>
      <c r="AD22" s="90"/>
      <c r="AE22" s="90"/>
      <c r="AF22" s="90"/>
      <c r="AG22" s="90"/>
      <c r="AH22" s="90"/>
      <c r="AI22" s="90"/>
      <c r="AJ22" s="90"/>
      <c r="AK22" s="90"/>
      <c r="AL22" s="90"/>
      <c r="AM22" s="90"/>
      <c r="AN22" s="90"/>
      <c r="AO22" s="90"/>
      <c r="AP22" s="90"/>
      <c r="AQ22" s="90"/>
      <c r="AR22" s="90"/>
      <c r="AS22" s="90"/>
      <c r="AT22" s="90"/>
      <c r="AU22" s="90"/>
      <c r="AV22" s="90"/>
      <c r="AW22" s="90"/>
      <c r="AX22" s="90"/>
      <c r="AY22" s="90"/>
      <c r="AZ22" s="90"/>
      <c r="BA22" s="90"/>
    </row>
    <row r="23" spans="1:53" ht="13.5" thickTop="1">
      <c r="A23" s="130"/>
      <c r="B23" s="143"/>
      <c r="C23" s="98"/>
      <c r="D23" s="98"/>
      <c r="E23" s="98"/>
      <c r="F23" s="98"/>
      <c r="G23" s="98"/>
      <c r="H23" s="98"/>
      <c r="I23" s="98"/>
      <c r="J23" s="98"/>
      <c r="K23" s="98"/>
      <c r="L23" s="98"/>
      <c r="M23" s="98"/>
      <c r="N23" s="98"/>
      <c r="O23" s="98"/>
      <c r="P23" s="98"/>
      <c r="Q23" s="197"/>
      <c r="R23" s="97"/>
      <c r="S23" s="97"/>
      <c r="T23" s="97"/>
      <c r="U23" s="90"/>
      <c r="V23" s="90"/>
      <c r="W23" s="90"/>
      <c r="X23" s="90"/>
      <c r="Y23" s="90"/>
      <c r="Z23" s="90"/>
      <c r="AA23" s="90"/>
      <c r="AB23" s="90"/>
      <c r="AC23" s="90"/>
      <c r="AD23" s="90"/>
      <c r="AE23" s="90"/>
      <c r="AF23" s="90"/>
      <c r="AG23" s="90"/>
      <c r="AH23" s="90"/>
      <c r="AI23" s="90"/>
      <c r="AJ23" s="90"/>
      <c r="AK23" s="90"/>
      <c r="AL23" s="90"/>
      <c r="AM23" s="90"/>
      <c r="AN23" s="90"/>
      <c r="AO23" s="90"/>
      <c r="AP23" s="90"/>
      <c r="AQ23" s="90"/>
      <c r="AR23" s="90"/>
      <c r="AS23" s="90"/>
      <c r="AT23" s="90"/>
      <c r="AU23" s="90"/>
      <c r="AV23" s="90"/>
      <c r="AW23" s="90"/>
      <c r="AX23" s="90"/>
      <c r="AY23" s="90"/>
      <c r="AZ23" s="90"/>
      <c r="BA23" s="90"/>
    </row>
    <row r="24" spans="1:53">
      <c r="A24" s="130">
        <f>+A22+1</f>
        <v>13</v>
      </c>
      <c r="B24" s="129" t="s">
        <v>30</v>
      </c>
      <c r="C24" s="308">
        <f t="shared" ref="C24:H24" si="6">C10/C$22</f>
        <v>1.5984177812239382E-2</v>
      </c>
      <c r="D24" s="308">
        <f t="shared" si="6"/>
        <v>1.8587071163487165E-2</v>
      </c>
      <c r="E24" s="308">
        <f t="shared" si="6"/>
        <v>1.778759940501725E-2</v>
      </c>
      <c r="F24" s="308">
        <f t="shared" si="6"/>
        <v>2.5073652401700352E-2</v>
      </c>
      <c r="G24" s="308">
        <f t="shared" si="6"/>
        <v>3.2904300034797634E-2</v>
      </c>
      <c r="H24" s="308">
        <f t="shared" si="6"/>
        <v>3.9585820171536938E-2</v>
      </c>
      <c r="I24" s="308">
        <f>I10/I$22</f>
        <v>4.1172430900616529E-2</v>
      </c>
      <c r="J24" s="308">
        <f>J10/J$22</f>
        <v>3.3270501550486345E-2</v>
      </c>
      <c r="K24" s="308">
        <f>K10/K$22</f>
        <v>2.6121735207012452E-2</v>
      </c>
      <c r="L24" s="308">
        <f>L10/L$22</f>
        <v>2.1143868191711667E-2</v>
      </c>
      <c r="M24" s="308">
        <f t="shared" ref="M24:O24" si="7">M10/M$22</f>
        <v>1.8363205541514539E-2</v>
      </c>
      <c r="N24" s="308">
        <f t="shared" si="7"/>
        <v>1.7980621604754769E-2</v>
      </c>
      <c r="O24" s="308">
        <f t="shared" si="7"/>
        <v>2.5578028335562726E-2</v>
      </c>
      <c r="P24" s="308"/>
      <c r="Q24" s="309">
        <f>Q10/Q$22</f>
        <v>2.6116522892852347E-2</v>
      </c>
      <c r="R24" s="97"/>
      <c r="S24" s="97"/>
      <c r="T24" s="97"/>
      <c r="U24" s="90"/>
      <c r="V24" s="90"/>
      <c r="W24" s="90"/>
      <c r="X24" s="90"/>
      <c r="Y24" s="90"/>
      <c r="Z24" s="90"/>
      <c r="AA24" s="90"/>
      <c r="AB24" s="90"/>
      <c r="AC24" s="90"/>
      <c r="AD24" s="90"/>
      <c r="AE24" s="90"/>
      <c r="AF24" s="90"/>
      <c r="AG24" s="90"/>
      <c r="AH24" s="90"/>
      <c r="AI24" s="90"/>
      <c r="AJ24" s="90"/>
      <c r="AK24" s="90"/>
      <c r="AL24" s="90"/>
      <c r="AM24" s="90"/>
      <c r="AN24" s="90"/>
      <c r="AO24" s="90"/>
      <c r="AP24" s="90"/>
      <c r="AQ24" s="90"/>
      <c r="AR24" s="90"/>
      <c r="AS24" s="90"/>
      <c r="AT24" s="90"/>
      <c r="AU24" s="90"/>
      <c r="AV24" s="90"/>
      <c r="AW24" s="90"/>
      <c r="AX24" s="90"/>
      <c r="AY24" s="90"/>
      <c r="AZ24" s="90"/>
      <c r="BA24" s="90"/>
    </row>
    <row r="25" spans="1:53">
      <c r="A25" s="130">
        <f>+A24+1</f>
        <v>14</v>
      </c>
      <c r="B25" s="129" t="s">
        <v>31</v>
      </c>
      <c r="C25" s="310">
        <f t="shared" ref="C25:H25" si="8">C16/C$22</f>
        <v>0.4951770782728806</v>
      </c>
      <c r="D25" s="310">
        <f t="shared" si="8"/>
        <v>0.49458115914023704</v>
      </c>
      <c r="E25" s="310">
        <f t="shared" si="8"/>
        <v>0.49456445072184996</v>
      </c>
      <c r="F25" s="310">
        <f t="shared" si="8"/>
        <v>0.49212046359419742</v>
      </c>
      <c r="G25" s="310">
        <f t="shared" si="8"/>
        <v>0.48713246700096646</v>
      </c>
      <c r="H25" s="310">
        <f t="shared" si="8"/>
        <v>0.48127442431028206</v>
      </c>
      <c r="I25" s="310">
        <f>I16/I$22</f>
        <v>0.47781649139139876</v>
      </c>
      <c r="J25" s="310">
        <f>J16/J$22</f>
        <v>0.47792777254599139</v>
      </c>
      <c r="K25" s="310">
        <f>K16/K$22</f>
        <v>0.47816686729755636</v>
      </c>
      <c r="L25" s="310">
        <f>L16/L$22</f>
        <v>0.4802784062054592</v>
      </c>
      <c r="M25" s="310">
        <f t="shared" ref="M25:O25" si="9">M16/M$22</f>
        <v>0.4799525809819466</v>
      </c>
      <c r="N25" s="310">
        <f t="shared" si="9"/>
        <v>0.48068441800126072</v>
      </c>
      <c r="O25" s="310">
        <f t="shared" si="9"/>
        <v>0.47982318747900182</v>
      </c>
      <c r="P25" s="310"/>
      <c r="Q25" s="311">
        <f>Q16/Q$22</f>
        <v>0.48424271439066341</v>
      </c>
      <c r="R25" s="97"/>
      <c r="S25" s="97"/>
      <c r="T25" s="97"/>
      <c r="U25" s="90"/>
      <c r="V25" s="90"/>
      <c r="W25" s="90"/>
      <c r="X25" s="90"/>
      <c r="Y25" s="90"/>
      <c r="Z25" s="90"/>
      <c r="AA25" s="90"/>
      <c r="AB25" s="90"/>
      <c r="AC25" s="90"/>
      <c r="AD25" s="90"/>
      <c r="AE25" s="90"/>
      <c r="AF25" s="90"/>
      <c r="AG25" s="90"/>
      <c r="AH25" s="90"/>
      <c r="AI25" s="90"/>
      <c r="AJ25" s="90"/>
      <c r="AK25" s="90"/>
      <c r="AL25" s="90"/>
      <c r="AM25" s="90"/>
      <c r="AN25" s="90"/>
      <c r="AO25" s="90"/>
      <c r="AP25" s="90"/>
      <c r="AQ25" s="90"/>
      <c r="AR25" s="90"/>
      <c r="AS25" s="90"/>
      <c r="AT25" s="90"/>
      <c r="AU25" s="90"/>
      <c r="AV25" s="90"/>
      <c r="AW25" s="90"/>
      <c r="AX25" s="90"/>
      <c r="AY25" s="90"/>
      <c r="AZ25" s="90"/>
      <c r="BA25" s="90"/>
    </row>
    <row r="26" spans="1:53">
      <c r="A26" s="130">
        <f>+A25+1</f>
        <v>15</v>
      </c>
      <c r="B26" s="129" t="s">
        <v>109</v>
      </c>
      <c r="C26" s="308">
        <f t="shared" ref="C26:H26" si="10">SUM(C24:C25)</f>
        <v>0.51116125608511997</v>
      </c>
      <c r="D26" s="308">
        <f t="shared" si="10"/>
        <v>0.51316823030372416</v>
      </c>
      <c r="E26" s="308">
        <f t="shared" si="10"/>
        <v>0.51235205012686724</v>
      </c>
      <c r="F26" s="308">
        <f t="shared" si="10"/>
        <v>0.51719411599589782</v>
      </c>
      <c r="G26" s="308">
        <f t="shared" si="10"/>
        <v>0.52003676703576407</v>
      </c>
      <c r="H26" s="308">
        <f t="shared" si="10"/>
        <v>0.520860244481819</v>
      </c>
      <c r="I26" s="308">
        <f>SUM(I24:I25)</f>
        <v>0.51898892229201532</v>
      </c>
      <c r="J26" s="308">
        <f>SUM(J24:J25)</f>
        <v>0.51119827409647778</v>
      </c>
      <c r="K26" s="308">
        <f>SUM(K24:K25)</f>
        <v>0.50428860250456886</v>
      </c>
      <c r="L26" s="308">
        <f>SUM(L24:L25)</f>
        <v>0.50142227439717091</v>
      </c>
      <c r="M26" s="308">
        <f t="shared" ref="M26:O26" si="11">SUM(M24:M25)</f>
        <v>0.49831578652346115</v>
      </c>
      <c r="N26" s="308">
        <f t="shared" si="11"/>
        <v>0.49866503960601549</v>
      </c>
      <c r="O26" s="308">
        <f t="shared" si="11"/>
        <v>0.50540121581456454</v>
      </c>
      <c r="P26" s="308"/>
      <c r="Q26" s="309">
        <f>SUM(Q24:Q25)</f>
        <v>0.51035923728351573</v>
      </c>
      <c r="R26" s="97"/>
      <c r="S26" s="97"/>
      <c r="T26" s="97"/>
      <c r="U26" s="90"/>
      <c r="V26" s="90"/>
      <c r="W26" s="90"/>
      <c r="X26" s="90"/>
      <c r="Y26" s="90"/>
      <c r="Z26" s="90"/>
      <c r="AA26" s="90"/>
      <c r="AB26" s="90"/>
      <c r="AC26" s="90"/>
      <c r="AD26" s="90"/>
      <c r="AE26" s="90"/>
      <c r="AF26" s="90"/>
      <c r="AG26" s="90"/>
      <c r="AH26" s="90"/>
      <c r="AI26" s="90"/>
      <c r="AJ26" s="90"/>
      <c r="AK26" s="90"/>
      <c r="AL26" s="90"/>
      <c r="AM26" s="90"/>
      <c r="AN26" s="90"/>
      <c r="AO26" s="90"/>
      <c r="AP26" s="90"/>
      <c r="AQ26" s="90"/>
      <c r="AR26" s="90"/>
      <c r="AS26" s="90"/>
      <c r="AT26" s="90"/>
      <c r="AU26" s="90"/>
      <c r="AV26" s="90"/>
      <c r="AW26" s="90"/>
      <c r="AX26" s="90"/>
      <c r="AY26" s="90"/>
      <c r="AZ26" s="90"/>
      <c r="BA26" s="90"/>
    </row>
    <row r="27" spans="1:53">
      <c r="A27" s="130">
        <f>+A26+1</f>
        <v>16</v>
      </c>
      <c r="B27" s="129" t="s">
        <v>110</v>
      </c>
      <c r="C27" s="308">
        <f>C18/C$22</f>
        <v>0</v>
      </c>
      <c r="D27" s="308">
        <f>D18/D$22</f>
        <v>0</v>
      </c>
      <c r="E27" s="308">
        <f>E18/E$22</f>
        <v>0</v>
      </c>
      <c r="F27" s="308">
        <f>F18/F$22</f>
        <v>0</v>
      </c>
      <c r="G27" s="308">
        <f t="shared" ref="G27:O27" si="12">G18/G$22</f>
        <v>0</v>
      </c>
      <c r="H27" s="308">
        <f t="shared" si="12"/>
        <v>0</v>
      </c>
      <c r="I27" s="308">
        <f t="shared" si="12"/>
        <v>0</v>
      </c>
      <c r="J27" s="308">
        <f t="shared" si="12"/>
        <v>0</v>
      </c>
      <c r="K27" s="308">
        <f t="shared" si="12"/>
        <v>0</v>
      </c>
      <c r="L27" s="308">
        <f t="shared" si="12"/>
        <v>0</v>
      </c>
      <c r="M27" s="308">
        <f t="shared" si="12"/>
        <v>0</v>
      </c>
      <c r="N27" s="308">
        <f t="shared" si="12"/>
        <v>0</v>
      </c>
      <c r="O27" s="308">
        <f t="shared" si="12"/>
        <v>0</v>
      </c>
      <c r="P27" s="308"/>
      <c r="Q27" s="309">
        <f>Q18/Q$22</f>
        <v>0</v>
      </c>
      <c r="R27" s="97"/>
      <c r="S27" s="97"/>
      <c r="T27" s="97"/>
      <c r="U27" s="90"/>
      <c r="V27" s="90"/>
      <c r="W27" s="90"/>
      <c r="X27" s="90"/>
      <c r="Y27" s="90"/>
      <c r="Z27" s="90"/>
      <c r="AA27" s="90"/>
      <c r="AB27" s="90"/>
      <c r="AC27" s="90"/>
      <c r="AD27" s="90"/>
      <c r="AE27" s="90"/>
      <c r="AF27" s="90"/>
      <c r="AG27" s="90"/>
      <c r="AH27" s="90"/>
      <c r="AI27" s="90"/>
      <c r="AJ27" s="90"/>
      <c r="AK27" s="90"/>
      <c r="AL27" s="90"/>
      <c r="AM27" s="90"/>
      <c r="AN27" s="90"/>
      <c r="AO27" s="90"/>
      <c r="AP27" s="90"/>
      <c r="AQ27" s="90"/>
      <c r="AR27" s="90"/>
      <c r="AS27" s="90"/>
      <c r="AT27" s="90"/>
      <c r="AU27" s="90"/>
      <c r="AV27" s="90"/>
      <c r="AW27" s="90"/>
      <c r="AX27" s="90"/>
      <c r="AY27" s="90"/>
      <c r="AZ27" s="90"/>
      <c r="BA27" s="90"/>
    </row>
    <row r="28" spans="1:53">
      <c r="A28" s="130">
        <f>+A27+1</f>
        <v>17</v>
      </c>
      <c r="B28" s="129" t="s">
        <v>111</v>
      </c>
      <c r="C28" s="340">
        <f>C20/C$22</f>
        <v>0.48883885808757865</v>
      </c>
      <c r="D28" s="340">
        <f>D20/D$22</f>
        <v>0.48683176969627578</v>
      </c>
      <c r="E28" s="340">
        <f>E20/E$22</f>
        <v>0.48764794987313281</v>
      </c>
      <c r="F28" s="340">
        <f>F20/F$22</f>
        <v>0.48280588400410224</v>
      </c>
      <c r="G28" s="340">
        <f t="shared" ref="G28:O28" si="13">G20/G$22</f>
        <v>0.47996323296423588</v>
      </c>
      <c r="H28" s="340">
        <f t="shared" si="13"/>
        <v>0.479139755518181</v>
      </c>
      <c r="I28" s="340">
        <f t="shared" si="13"/>
        <v>0.48101107770798474</v>
      </c>
      <c r="J28" s="340">
        <f t="shared" si="13"/>
        <v>0.48880172590352222</v>
      </c>
      <c r="K28" s="340">
        <f t="shared" si="13"/>
        <v>0.49571139749543119</v>
      </c>
      <c r="L28" s="340">
        <f t="shared" si="13"/>
        <v>0.49857772560282915</v>
      </c>
      <c r="M28" s="340">
        <f t="shared" si="13"/>
        <v>0.5016842134765388</v>
      </c>
      <c r="N28" s="340">
        <f t="shared" si="13"/>
        <v>0.50133496039398451</v>
      </c>
      <c r="O28" s="340">
        <f t="shared" si="13"/>
        <v>0.49459878418543546</v>
      </c>
      <c r="P28" s="340"/>
      <c r="Q28" s="311">
        <f>Q20/Q$22</f>
        <v>0.48964076271648427</v>
      </c>
      <c r="R28" s="97"/>
      <c r="S28" s="97"/>
      <c r="T28" s="97"/>
      <c r="U28" s="90"/>
      <c r="V28" s="90"/>
      <c r="W28" s="90"/>
      <c r="X28" s="90"/>
      <c r="Y28" s="90"/>
      <c r="Z28" s="90"/>
      <c r="AA28" s="90"/>
      <c r="AB28" s="90"/>
      <c r="AC28" s="90"/>
      <c r="AD28" s="90"/>
      <c r="AE28" s="90"/>
      <c r="AF28" s="90"/>
      <c r="AG28" s="90"/>
      <c r="AH28" s="90"/>
      <c r="AI28" s="90"/>
      <c r="AJ28" s="90"/>
      <c r="AK28" s="90"/>
      <c r="AL28" s="90"/>
      <c r="AM28" s="90"/>
      <c r="AN28" s="90"/>
      <c r="AO28" s="90"/>
      <c r="AP28" s="90"/>
      <c r="AQ28" s="90"/>
      <c r="AR28" s="90"/>
      <c r="AS28" s="90"/>
      <c r="AT28" s="90"/>
      <c r="AU28" s="90"/>
      <c r="AV28" s="90"/>
      <c r="AW28" s="90"/>
      <c r="AX28" s="90"/>
      <c r="AY28" s="90"/>
      <c r="AZ28" s="90"/>
      <c r="BA28" s="90"/>
    </row>
    <row r="29" spans="1:53">
      <c r="A29" s="196"/>
      <c r="B29" s="129"/>
      <c r="C29" s="314"/>
      <c r="D29" s="312"/>
      <c r="E29" s="312"/>
      <c r="F29" s="314"/>
      <c r="G29" s="314"/>
      <c r="H29" s="314"/>
      <c r="I29" s="314"/>
      <c r="J29" s="314"/>
      <c r="K29" s="314"/>
      <c r="L29" s="314"/>
      <c r="M29" s="314"/>
      <c r="N29" s="314"/>
      <c r="O29" s="314"/>
      <c r="P29" s="314"/>
      <c r="Q29" s="315"/>
      <c r="R29" s="97"/>
      <c r="S29" s="97"/>
      <c r="T29" s="97"/>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0"/>
    </row>
    <row r="30" spans="1:53" ht="13.5" thickBot="1">
      <c r="A30" s="130">
        <f>+A28+1</f>
        <v>18</v>
      </c>
      <c r="B30" s="129" t="s">
        <v>112</v>
      </c>
      <c r="C30" s="316">
        <f>SUM(C26:C28)</f>
        <v>1.0000001141726986</v>
      </c>
      <c r="D30" s="316">
        <f>SUM(D26:D28)</f>
        <v>1</v>
      </c>
      <c r="E30" s="316">
        <f>SUM(E26:E28)</f>
        <v>1</v>
      </c>
      <c r="F30" s="316">
        <f>SUM(F26:F28)</f>
        <v>1</v>
      </c>
      <c r="G30" s="316">
        <f t="shared" ref="G30:O30" si="14">SUM(G26:G28)</f>
        <v>1</v>
      </c>
      <c r="H30" s="316">
        <f t="shared" si="14"/>
        <v>1</v>
      </c>
      <c r="I30" s="316">
        <f t="shared" si="14"/>
        <v>1</v>
      </c>
      <c r="J30" s="316">
        <f t="shared" si="14"/>
        <v>1</v>
      </c>
      <c r="K30" s="316">
        <f t="shared" si="14"/>
        <v>1</v>
      </c>
      <c r="L30" s="316">
        <f t="shared" si="14"/>
        <v>1</v>
      </c>
      <c r="M30" s="316">
        <f t="shared" si="14"/>
        <v>1</v>
      </c>
      <c r="N30" s="316">
        <f t="shared" si="14"/>
        <v>1</v>
      </c>
      <c r="O30" s="316">
        <f t="shared" si="14"/>
        <v>1</v>
      </c>
      <c r="P30" s="316"/>
      <c r="Q30" s="317">
        <f>SUM(Q26:Q28)</f>
        <v>1</v>
      </c>
      <c r="R30" s="97"/>
      <c r="S30" s="97"/>
      <c r="T30" s="97"/>
      <c r="U30" s="90"/>
      <c r="V30" s="90"/>
      <c r="W30" s="90"/>
      <c r="X30" s="90"/>
      <c r="Y30" s="90"/>
      <c r="Z30" s="90"/>
      <c r="AA30" s="90"/>
      <c r="AB30" s="90"/>
      <c r="AC30" s="90"/>
      <c r="AD30" s="90"/>
      <c r="AE30" s="90"/>
      <c r="AF30" s="90"/>
      <c r="AG30" s="90"/>
      <c r="AH30" s="90"/>
      <c r="AI30" s="90"/>
      <c r="AJ30" s="90"/>
      <c r="AK30" s="90"/>
      <c r="AL30" s="90"/>
      <c r="AM30" s="90"/>
      <c r="AN30" s="90"/>
      <c r="AO30" s="90"/>
      <c r="AP30" s="90"/>
      <c r="AQ30" s="90"/>
      <c r="AR30" s="90"/>
      <c r="AS30" s="90"/>
      <c r="AT30" s="90"/>
      <c r="AU30" s="90"/>
      <c r="AV30" s="90"/>
      <c r="AW30" s="90"/>
      <c r="AX30" s="90"/>
      <c r="AY30" s="90"/>
      <c r="AZ30" s="90"/>
      <c r="BA30" s="90"/>
    </row>
    <row r="31" spans="1:53" ht="13.5" thickTop="1">
      <c r="A31" s="130"/>
      <c r="B31" s="143"/>
      <c r="C31" s="98"/>
      <c r="D31" s="98"/>
      <c r="E31" s="98"/>
      <c r="F31" s="98"/>
      <c r="G31" s="98"/>
      <c r="H31" s="98"/>
      <c r="I31" s="98"/>
      <c r="J31" s="98"/>
      <c r="K31" s="98"/>
      <c r="L31" s="98"/>
      <c r="M31" s="98"/>
      <c r="N31" s="98"/>
      <c r="O31" s="98"/>
      <c r="P31" s="98"/>
      <c r="Q31" s="98"/>
      <c r="R31" s="97"/>
      <c r="S31" s="97"/>
      <c r="T31" s="97"/>
      <c r="U31" s="90"/>
      <c r="V31" s="90"/>
      <c r="W31" s="90"/>
      <c r="X31" s="90"/>
      <c r="Y31" s="90"/>
      <c r="Z31" s="90"/>
      <c r="AA31" s="90"/>
      <c r="AB31" s="90"/>
      <c r="AC31" s="90"/>
      <c r="AD31" s="90"/>
      <c r="AE31" s="90"/>
      <c r="AF31" s="90"/>
      <c r="AG31" s="90"/>
      <c r="AH31" s="90"/>
      <c r="AI31" s="90"/>
      <c r="AJ31" s="90"/>
      <c r="AK31" s="90"/>
      <c r="AL31" s="90"/>
      <c r="AM31" s="90"/>
      <c r="AN31" s="90"/>
      <c r="AO31" s="90"/>
      <c r="AP31" s="90"/>
      <c r="AQ31" s="90"/>
      <c r="AR31" s="90"/>
      <c r="AS31" s="90"/>
      <c r="AT31" s="90"/>
      <c r="AU31" s="90"/>
      <c r="AV31" s="90"/>
      <c r="AW31" s="90"/>
      <c r="AX31" s="90"/>
      <c r="AY31" s="90"/>
      <c r="AZ31" s="90"/>
      <c r="BA31" s="90"/>
    </row>
    <row r="32" spans="1:53">
      <c r="A32" s="130"/>
      <c r="B32" s="143"/>
      <c r="C32" s="339"/>
      <c r="D32" s="339"/>
      <c r="E32" s="339"/>
      <c r="F32" s="339"/>
      <c r="G32" s="339"/>
      <c r="H32" s="339"/>
      <c r="I32" s="339"/>
      <c r="J32" s="339"/>
      <c r="K32" s="339"/>
      <c r="L32" s="339"/>
      <c r="M32" s="339"/>
      <c r="N32" s="339"/>
      <c r="O32" s="339"/>
      <c r="P32" s="339"/>
      <c r="Q32" s="98"/>
      <c r="R32" s="97"/>
      <c r="S32" s="97"/>
      <c r="T32" s="97"/>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row>
    <row r="33" spans="1:54" ht="13.5" thickBot="1">
      <c r="A33" s="130"/>
      <c r="B33" s="143"/>
      <c r="C33" s="341"/>
      <c r="D33" s="341"/>
      <c r="E33" s="341"/>
      <c r="F33" s="341"/>
      <c r="G33" s="341"/>
      <c r="H33" s="341"/>
      <c r="I33" s="341"/>
      <c r="J33" s="341"/>
      <c r="K33" s="341"/>
      <c r="L33" s="341"/>
      <c r="M33" s="341"/>
      <c r="N33" s="341"/>
      <c r="O33" s="341"/>
      <c r="P33" s="341"/>
      <c r="Q33" s="98"/>
      <c r="R33" s="97"/>
      <c r="S33" s="97"/>
      <c r="T33" s="97"/>
      <c r="U33" s="90"/>
      <c r="V33" s="90"/>
      <c r="W33" s="90"/>
      <c r="X33" s="90"/>
      <c r="Y33" s="90"/>
      <c r="Z33" s="90"/>
      <c r="AA33" s="90"/>
      <c r="AB33" s="90"/>
      <c r="AC33" s="90"/>
      <c r="AD33" s="90"/>
      <c r="AE33" s="90"/>
      <c r="AF33" s="90"/>
      <c r="AG33" s="90"/>
      <c r="AH33" s="90"/>
      <c r="AI33" s="90"/>
      <c r="AJ33" s="90"/>
      <c r="AK33" s="90"/>
      <c r="AL33" s="90"/>
      <c r="AM33" s="90"/>
      <c r="AN33" s="90"/>
      <c r="AO33" s="90"/>
      <c r="AP33" s="90"/>
      <c r="AQ33" s="90"/>
      <c r="AR33" s="90"/>
      <c r="AS33" s="90"/>
      <c r="AT33" s="90"/>
      <c r="AU33" s="90"/>
      <c r="AV33" s="90"/>
      <c r="AW33" s="90"/>
      <c r="AX33" s="90"/>
      <c r="AY33" s="90"/>
      <c r="AZ33" s="90"/>
      <c r="BA33" s="90"/>
    </row>
    <row r="34" spans="1:54" ht="13.5" thickBot="1">
      <c r="A34" s="130">
        <f>+A30+1</f>
        <v>19</v>
      </c>
      <c r="B34" s="143" t="s">
        <v>81</v>
      </c>
      <c r="C34" s="318">
        <v>4086991000</v>
      </c>
      <c r="D34" s="318">
        <v>4080606000</v>
      </c>
      <c r="E34" s="318">
        <v>4119488000</v>
      </c>
      <c r="F34" s="318">
        <v>4097604735</v>
      </c>
      <c r="G34" s="318">
        <v>4135983497</v>
      </c>
      <c r="H34" s="318">
        <v>4150351354</v>
      </c>
      <c r="I34" s="318">
        <v>4181410458</v>
      </c>
      <c r="J34" s="318">
        <v>4244983653</v>
      </c>
      <c r="K34" s="318">
        <v>4318539095</v>
      </c>
      <c r="L34" s="318">
        <v>4333382406</v>
      </c>
      <c r="M34" s="318">
        <v>4388479000</v>
      </c>
      <c r="N34" s="318">
        <v>4379142000</v>
      </c>
      <c r="O34" s="318">
        <v>4354787000</v>
      </c>
      <c r="P34" s="318"/>
      <c r="Q34" s="218">
        <f>ROUND(((C34+O34)+(SUM(D34:N34)*2))/24,0)</f>
        <v>4220904933</v>
      </c>
      <c r="R34" s="90"/>
      <c r="S34" s="562"/>
      <c r="T34" s="90"/>
      <c r="U34" s="90"/>
      <c r="V34" s="90"/>
      <c r="W34" s="90"/>
      <c r="X34" s="90"/>
      <c r="Y34" s="90"/>
      <c r="Z34" s="90"/>
      <c r="AA34" s="90"/>
      <c r="AB34" s="90"/>
      <c r="AC34" s="90"/>
      <c r="AD34" s="90"/>
      <c r="AE34" s="90"/>
      <c r="AF34" s="90"/>
      <c r="AG34" s="90"/>
      <c r="AH34" s="90"/>
      <c r="AI34" s="90"/>
      <c r="AJ34" s="90"/>
      <c r="AK34" s="90"/>
      <c r="AL34" s="90"/>
      <c r="AM34" s="90"/>
      <c r="AN34" s="90"/>
      <c r="AO34" s="90"/>
      <c r="AP34" s="90"/>
      <c r="AQ34" s="90"/>
      <c r="AR34" s="90"/>
      <c r="AS34" s="90"/>
      <c r="AT34" s="90"/>
      <c r="AU34" s="90"/>
      <c r="AV34" s="90"/>
      <c r="AW34" s="90"/>
      <c r="AX34" s="90"/>
      <c r="AY34" s="90"/>
      <c r="AZ34" s="90"/>
      <c r="BA34" s="90"/>
    </row>
    <row r="35" spans="1:54" ht="13.5" thickBot="1">
      <c r="A35" s="130">
        <f>+A34+1</f>
        <v>20</v>
      </c>
      <c r="B35" s="141" t="s">
        <v>32</v>
      </c>
      <c r="P35" s="378"/>
      <c r="Q35" s="177"/>
      <c r="R35" s="90"/>
      <c r="S35" s="562"/>
      <c r="T35" s="90"/>
      <c r="U35" s="94"/>
      <c r="V35" s="141"/>
      <c r="W35" s="94"/>
      <c r="X35" s="94"/>
      <c r="Y35" s="94"/>
      <c r="Z35" s="94"/>
      <c r="AA35" s="94"/>
      <c r="AB35" s="94"/>
      <c r="AC35" s="94"/>
      <c r="AD35" s="94"/>
      <c r="AE35" s="94"/>
      <c r="AF35" s="94"/>
      <c r="AG35" s="94"/>
      <c r="AH35" s="94"/>
      <c r="AI35" s="94"/>
      <c r="AJ35" s="94"/>
      <c r="AK35" s="94"/>
      <c r="AL35" s="94"/>
      <c r="AM35" s="94"/>
      <c r="AN35" s="94"/>
      <c r="AO35" s="94"/>
      <c r="AP35" s="94"/>
      <c r="AQ35" s="94"/>
      <c r="AR35" s="94"/>
      <c r="AS35" s="94"/>
      <c r="AT35" s="94"/>
      <c r="AU35" s="94"/>
      <c r="AV35" s="94"/>
      <c r="AW35" s="94"/>
      <c r="AX35" s="94"/>
      <c r="AY35" s="94"/>
      <c r="AZ35" s="94"/>
      <c r="BA35" s="94"/>
      <c r="BB35" s="95"/>
    </row>
    <row r="36" spans="1:54" ht="13.5" thickBot="1">
      <c r="A36" s="130">
        <f>+A35+1</f>
        <v>21</v>
      </c>
      <c r="B36" s="141" t="s">
        <v>33</v>
      </c>
      <c r="C36" s="199">
        <v>-20529857</v>
      </c>
      <c r="D36" s="199">
        <v>-20529857</v>
      </c>
      <c r="E36" s="199">
        <v>-20529857</v>
      </c>
      <c r="F36" s="199">
        <v>-20656071</v>
      </c>
      <c r="G36" s="199">
        <v>-20656071</v>
      </c>
      <c r="H36" s="199">
        <v>-20656071</v>
      </c>
      <c r="I36" s="199">
        <v>-20759387</v>
      </c>
      <c r="J36" s="199">
        <v>-20793161</v>
      </c>
      <c r="K36" s="199">
        <v>-20793161</v>
      </c>
      <c r="L36" s="199">
        <v>-21156233</v>
      </c>
      <c r="M36" s="199">
        <v>-21156000</v>
      </c>
      <c r="N36" s="199">
        <v>-21156000</v>
      </c>
      <c r="O36" s="199">
        <v>-21439000</v>
      </c>
      <c r="P36" s="199"/>
      <c r="Q36" s="218">
        <f>ROUND(((C36+O36)+(SUM(D36:N36)*2))/24,0)</f>
        <v>-20818858</v>
      </c>
      <c r="R36" s="98"/>
      <c r="S36" s="562"/>
      <c r="T36" s="562"/>
      <c r="U36" s="94"/>
      <c r="V36" s="99"/>
      <c r="W36" s="94"/>
      <c r="X36" s="94"/>
      <c r="Y36" s="94"/>
      <c r="Z36" s="94"/>
      <c r="AA36" s="94"/>
      <c r="AB36" s="94"/>
      <c r="AC36" s="94"/>
      <c r="AD36" s="94"/>
      <c r="AE36" s="94"/>
      <c r="AF36" s="94"/>
      <c r="AG36" s="94"/>
      <c r="AH36" s="94"/>
      <c r="AI36" s="94"/>
      <c r="AJ36" s="94"/>
      <c r="AK36" s="94"/>
      <c r="AL36" s="94"/>
      <c r="AM36" s="94"/>
      <c r="AN36" s="94"/>
      <c r="AO36" s="94"/>
      <c r="AP36" s="94"/>
      <c r="AQ36" s="94"/>
      <c r="AR36" s="94"/>
      <c r="AS36" s="94"/>
      <c r="AT36" s="94"/>
      <c r="AU36" s="94"/>
      <c r="AV36" s="94"/>
      <c r="AW36" s="94"/>
      <c r="AX36" s="94"/>
      <c r="AY36" s="94"/>
      <c r="AZ36" s="94"/>
      <c r="BA36" s="94"/>
      <c r="BB36" s="95"/>
    </row>
    <row r="37" spans="1:54" ht="13.5" thickBot="1">
      <c r="A37" s="130">
        <f>+A36+1</f>
        <v>22</v>
      </c>
      <c r="B37" s="141" t="s">
        <v>3</v>
      </c>
      <c r="C37" s="305"/>
      <c r="D37" s="305"/>
      <c r="E37" s="305"/>
      <c r="F37" s="305"/>
      <c r="G37" s="305"/>
      <c r="H37" s="305"/>
      <c r="I37" s="305"/>
      <c r="J37" s="305"/>
      <c r="K37" s="305"/>
      <c r="L37" s="305"/>
      <c r="M37" s="305"/>
      <c r="N37" s="305"/>
      <c r="O37" s="305"/>
      <c r="P37" s="305"/>
      <c r="R37" s="98"/>
      <c r="S37" s="562"/>
      <c r="T37" s="93"/>
      <c r="U37" s="93"/>
      <c r="V37" s="99"/>
      <c r="W37" s="93"/>
      <c r="X37" s="93"/>
      <c r="Y37" s="93"/>
      <c r="Z37" s="93"/>
      <c r="AA37" s="93"/>
      <c r="AB37" s="93"/>
      <c r="AC37" s="93"/>
      <c r="AD37" s="93"/>
      <c r="AE37" s="93"/>
      <c r="AF37" s="93"/>
      <c r="AG37" s="93"/>
      <c r="AH37" s="93"/>
      <c r="AI37" s="93"/>
      <c r="AJ37" s="93"/>
      <c r="AK37" s="93"/>
      <c r="AL37" s="93"/>
      <c r="AM37" s="93"/>
      <c r="AN37" s="93"/>
      <c r="AO37" s="93"/>
      <c r="AP37" s="93"/>
      <c r="AQ37" s="93"/>
      <c r="AR37" s="93"/>
      <c r="AS37" s="94"/>
      <c r="AT37" s="94"/>
      <c r="AU37" s="94"/>
      <c r="AV37" s="94"/>
      <c r="AW37" s="94"/>
      <c r="AX37" s="94"/>
      <c r="AY37" s="94"/>
      <c r="AZ37" s="94"/>
      <c r="BA37" s="94"/>
      <c r="BB37" s="95"/>
    </row>
    <row r="38" spans="1:54" ht="13.5" thickBot="1">
      <c r="A38" s="130">
        <f t="shared" ref="A38:A44" si="15">+A37+1</f>
        <v>23</v>
      </c>
      <c r="B38" s="228" t="s">
        <v>34</v>
      </c>
      <c r="C38" s="319">
        <f t="shared" ref="C38:H38" si="16">SUM(C36:C37)</f>
        <v>-20529857</v>
      </c>
      <c r="D38" s="319">
        <f t="shared" si="16"/>
        <v>-20529857</v>
      </c>
      <c r="E38" s="319">
        <f t="shared" si="16"/>
        <v>-20529857</v>
      </c>
      <c r="F38" s="319">
        <f t="shared" si="16"/>
        <v>-20656071</v>
      </c>
      <c r="G38" s="319">
        <f t="shared" si="16"/>
        <v>-20656071</v>
      </c>
      <c r="H38" s="319">
        <f t="shared" si="16"/>
        <v>-20656071</v>
      </c>
      <c r="I38" s="319">
        <f>SUM(I36:I37)</f>
        <v>-20759387</v>
      </c>
      <c r="J38" s="319">
        <f>SUM(J36:J37)</f>
        <v>-20793161</v>
      </c>
      <c r="K38" s="319">
        <f>SUM(K36:K37)</f>
        <v>-20793161</v>
      </c>
      <c r="L38" s="319">
        <f>SUM(L36:L37)</f>
        <v>-21156233</v>
      </c>
      <c r="M38" s="319">
        <f>SUM(M36:M37)</f>
        <v>-21156000</v>
      </c>
      <c r="N38" s="319">
        <f t="shared" ref="N38:O38" si="17">SUM(N36:N37)</f>
        <v>-21156000</v>
      </c>
      <c r="O38" s="319">
        <f t="shared" si="17"/>
        <v>-21439000</v>
      </c>
      <c r="P38" s="200"/>
      <c r="Q38" s="218">
        <f>ROUND(((C38+O38)+(SUM(D38:N38)*2))/24,0)</f>
        <v>-20818858</v>
      </c>
      <c r="R38" s="98"/>
      <c r="S38" s="562"/>
      <c r="T38" s="90"/>
      <c r="U38" s="94"/>
      <c r="V38" s="90"/>
      <c r="W38" s="94"/>
      <c r="X38" s="94"/>
      <c r="Y38" s="94"/>
      <c r="Z38" s="94"/>
      <c r="AA38" s="94"/>
      <c r="AB38" s="94"/>
      <c r="AC38" s="94"/>
      <c r="AD38" s="94"/>
      <c r="AE38" s="94"/>
      <c r="AF38" s="94"/>
      <c r="AG38" s="94"/>
      <c r="AH38" s="94"/>
      <c r="AI38" s="94"/>
      <c r="AJ38" s="94"/>
      <c r="AK38" s="94"/>
      <c r="AL38" s="94"/>
      <c r="AM38" s="94"/>
      <c r="AN38" s="94"/>
      <c r="AO38" s="94"/>
      <c r="AP38" s="94"/>
      <c r="AQ38" s="94"/>
      <c r="AR38" s="94"/>
      <c r="AS38" s="94"/>
      <c r="AT38" s="94"/>
      <c r="AU38" s="94"/>
      <c r="AV38" s="94"/>
      <c r="AW38" s="94"/>
      <c r="AX38" s="94"/>
      <c r="AY38" s="94"/>
      <c r="AZ38" s="94"/>
      <c r="BA38" s="94"/>
      <c r="BB38" s="95"/>
    </row>
    <row r="39" spans="1:54" ht="13.5" thickBot="1">
      <c r="A39" s="130">
        <f t="shared" si="15"/>
        <v>24</v>
      </c>
      <c r="B39" s="229" t="s">
        <v>169</v>
      </c>
      <c r="C39" s="200"/>
      <c r="D39" s="200"/>
      <c r="E39" s="200"/>
      <c r="F39" s="200"/>
      <c r="G39" s="200"/>
      <c r="H39" s="200"/>
      <c r="I39" s="200"/>
      <c r="J39" s="200"/>
      <c r="K39" s="200"/>
      <c r="L39" s="200"/>
      <c r="M39" s="200"/>
      <c r="N39" s="200"/>
      <c r="O39" s="200"/>
      <c r="P39" s="200"/>
      <c r="Q39" s="97"/>
      <c r="R39" s="98"/>
      <c r="S39" s="562"/>
      <c r="T39" s="90"/>
      <c r="U39" s="94"/>
      <c r="V39" s="90"/>
      <c r="W39" s="94"/>
      <c r="X39" s="94"/>
      <c r="Y39" s="94"/>
      <c r="Z39" s="94"/>
      <c r="AA39" s="94"/>
      <c r="AB39" s="94"/>
      <c r="AC39" s="94"/>
      <c r="AD39" s="94"/>
      <c r="AE39" s="94"/>
      <c r="AF39" s="94"/>
      <c r="AG39" s="94"/>
      <c r="AH39" s="94"/>
      <c r="AI39" s="94"/>
      <c r="AJ39" s="94"/>
      <c r="AK39" s="94"/>
      <c r="AL39" s="94"/>
      <c r="AM39" s="94"/>
      <c r="AN39" s="94"/>
      <c r="AO39" s="94"/>
      <c r="AP39" s="94"/>
      <c r="AQ39" s="94"/>
      <c r="AR39" s="94"/>
      <c r="AS39" s="94"/>
      <c r="AT39" s="94"/>
      <c r="AU39" s="94"/>
      <c r="AV39" s="94"/>
      <c r="AW39" s="94"/>
      <c r="AX39" s="94"/>
      <c r="AY39" s="94"/>
      <c r="AZ39" s="94"/>
      <c r="BA39" s="94"/>
      <c r="BB39" s="95"/>
    </row>
    <row r="40" spans="1:54" s="2" customFormat="1" ht="13.5" thickBot="1">
      <c r="A40" s="196">
        <f t="shared" si="15"/>
        <v>25</v>
      </c>
      <c r="B40" s="609" t="s">
        <v>170</v>
      </c>
      <c r="C40" s="318">
        <f>-20972000+21485000+2147000</f>
        <v>2660000</v>
      </c>
      <c r="D40" s="318">
        <f>-13520000+21485000</f>
        <v>7965000</v>
      </c>
      <c r="E40" s="318">
        <f>16556000+21485000</f>
        <v>38041000</v>
      </c>
      <c r="F40" s="318">
        <f>10582000+21485000+4149000</f>
        <v>36216000</v>
      </c>
      <c r="G40" s="318">
        <f>25808000+21485000+7537000</f>
        <v>54830000</v>
      </c>
      <c r="H40" s="318">
        <f>-4104000+21485000+5710000</f>
        <v>23091000</v>
      </c>
      <c r="I40" s="318">
        <f>-13411000+21485000+8003000</f>
        <v>16077000</v>
      </c>
      <c r="J40" s="318">
        <f>-13180000+21485000</f>
        <v>8305000</v>
      </c>
      <c r="K40" s="318">
        <f>-2471000+21485000+695000</f>
        <v>19709000</v>
      </c>
      <c r="L40" s="318">
        <f>4761000+21485000+864000</f>
        <v>27110000</v>
      </c>
      <c r="M40" s="318">
        <f>26545000+21485000+1356000</f>
        <v>49386000</v>
      </c>
      <c r="N40" s="318">
        <f>25507000+21485000+1430000</f>
        <v>48422000</v>
      </c>
      <c r="O40" s="318">
        <f>53169000+21485000+803000</f>
        <v>75457000</v>
      </c>
      <c r="P40" s="200"/>
      <c r="Q40" s="610">
        <f>ROUND(((C40+O40)+(SUM(D40:N40)*2))/24,0)</f>
        <v>30684208</v>
      </c>
      <c r="R40" s="98"/>
      <c r="S40" s="611"/>
      <c r="T40" s="91"/>
      <c r="U40" s="225"/>
      <c r="V40" s="91"/>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225"/>
      <c r="BA40" s="225"/>
      <c r="BB40" s="612"/>
    </row>
    <row r="41" spans="1:54" ht="13.5" thickBot="1">
      <c r="A41" s="130">
        <f t="shared" si="15"/>
        <v>26</v>
      </c>
      <c r="B41" s="231" t="s">
        <v>118</v>
      </c>
      <c r="C41" s="199">
        <f>-5160854-2000</f>
        <v>-5162854</v>
      </c>
      <c r="D41" s="199">
        <v>-5128751</v>
      </c>
      <c r="E41" s="199">
        <f>-5096648-1000</f>
        <v>-5097648</v>
      </c>
      <c r="F41" s="199">
        <v>-5064545</v>
      </c>
      <c r="G41" s="199">
        <f>-5032441</f>
        <v>-5032441</v>
      </c>
      <c r="H41" s="199">
        <v>-5000338</v>
      </c>
      <c r="I41" s="199">
        <v>-4968234</v>
      </c>
      <c r="J41" s="199">
        <v>-4936132</v>
      </c>
      <c r="K41" s="199">
        <v>-4904028</v>
      </c>
      <c r="L41" s="199">
        <v>-4871925</v>
      </c>
      <c r="M41" s="199">
        <v>-4839822</v>
      </c>
      <c r="N41" s="199">
        <v>-4807719</v>
      </c>
      <c r="O41" s="199">
        <v>-4775615</v>
      </c>
      <c r="P41" s="199"/>
      <c r="Q41" s="218">
        <f>ROUND(((C41+O41)+(SUM(D41:N41)*2))/24,0)</f>
        <v>-4968401</v>
      </c>
      <c r="R41" s="98"/>
      <c r="S41" s="562"/>
      <c r="T41" s="90"/>
      <c r="U41" s="94"/>
      <c r="V41" s="261"/>
      <c r="W41" s="94"/>
      <c r="X41" s="94"/>
      <c r="Y41" s="94"/>
      <c r="Z41" s="94"/>
      <c r="AA41" s="94"/>
      <c r="AB41" s="94"/>
      <c r="AC41" s="94"/>
      <c r="AD41" s="94"/>
      <c r="AE41" s="94"/>
      <c r="AF41" s="94"/>
      <c r="AG41" s="94"/>
      <c r="AH41" s="94"/>
      <c r="AI41" s="94"/>
      <c r="AJ41" s="94"/>
      <c r="AK41" s="94"/>
      <c r="AL41" s="94"/>
      <c r="AM41" s="94"/>
      <c r="AN41" s="94"/>
      <c r="AO41" s="94"/>
      <c r="AP41" s="94"/>
      <c r="AQ41" s="94"/>
      <c r="AR41" s="94"/>
      <c r="AS41" s="94"/>
      <c r="AT41" s="94"/>
      <c r="AU41" s="94"/>
      <c r="AV41" s="94"/>
      <c r="AW41" s="94"/>
      <c r="AX41" s="94"/>
      <c r="AY41" s="94"/>
      <c r="AZ41" s="94"/>
      <c r="BA41" s="94"/>
      <c r="BB41" s="95"/>
    </row>
    <row r="42" spans="1:54" ht="13.5" thickBot="1">
      <c r="A42" s="130">
        <f t="shared" si="15"/>
        <v>27</v>
      </c>
      <c r="B42" s="231" t="s">
        <v>119</v>
      </c>
      <c r="C42" s="199">
        <v>-171550750</v>
      </c>
      <c r="D42" s="199">
        <v>-170989012</v>
      </c>
      <c r="E42" s="199">
        <v>-169673457</v>
      </c>
      <c r="F42" s="199">
        <v>-168357902</v>
      </c>
      <c r="G42" s="199">
        <f>-167042347-2000</f>
        <v>-167044347</v>
      </c>
      <c r="H42" s="199">
        <v>-165726792</v>
      </c>
      <c r="I42" s="199">
        <f>-175986902+1000</f>
        <v>-175985902</v>
      </c>
      <c r="J42" s="199">
        <f>-174500905+2000</f>
        <v>-174498905</v>
      </c>
      <c r="K42" s="199">
        <v>-173014906</v>
      </c>
      <c r="L42" s="199">
        <f>-171528908+1000</f>
        <v>-171527908</v>
      </c>
      <c r="M42" s="199">
        <f>-170042910-1000</f>
        <v>-170043910</v>
      </c>
      <c r="N42" s="199">
        <f>-168556911-1000</f>
        <v>-168557911</v>
      </c>
      <c r="O42" s="199">
        <v>-167070913</v>
      </c>
      <c r="P42" s="199"/>
      <c r="Q42" s="218">
        <f>ROUND(((C42+O42)+(SUM(D42:N42)*2))/24,0)</f>
        <v>-170394315</v>
      </c>
      <c r="R42" s="98"/>
      <c r="S42" s="562"/>
      <c r="T42" s="90"/>
      <c r="U42" s="94"/>
      <c r="V42" s="261"/>
      <c r="W42" s="94"/>
      <c r="X42" s="94"/>
      <c r="Y42" s="94"/>
      <c r="Z42" s="94"/>
      <c r="AA42" s="94"/>
      <c r="AB42" s="94"/>
      <c r="AC42" s="94"/>
      <c r="AD42" s="94"/>
      <c r="AE42" s="94"/>
      <c r="AF42" s="94"/>
      <c r="AG42" s="94"/>
      <c r="AH42" s="94"/>
      <c r="AI42" s="94"/>
      <c r="AJ42" s="94"/>
      <c r="AK42" s="94"/>
      <c r="AL42" s="94"/>
      <c r="AM42" s="94"/>
      <c r="AN42" s="94"/>
      <c r="AO42" s="94"/>
      <c r="AP42" s="94"/>
      <c r="AQ42" s="94"/>
      <c r="AR42" s="94"/>
      <c r="AS42" s="94"/>
      <c r="AT42" s="94"/>
      <c r="AU42" s="94"/>
      <c r="AV42" s="94"/>
      <c r="AW42" s="94"/>
      <c r="AX42" s="94"/>
      <c r="AY42" s="94"/>
      <c r="AZ42" s="94"/>
      <c r="BA42" s="94"/>
      <c r="BB42" s="95"/>
    </row>
    <row r="43" spans="1:54" ht="13.5" thickBot="1">
      <c r="A43" s="130">
        <f t="shared" si="15"/>
        <v>28</v>
      </c>
      <c r="B43" s="232" t="s">
        <v>120</v>
      </c>
      <c r="C43" s="230">
        <f t="shared" ref="C43:H43" si="18">SUM(C40:C42)</f>
        <v>-174053604</v>
      </c>
      <c r="D43" s="230">
        <f t="shared" si="18"/>
        <v>-168152763</v>
      </c>
      <c r="E43" s="230">
        <f t="shared" si="18"/>
        <v>-136730105</v>
      </c>
      <c r="F43" s="230">
        <f t="shared" si="18"/>
        <v>-137206447</v>
      </c>
      <c r="G43" s="230">
        <f t="shared" si="18"/>
        <v>-117246788</v>
      </c>
      <c r="H43" s="230">
        <f t="shared" si="18"/>
        <v>-147636130</v>
      </c>
      <c r="I43" s="230">
        <f>SUM(I40:I42)</f>
        <v>-164877136</v>
      </c>
      <c r="J43" s="230">
        <f>SUM(J40:J42)</f>
        <v>-171130037</v>
      </c>
      <c r="K43" s="230">
        <f>SUM(K40:K42)</f>
        <v>-158209934</v>
      </c>
      <c r="L43" s="230">
        <f>SUM(L40:L42)</f>
        <v>-149289833</v>
      </c>
      <c r="M43" s="230">
        <f t="shared" ref="M43:O43" si="19">SUM(M40:M42)</f>
        <v>-125497732</v>
      </c>
      <c r="N43" s="230">
        <f t="shared" si="19"/>
        <v>-124943630</v>
      </c>
      <c r="O43" s="230">
        <f t="shared" si="19"/>
        <v>-96389528</v>
      </c>
      <c r="P43" s="274"/>
      <c r="Q43" s="218">
        <f>ROUND(((C43+O43)+(SUM(D43:N43)*2))/24,0)</f>
        <v>-144678508</v>
      </c>
      <c r="R43" s="98"/>
      <c r="S43" s="90"/>
      <c r="T43" s="90"/>
      <c r="U43" s="94"/>
      <c r="V43" s="94"/>
      <c r="W43" s="94"/>
      <c r="X43" s="94"/>
      <c r="Y43" s="94"/>
      <c r="Z43" s="94"/>
      <c r="AA43" s="94"/>
      <c r="AB43" s="94"/>
      <c r="AC43" s="94"/>
      <c r="AD43" s="94"/>
      <c r="AE43" s="94"/>
      <c r="AF43" s="94"/>
      <c r="AG43" s="94"/>
      <c r="AH43" s="94"/>
      <c r="AI43" s="94"/>
      <c r="AJ43" s="94"/>
      <c r="AK43" s="94"/>
      <c r="AL43" s="94"/>
      <c r="AM43" s="94"/>
      <c r="AN43" s="94"/>
      <c r="AO43" s="94"/>
      <c r="AP43" s="94"/>
      <c r="AQ43" s="94"/>
      <c r="AR43" s="94"/>
      <c r="AS43" s="94"/>
      <c r="AT43" s="94"/>
      <c r="AU43" s="94"/>
      <c r="AV43" s="94"/>
      <c r="AW43" s="94"/>
      <c r="AX43" s="94"/>
      <c r="AY43" s="94"/>
      <c r="AZ43" s="94"/>
      <c r="BA43" s="94"/>
      <c r="BB43" s="95"/>
    </row>
    <row r="44" spans="1:54" ht="13.5" thickBot="1">
      <c r="A44" s="130">
        <f t="shared" si="15"/>
        <v>29</v>
      </c>
      <c r="B44" s="621" t="s">
        <v>103</v>
      </c>
      <c r="C44" s="306">
        <f t="shared" ref="C44:O44" si="20">+C34-C38-C43</f>
        <v>4281574461</v>
      </c>
      <c r="D44" s="306">
        <f t="shared" si="20"/>
        <v>4269288620</v>
      </c>
      <c r="E44" s="306">
        <f t="shared" si="20"/>
        <v>4276747962</v>
      </c>
      <c r="F44" s="306">
        <f t="shared" si="20"/>
        <v>4255467253</v>
      </c>
      <c r="G44" s="306">
        <f t="shared" si="20"/>
        <v>4273886356</v>
      </c>
      <c r="H44" s="306">
        <f t="shared" si="20"/>
        <v>4318643555</v>
      </c>
      <c r="I44" s="306">
        <f t="shared" si="20"/>
        <v>4367046981</v>
      </c>
      <c r="J44" s="306">
        <f t="shared" si="20"/>
        <v>4436906851</v>
      </c>
      <c r="K44" s="306">
        <f t="shared" si="20"/>
        <v>4497542190</v>
      </c>
      <c r="L44" s="306">
        <f t="shared" si="20"/>
        <v>4503828472</v>
      </c>
      <c r="M44" s="306">
        <f t="shared" si="20"/>
        <v>4535132732</v>
      </c>
      <c r="N44" s="306">
        <f t="shared" si="20"/>
        <v>4525241630</v>
      </c>
      <c r="O44" s="306">
        <f t="shared" si="20"/>
        <v>4472615528</v>
      </c>
      <c r="P44" s="98"/>
      <c r="Q44" s="218">
        <f>ROUND(((C44+O44)+(SUM(D44:N44)*2))/24,0)</f>
        <v>4386402300</v>
      </c>
      <c r="R44" s="98"/>
      <c r="S44" s="90"/>
      <c r="T44" s="90"/>
      <c r="U44" s="94"/>
      <c r="V44" s="94"/>
      <c r="W44" s="94"/>
      <c r="X44" s="94"/>
      <c r="Y44" s="94"/>
      <c r="Z44" s="94"/>
      <c r="AA44" s="94"/>
      <c r="AB44" s="94"/>
      <c r="AC44" s="94"/>
      <c r="AD44" s="94"/>
      <c r="AE44" s="94"/>
      <c r="AF44" s="94"/>
      <c r="AG44" s="94"/>
      <c r="AH44" s="94"/>
      <c r="AI44" s="94"/>
      <c r="AJ44" s="94"/>
      <c r="AK44" s="94"/>
      <c r="AL44" s="94"/>
      <c r="AM44" s="94"/>
      <c r="AN44" s="94"/>
      <c r="AO44" s="94"/>
      <c r="AP44" s="94"/>
      <c r="AQ44" s="94"/>
      <c r="AR44" s="94"/>
      <c r="AS44" s="94"/>
      <c r="AT44" s="94"/>
      <c r="AU44" s="94"/>
      <c r="AV44" s="94"/>
      <c r="AW44" s="94"/>
      <c r="AX44" s="94"/>
      <c r="AY44" s="94"/>
      <c r="AZ44" s="94"/>
      <c r="BA44" s="94"/>
      <c r="BB44" s="95"/>
    </row>
    <row r="45" spans="1:54">
      <c r="B45" s="623"/>
      <c r="C45" s="98"/>
      <c r="D45" s="98"/>
      <c r="E45" s="98"/>
      <c r="F45" s="98"/>
      <c r="G45" s="98"/>
      <c r="H45" s="98"/>
      <c r="I45" s="98"/>
      <c r="J45" s="98"/>
      <c r="K45" s="98"/>
      <c r="L45" s="98"/>
      <c r="M45" s="98"/>
      <c r="N45" s="98"/>
      <c r="O45" s="98"/>
      <c r="P45" s="98"/>
      <c r="Q45" s="90"/>
      <c r="R45" s="98"/>
      <c r="S45" s="90"/>
      <c r="T45" s="90"/>
      <c r="U45" s="94"/>
      <c r="V45" s="94"/>
      <c r="W45" s="94"/>
      <c r="X45" s="94"/>
      <c r="Y45" s="94"/>
      <c r="Z45" s="94"/>
      <c r="AA45" s="94"/>
      <c r="AB45" s="94"/>
      <c r="AC45" s="94"/>
      <c r="AD45" s="94"/>
      <c r="AE45" s="94"/>
      <c r="AF45" s="94"/>
      <c r="AG45" s="94"/>
      <c r="AH45" s="94"/>
      <c r="AI45" s="94"/>
      <c r="AJ45" s="94"/>
      <c r="AK45" s="94"/>
      <c r="AL45" s="94"/>
      <c r="AM45" s="94"/>
      <c r="AN45" s="94"/>
      <c r="AO45" s="94"/>
      <c r="AP45" s="94"/>
      <c r="AQ45" s="94"/>
      <c r="AR45" s="94"/>
      <c r="AS45" s="94"/>
      <c r="AT45" s="94"/>
      <c r="AU45" s="94"/>
      <c r="AV45" s="94"/>
      <c r="AW45" s="94"/>
      <c r="AX45" s="94"/>
      <c r="AY45" s="94"/>
      <c r="AZ45" s="94"/>
      <c r="BA45" s="94"/>
      <c r="BB45" s="95"/>
    </row>
    <row r="46" spans="1:54">
      <c r="B46" s="628" t="s">
        <v>311</v>
      </c>
      <c r="C46" s="627">
        <f>MROUND(C20,1000)-MROUND(C44,1000)</f>
        <v>0</v>
      </c>
      <c r="D46" s="627">
        <f>MROUND(D20,1000)-MROUND(D44,1000)</f>
        <v>0</v>
      </c>
      <c r="E46" s="627">
        <f t="shared" ref="E46:J46" si="21">MROUND(E20,1000)-MROUND(E44,1000)</f>
        <v>0</v>
      </c>
      <c r="F46" s="627">
        <f t="shared" si="21"/>
        <v>0</v>
      </c>
      <c r="G46" s="627">
        <f t="shared" si="21"/>
        <v>0</v>
      </c>
      <c r="H46" s="627">
        <f t="shared" si="21"/>
        <v>0</v>
      </c>
      <c r="I46" s="627">
        <f t="shared" si="21"/>
        <v>0</v>
      </c>
      <c r="J46" s="627">
        <f t="shared" si="21"/>
        <v>0</v>
      </c>
      <c r="K46" s="627">
        <f>MROUND(K20,1000)-MROUND(K44,1000)</f>
        <v>0</v>
      </c>
      <c r="L46" s="627">
        <f t="shared" ref="L46:O46" si="22">MROUND(L20,1000)-MROUND(L44,1000)</f>
        <v>0</v>
      </c>
      <c r="M46" s="627">
        <f t="shared" si="22"/>
        <v>0</v>
      </c>
      <c r="N46" s="627">
        <f t="shared" si="22"/>
        <v>0</v>
      </c>
      <c r="O46" s="627">
        <f t="shared" si="22"/>
        <v>0</v>
      </c>
      <c r="P46" s="199"/>
      <c r="Q46" s="90"/>
      <c r="R46" s="98"/>
      <c r="S46" s="90"/>
      <c r="T46" s="90"/>
      <c r="U46" s="94"/>
      <c r="V46" s="94"/>
      <c r="W46" s="94"/>
      <c r="X46" s="94"/>
      <c r="Y46" s="94"/>
      <c r="Z46" s="94"/>
      <c r="AA46" s="94"/>
      <c r="AB46" s="94"/>
      <c r="AC46" s="94"/>
      <c r="AD46" s="94"/>
      <c r="AE46" s="94"/>
      <c r="AF46" s="94"/>
      <c r="AG46" s="94"/>
      <c r="AH46" s="94"/>
      <c r="AI46" s="94"/>
      <c r="AJ46" s="94"/>
      <c r="AK46" s="94"/>
      <c r="AL46" s="94"/>
      <c r="AM46" s="94"/>
      <c r="AN46" s="94"/>
      <c r="AO46" s="94"/>
      <c r="AP46" s="94"/>
      <c r="AQ46" s="94"/>
      <c r="AR46" s="94"/>
      <c r="AS46" s="94"/>
      <c r="AT46" s="94"/>
      <c r="AU46" s="94"/>
      <c r="AV46" s="94"/>
      <c r="AW46" s="94"/>
      <c r="AX46" s="94"/>
      <c r="AY46" s="94"/>
      <c r="AZ46" s="94"/>
      <c r="BA46" s="94"/>
      <c r="BB46" s="95"/>
    </row>
    <row r="47" spans="1:54">
      <c r="B47" s="95"/>
      <c r="C47" s="627"/>
      <c r="D47" s="627"/>
      <c r="E47" s="627"/>
      <c r="F47" s="627"/>
      <c r="G47" s="627"/>
      <c r="H47" s="627"/>
      <c r="I47" s="627"/>
      <c r="J47" s="627"/>
      <c r="K47" s="627"/>
      <c r="L47" s="627"/>
      <c r="M47" s="627"/>
      <c r="N47" s="627"/>
      <c r="O47" s="627"/>
      <c r="P47" s="199"/>
      <c r="Q47" s="90"/>
      <c r="R47" s="98"/>
      <c r="S47" s="90"/>
      <c r="T47" s="90"/>
      <c r="U47" s="94"/>
      <c r="V47" s="94"/>
      <c r="W47" s="94"/>
      <c r="X47" s="94"/>
      <c r="Y47" s="94"/>
      <c r="Z47" s="94"/>
      <c r="AA47" s="94"/>
      <c r="AB47" s="94"/>
      <c r="AC47" s="94"/>
      <c r="AD47" s="94"/>
      <c r="AE47" s="94"/>
      <c r="AF47" s="94"/>
      <c r="AG47" s="94"/>
      <c r="AH47" s="94"/>
      <c r="AI47" s="94"/>
      <c r="AJ47" s="94"/>
      <c r="AK47" s="94"/>
      <c r="AL47" s="94"/>
      <c r="AM47" s="94"/>
      <c r="AN47" s="94"/>
      <c r="AO47" s="94"/>
      <c r="AP47" s="94"/>
      <c r="AQ47" s="94"/>
      <c r="AR47" s="94"/>
      <c r="AS47" s="94"/>
      <c r="AT47" s="94"/>
      <c r="AU47" s="94"/>
      <c r="AV47" s="94"/>
      <c r="AW47" s="94"/>
      <c r="AX47" s="94"/>
      <c r="AY47" s="94"/>
      <c r="AZ47" s="94"/>
      <c r="BA47" s="94"/>
      <c r="BB47" s="95"/>
    </row>
    <row r="48" spans="1:54">
      <c r="B48" s="95"/>
      <c r="C48" s="199"/>
      <c r="D48" s="199"/>
      <c r="E48" s="199"/>
      <c r="F48" s="199"/>
      <c r="G48" s="199"/>
      <c r="H48" s="199"/>
      <c r="I48" s="199"/>
      <c r="J48" s="199"/>
      <c r="K48" s="199"/>
      <c r="L48" s="199"/>
      <c r="M48" s="199"/>
      <c r="N48" s="199"/>
      <c r="O48" s="199"/>
      <c r="P48" s="199"/>
      <c r="Q48" s="90"/>
      <c r="R48" s="98"/>
      <c r="S48" s="90"/>
      <c r="T48" s="90"/>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5"/>
    </row>
    <row r="49" spans="2:54">
      <c r="B49" s="95"/>
      <c r="C49" s="622"/>
      <c r="D49" s="622"/>
      <c r="E49" s="622"/>
      <c r="F49" s="622"/>
      <c r="G49" s="622"/>
      <c r="H49" s="622"/>
      <c r="I49" s="622"/>
      <c r="J49" s="622"/>
      <c r="K49" s="622"/>
      <c r="L49" s="622"/>
      <c r="M49" s="622"/>
      <c r="N49" s="622"/>
      <c r="O49" s="622"/>
      <c r="P49" s="199"/>
      <c r="Q49" s="90"/>
      <c r="R49" s="98"/>
      <c r="S49" s="90"/>
      <c r="T49" s="90"/>
      <c r="U49" s="94"/>
      <c r="V49" s="94"/>
      <c r="W49" s="94"/>
      <c r="X49" s="94"/>
      <c r="Y49" s="94"/>
      <c r="Z49" s="94"/>
      <c r="AA49" s="94"/>
      <c r="AB49" s="94"/>
      <c r="AC49" s="94"/>
      <c r="AD49" s="94"/>
      <c r="AE49" s="94"/>
      <c r="AF49" s="94"/>
      <c r="AG49" s="94"/>
      <c r="AH49" s="94"/>
      <c r="AI49" s="94"/>
      <c r="AJ49" s="94"/>
      <c r="AK49" s="94"/>
      <c r="AL49" s="94"/>
      <c r="AM49" s="94"/>
      <c r="AN49" s="94"/>
      <c r="AO49" s="94"/>
      <c r="AP49" s="94"/>
      <c r="AQ49" s="94"/>
      <c r="AR49" s="94"/>
      <c r="AS49" s="94"/>
      <c r="AT49" s="94"/>
      <c r="AU49" s="94"/>
      <c r="AV49" s="94"/>
      <c r="AW49" s="94"/>
      <c r="AX49" s="94"/>
      <c r="AY49" s="94"/>
      <c r="AZ49" s="94"/>
      <c r="BA49" s="94"/>
      <c r="BB49" s="95"/>
    </row>
    <row r="50" spans="2:54">
      <c r="B50" s="623"/>
      <c r="C50" s="318"/>
      <c r="D50" s="318"/>
      <c r="E50" s="318"/>
      <c r="F50" s="318"/>
      <c r="G50" s="318"/>
      <c r="H50" s="318"/>
      <c r="I50" s="318"/>
      <c r="J50" s="318"/>
      <c r="K50" s="318"/>
      <c r="L50" s="318"/>
      <c r="M50" s="318"/>
      <c r="N50" s="318"/>
      <c r="O50" s="318"/>
      <c r="P50" s="199"/>
      <c r="Q50" s="596"/>
      <c r="R50" s="98"/>
      <c r="S50" s="90"/>
      <c r="T50" s="90"/>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c r="AT50" s="94"/>
      <c r="AU50" s="94"/>
      <c r="AV50" s="94"/>
      <c r="AW50" s="94"/>
      <c r="AX50" s="94"/>
      <c r="AY50" s="94"/>
      <c r="AZ50" s="94"/>
      <c r="BA50" s="94"/>
      <c r="BB50" s="95"/>
    </row>
    <row r="51" spans="2:54">
      <c r="B51" s="623"/>
      <c r="C51" s="318"/>
      <c r="D51" s="318"/>
      <c r="E51" s="318"/>
      <c r="F51" s="318"/>
      <c r="G51" s="318"/>
      <c r="H51" s="318"/>
      <c r="I51" s="318"/>
      <c r="J51" s="318"/>
      <c r="K51" s="318"/>
      <c r="L51" s="318"/>
      <c r="M51" s="318"/>
      <c r="N51" s="318"/>
      <c r="O51" s="318"/>
      <c r="P51" s="199"/>
      <c r="Q51" s="92"/>
      <c r="R51" s="98"/>
      <c r="S51" s="90"/>
      <c r="T51" s="90"/>
      <c r="U51" s="94"/>
      <c r="V51" s="94"/>
      <c r="W51" s="94"/>
      <c r="X51" s="94"/>
      <c r="Y51" s="94"/>
      <c r="Z51" s="94"/>
      <c r="AA51" s="94"/>
      <c r="AB51" s="94"/>
      <c r="AC51" s="94"/>
      <c r="AD51" s="94"/>
      <c r="AE51" s="94"/>
      <c r="AF51" s="94"/>
      <c r="AG51" s="94"/>
      <c r="AH51" s="94"/>
      <c r="AI51" s="94"/>
      <c r="AJ51" s="94"/>
      <c r="AK51" s="94"/>
      <c r="AL51" s="94"/>
      <c r="AM51" s="94"/>
      <c r="AN51" s="94"/>
      <c r="AO51" s="94"/>
      <c r="AP51" s="94"/>
      <c r="AQ51" s="94"/>
      <c r="AR51" s="94"/>
      <c r="AS51" s="94"/>
      <c r="AT51" s="94"/>
      <c r="AU51" s="94"/>
      <c r="AV51" s="94"/>
      <c r="AW51" s="94"/>
      <c r="AX51" s="94"/>
      <c r="AY51" s="94"/>
      <c r="AZ51" s="94"/>
      <c r="BA51" s="94"/>
      <c r="BB51" s="95"/>
    </row>
    <row r="52" spans="2:54">
      <c r="B52" s="95"/>
      <c r="C52" s="318"/>
      <c r="D52" s="318"/>
      <c r="E52" s="318"/>
      <c r="F52" s="318"/>
      <c r="G52" s="318"/>
      <c r="H52" s="318"/>
      <c r="I52" s="318"/>
      <c r="J52" s="318"/>
      <c r="K52" s="318"/>
      <c r="L52" s="318"/>
      <c r="M52" s="318"/>
      <c r="N52" s="318"/>
      <c r="O52" s="318"/>
      <c r="P52" s="200"/>
      <c r="Q52" s="90"/>
      <c r="R52" s="98"/>
      <c r="S52" s="90"/>
      <c r="T52" s="90"/>
      <c r="U52" s="94"/>
      <c r="V52" s="94"/>
      <c r="W52" s="94"/>
      <c r="X52" s="94"/>
      <c r="Y52" s="94"/>
      <c r="Z52" s="94"/>
      <c r="AA52" s="94"/>
      <c r="AB52" s="94"/>
      <c r="AC52" s="94"/>
      <c r="AD52" s="94"/>
      <c r="AE52" s="94"/>
      <c r="AF52" s="94"/>
      <c r="AG52" s="94"/>
      <c r="AH52" s="94"/>
      <c r="AI52" s="94"/>
      <c r="AJ52" s="94"/>
      <c r="AK52" s="94"/>
      <c r="AL52" s="94"/>
      <c r="AM52" s="94"/>
      <c r="AN52" s="94"/>
      <c r="AO52" s="94"/>
      <c r="AP52" s="94"/>
      <c r="AQ52" s="94"/>
      <c r="AR52" s="94"/>
      <c r="AS52" s="94"/>
      <c r="AT52" s="94"/>
      <c r="AU52" s="94"/>
      <c r="AV52" s="94"/>
      <c r="AW52" s="94"/>
      <c r="AX52" s="94"/>
      <c r="AY52" s="94"/>
      <c r="AZ52" s="94"/>
      <c r="BA52" s="94"/>
      <c r="BB52" s="95"/>
    </row>
    <row r="53" spans="2:54">
      <c r="C53" s="98"/>
      <c r="D53" s="98"/>
      <c r="E53" s="98"/>
      <c r="F53" s="98"/>
      <c r="G53" s="98"/>
      <c r="H53" s="98"/>
      <c r="I53" s="98"/>
      <c r="J53" s="98"/>
      <c r="K53" s="98"/>
      <c r="L53" s="98"/>
      <c r="M53" s="98"/>
      <c r="N53" s="98"/>
      <c r="O53" s="98"/>
      <c r="P53" s="98"/>
      <c r="Q53" s="573"/>
      <c r="R53" s="98"/>
      <c r="S53" s="90"/>
      <c r="T53" s="90"/>
      <c r="U53" s="90"/>
      <c r="V53" s="90"/>
      <c r="W53" s="90"/>
      <c r="X53" s="90"/>
      <c r="Y53" s="90"/>
      <c r="Z53" s="90"/>
      <c r="AA53" s="90"/>
      <c r="AB53" s="90"/>
      <c r="AC53" s="90"/>
      <c r="AD53" s="90"/>
      <c r="AE53" s="90"/>
      <c r="AF53" s="90"/>
      <c r="AG53" s="90"/>
      <c r="AH53" s="90"/>
      <c r="AI53" s="90"/>
      <c r="AJ53" s="90"/>
      <c r="AK53" s="90"/>
      <c r="AL53" s="90"/>
      <c r="AM53" s="90"/>
      <c r="AN53" s="90"/>
      <c r="AO53" s="90"/>
      <c r="AP53" s="90"/>
      <c r="AQ53" s="90"/>
      <c r="AR53" s="90"/>
      <c r="AS53" s="90"/>
      <c r="AT53" s="90"/>
      <c r="AU53" s="90"/>
      <c r="AV53" s="90"/>
      <c r="AW53" s="90"/>
      <c r="AX53" s="90"/>
      <c r="AY53" s="90"/>
      <c r="AZ53" s="90"/>
      <c r="BA53" s="90"/>
    </row>
    <row r="54" spans="2:54">
      <c r="C54" s="620"/>
      <c r="D54" s="620"/>
      <c r="E54" s="620"/>
      <c r="F54" s="620"/>
      <c r="G54" s="225"/>
      <c r="H54" s="225"/>
      <c r="I54" s="225"/>
      <c r="J54" s="225"/>
      <c r="K54" s="225"/>
      <c r="L54" s="225"/>
      <c r="M54" s="225"/>
      <c r="N54" s="225"/>
      <c r="O54" s="225"/>
      <c r="P54" s="225"/>
      <c r="Q54" s="573"/>
      <c r="R54" s="98"/>
      <c r="S54" s="90"/>
      <c r="T54" s="90"/>
      <c r="U54" s="90"/>
      <c r="V54" s="90"/>
      <c r="W54" s="90"/>
      <c r="X54" s="90"/>
      <c r="Y54" s="90"/>
      <c r="Z54" s="90"/>
      <c r="AA54" s="90"/>
      <c r="AB54" s="90"/>
      <c r="AC54" s="90"/>
      <c r="AD54" s="90"/>
      <c r="AE54" s="90"/>
      <c r="AF54" s="90"/>
      <c r="AG54" s="90"/>
      <c r="AH54" s="90"/>
      <c r="AI54" s="90"/>
      <c r="AJ54" s="90"/>
      <c r="AK54" s="90"/>
      <c r="AL54" s="90"/>
      <c r="AM54" s="90"/>
      <c r="AN54" s="90"/>
      <c r="AO54" s="90"/>
      <c r="AP54" s="90"/>
      <c r="AQ54" s="90"/>
      <c r="AR54" s="90"/>
      <c r="AS54" s="90"/>
      <c r="AT54" s="90"/>
      <c r="AU54" s="90"/>
      <c r="AV54" s="90"/>
      <c r="AW54" s="90"/>
      <c r="AX54" s="90"/>
      <c r="AY54" s="90"/>
      <c r="AZ54" s="90"/>
      <c r="BA54" s="90"/>
    </row>
    <row r="55" spans="2:54">
      <c r="C55" s="226"/>
      <c r="D55" s="226"/>
      <c r="E55" s="226"/>
      <c r="F55" s="226"/>
      <c r="G55" s="226"/>
      <c r="H55" s="226"/>
      <c r="I55" s="226"/>
      <c r="J55" s="226"/>
      <c r="K55" s="226"/>
      <c r="L55" s="226"/>
      <c r="M55" s="226"/>
      <c r="N55" s="226"/>
      <c r="O55" s="226"/>
      <c r="P55" s="226"/>
      <c r="Q55" s="90"/>
      <c r="R55" s="98"/>
      <c r="S55" s="90"/>
      <c r="T55" s="90"/>
      <c r="U55" s="90"/>
      <c r="V55" s="90"/>
      <c r="W55" s="90"/>
      <c r="X55" s="90"/>
      <c r="Y55" s="90"/>
      <c r="Z55" s="90"/>
      <c r="AA55" s="90"/>
      <c r="AB55" s="90"/>
      <c r="AC55" s="90"/>
      <c r="AD55" s="90"/>
      <c r="AE55" s="90"/>
      <c r="AF55" s="90"/>
      <c r="AG55" s="90"/>
      <c r="AH55" s="90"/>
      <c r="AI55" s="90"/>
      <c r="AJ55" s="90"/>
      <c r="AK55" s="90"/>
      <c r="AL55" s="90"/>
      <c r="AM55" s="90"/>
      <c r="AN55" s="90"/>
      <c r="AO55" s="90"/>
      <c r="AP55" s="90"/>
      <c r="AQ55" s="90"/>
      <c r="AR55" s="90"/>
      <c r="AS55" s="90"/>
      <c r="AT55" s="90"/>
      <c r="AU55" s="90"/>
      <c r="AV55" s="90"/>
      <c r="AW55" s="90"/>
      <c r="AX55" s="90"/>
      <c r="AY55" s="90"/>
      <c r="AZ55" s="90"/>
      <c r="BA55" s="90"/>
    </row>
    <row r="56" spans="2:54">
      <c r="C56" s="91"/>
      <c r="D56" s="91"/>
      <c r="E56" s="91"/>
      <c r="F56" s="91"/>
      <c r="G56" s="91"/>
      <c r="H56" s="225"/>
      <c r="I56" s="225"/>
      <c r="J56" s="225"/>
      <c r="K56" s="622"/>
      <c r="L56" s="225"/>
      <c r="M56" s="606"/>
      <c r="N56" s="91"/>
      <c r="O56" s="91"/>
      <c r="P56" s="91"/>
      <c r="Q56" s="90"/>
      <c r="R56" s="98"/>
      <c r="S56" s="90"/>
      <c r="T56" s="90"/>
      <c r="U56" s="90"/>
      <c r="V56" s="90"/>
      <c r="W56" s="90"/>
      <c r="X56" s="90"/>
      <c r="Y56" s="90"/>
      <c r="Z56" s="90"/>
      <c r="AA56" s="90"/>
      <c r="AB56" s="90"/>
      <c r="AC56" s="90"/>
      <c r="AD56" s="90"/>
      <c r="AE56" s="90"/>
      <c r="AF56" s="90"/>
      <c r="AG56" s="90"/>
      <c r="AH56" s="90"/>
      <c r="AI56" s="90"/>
      <c r="AJ56" s="90"/>
      <c r="AK56" s="90"/>
      <c r="AL56" s="90"/>
      <c r="AM56" s="90"/>
      <c r="AN56" s="90"/>
      <c r="AO56" s="90"/>
      <c r="AP56" s="90"/>
      <c r="AQ56" s="90"/>
      <c r="AR56" s="90"/>
      <c r="AS56" s="90"/>
      <c r="AT56" s="90"/>
      <c r="AU56" s="90"/>
      <c r="AV56" s="90"/>
      <c r="AW56" s="90"/>
      <c r="AX56" s="90"/>
      <c r="AY56" s="90"/>
      <c r="AZ56" s="90"/>
      <c r="BA56" s="90"/>
    </row>
    <row r="57" spans="2:54">
      <c r="C57" s="91"/>
      <c r="D57" s="91"/>
      <c r="E57" s="91"/>
      <c r="F57" s="91"/>
      <c r="G57" s="91"/>
      <c r="H57" s="225"/>
      <c r="I57" s="225"/>
      <c r="J57" s="624"/>
      <c r="K57" s="98"/>
      <c r="L57" s="225"/>
      <c r="M57" s="91"/>
      <c r="N57" s="91"/>
      <c r="O57" s="91"/>
      <c r="P57" s="91"/>
      <c r="Q57" s="90"/>
      <c r="R57" s="98"/>
      <c r="S57" s="90"/>
      <c r="T57" s="90"/>
      <c r="U57" s="90"/>
      <c r="V57" s="90"/>
      <c r="W57" s="90"/>
      <c r="X57" s="90"/>
      <c r="Y57" s="90"/>
      <c r="Z57" s="90"/>
      <c r="AA57" s="90"/>
      <c r="AB57" s="90"/>
      <c r="AC57" s="90"/>
      <c r="AD57" s="90"/>
      <c r="AE57" s="90"/>
      <c r="AF57" s="90"/>
      <c r="AG57" s="90"/>
      <c r="AH57" s="90"/>
      <c r="AI57" s="90"/>
      <c r="AJ57" s="90"/>
      <c r="AK57" s="90"/>
      <c r="AL57" s="90"/>
      <c r="AM57" s="90"/>
      <c r="AN57" s="90"/>
      <c r="AO57" s="90"/>
      <c r="AP57" s="90"/>
      <c r="AQ57" s="90"/>
      <c r="AR57" s="90"/>
      <c r="AS57" s="90"/>
      <c r="AT57" s="90"/>
      <c r="AU57" s="90"/>
      <c r="AV57" s="90"/>
      <c r="AW57" s="90"/>
      <c r="AX57" s="90"/>
      <c r="AY57" s="90"/>
      <c r="AZ57" s="90"/>
      <c r="BA57" s="90"/>
    </row>
    <row r="58" spans="2:54">
      <c r="C58" s="91"/>
      <c r="D58" s="91"/>
      <c r="E58" s="91"/>
      <c r="F58" s="91"/>
      <c r="G58" s="91"/>
      <c r="H58" s="225"/>
      <c r="I58" s="225"/>
      <c r="J58" s="624"/>
      <c r="K58" s="98"/>
      <c r="L58" s="225"/>
      <c r="M58" s="91"/>
      <c r="N58" s="91"/>
      <c r="O58" s="91"/>
      <c r="P58" s="91"/>
      <c r="Q58" s="90"/>
      <c r="R58" s="98"/>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row>
    <row r="59" spans="2:54">
      <c r="C59" s="91"/>
      <c r="D59" s="91"/>
      <c r="E59" s="91"/>
      <c r="F59" s="91"/>
      <c r="G59" s="91"/>
      <c r="H59" s="225"/>
      <c r="I59" s="225"/>
      <c r="J59" s="225"/>
      <c r="K59" s="199"/>
      <c r="L59" s="225"/>
      <c r="M59" s="91"/>
      <c r="N59" s="91"/>
      <c r="O59" s="91"/>
      <c r="P59" s="91"/>
      <c r="Q59" s="90"/>
      <c r="R59" s="98"/>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row>
    <row r="60" spans="2:54">
      <c r="C60" s="91"/>
      <c r="D60" s="91"/>
      <c r="E60" s="91"/>
      <c r="F60" s="91"/>
      <c r="G60" s="91"/>
      <c r="H60" s="225"/>
      <c r="I60" s="225"/>
      <c r="J60" s="225"/>
      <c r="K60" s="225"/>
      <c r="L60" s="225"/>
      <c r="M60" s="91"/>
      <c r="N60" s="91"/>
      <c r="O60" s="91"/>
      <c r="P60" s="91"/>
      <c r="Q60" s="90"/>
      <c r="R60" s="98"/>
      <c r="S60" s="90"/>
      <c r="T60" s="90"/>
      <c r="U60" s="90"/>
      <c r="V60" s="90"/>
      <c r="W60" s="90"/>
      <c r="X60" s="90"/>
      <c r="Y60" s="90"/>
      <c r="Z60" s="90"/>
      <c r="AA60" s="90"/>
      <c r="AB60" s="90"/>
      <c r="AC60" s="90"/>
      <c r="AD60" s="90"/>
      <c r="AE60" s="90"/>
      <c r="AF60" s="90"/>
      <c r="AG60" s="90"/>
      <c r="AH60" s="90"/>
      <c r="AI60" s="90"/>
      <c r="AJ60" s="90"/>
      <c r="AK60" s="90"/>
      <c r="AL60" s="90"/>
      <c r="AM60" s="90"/>
      <c r="AN60" s="90"/>
      <c r="AO60" s="90"/>
      <c r="AP60" s="90"/>
      <c r="AQ60" s="90"/>
      <c r="AR60" s="90"/>
      <c r="AS60" s="90"/>
      <c r="AT60" s="90"/>
      <c r="AU60" s="90"/>
      <c r="AV60" s="90"/>
      <c r="AW60" s="90"/>
      <c r="AX60" s="90"/>
      <c r="AY60" s="90"/>
      <c r="AZ60" s="90"/>
      <c r="BA60" s="90"/>
    </row>
    <row r="61" spans="2:54">
      <c r="C61" s="91"/>
      <c r="D61" s="91"/>
      <c r="E61" s="91"/>
      <c r="F61" s="91"/>
      <c r="G61" s="91"/>
      <c r="H61" s="91"/>
      <c r="I61" s="91"/>
      <c r="J61" s="91"/>
      <c r="K61" s="91"/>
      <c r="L61" s="91"/>
      <c r="M61" s="91"/>
      <c r="N61" s="91"/>
      <c r="O61" s="91"/>
      <c r="P61" s="91"/>
      <c r="Q61" s="90"/>
      <c r="R61" s="98"/>
      <c r="S61" s="90"/>
      <c r="T61" s="90"/>
      <c r="U61" s="90"/>
      <c r="V61" s="90"/>
      <c r="W61" s="90"/>
      <c r="X61" s="90"/>
      <c r="Y61" s="90"/>
      <c r="Z61" s="90"/>
      <c r="AA61" s="90"/>
      <c r="AB61" s="90"/>
      <c r="AC61" s="90"/>
      <c r="AD61" s="90"/>
      <c r="AE61" s="90"/>
      <c r="AF61" s="90"/>
      <c r="AG61" s="90"/>
      <c r="AH61" s="90"/>
      <c r="AI61" s="90"/>
      <c r="AJ61" s="90"/>
      <c r="AK61" s="90"/>
      <c r="AL61" s="90"/>
      <c r="AM61" s="90"/>
      <c r="AN61" s="90"/>
      <c r="AO61" s="90"/>
      <c r="AP61" s="90"/>
      <c r="AQ61" s="90"/>
      <c r="AR61" s="90"/>
      <c r="AS61" s="90"/>
      <c r="AT61" s="90"/>
      <c r="AU61" s="90"/>
      <c r="AV61" s="90"/>
      <c r="AW61" s="90"/>
      <c r="AX61" s="90"/>
      <c r="AY61" s="90"/>
      <c r="AZ61" s="90"/>
      <c r="BA61" s="90"/>
    </row>
    <row r="62" spans="2:54">
      <c r="C62" s="91"/>
      <c r="D62" s="91"/>
      <c r="E62" s="91"/>
      <c r="F62" s="91"/>
      <c r="G62" s="91"/>
      <c r="H62" s="91"/>
      <c r="I62" s="91"/>
      <c r="J62" s="91"/>
      <c r="K62" s="91"/>
      <c r="L62" s="91"/>
      <c r="M62" s="91"/>
      <c r="N62" s="91"/>
      <c r="O62" s="91"/>
      <c r="P62" s="91"/>
      <c r="Q62" s="90"/>
      <c r="R62" s="98"/>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row>
    <row r="63" spans="2:54">
      <c r="C63" s="91"/>
      <c r="D63" s="91"/>
      <c r="E63" s="91"/>
      <c r="F63" s="91"/>
      <c r="G63" s="91"/>
      <c r="H63" s="91"/>
      <c r="I63" s="91"/>
      <c r="J63" s="91"/>
      <c r="K63" s="91"/>
      <c r="L63" s="91"/>
      <c r="M63" s="91"/>
      <c r="N63" s="91"/>
      <c r="O63" s="91"/>
      <c r="P63" s="91"/>
      <c r="Q63" s="90"/>
      <c r="R63" s="98"/>
      <c r="S63" s="90"/>
      <c r="T63" s="90"/>
      <c r="U63" s="90"/>
      <c r="V63" s="90"/>
      <c r="W63" s="90"/>
      <c r="X63" s="90"/>
      <c r="Y63" s="90"/>
      <c r="Z63" s="90"/>
      <c r="AA63" s="90"/>
      <c r="AB63" s="90"/>
      <c r="AC63" s="90"/>
      <c r="AD63" s="90"/>
      <c r="AE63" s="90"/>
      <c r="AF63" s="90"/>
      <c r="AG63" s="90"/>
      <c r="AH63" s="90"/>
      <c r="AI63" s="90"/>
      <c r="AJ63" s="90"/>
      <c r="AK63" s="90"/>
      <c r="AL63" s="90"/>
      <c r="AM63" s="90"/>
      <c r="AN63" s="90"/>
      <c r="AO63" s="90"/>
      <c r="AP63" s="90"/>
      <c r="AQ63" s="90"/>
      <c r="AR63" s="90"/>
      <c r="AS63" s="90"/>
      <c r="AT63" s="90"/>
      <c r="AU63" s="90"/>
      <c r="AV63" s="90"/>
      <c r="AW63" s="90"/>
      <c r="AX63" s="90"/>
      <c r="AY63" s="90"/>
      <c r="AZ63" s="90"/>
      <c r="BA63" s="90"/>
    </row>
    <row r="64" spans="2:54">
      <c r="C64" s="91"/>
      <c r="D64" s="91"/>
      <c r="E64" s="91"/>
      <c r="F64" s="91"/>
      <c r="G64" s="91"/>
      <c r="H64" s="91"/>
      <c r="I64" s="91"/>
      <c r="J64" s="91"/>
      <c r="K64" s="91"/>
      <c r="L64" s="91"/>
      <c r="M64" s="91"/>
      <c r="N64" s="91"/>
      <c r="O64" s="91"/>
      <c r="P64" s="91"/>
      <c r="Q64" s="90"/>
      <c r="R64" s="90"/>
      <c r="S64" s="90"/>
      <c r="T64" s="90"/>
      <c r="U64" s="90"/>
      <c r="V64" s="90"/>
      <c r="W64" s="90"/>
      <c r="X64" s="90"/>
      <c r="Y64" s="90"/>
      <c r="Z64" s="90"/>
      <c r="AA64" s="90"/>
      <c r="AB64" s="90"/>
      <c r="AC64" s="90"/>
      <c r="AD64" s="90"/>
      <c r="AE64" s="90"/>
      <c r="AF64" s="90"/>
      <c r="AG64" s="90"/>
      <c r="AH64" s="90"/>
      <c r="AI64" s="90"/>
      <c r="AJ64" s="90"/>
      <c r="AK64" s="90"/>
      <c r="AL64" s="90"/>
      <c r="AM64" s="90"/>
      <c r="AN64" s="90"/>
      <c r="AO64" s="90"/>
      <c r="AP64" s="90"/>
      <c r="AQ64" s="90"/>
      <c r="AR64" s="90"/>
      <c r="AS64" s="90"/>
      <c r="AT64" s="90"/>
      <c r="AU64" s="90"/>
      <c r="AV64" s="90"/>
      <c r="AW64" s="90"/>
      <c r="AX64" s="90"/>
      <c r="AY64" s="90"/>
      <c r="AZ64" s="90"/>
      <c r="BA64" s="90"/>
    </row>
    <row r="65" spans="3:53">
      <c r="C65" s="91"/>
      <c r="D65" s="91"/>
      <c r="E65" s="91"/>
      <c r="F65" s="91"/>
      <c r="G65" s="91"/>
      <c r="H65" s="91"/>
      <c r="I65" s="91"/>
      <c r="J65" s="91"/>
      <c r="K65" s="91"/>
      <c r="L65" s="91"/>
      <c r="M65" s="91"/>
      <c r="N65" s="91"/>
      <c r="O65" s="91"/>
      <c r="P65" s="91"/>
      <c r="Q65" s="90"/>
      <c r="R65" s="90"/>
      <c r="S65" s="90"/>
      <c r="T65" s="90"/>
      <c r="U65" s="90"/>
      <c r="V65" s="90"/>
      <c r="W65" s="90"/>
      <c r="X65" s="90"/>
      <c r="Y65" s="90"/>
      <c r="Z65" s="90"/>
      <c r="AA65" s="90"/>
      <c r="AB65" s="90"/>
      <c r="AC65" s="90"/>
      <c r="AD65" s="90"/>
      <c r="AE65" s="90"/>
      <c r="AF65" s="90"/>
      <c r="AG65" s="90"/>
      <c r="AH65" s="90"/>
      <c r="AI65" s="90"/>
      <c r="AJ65" s="90"/>
      <c r="AK65" s="90"/>
      <c r="AL65" s="90"/>
      <c r="AM65" s="90"/>
      <c r="AN65" s="90"/>
      <c r="AO65" s="90"/>
      <c r="AP65" s="90"/>
      <c r="AQ65" s="90"/>
      <c r="AR65" s="90"/>
      <c r="AS65" s="90"/>
      <c r="AT65" s="90"/>
      <c r="AU65" s="90"/>
      <c r="AV65" s="90"/>
      <c r="AW65" s="90"/>
      <c r="AX65" s="90"/>
      <c r="AY65" s="90"/>
      <c r="AZ65" s="90"/>
      <c r="BA65" s="90"/>
    </row>
    <row r="66" spans="3:53">
      <c r="C66" s="91"/>
      <c r="D66" s="91"/>
      <c r="E66" s="91"/>
      <c r="F66" s="91"/>
      <c r="G66" s="91"/>
      <c r="H66" s="91"/>
      <c r="I66" s="91"/>
      <c r="J66" s="91"/>
      <c r="K66" s="91"/>
      <c r="L66" s="91"/>
      <c r="M66" s="91"/>
      <c r="N66" s="91"/>
      <c r="O66" s="91"/>
      <c r="P66" s="91"/>
      <c r="Q66" s="90"/>
      <c r="R66" s="90"/>
      <c r="S66" s="90"/>
      <c r="T66" s="90"/>
      <c r="U66" s="90"/>
      <c r="V66" s="90"/>
      <c r="W66" s="90"/>
      <c r="X66" s="90"/>
      <c r="Y66" s="90"/>
      <c r="Z66" s="90"/>
      <c r="AA66" s="90"/>
      <c r="AB66" s="90"/>
      <c r="AC66" s="90"/>
      <c r="AD66" s="90"/>
      <c r="AE66" s="90"/>
      <c r="AF66" s="90"/>
      <c r="AG66" s="90"/>
      <c r="AH66" s="90"/>
      <c r="AI66" s="90"/>
      <c r="AJ66" s="90"/>
      <c r="AK66" s="90"/>
      <c r="AL66" s="90"/>
      <c r="AM66" s="90"/>
      <c r="AN66" s="90"/>
      <c r="AO66" s="90"/>
      <c r="AP66" s="90"/>
      <c r="AQ66" s="90"/>
      <c r="AR66" s="90"/>
      <c r="AS66" s="90"/>
      <c r="AT66" s="90"/>
      <c r="AU66" s="90"/>
      <c r="AV66" s="90"/>
      <c r="AW66" s="90"/>
      <c r="AX66" s="90"/>
      <c r="AY66" s="90"/>
      <c r="AZ66" s="90"/>
      <c r="BA66" s="90"/>
    </row>
    <row r="67" spans="3:53">
      <c r="C67" s="91"/>
      <c r="D67" s="91"/>
      <c r="E67" s="91"/>
      <c r="F67" s="91"/>
      <c r="G67" s="91"/>
      <c r="H67" s="91"/>
      <c r="I67" s="91"/>
      <c r="J67" s="91"/>
      <c r="K67" s="91"/>
      <c r="L67" s="91"/>
      <c r="M67" s="91"/>
      <c r="N67" s="91"/>
      <c r="O67" s="91"/>
      <c r="P67" s="91"/>
      <c r="Q67" s="90"/>
      <c r="R67" s="90"/>
      <c r="S67" s="90"/>
      <c r="T67" s="90"/>
      <c r="U67" s="90"/>
      <c r="V67" s="90"/>
      <c r="W67" s="90"/>
      <c r="X67" s="90"/>
      <c r="Y67" s="90"/>
      <c r="Z67" s="90"/>
      <c r="AA67" s="90"/>
      <c r="AB67" s="90"/>
      <c r="AC67" s="90"/>
      <c r="AD67" s="90"/>
      <c r="AE67" s="90"/>
      <c r="AF67" s="90"/>
      <c r="AG67" s="90"/>
      <c r="AH67" s="90"/>
      <c r="AI67" s="90"/>
      <c r="AJ67" s="90"/>
      <c r="AK67" s="90"/>
      <c r="AL67" s="90"/>
      <c r="AM67" s="90"/>
      <c r="AN67" s="90"/>
      <c r="AO67" s="90"/>
      <c r="AP67" s="90"/>
      <c r="AQ67" s="90"/>
      <c r="AR67" s="90"/>
      <c r="AS67" s="90"/>
      <c r="AT67" s="90"/>
      <c r="AU67" s="90"/>
      <c r="AV67" s="90"/>
      <c r="AW67" s="90"/>
      <c r="AX67" s="90"/>
      <c r="AY67" s="90"/>
      <c r="AZ67" s="90"/>
      <c r="BA67" s="90"/>
    </row>
    <row r="68" spans="3:53">
      <c r="C68" s="91"/>
      <c r="D68" s="91"/>
      <c r="E68" s="91"/>
      <c r="F68" s="91"/>
      <c r="G68" s="91"/>
      <c r="H68" s="91"/>
      <c r="I68" s="91"/>
      <c r="J68" s="91"/>
      <c r="K68" s="91"/>
      <c r="L68" s="91"/>
      <c r="M68" s="91"/>
      <c r="N68" s="91"/>
      <c r="O68" s="91"/>
      <c r="P68" s="91"/>
      <c r="Q68" s="90"/>
      <c r="R68" s="90"/>
      <c r="S68" s="90"/>
      <c r="T68" s="90"/>
      <c r="U68" s="90"/>
      <c r="V68" s="90"/>
      <c r="W68" s="90"/>
      <c r="X68" s="90"/>
      <c r="Y68" s="90"/>
      <c r="Z68" s="90"/>
      <c r="AA68" s="90"/>
      <c r="AB68" s="90"/>
      <c r="AC68" s="90"/>
      <c r="AD68" s="90"/>
      <c r="AE68" s="90"/>
      <c r="AF68" s="90"/>
      <c r="AG68" s="90"/>
      <c r="AH68" s="90"/>
      <c r="AI68" s="90"/>
      <c r="AJ68" s="90"/>
      <c r="AK68" s="90"/>
      <c r="AL68" s="90"/>
      <c r="AM68" s="90"/>
      <c r="AN68" s="90"/>
      <c r="AO68" s="90"/>
      <c r="AP68" s="90"/>
      <c r="AQ68" s="90"/>
      <c r="AR68" s="90"/>
      <c r="AS68" s="90"/>
      <c r="AT68" s="90"/>
      <c r="AU68" s="90"/>
      <c r="AV68" s="90"/>
      <c r="AW68" s="90"/>
      <c r="AX68" s="90"/>
      <c r="AY68" s="90"/>
      <c r="AZ68" s="90"/>
      <c r="BA68" s="90"/>
    </row>
    <row r="69" spans="3:53">
      <c r="C69" s="91"/>
      <c r="D69" s="91"/>
      <c r="E69" s="91"/>
      <c r="F69" s="91"/>
      <c r="G69" s="91"/>
      <c r="H69" s="91"/>
      <c r="I69" s="91"/>
      <c r="J69" s="91"/>
      <c r="K69" s="91"/>
      <c r="L69" s="91"/>
      <c r="M69" s="91"/>
      <c r="N69" s="91"/>
      <c r="O69" s="91"/>
      <c r="P69" s="91"/>
      <c r="Q69" s="90"/>
      <c r="R69" s="90"/>
      <c r="S69" s="90"/>
      <c r="T69" s="90"/>
      <c r="U69" s="90"/>
      <c r="V69" s="90"/>
      <c r="W69" s="90"/>
      <c r="X69" s="90"/>
      <c r="Y69" s="90"/>
      <c r="Z69" s="90"/>
      <c r="AA69" s="90"/>
      <c r="AB69" s="90"/>
      <c r="AC69" s="90"/>
      <c r="AD69" s="90"/>
      <c r="AE69" s="90"/>
      <c r="AF69" s="90"/>
      <c r="AG69" s="90"/>
      <c r="AH69" s="90"/>
      <c r="AI69" s="90"/>
      <c r="AJ69" s="90"/>
      <c r="AK69" s="90"/>
      <c r="AL69" s="90"/>
      <c r="AM69" s="90"/>
      <c r="AN69" s="90"/>
      <c r="AO69" s="90"/>
      <c r="AP69" s="90"/>
      <c r="AQ69" s="90"/>
      <c r="AR69" s="90"/>
      <c r="AS69" s="90"/>
      <c r="AT69" s="90"/>
      <c r="AU69" s="90"/>
      <c r="AV69" s="90"/>
      <c r="AW69" s="90"/>
      <c r="AX69" s="90"/>
      <c r="AY69" s="90"/>
      <c r="AZ69" s="90"/>
      <c r="BA69" s="90"/>
    </row>
    <row r="70" spans="3:53">
      <c r="C70" s="91"/>
      <c r="D70" s="91"/>
      <c r="E70" s="91"/>
      <c r="F70" s="91"/>
      <c r="G70" s="91"/>
      <c r="H70" s="91"/>
      <c r="I70" s="91"/>
      <c r="J70" s="91"/>
      <c r="K70" s="91"/>
      <c r="L70" s="91"/>
      <c r="M70" s="91"/>
      <c r="N70" s="91"/>
      <c r="O70" s="91"/>
      <c r="P70" s="91"/>
      <c r="Q70" s="90"/>
      <c r="R70" s="90"/>
      <c r="S70" s="90"/>
      <c r="T70" s="90"/>
      <c r="U70" s="90"/>
      <c r="V70" s="90"/>
      <c r="W70" s="90"/>
      <c r="X70" s="90"/>
      <c r="Y70" s="90"/>
      <c r="Z70" s="90"/>
      <c r="AA70" s="90"/>
      <c r="AB70" s="90"/>
      <c r="AC70" s="90"/>
      <c r="AD70" s="90"/>
      <c r="AE70" s="90"/>
      <c r="AF70" s="90"/>
      <c r="AG70" s="90"/>
      <c r="AH70" s="90"/>
      <c r="AI70" s="90"/>
      <c r="AJ70" s="90"/>
      <c r="AK70" s="90"/>
      <c r="AL70" s="90"/>
      <c r="AM70" s="90"/>
      <c r="AN70" s="90"/>
      <c r="AO70" s="90"/>
      <c r="AP70" s="90"/>
      <c r="AQ70" s="90"/>
      <c r="AR70" s="90"/>
      <c r="AS70" s="90"/>
      <c r="AT70" s="90"/>
      <c r="AU70" s="90"/>
      <c r="AV70" s="90"/>
      <c r="AW70" s="90"/>
      <c r="AX70" s="90"/>
      <c r="AY70" s="90"/>
      <c r="AZ70" s="90"/>
      <c r="BA70" s="90"/>
    </row>
    <row r="71" spans="3:53">
      <c r="C71" s="91"/>
      <c r="D71" s="91"/>
      <c r="E71" s="91"/>
      <c r="F71" s="91"/>
      <c r="G71" s="91"/>
      <c r="H71" s="91"/>
      <c r="I71" s="91"/>
      <c r="J71" s="91"/>
      <c r="K71" s="91"/>
      <c r="L71" s="91"/>
      <c r="M71" s="91"/>
      <c r="N71" s="91"/>
      <c r="O71" s="91"/>
      <c r="P71" s="91"/>
      <c r="Q71" s="90"/>
      <c r="R71" s="90"/>
      <c r="S71" s="90"/>
      <c r="T71" s="90"/>
      <c r="U71" s="90"/>
      <c r="V71" s="90"/>
      <c r="W71" s="90"/>
      <c r="X71" s="90"/>
      <c r="Y71" s="90"/>
      <c r="Z71" s="90"/>
      <c r="AA71" s="90"/>
      <c r="AB71" s="90"/>
      <c r="AC71" s="90"/>
      <c r="AD71" s="90"/>
      <c r="AE71" s="90"/>
      <c r="AF71" s="90"/>
      <c r="AG71" s="90"/>
      <c r="AH71" s="90"/>
      <c r="AI71" s="90"/>
      <c r="AJ71" s="90"/>
      <c r="AK71" s="90"/>
      <c r="AL71" s="90"/>
      <c r="AM71" s="90"/>
      <c r="AN71" s="90"/>
      <c r="AO71" s="90"/>
      <c r="AP71" s="90"/>
      <c r="AQ71" s="90"/>
      <c r="AR71" s="90"/>
      <c r="AS71" s="90"/>
      <c r="AT71" s="90"/>
      <c r="AU71" s="90"/>
      <c r="AV71" s="90"/>
      <c r="AW71" s="90"/>
      <c r="AX71" s="90"/>
      <c r="AY71" s="90"/>
      <c r="AZ71" s="90"/>
      <c r="BA71" s="90"/>
    </row>
    <row r="72" spans="3:53">
      <c r="C72" s="91"/>
      <c r="D72" s="91"/>
      <c r="E72" s="91"/>
      <c r="F72" s="91"/>
      <c r="G72" s="91"/>
      <c r="H72" s="91"/>
      <c r="I72" s="91"/>
      <c r="J72" s="91"/>
      <c r="K72" s="91"/>
      <c r="L72" s="91"/>
      <c r="M72" s="91"/>
      <c r="N72" s="91"/>
      <c r="O72" s="91"/>
      <c r="P72" s="91"/>
      <c r="Q72" s="90"/>
      <c r="R72" s="90"/>
      <c r="S72" s="90"/>
      <c r="T72" s="90"/>
      <c r="U72" s="90"/>
      <c r="V72" s="90"/>
      <c r="W72" s="90"/>
      <c r="X72" s="90"/>
      <c r="Y72" s="90"/>
      <c r="Z72" s="90"/>
      <c r="AA72" s="90"/>
      <c r="AB72" s="90"/>
      <c r="AC72" s="90"/>
      <c r="AD72" s="90"/>
      <c r="AE72" s="90"/>
      <c r="AF72" s="90"/>
      <c r="AG72" s="90"/>
      <c r="AH72" s="90"/>
      <c r="AI72" s="90"/>
      <c r="AJ72" s="90"/>
      <c r="AK72" s="90"/>
      <c r="AL72" s="90"/>
      <c r="AM72" s="90"/>
      <c r="AN72" s="90"/>
      <c r="AO72" s="90"/>
      <c r="AP72" s="90"/>
      <c r="AQ72" s="90"/>
      <c r="AR72" s="90"/>
      <c r="AS72" s="90"/>
      <c r="AT72" s="90"/>
      <c r="AU72" s="90"/>
      <c r="AV72" s="90"/>
      <c r="AW72" s="90"/>
      <c r="AX72" s="90"/>
      <c r="AY72" s="90"/>
      <c r="AZ72" s="90"/>
      <c r="BA72" s="90"/>
    </row>
    <row r="73" spans="3:53">
      <c r="C73" s="91"/>
      <c r="D73" s="91"/>
      <c r="E73" s="91"/>
      <c r="F73" s="91"/>
      <c r="G73" s="91"/>
      <c r="H73" s="91"/>
      <c r="I73" s="91"/>
      <c r="J73" s="91"/>
      <c r="K73" s="91"/>
      <c r="L73" s="91"/>
      <c r="M73" s="91"/>
      <c r="N73" s="91"/>
      <c r="O73" s="91"/>
      <c r="P73" s="91"/>
      <c r="Q73" s="90"/>
      <c r="R73" s="90"/>
      <c r="S73" s="90"/>
      <c r="T73" s="90"/>
      <c r="U73" s="90"/>
      <c r="V73" s="90"/>
      <c r="W73" s="90"/>
      <c r="X73" s="90"/>
      <c r="Y73" s="90"/>
      <c r="Z73" s="90"/>
      <c r="AA73" s="90"/>
      <c r="AB73" s="90"/>
      <c r="AC73" s="90"/>
      <c r="AD73" s="90"/>
      <c r="AE73" s="90"/>
      <c r="AF73" s="90"/>
      <c r="AG73" s="90"/>
      <c r="AH73" s="90"/>
      <c r="AI73" s="90"/>
      <c r="AJ73" s="90"/>
      <c r="AK73" s="90"/>
      <c r="AL73" s="90"/>
      <c r="AM73" s="90"/>
      <c r="AN73" s="90"/>
      <c r="AO73" s="90"/>
      <c r="AP73" s="90"/>
      <c r="AQ73" s="90"/>
      <c r="AR73" s="90"/>
      <c r="AS73" s="90"/>
      <c r="AT73" s="90"/>
      <c r="AU73" s="90"/>
      <c r="AV73" s="90"/>
      <c r="AW73" s="90"/>
      <c r="AX73" s="90"/>
      <c r="AY73" s="90"/>
      <c r="AZ73" s="90"/>
      <c r="BA73" s="90"/>
    </row>
    <row r="74" spans="3:53">
      <c r="C74" s="91"/>
      <c r="D74" s="91"/>
      <c r="E74" s="91"/>
      <c r="F74" s="91"/>
      <c r="G74" s="91"/>
      <c r="H74" s="91"/>
      <c r="I74" s="91"/>
      <c r="J74" s="91"/>
      <c r="K74" s="91"/>
      <c r="L74" s="91"/>
      <c r="M74" s="91"/>
      <c r="N74" s="91"/>
      <c r="O74" s="91"/>
      <c r="P74" s="91"/>
      <c r="Q74" s="90"/>
      <c r="R74" s="90"/>
      <c r="S74" s="90"/>
      <c r="T74" s="90"/>
      <c r="U74" s="90"/>
      <c r="V74" s="90"/>
      <c r="W74" s="90"/>
      <c r="X74" s="90"/>
      <c r="Y74" s="90"/>
      <c r="Z74" s="90"/>
      <c r="AA74" s="90"/>
      <c r="AB74" s="90"/>
      <c r="AC74" s="90"/>
      <c r="AD74" s="90"/>
      <c r="AE74" s="90"/>
      <c r="AF74" s="90"/>
      <c r="AG74" s="90"/>
      <c r="AH74" s="90"/>
      <c r="AI74" s="90"/>
      <c r="AJ74" s="90"/>
      <c r="AK74" s="90"/>
      <c r="AL74" s="90"/>
      <c r="AM74" s="90"/>
      <c r="AN74" s="90"/>
      <c r="AO74" s="90"/>
      <c r="AP74" s="90"/>
      <c r="AQ74" s="90"/>
      <c r="AR74" s="90"/>
      <c r="AS74" s="90"/>
      <c r="AT74" s="90"/>
      <c r="AU74" s="90"/>
      <c r="AV74" s="90"/>
      <c r="AW74" s="90"/>
      <c r="AX74" s="90"/>
      <c r="AY74" s="90"/>
      <c r="AZ74" s="90"/>
      <c r="BA74" s="90"/>
    </row>
    <row r="75" spans="3:53">
      <c r="C75" s="91"/>
      <c r="D75" s="91"/>
      <c r="E75" s="91"/>
      <c r="F75" s="91"/>
      <c r="G75" s="91"/>
      <c r="H75" s="91"/>
      <c r="I75" s="91"/>
      <c r="J75" s="91"/>
      <c r="K75" s="91"/>
      <c r="L75" s="91"/>
      <c r="M75" s="91"/>
      <c r="N75" s="91"/>
      <c r="O75" s="91"/>
      <c r="P75" s="91"/>
      <c r="Q75" s="90"/>
      <c r="R75" s="90"/>
      <c r="S75" s="90"/>
      <c r="T75" s="90"/>
      <c r="U75" s="90"/>
      <c r="V75" s="90"/>
      <c r="W75" s="90"/>
      <c r="X75" s="90"/>
      <c r="Y75" s="90"/>
      <c r="Z75" s="90"/>
      <c r="AA75" s="90"/>
      <c r="AB75" s="90"/>
      <c r="AC75" s="90"/>
      <c r="AD75" s="90"/>
      <c r="AE75" s="90"/>
      <c r="AF75" s="90"/>
      <c r="AG75" s="90"/>
      <c r="AH75" s="90"/>
      <c r="AI75" s="90"/>
      <c r="AJ75" s="90"/>
      <c r="AK75" s="90"/>
      <c r="AL75" s="90"/>
      <c r="AM75" s="90"/>
      <c r="AN75" s="90"/>
      <c r="AO75" s="90"/>
      <c r="AP75" s="90"/>
      <c r="AQ75" s="90"/>
      <c r="AR75" s="90"/>
      <c r="AS75" s="90"/>
      <c r="AT75" s="90"/>
      <c r="AU75" s="90"/>
      <c r="AV75" s="90"/>
      <c r="AW75" s="90"/>
      <c r="AX75" s="90"/>
      <c r="AY75" s="90"/>
      <c r="AZ75" s="90"/>
      <c r="BA75" s="90"/>
    </row>
    <row r="76" spans="3:53">
      <c r="C76" s="91"/>
      <c r="D76" s="91"/>
      <c r="E76" s="91"/>
      <c r="F76" s="91"/>
      <c r="G76" s="91"/>
      <c r="H76" s="91"/>
      <c r="I76" s="91"/>
      <c r="J76" s="91"/>
      <c r="K76" s="91"/>
      <c r="L76" s="91"/>
      <c r="M76" s="91"/>
      <c r="N76" s="91"/>
      <c r="O76" s="91"/>
      <c r="P76" s="91"/>
      <c r="Q76" s="90"/>
      <c r="R76" s="90"/>
      <c r="S76" s="90"/>
      <c r="T76" s="90"/>
      <c r="U76" s="90"/>
      <c r="V76" s="90"/>
      <c r="W76" s="90"/>
      <c r="X76" s="90"/>
      <c r="Y76" s="90"/>
      <c r="Z76" s="90"/>
      <c r="AA76" s="90"/>
      <c r="AB76" s="90"/>
      <c r="AC76" s="90"/>
      <c r="AD76" s="90"/>
      <c r="AE76" s="90"/>
      <c r="AF76" s="90"/>
      <c r="AG76" s="90"/>
      <c r="AH76" s="90"/>
      <c r="AI76" s="90"/>
      <c r="AJ76" s="90"/>
      <c r="AK76" s="90"/>
      <c r="AL76" s="90"/>
      <c r="AM76" s="90"/>
      <c r="AN76" s="90"/>
      <c r="AO76" s="90"/>
      <c r="AP76" s="90"/>
      <c r="AQ76" s="90"/>
      <c r="AR76" s="90"/>
      <c r="AS76" s="90"/>
      <c r="AT76" s="90"/>
      <c r="AU76" s="90"/>
      <c r="AV76" s="90"/>
      <c r="AW76" s="90"/>
      <c r="AX76" s="90"/>
      <c r="AY76" s="90"/>
      <c r="AZ76" s="90"/>
      <c r="BA76" s="90"/>
    </row>
    <row r="77" spans="3:53">
      <c r="C77" s="91"/>
      <c r="D77" s="91"/>
      <c r="E77" s="91"/>
      <c r="F77" s="91"/>
      <c r="G77" s="91"/>
      <c r="H77" s="91"/>
      <c r="I77" s="91"/>
      <c r="J77" s="91"/>
      <c r="K77" s="91"/>
      <c r="L77" s="91"/>
      <c r="M77" s="91"/>
      <c r="N77" s="91"/>
      <c r="O77" s="91"/>
      <c r="P77" s="91"/>
      <c r="Q77" s="90"/>
      <c r="R77" s="90"/>
      <c r="S77" s="90"/>
      <c r="T77" s="90"/>
      <c r="U77" s="90"/>
      <c r="V77" s="90"/>
      <c r="W77" s="90"/>
      <c r="X77" s="90"/>
      <c r="Y77" s="90"/>
      <c r="Z77" s="90"/>
      <c r="AA77" s="90"/>
      <c r="AB77" s="90"/>
      <c r="AC77" s="90"/>
      <c r="AD77" s="90"/>
      <c r="AE77" s="90"/>
      <c r="AF77" s="90"/>
      <c r="AG77" s="90"/>
      <c r="AH77" s="90"/>
      <c r="AI77" s="90"/>
      <c r="AJ77" s="90"/>
      <c r="AK77" s="90"/>
      <c r="AL77" s="90"/>
      <c r="AM77" s="90"/>
      <c r="AN77" s="90"/>
      <c r="AO77" s="90"/>
      <c r="AP77" s="90"/>
      <c r="AQ77" s="90"/>
      <c r="AR77" s="90"/>
      <c r="AS77" s="90"/>
      <c r="AT77" s="90"/>
      <c r="AU77" s="90"/>
      <c r="AV77" s="90"/>
      <c r="AW77" s="90"/>
      <c r="AX77" s="90"/>
      <c r="AY77" s="90"/>
      <c r="AZ77" s="90"/>
      <c r="BA77" s="90"/>
    </row>
    <row r="78" spans="3:53">
      <c r="C78" s="91"/>
      <c r="D78" s="91"/>
      <c r="E78" s="91"/>
      <c r="F78" s="91"/>
      <c r="G78" s="91"/>
      <c r="H78" s="91"/>
      <c r="I78" s="91"/>
      <c r="J78" s="91"/>
      <c r="K78" s="91"/>
      <c r="L78" s="91"/>
      <c r="M78" s="91"/>
      <c r="N78" s="91"/>
      <c r="O78" s="91"/>
      <c r="P78" s="91"/>
      <c r="Q78" s="90"/>
      <c r="R78" s="90"/>
      <c r="S78" s="90"/>
      <c r="T78" s="90"/>
      <c r="U78" s="90"/>
      <c r="V78" s="90"/>
      <c r="W78" s="90"/>
      <c r="X78" s="90"/>
      <c r="Y78" s="90"/>
      <c r="Z78" s="90"/>
      <c r="AA78" s="90"/>
      <c r="AB78" s="90"/>
      <c r="AC78" s="90"/>
      <c r="AD78" s="90"/>
      <c r="AE78" s="90"/>
      <c r="AF78" s="90"/>
      <c r="AG78" s="90"/>
      <c r="AH78" s="90"/>
      <c r="AI78" s="90"/>
      <c r="AJ78" s="90"/>
      <c r="AK78" s="90"/>
      <c r="AL78" s="90"/>
      <c r="AM78" s="90"/>
      <c r="AN78" s="90"/>
      <c r="AO78" s="90"/>
      <c r="AP78" s="90"/>
      <c r="AQ78" s="90"/>
      <c r="AR78" s="90"/>
      <c r="AS78" s="90"/>
      <c r="AT78" s="90"/>
      <c r="AU78" s="90"/>
      <c r="AV78" s="90"/>
      <c r="AW78" s="90"/>
      <c r="AX78" s="90"/>
      <c r="AY78" s="90"/>
      <c r="AZ78" s="90"/>
      <c r="BA78" s="90"/>
    </row>
    <row r="79" spans="3:53">
      <c r="C79" s="91"/>
      <c r="D79" s="91"/>
      <c r="E79" s="91"/>
      <c r="F79" s="91"/>
      <c r="G79" s="91"/>
      <c r="H79" s="91"/>
      <c r="I79" s="91"/>
      <c r="J79" s="91"/>
      <c r="K79" s="91"/>
      <c r="L79" s="91"/>
      <c r="M79" s="91"/>
      <c r="N79" s="91"/>
      <c r="O79" s="91"/>
      <c r="P79" s="91"/>
      <c r="Q79" s="90"/>
      <c r="R79" s="90"/>
      <c r="S79" s="90"/>
      <c r="T79" s="90"/>
      <c r="U79" s="90"/>
      <c r="V79" s="90"/>
      <c r="W79" s="90"/>
      <c r="X79" s="90"/>
      <c r="Y79" s="90"/>
      <c r="Z79" s="90"/>
      <c r="AA79" s="90"/>
      <c r="AB79" s="90"/>
      <c r="AC79" s="90"/>
      <c r="AD79" s="90"/>
      <c r="AE79" s="90"/>
      <c r="AF79" s="90"/>
      <c r="AG79" s="90"/>
      <c r="AH79" s="90"/>
      <c r="AI79" s="90"/>
      <c r="AJ79" s="90"/>
      <c r="AK79" s="90"/>
      <c r="AL79" s="90"/>
      <c r="AM79" s="90"/>
      <c r="AN79" s="90"/>
      <c r="AO79" s="90"/>
      <c r="AP79" s="90"/>
      <c r="AQ79" s="90"/>
      <c r="AR79" s="90"/>
      <c r="AS79" s="90"/>
      <c r="AT79" s="90"/>
      <c r="AU79" s="90"/>
      <c r="AV79" s="90"/>
      <c r="AW79" s="90"/>
      <c r="AX79" s="90"/>
      <c r="AY79" s="90"/>
      <c r="AZ79" s="90"/>
      <c r="BA79" s="90"/>
    </row>
    <row r="80" spans="3:53">
      <c r="C80" s="91"/>
      <c r="D80" s="91"/>
      <c r="E80" s="91"/>
      <c r="F80" s="91"/>
      <c r="G80" s="91"/>
      <c r="H80" s="91"/>
      <c r="I80" s="91"/>
      <c r="J80" s="91"/>
      <c r="K80" s="91"/>
      <c r="L80" s="91"/>
      <c r="M80" s="91"/>
      <c r="N80" s="91"/>
      <c r="O80" s="91"/>
      <c r="P80" s="91"/>
      <c r="Q80" s="90"/>
      <c r="R80" s="90"/>
      <c r="S80" s="90"/>
      <c r="T80" s="90"/>
      <c r="U80" s="90"/>
      <c r="V80" s="90"/>
      <c r="W80" s="90"/>
      <c r="X80" s="90"/>
      <c r="Y80" s="90"/>
      <c r="Z80" s="90"/>
      <c r="AA80" s="90"/>
      <c r="AB80" s="90"/>
      <c r="AC80" s="90"/>
      <c r="AD80" s="90"/>
      <c r="AE80" s="90"/>
      <c r="AF80" s="90"/>
      <c r="AG80" s="90"/>
      <c r="AH80" s="90"/>
      <c r="AI80" s="90"/>
      <c r="AJ80" s="90"/>
      <c r="AK80" s="90"/>
      <c r="AL80" s="90"/>
      <c r="AM80" s="90"/>
      <c r="AN80" s="90"/>
      <c r="AO80" s="90"/>
      <c r="AP80" s="90"/>
      <c r="AQ80" s="90"/>
      <c r="AR80" s="90"/>
      <c r="AS80" s="90"/>
      <c r="AT80" s="90"/>
      <c r="AU80" s="90"/>
      <c r="AV80" s="90"/>
      <c r="AW80" s="90"/>
      <c r="AX80" s="90"/>
      <c r="AY80" s="90"/>
      <c r="AZ80" s="90"/>
      <c r="BA80" s="90"/>
    </row>
    <row r="81" spans="3:53">
      <c r="C81" s="91"/>
      <c r="D81" s="91"/>
      <c r="E81" s="91"/>
      <c r="F81" s="91"/>
      <c r="G81" s="91"/>
      <c r="H81" s="91"/>
      <c r="I81" s="91"/>
      <c r="J81" s="91"/>
      <c r="K81" s="91"/>
      <c r="L81" s="91"/>
      <c r="M81" s="91"/>
      <c r="N81" s="91"/>
      <c r="O81" s="91"/>
      <c r="P81" s="91"/>
      <c r="Q81" s="90"/>
      <c r="R81" s="90"/>
      <c r="S81" s="90"/>
      <c r="T81" s="90"/>
      <c r="U81" s="90"/>
      <c r="V81" s="90"/>
      <c r="W81" s="90"/>
      <c r="X81" s="90"/>
      <c r="Y81" s="90"/>
      <c r="Z81" s="90"/>
      <c r="AA81" s="90"/>
      <c r="AB81" s="90"/>
      <c r="AC81" s="90"/>
      <c r="AD81" s="90"/>
      <c r="AE81" s="90"/>
      <c r="AF81" s="90"/>
      <c r="AG81" s="90"/>
      <c r="AH81" s="90"/>
      <c r="AI81" s="90"/>
      <c r="AJ81" s="90"/>
      <c r="AK81" s="90"/>
      <c r="AL81" s="90"/>
      <c r="AM81" s="90"/>
      <c r="AN81" s="90"/>
      <c r="AO81" s="90"/>
      <c r="AP81" s="90"/>
      <c r="AQ81" s="90"/>
      <c r="AR81" s="90"/>
      <c r="AS81" s="90"/>
      <c r="AT81" s="90"/>
      <c r="AU81" s="90"/>
      <c r="AV81" s="90"/>
      <c r="AW81" s="90"/>
      <c r="AX81" s="90"/>
      <c r="AY81" s="90"/>
      <c r="AZ81" s="90"/>
      <c r="BA81" s="90"/>
    </row>
    <row r="82" spans="3:53">
      <c r="C82" s="91"/>
      <c r="D82" s="91"/>
      <c r="E82" s="91"/>
      <c r="F82" s="91"/>
      <c r="G82" s="91"/>
      <c r="H82" s="91"/>
      <c r="I82" s="91"/>
      <c r="J82" s="91"/>
      <c r="K82" s="91"/>
      <c r="L82" s="91"/>
      <c r="M82" s="91"/>
      <c r="N82" s="91"/>
      <c r="O82" s="91"/>
      <c r="P82" s="91"/>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row>
    <row r="83" spans="3:53">
      <c r="C83" s="91"/>
      <c r="D83" s="91"/>
      <c r="E83" s="91"/>
      <c r="F83" s="91"/>
      <c r="G83" s="91"/>
      <c r="H83" s="91"/>
      <c r="I83" s="91"/>
      <c r="J83" s="91"/>
      <c r="K83" s="91"/>
      <c r="L83" s="91"/>
      <c r="M83" s="91"/>
      <c r="N83" s="91"/>
      <c r="O83" s="91"/>
      <c r="P83" s="91"/>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row>
    <row r="84" spans="3:53">
      <c r="C84" s="91"/>
      <c r="D84" s="91"/>
      <c r="E84" s="91"/>
      <c r="F84" s="91"/>
      <c r="G84" s="91"/>
      <c r="H84" s="91"/>
      <c r="I84" s="91"/>
      <c r="J84" s="91"/>
      <c r="K84" s="91"/>
      <c r="L84" s="91"/>
      <c r="M84" s="91"/>
      <c r="N84" s="91"/>
      <c r="O84" s="91"/>
      <c r="P84" s="91"/>
      <c r="Q84" s="90"/>
      <c r="R84" s="90"/>
      <c r="S84" s="90"/>
      <c r="T84" s="90"/>
      <c r="U84" s="90"/>
      <c r="V84" s="90"/>
      <c r="W84" s="90"/>
      <c r="X84" s="90"/>
      <c r="Y84" s="90"/>
      <c r="Z84" s="90"/>
      <c r="AA84" s="90"/>
      <c r="AB84" s="90"/>
      <c r="AC84" s="90"/>
      <c r="AD84" s="90"/>
      <c r="AE84" s="90"/>
      <c r="AF84" s="90"/>
      <c r="AG84" s="90"/>
      <c r="AH84" s="90"/>
      <c r="AI84" s="90"/>
      <c r="AJ84" s="90"/>
      <c r="AK84" s="90"/>
      <c r="AL84" s="90"/>
      <c r="AM84" s="90"/>
      <c r="AN84" s="90"/>
      <c r="AO84" s="90"/>
      <c r="AP84" s="90"/>
      <c r="AQ84" s="90"/>
      <c r="AR84" s="90"/>
      <c r="AS84" s="90"/>
      <c r="AT84" s="90"/>
      <c r="AU84" s="90"/>
      <c r="AV84" s="90"/>
      <c r="AW84" s="90"/>
      <c r="AX84" s="90"/>
      <c r="AY84" s="90"/>
      <c r="AZ84" s="90"/>
      <c r="BA84" s="90"/>
    </row>
    <row r="85" spans="3:53">
      <c r="C85" s="91"/>
      <c r="D85" s="91"/>
      <c r="E85" s="91"/>
      <c r="F85" s="91"/>
      <c r="G85" s="91"/>
      <c r="H85" s="91"/>
      <c r="I85" s="91"/>
      <c r="J85" s="91"/>
      <c r="K85" s="91"/>
      <c r="L85" s="91"/>
      <c r="M85" s="91"/>
      <c r="N85" s="91"/>
      <c r="O85" s="91"/>
      <c r="P85" s="91"/>
      <c r="Q85" s="90"/>
      <c r="R85" s="90"/>
      <c r="S85" s="90"/>
      <c r="T85" s="90"/>
      <c r="U85" s="90"/>
      <c r="V85" s="90"/>
      <c r="W85" s="90"/>
      <c r="X85" s="90"/>
      <c r="Y85" s="90"/>
      <c r="Z85" s="90"/>
      <c r="AA85" s="90"/>
      <c r="AB85" s="90"/>
      <c r="AC85" s="90"/>
      <c r="AD85" s="90"/>
      <c r="AE85" s="90"/>
      <c r="AF85" s="90"/>
      <c r="AG85" s="90"/>
      <c r="AH85" s="90"/>
      <c r="AI85" s="90"/>
      <c r="AJ85" s="90"/>
      <c r="AK85" s="90"/>
      <c r="AL85" s="90"/>
      <c r="AM85" s="90"/>
      <c r="AN85" s="90"/>
      <c r="AO85" s="90"/>
      <c r="AP85" s="90"/>
      <c r="AQ85" s="90"/>
      <c r="AR85" s="90"/>
      <c r="AS85" s="90"/>
      <c r="AT85" s="90"/>
      <c r="AU85" s="90"/>
      <c r="AV85" s="90"/>
      <c r="AW85" s="90"/>
      <c r="AX85" s="90"/>
      <c r="AY85" s="90"/>
      <c r="AZ85" s="90"/>
      <c r="BA85" s="90"/>
    </row>
    <row r="86" spans="3:53">
      <c r="C86" s="91"/>
      <c r="D86" s="91"/>
      <c r="E86" s="91"/>
      <c r="F86" s="91"/>
      <c r="G86" s="91"/>
      <c r="H86" s="91"/>
      <c r="I86" s="91"/>
      <c r="J86" s="91"/>
      <c r="K86" s="91"/>
      <c r="L86" s="91"/>
      <c r="M86" s="91"/>
      <c r="N86" s="91"/>
      <c r="O86" s="91"/>
      <c r="P86" s="91"/>
      <c r="Q86" s="90"/>
      <c r="R86" s="90"/>
      <c r="S86" s="90"/>
      <c r="T86" s="90"/>
      <c r="U86" s="90"/>
      <c r="V86" s="90"/>
      <c r="W86" s="90"/>
      <c r="X86" s="90"/>
      <c r="Y86" s="90"/>
      <c r="Z86" s="90"/>
      <c r="AA86" s="90"/>
      <c r="AB86" s="90"/>
      <c r="AC86" s="90"/>
      <c r="AD86" s="90"/>
      <c r="AE86" s="90"/>
      <c r="AF86" s="90"/>
      <c r="AG86" s="90"/>
      <c r="AH86" s="90"/>
      <c r="AI86" s="90"/>
      <c r="AJ86" s="90"/>
      <c r="AK86" s="90"/>
      <c r="AL86" s="90"/>
      <c r="AM86" s="90"/>
      <c r="AN86" s="90"/>
      <c r="AO86" s="90"/>
      <c r="AP86" s="90"/>
      <c r="AQ86" s="90"/>
      <c r="AR86" s="90"/>
      <c r="AS86" s="90"/>
      <c r="AT86" s="90"/>
      <c r="AU86" s="90"/>
      <c r="AV86" s="90"/>
      <c r="AW86" s="90"/>
      <c r="AX86" s="90"/>
      <c r="AY86" s="90"/>
      <c r="AZ86" s="90"/>
      <c r="BA86" s="90"/>
    </row>
    <row r="87" spans="3:53">
      <c r="C87" s="91"/>
      <c r="D87" s="91"/>
      <c r="E87" s="91"/>
      <c r="F87" s="91"/>
      <c r="G87" s="91"/>
      <c r="H87" s="91"/>
      <c r="I87" s="91"/>
      <c r="J87" s="91"/>
      <c r="K87" s="91"/>
      <c r="L87" s="91"/>
      <c r="M87" s="91"/>
      <c r="N87" s="91"/>
      <c r="O87" s="91"/>
      <c r="P87" s="91"/>
      <c r="Q87" s="90"/>
      <c r="R87" s="90"/>
      <c r="S87" s="90"/>
      <c r="T87" s="90"/>
      <c r="U87" s="90"/>
      <c r="V87" s="90"/>
      <c r="W87" s="90"/>
      <c r="X87" s="90"/>
      <c r="Y87" s="90"/>
      <c r="Z87" s="90"/>
      <c r="AA87" s="90"/>
      <c r="AB87" s="90"/>
      <c r="AC87" s="90"/>
      <c r="AD87" s="90"/>
      <c r="AE87" s="90"/>
      <c r="AF87" s="90"/>
      <c r="AG87" s="90"/>
      <c r="AH87" s="90"/>
      <c r="AI87" s="90"/>
      <c r="AJ87" s="90"/>
      <c r="AK87" s="90"/>
      <c r="AL87" s="90"/>
      <c r="AM87" s="90"/>
      <c r="AN87" s="90"/>
      <c r="AO87" s="90"/>
      <c r="AP87" s="90"/>
      <c r="AQ87" s="90"/>
      <c r="AR87" s="90"/>
      <c r="AS87" s="90"/>
      <c r="AT87" s="90"/>
      <c r="AU87" s="90"/>
      <c r="AV87" s="90"/>
      <c r="AW87" s="90"/>
      <c r="AX87" s="90"/>
      <c r="AY87" s="90"/>
      <c r="AZ87" s="90"/>
      <c r="BA87" s="90"/>
    </row>
    <row r="88" spans="3:53">
      <c r="C88" s="91"/>
      <c r="D88" s="91"/>
      <c r="E88" s="91"/>
      <c r="F88" s="91"/>
      <c r="G88" s="91"/>
      <c r="H88" s="91"/>
      <c r="I88" s="91"/>
      <c r="J88" s="91"/>
      <c r="K88" s="91"/>
      <c r="L88" s="91"/>
      <c r="M88" s="91"/>
      <c r="N88" s="91"/>
      <c r="O88" s="91"/>
      <c r="P88" s="91"/>
      <c r="Q88" s="90"/>
      <c r="R88" s="90"/>
      <c r="S88" s="90"/>
      <c r="T88" s="90"/>
      <c r="U88" s="90"/>
      <c r="V88" s="90"/>
      <c r="W88" s="90"/>
      <c r="X88" s="90"/>
      <c r="Y88" s="90"/>
      <c r="Z88" s="90"/>
      <c r="AA88" s="90"/>
      <c r="AB88" s="90"/>
      <c r="AC88" s="90"/>
      <c r="AD88" s="90"/>
      <c r="AE88" s="90"/>
      <c r="AF88" s="90"/>
      <c r="AG88" s="90"/>
      <c r="AH88" s="90"/>
      <c r="AI88" s="90"/>
      <c r="AJ88" s="90"/>
      <c r="AK88" s="90"/>
      <c r="AL88" s="90"/>
      <c r="AM88" s="90"/>
      <c r="AN88" s="90"/>
      <c r="AO88" s="90"/>
      <c r="AP88" s="90"/>
      <c r="AQ88" s="90"/>
      <c r="AR88" s="90"/>
      <c r="AS88" s="90"/>
      <c r="AT88" s="90"/>
      <c r="AU88" s="90"/>
      <c r="AV88" s="90"/>
      <c r="AW88" s="90"/>
      <c r="AX88" s="90"/>
      <c r="AY88" s="90"/>
      <c r="AZ88" s="90"/>
      <c r="BA88" s="90"/>
    </row>
    <row r="89" spans="3:53">
      <c r="C89" s="91"/>
      <c r="D89" s="91"/>
      <c r="E89" s="91"/>
      <c r="F89" s="91"/>
      <c r="G89" s="91"/>
      <c r="H89" s="91"/>
      <c r="I89" s="91"/>
      <c r="J89" s="91"/>
      <c r="K89" s="91"/>
      <c r="L89" s="91"/>
      <c r="M89" s="91"/>
      <c r="N89" s="91"/>
      <c r="O89" s="91"/>
      <c r="P89" s="91"/>
      <c r="Q89" s="90"/>
      <c r="R89" s="90"/>
      <c r="S89" s="90"/>
      <c r="T89" s="90"/>
      <c r="U89" s="90"/>
      <c r="V89" s="90"/>
      <c r="W89" s="90"/>
      <c r="X89" s="90"/>
      <c r="Y89" s="90"/>
      <c r="Z89" s="90"/>
      <c r="AA89" s="90"/>
      <c r="AB89" s="90"/>
      <c r="AC89" s="90"/>
      <c r="AD89" s="90"/>
      <c r="AE89" s="90"/>
      <c r="AF89" s="90"/>
      <c r="AG89" s="90"/>
      <c r="AH89" s="90"/>
      <c r="AI89" s="90"/>
      <c r="AJ89" s="90"/>
      <c r="AK89" s="90"/>
      <c r="AL89" s="90"/>
      <c r="AM89" s="90"/>
      <c r="AN89" s="90"/>
      <c r="AO89" s="90"/>
      <c r="AP89" s="90"/>
      <c r="AQ89" s="90"/>
      <c r="AR89" s="90"/>
      <c r="AS89" s="90"/>
      <c r="AT89" s="90"/>
      <c r="AU89" s="90"/>
      <c r="AV89" s="90"/>
      <c r="AW89" s="90"/>
      <c r="AX89" s="90"/>
      <c r="AY89" s="90"/>
      <c r="AZ89" s="90"/>
      <c r="BA89" s="90"/>
    </row>
    <row r="90" spans="3:53">
      <c r="C90" s="91"/>
      <c r="D90" s="91"/>
      <c r="E90" s="91"/>
      <c r="F90" s="91"/>
      <c r="G90" s="91"/>
      <c r="H90" s="91"/>
      <c r="I90" s="91"/>
      <c r="J90" s="91"/>
      <c r="K90" s="91"/>
      <c r="L90" s="91"/>
      <c r="M90" s="91"/>
      <c r="N90" s="91"/>
      <c r="O90" s="91"/>
      <c r="P90" s="91"/>
      <c r="Q90" s="90"/>
      <c r="R90" s="90"/>
      <c r="S90" s="90"/>
      <c r="T90" s="90"/>
      <c r="U90" s="90"/>
      <c r="V90" s="90"/>
      <c r="W90" s="90"/>
      <c r="X90" s="90"/>
      <c r="Y90" s="90"/>
      <c r="Z90" s="90"/>
      <c r="AA90" s="90"/>
      <c r="AB90" s="90"/>
      <c r="AC90" s="90"/>
      <c r="AD90" s="90"/>
      <c r="AE90" s="90"/>
      <c r="AF90" s="90"/>
      <c r="AG90" s="90"/>
      <c r="AH90" s="90"/>
      <c r="AI90" s="90"/>
      <c r="AJ90" s="90"/>
      <c r="AK90" s="90"/>
      <c r="AL90" s="90"/>
      <c r="AM90" s="90"/>
      <c r="AN90" s="90"/>
      <c r="AO90" s="90"/>
      <c r="AP90" s="90"/>
      <c r="AQ90" s="90"/>
      <c r="AR90" s="90"/>
      <c r="AS90" s="90"/>
      <c r="AT90" s="90"/>
      <c r="AU90" s="90"/>
      <c r="AV90" s="90"/>
      <c r="AW90" s="90"/>
      <c r="AX90" s="90"/>
      <c r="AY90" s="90"/>
      <c r="AZ90" s="90"/>
      <c r="BA90" s="90"/>
    </row>
    <row r="91" spans="3:53">
      <c r="C91" s="91"/>
      <c r="D91" s="91"/>
      <c r="E91" s="91"/>
      <c r="F91" s="91"/>
      <c r="G91" s="91"/>
      <c r="H91" s="91"/>
      <c r="I91" s="91"/>
      <c r="J91" s="91"/>
      <c r="K91" s="91"/>
      <c r="L91" s="91"/>
      <c r="M91" s="91"/>
      <c r="N91" s="91"/>
      <c r="O91" s="91"/>
      <c r="P91" s="91"/>
      <c r="Q91" s="90"/>
      <c r="R91" s="90"/>
      <c r="S91" s="90"/>
      <c r="T91" s="90"/>
      <c r="U91" s="90"/>
      <c r="V91" s="90"/>
      <c r="W91" s="90"/>
      <c r="X91" s="90"/>
      <c r="Y91" s="90"/>
      <c r="Z91" s="90"/>
      <c r="AA91" s="90"/>
      <c r="AB91" s="90"/>
      <c r="AC91" s="90"/>
      <c r="AD91" s="90"/>
      <c r="AE91" s="90"/>
      <c r="AF91" s="90"/>
      <c r="AG91" s="90"/>
      <c r="AH91" s="90"/>
      <c r="AI91" s="90"/>
      <c r="AJ91" s="90"/>
      <c r="AK91" s="90"/>
      <c r="AL91" s="90"/>
      <c r="AM91" s="90"/>
      <c r="AN91" s="90"/>
      <c r="AO91" s="90"/>
      <c r="AP91" s="90"/>
      <c r="AQ91" s="90"/>
      <c r="AR91" s="90"/>
      <c r="AS91" s="90"/>
      <c r="AT91" s="90"/>
      <c r="AU91" s="90"/>
      <c r="AV91" s="90"/>
      <c r="AW91" s="90"/>
      <c r="AX91" s="90"/>
      <c r="AY91" s="90"/>
      <c r="AZ91" s="90"/>
      <c r="BA91" s="90"/>
    </row>
    <row r="92" spans="3:53">
      <c r="C92" s="91"/>
      <c r="D92" s="91"/>
      <c r="E92" s="91"/>
      <c r="F92" s="91"/>
      <c r="G92" s="91"/>
      <c r="H92" s="91"/>
      <c r="I92" s="91"/>
      <c r="J92" s="91"/>
      <c r="K92" s="91"/>
      <c r="L92" s="91"/>
      <c r="M92" s="91"/>
      <c r="N92" s="91"/>
      <c r="O92" s="91"/>
      <c r="P92" s="91"/>
      <c r="Q92" s="90"/>
      <c r="R92" s="90"/>
      <c r="S92" s="90"/>
      <c r="T92" s="90"/>
      <c r="U92" s="90"/>
      <c r="V92" s="90"/>
      <c r="W92" s="90"/>
      <c r="X92" s="90"/>
      <c r="Y92" s="90"/>
      <c r="Z92" s="90"/>
      <c r="AA92" s="90"/>
      <c r="AB92" s="90"/>
      <c r="AC92" s="90"/>
      <c r="AD92" s="90"/>
      <c r="AE92" s="90"/>
      <c r="AF92" s="90"/>
      <c r="AG92" s="90"/>
      <c r="AH92" s="90"/>
      <c r="AI92" s="90"/>
      <c r="AJ92" s="90"/>
      <c r="AK92" s="90"/>
      <c r="AL92" s="90"/>
      <c r="AM92" s="90"/>
      <c r="AN92" s="90"/>
      <c r="AO92" s="90"/>
      <c r="AP92" s="90"/>
      <c r="AQ92" s="90"/>
      <c r="AR92" s="90"/>
      <c r="AS92" s="90"/>
      <c r="AT92" s="90"/>
      <c r="AU92" s="90"/>
      <c r="AV92" s="90"/>
      <c r="AW92" s="90"/>
      <c r="AX92" s="90"/>
      <c r="AY92" s="90"/>
      <c r="AZ92" s="90"/>
      <c r="BA92" s="90"/>
    </row>
    <row r="93" spans="3:53">
      <c r="C93" s="91"/>
      <c r="D93" s="91"/>
      <c r="E93" s="91"/>
      <c r="F93" s="91"/>
      <c r="G93" s="91"/>
      <c r="H93" s="91"/>
      <c r="I93" s="91"/>
      <c r="J93" s="91"/>
      <c r="K93" s="91"/>
      <c r="L93" s="91"/>
      <c r="M93" s="91"/>
      <c r="N93" s="91"/>
      <c r="O93" s="91"/>
      <c r="P93" s="91"/>
      <c r="Q93" s="90"/>
      <c r="R93" s="90"/>
      <c r="S93" s="90"/>
      <c r="T93" s="90"/>
      <c r="U93" s="90"/>
      <c r="V93" s="90"/>
      <c r="W93" s="90"/>
      <c r="X93" s="90"/>
      <c r="Y93" s="90"/>
      <c r="Z93" s="90"/>
      <c r="AA93" s="90"/>
      <c r="AB93" s="90"/>
      <c r="AC93" s="90"/>
      <c r="AD93" s="90"/>
      <c r="AE93" s="90"/>
      <c r="AF93" s="90"/>
      <c r="AG93" s="90"/>
      <c r="AH93" s="90"/>
      <c r="AI93" s="90"/>
      <c r="AJ93" s="90"/>
      <c r="AK93" s="90"/>
      <c r="AL93" s="90"/>
      <c r="AM93" s="90"/>
      <c r="AN93" s="90"/>
      <c r="AO93" s="90"/>
      <c r="AP93" s="90"/>
      <c r="AQ93" s="90"/>
      <c r="AR93" s="90"/>
      <c r="AS93" s="90"/>
      <c r="AT93" s="90"/>
      <c r="AU93" s="90"/>
      <c r="AV93" s="90"/>
      <c r="AW93" s="90"/>
      <c r="AX93" s="90"/>
      <c r="AY93" s="90"/>
      <c r="AZ93" s="90"/>
      <c r="BA93" s="90"/>
    </row>
    <row r="94" spans="3:53">
      <c r="C94" s="91"/>
      <c r="D94" s="91"/>
      <c r="E94" s="91"/>
      <c r="F94" s="91"/>
      <c r="G94" s="91"/>
      <c r="H94" s="91"/>
      <c r="I94" s="91"/>
      <c r="J94" s="91"/>
      <c r="K94" s="91"/>
      <c r="L94" s="91"/>
      <c r="M94" s="91"/>
      <c r="N94" s="91"/>
      <c r="O94" s="91"/>
      <c r="P94" s="91"/>
      <c r="Q94" s="90"/>
      <c r="R94" s="90"/>
      <c r="S94" s="90"/>
      <c r="T94" s="90"/>
      <c r="U94" s="90"/>
      <c r="V94" s="90"/>
      <c r="W94" s="90"/>
      <c r="X94" s="90"/>
      <c r="Y94" s="90"/>
      <c r="Z94" s="90"/>
      <c r="AA94" s="90"/>
      <c r="AB94" s="90"/>
      <c r="AC94" s="90"/>
      <c r="AD94" s="90"/>
      <c r="AE94" s="90"/>
      <c r="AF94" s="90"/>
      <c r="AG94" s="90"/>
      <c r="AH94" s="90"/>
      <c r="AI94" s="90"/>
      <c r="AJ94" s="90"/>
      <c r="AK94" s="90"/>
      <c r="AL94" s="90"/>
      <c r="AM94" s="90"/>
      <c r="AN94" s="90"/>
      <c r="AO94" s="90"/>
      <c r="AP94" s="90"/>
      <c r="AQ94" s="90"/>
      <c r="AR94" s="90"/>
      <c r="AS94" s="90"/>
      <c r="AT94" s="90"/>
      <c r="AU94" s="90"/>
      <c r="AV94" s="90"/>
      <c r="AW94" s="90"/>
      <c r="AX94" s="90"/>
      <c r="AY94" s="90"/>
      <c r="AZ94" s="90"/>
      <c r="BA94" s="90"/>
    </row>
    <row r="95" spans="3:53">
      <c r="C95" s="91"/>
      <c r="D95" s="91"/>
      <c r="E95" s="91"/>
      <c r="F95" s="91"/>
      <c r="G95" s="91"/>
      <c r="H95" s="91"/>
      <c r="I95" s="91"/>
      <c r="J95" s="91"/>
      <c r="K95" s="91"/>
      <c r="L95" s="91"/>
      <c r="M95" s="91"/>
      <c r="N95" s="91"/>
      <c r="O95" s="91"/>
      <c r="P95" s="91"/>
      <c r="Q95" s="90"/>
      <c r="R95" s="90"/>
      <c r="S95" s="90"/>
      <c r="T95" s="90"/>
      <c r="U95" s="90"/>
      <c r="V95" s="90"/>
      <c r="W95" s="90"/>
      <c r="X95" s="90"/>
      <c r="Y95" s="90"/>
      <c r="Z95" s="90"/>
      <c r="AA95" s="90"/>
      <c r="AB95" s="90"/>
      <c r="AC95" s="90"/>
      <c r="AD95" s="90"/>
      <c r="AE95" s="90"/>
      <c r="AF95" s="90"/>
      <c r="AG95" s="90"/>
      <c r="AH95" s="90"/>
      <c r="AI95" s="90"/>
      <c r="AJ95" s="90"/>
      <c r="AK95" s="90"/>
      <c r="AL95" s="90"/>
      <c r="AM95" s="90"/>
      <c r="AN95" s="90"/>
      <c r="AO95" s="90"/>
      <c r="AP95" s="90"/>
      <c r="AQ95" s="90"/>
      <c r="AR95" s="90"/>
      <c r="AS95" s="90"/>
      <c r="AT95" s="90"/>
      <c r="AU95" s="90"/>
      <c r="AV95" s="90"/>
      <c r="AW95" s="90"/>
      <c r="AX95" s="90"/>
      <c r="AY95" s="90"/>
      <c r="AZ95" s="90"/>
      <c r="BA95" s="90"/>
    </row>
    <row r="96" spans="3:53">
      <c r="C96" s="91"/>
      <c r="D96" s="91"/>
      <c r="E96" s="91"/>
      <c r="F96" s="91"/>
      <c r="G96" s="91"/>
      <c r="H96" s="91"/>
      <c r="I96" s="91"/>
      <c r="J96" s="91"/>
      <c r="K96" s="91"/>
      <c r="L96" s="91"/>
      <c r="M96" s="91"/>
      <c r="N96" s="91"/>
      <c r="O96" s="91"/>
      <c r="P96" s="91"/>
      <c r="Q96" s="90"/>
      <c r="R96" s="90"/>
      <c r="S96" s="90"/>
      <c r="T96" s="90"/>
      <c r="U96" s="90"/>
      <c r="V96" s="90"/>
      <c r="W96" s="90"/>
      <c r="X96" s="90"/>
      <c r="Y96" s="90"/>
      <c r="Z96" s="90"/>
      <c r="AA96" s="90"/>
      <c r="AB96" s="90"/>
      <c r="AC96" s="90"/>
      <c r="AD96" s="90"/>
      <c r="AE96" s="90"/>
      <c r="AF96" s="90"/>
      <c r="AG96" s="90"/>
      <c r="AH96" s="90"/>
      <c r="AI96" s="90"/>
      <c r="AJ96" s="90"/>
      <c r="AK96" s="90"/>
      <c r="AL96" s="90"/>
      <c r="AM96" s="90"/>
      <c r="AN96" s="90"/>
      <c r="AO96" s="90"/>
      <c r="AP96" s="90"/>
      <c r="AQ96" s="90"/>
      <c r="AR96" s="90"/>
      <c r="AS96" s="90"/>
      <c r="AT96" s="90"/>
      <c r="AU96" s="90"/>
      <c r="AV96" s="90"/>
      <c r="AW96" s="90"/>
      <c r="AX96" s="90"/>
      <c r="AY96" s="90"/>
      <c r="AZ96" s="90"/>
      <c r="BA96" s="90"/>
    </row>
    <row r="97" spans="3:53">
      <c r="C97" s="91"/>
      <c r="D97" s="91"/>
      <c r="E97" s="91"/>
      <c r="F97" s="91"/>
      <c r="G97" s="91"/>
      <c r="H97" s="91"/>
      <c r="I97" s="91"/>
      <c r="J97" s="91"/>
      <c r="K97" s="91"/>
      <c r="L97" s="91"/>
      <c r="M97" s="91"/>
      <c r="N97" s="91"/>
      <c r="O97" s="91"/>
      <c r="P97" s="91"/>
      <c r="Q97" s="90"/>
      <c r="R97" s="90"/>
      <c r="S97" s="90"/>
      <c r="T97" s="90"/>
      <c r="U97" s="90"/>
      <c r="V97" s="90"/>
      <c r="W97" s="90"/>
      <c r="X97" s="90"/>
      <c r="Y97" s="90"/>
      <c r="Z97" s="90"/>
      <c r="AA97" s="90"/>
      <c r="AB97" s="90"/>
      <c r="AC97" s="90"/>
      <c r="AD97" s="90"/>
      <c r="AE97" s="90"/>
      <c r="AF97" s="90"/>
      <c r="AG97" s="90"/>
      <c r="AH97" s="90"/>
      <c r="AI97" s="90"/>
      <c r="AJ97" s="90"/>
      <c r="AK97" s="90"/>
      <c r="AL97" s="90"/>
      <c r="AM97" s="90"/>
      <c r="AN97" s="90"/>
      <c r="AO97" s="90"/>
      <c r="AP97" s="90"/>
      <c r="AQ97" s="90"/>
      <c r="AR97" s="90"/>
      <c r="AS97" s="90"/>
      <c r="AT97" s="90"/>
      <c r="AU97" s="90"/>
      <c r="AV97" s="90"/>
      <c r="AW97" s="90"/>
      <c r="AX97" s="90"/>
      <c r="AY97" s="90"/>
      <c r="AZ97" s="90"/>
      <c r="BA97" s="90"/>
    </row>
    <row r="98" spans="3:53">
      <c r="C98" s="91"/>
      <c r="D98" s="91"/>
      <c r="E98" s="91"/>
      <c r="F98" s="91"/>
      <c r="G98" s="91"/>
      <c r="H98" s="91"/>
      <c r="I98" s="91"/>
      <c r="J98" s="91"/>
      <c r="K98" s="91"/>
      <c r="L98" s="91"/>
      <c r="M98" s="91"/>
      <c r="N98" s="91"/>
      <c r="O98" s="91"/>
      <c r="P98" s="91"/>
      <c r="Q98" s="90"/>
      <c r="R98" s="90"/>
      <c r="S98" s="90"/>
      <c r="T98" s="90"/>
      <c r="U98" s="90"/>
      <c r="V98" s="90"/>
      <c r="W98" s="90"/>
      <c r="X98" s="90"/>
      <c r="Y98" s="90"/>
      <c r="Z98" s="90"/>
      <c r="AA98" s="90"/>
      <c r="AB98" s="90"/>
      <c r="AC98" s="90"/>
      <c r="AD98" s="90"/>
      <c r="AE98" s="90"/>
      <c r="AF98" s="90"/>
      <c r="AG98" s="90"/>
      <c r="AH98" s="90"/>
      <c r="AI98" s="90"/>
      <c r="AJ98" s="90"/>
      <c r="AK98" s="90"/>
      <c r="AL98" s="90"/>
      <c r="AM98" s="90"/>
      <c r="AN98" s="90"/>
      <c r="AO98" s="90"/>
      <c r="AP98" s="90"/>
      <c r="AQ98" s="90"/>
      <c r="AR98" s="90"/>
      <c r="AS98" s="90"/>
      <c r="AT98" s="90"/>
      <c r="AU98" s="90"/>
      <c r="AV98" s="90"/>
      <c r="AW98" s="90"/>
      <c r="AX98" s="90"/>
      <c r="AY98" s="90"/>
      <c r="AZ98" s="90"/>
      <c r="BA98" s="90"/>
    </row>
    <row r="99" spans="3:53">
      <c r="C99" s="91"/>
      <c r="D99" s="91"/>
      <c r="E99" s="91"/>
      <c r="F99" s="91"/>
      <c r="G99" s="91"/>
      <c r="H99" s="91"/>
      <c r="I99" s="91"/>
      <c r="J99" s="91"/>
      <c r="K99" s="91"/>
      <c r="L99" s="91"/>
      <c r="M99" s="91"/>
      <c r="N99" s="91"/>
      <c r="O99" s="91"/>
      <c r="P99" s="91"/>
      <c r="Q99" s="90"/>
      <c r="R99" s="90"/>
      <c r="S99" s="90"/>
      <c r="T99" s="90"/>
      <c r="U99" s="90"/>
      <c r="V99" s="90"/>
      <c r="W99" s="90"/>
      <c r="X99" s="90"/>
      <c r="Y99" s="90"/>
      <c r="Z99" s="90"/>
      <c r="AA99" s="90"/>
      <c r="AB99" s="90"/>
      <c r="AC99" s="90"/>
      <c r="AD99" s="90"/>
      <c r="AE99" s="90"/>
      <c r="AF99" s="90"/>
      <c r="AG99" s="90"/>
      <c r="AH99" s="90"/>
      <c r="AI99" s="90"/>
      <c r="AJ99" s="90"/>
      <c r="AK99" s="90"/>
      <c r="AL99" s="90"/>
      <c r="AM99" s="90"/>
      <c r="AN99" s="90"/>
      <c r="AO99" s="90"/>
      <c r="AP99" s="90"/>
      <c r="AQ99" s="90"/>
      <c r="AR99" s="90"/>
      <c r="AS99" s="90"/>
      <c r="AT99" s="90"/>
      <c r="AU99" s="90"/>
      <c r="AV99" s="90"/>
      <c r="AW99" s="90"/>
      <c r="AX99" s="90"/>
      <c r="AY99" s="90"/>
      <c r="AZ99" s="90"/>
      <c r="BA99" s="90"/>
    </row>
    <row r="100" spans="3:53">
      <c r="C100" s="91"/>
      <c r="D100" s="91"/>
      <c r="E100" s="91"/>
      <c r="F100" s="91"/>
      <c r="G100" s="91"/>
      <c r="H100" s="91"/>
      <c r="I100" s="91"/>
      <c r="J100" s="91"/>
      <c r="K100" s="91"/>
      <c r="L100" s="91"/>
      <c r="M100" s="91"/>
      <c r="N100" s="91"/>
      <c r="O100" s="91"/>
      <c r="P100" s="91"/>
      <c r="Q100" s="90"/>
      <c r="R100" s="90"/>
      <c r="S100" s="90"/>
      <c r="T100" s="90"/>
      <c r="U100" s="90"/>
      <c r="V100" s="90"/>
      <c r="W100" s="90"/>
      <c r="X100" s="90"/>
      <c r="Y100" s="90"/>
      <c r="Z100" s="90"/>
      <c r="AA100" s="90"/>
      <c r="AB100" s="90"/>
      <c r="AC100" s="90"/>
      <c r="AD100" s="90"/>
      <c r="AE100" s="90"/>
      <c r="AF100" s="90"/>
      <c r="AG100" s="90"/>
      <c r="AH100" s="90"/>
      <c r="AI100" s="90"/>
      <c r="AJ100" s="90"/>
      <c r="AK100" s="90"/>
      <c r="AL100" s="90"/>
      <c r="AM100" s="90"/>
      <c r="AN100" s="90"/>
      <c r="AO100" s="90"/>
      <c r="AP100" s="90"/>
      <c r="AQ100" s="90"/>
      <c r="AR100" s="90"/>
      <c r="AS100" s="90"/>
      <c r="AT100" s="90"/>
      <c r="AU100" s="90"/>
      <c r="AV100" s="90"/>
      <c r="AW100" s="90"/>
      <c r="AX100" s="90"/>
      <c r="AY100" s="90"/>
      <c r="AZ100" s="90"/>
      <c r="BA100" s="90"/>
    </row>
    <row r="101" spans="3:53">
      <c r="C101" s="91"/>
      <c r="D101" s="91"/>
      <c r="E101" s="91"/>
      <c r="F101" s="91"/>
      <c r="G101" s="91"/>
      <c r="H101" s="91"/>
      <c r="I101" s="91"/>
      <c r="J101" s="91"/>
      <c r="K101" s="91"/>
      <c r="L101" s="91"/>
      <c r="M101" s="91"/>
      <c r="N101" s="91"/>
      <c r="O101" s="91"/>
      <c r="P101" s="91"/>
      <c r="Q101" s="90"/>
      <c r="R101" s="90"/>
      <c r="S101" s="90"/>
      <c r="T101" s="90"/>
      <c r="U101" s="90"/>
      <c r="V101" s="90"/>
      <c r="W101" s="90"/>
      <c r="X101" s="90"/>
      <c r="Y101" s="90"/>
      <c r="Z101" s="90"/>
      <c r="AA101" s="90"/>
      <c r="AB101" s="90"/>
      <c r="AC101" s="90"/>
      <c r="AD101" s="90"/>
      <c r="AE101" s="90"/>
      <c r="AF101" s="90"/>
      <c r="AG101" s="90"/>
      <c r="AH101" s="90"/>
      <c r="AI101" s="90"/>
      <c r="AJ101" s="90"/>
      <c r="AK101" s="90"/>
      <c r="AL101" s="90"/>
      <c r="AM101" s="90"/>
      <c r="AN101" s="90"/>
      <c r="AO101" s="90"/>
      <c r="AP101" s="90"/>
      <c r="AQ101" s="90"/>
      <c r="AR101" s="90"/>
      <c r="AS101" s="90"/>
      <c r="AT101" s="90"/>
      <c r="AU101" s="90"/>
      <c r="AV101" s="90"/>
      <c r="AW101" s="90"/>
      <c r="AX101" s="90"/>
      <c r="AY101" s="90"/>
      <c r="AZ101" s="90"/>
      <c r="BA101" s="90"/>
    </row>
    <row r="102" spans="3:53">
      <c r="C102" s="91"/>
      <c r="D102" s="91"/>
      <c r="E102" s="91"/>
      <c r="F102" s="91"/>
      <c r="G102" s="91"/>
      <c r="H102" s="91"/>
      <c r="I102" s="91"/>
      <c r="J102" s="91"/>
      <c r="K102" s="91"/>
      <c r="L102" s="91"/>
      <c r="M102" s="91"/>
      <c r="N102" s="91"/>
      <c r="O102" s="91"/>
      <c r="P102" s="91"/>
      <c r="Q102" s="90"/>
      <c r="R102" s="90"/>
      <c r="S102" s="90"/>
      <c r="T102" s="90"/>
      <c r="U102" s="90"/>
      <c r="V102" s="90"/>
      <c r="W102" s="90"/>
      <c r="X102" s="90"/>
      <c r="Y102" s="90"/>
      <c r="Z102" s="90"/>
      <c r="AA102" s="90"/>
      <c r="AB102" s="90"/>
      <c r="AC102" s="90"/>
      <c r="AD102" s="90"/>
      <c r="AE102" s="90"/>
      <c r="AF102" s="90"/>
      <c r="AG102" s="90"/>
      <c r="AH102" s="90"/>
      <c r="AI102" s="90"/>
      <c r="AJ102" s="90"/>
      <c r="AK102" s="90"/>
      <c r="AL102" s="90"/>
      <c r="AM102" s="90"/>
      <c r="AN102" s="90"/>
      <c r="AO102" s="90"/>
      <c r="AP102" s="90"/>
      <c r="AQ102" s="90"/>
      <c r="AR102" s="90"/>
      <c r="AS102" s="90"/>
      <c r="AT102" s="90"/>
      <c r="AU102" s="90"/>
      <c r="AV102" s="90"/>
      <c r="AW102" s="90"/>
      <c r="AX102" s="90"/>
      <c r="AY102" s="90"/>
      <c r="AZ102" s="90"/>
      <c r="BA102" s="90"/>
    </row>
    <row r="103" spans="3:53">
      <c r="C103" s="91"/>
      <c r="D103" s="91"/>
      <c r="E103" s="91"/>
      <c r="F103" s="91"/>
      <c r="G103" s="91"/>
      <c r="H103" s="91"/>
      <c r="I103" s="91"/>
      <c r="J103" s="91"/>
      <c r="K103" s="91"/>
      <c r="L103" s="91"/>
      <c r="M103" s="91"/>
      <c r="N103" s="91"/>
      <c r="O103" s="91"/>
      <c r="P103" s="91"/>
      <c r="Q103" s="90"/>
      <c r="R103" s="90"/>
      <c r="S103" s="90"/>
      <c r="T103" s="90"/>
      <c r="U103" s="90"/>
      <c r="V103" s="90"/>
      <c r="W103" s="90"/>
      <c r="X103" s="90"/>
      <c r="Y103" s="90"/>
      <c r="Z103" s="90"/>
      <c r="AA103" s="90"/>
      <c r="AB103" s="90"/>
      <c r="AC103" s="90"/>
      <c r="AD103" s="90"/>
      <c r="AE103" s="90"/>
      <c r="AF103" s="90"/>
      <c r="AG103" s="90"/>
      <c r="AH103" s="90"/>
      <c r="AI103" s="90"/>
      <c r="AJ103" s="90"/>
      <c r="AK103" s="90"/>
      <c r="AL103" s="90"/>
      <c r="AM103" s="90"/>
      <c r="AN103" s="90"/>
      <c r="AO103" s="90"/>
      <c r="AP103" s="90"/>
      <c r="AQ103" s="90"/>
      <c r="AR103" s="90"/>
      <c r="AS103" s="90"/>
      <c r="AT103" s="90"/>
      <c r="AU103" s="90"/>
      <c r="AV103" s="90"/>
      <c r="AW103" s="90"/>
      <c r="AX103" s="90"/>
      <c r="AY103" s="90"/>
      <c r="AZ103" s="90"/>
      <c r="BA103" s="90"/>
    </row>
    <row r="104" spans="3:53">
      <c r="C104" s="91"/>
      <c r="D104" s="91"/>
      <c r="E104" s="91"/>
      <c r="F104" s="91"/>
      <c r="G104" s="91"/>
      <c r="H104" s="91"/>
      <c r="I104" s="91"/>
      <c r="J104" s="91"/>
      <c r="K104" s="91"/>
      <c r="L104" s="91"/>
      <c r="M104" s="91"/>
      <c r="N104" s="91"/>
      <c r="O104" s="91"/>
      <c r="P104" s="91"/>
      <c r="Q104" s="90"/>
      <c r="R104" s="90"/>
      <c r="S104" s="90"/>
      <c r="T104" s="90"/>
      <c r="U104" s="90"/>
      <c r="V104" s="90"/>
      <c r="W104" s="90"/>
      <c r="X104" s="90"/>
      <c r="Y104" s="90"/>
      <c r="Z104" s="90"/>
      <c r="AA104" s="90"/>
      <c r="AB104" s="90"/>
      <c r="AC104" s="90"/>
      <c r="AD104" s="90"/>
      <c r="AE104" s="90"/>
      <c r="AF104" s="90"/>
      <c r="AG104" s="90"/>
      <c r="AH104" s="90"/>
      <c r="AI104" s="90"/>
      <c r="AJ104" s="90"/>
      <c r="AK104" s="90"/>
      <c r="AL104" s="90"/>
      <c r="AM104" s="90"/>
      <c r="AN104" s="90"/>
      <c r="AO104" s="90"/>
      <c r="AP104" s="90"/>
      <c r="AQ104" s="90"/>
      <c r="AR104" s="90"/>
      <c r="AS104" s="90"/>
      <c r="AT104" s="90"/>
      <c r="AU104" s="90"/>
      <c r="AV104" s="90"/>
      <c r="AW104" s="90"/>
      <c r="AX104" s="90"/>
      <c r="AY104" s="90"/>
      <c r="AZ104" s="90"/>
      <c r="BA104" s="90"/>
    </row>
    <row r="105" spans="3:53">
      <c r="C105" s="91"/>
      <c r="D105" s="91"/>
      <c r="E105" s="91"/>
      <c r="F105" s="91"/>
      <c r="G105" s="91"/>
      <c r="H105" s="91"/>
      <c r="I105" s="91"/>
      <c r="J105" s="91"/>
      <c r="K105" s="91"/>
      <c r="L105" s="91"/>
      <c r="M105" s="91"/>
      <c r="N105" s="91"/>
      <c r="O105" s="91"/>
      <c r="P105" s="91"/>
      <c r="Q105" s="90"/>
      <c r="R105" s="90"/>
      <c r="S105" s="90"/>
      <c r="T105" s="90"/>
      <c r="U105" s="90"/>
      <c r="V105" s="90"/>
      <c r="W105" s="90"/>
      <c r="X105" s="90"/>
      <c r="Y105" s="90"/>
      <c r="Z105" s="90"/>
      <c r="AA105" s="90"/>
      <c r="AB105" s="90"/>
      <c r="AC105" s="90"/>
      <c r="AD105" s="90"/>
      <c r="AE105" s="90"/>
      <c r="AF105" s="90"/>
      <c r="AG105" s="90"/>
      <c r="AH105" s="90"/>
      <c r="AI105" s="90"/>
      <c r="AJ105" s="90"/>
      <c r="AK105" s="90"/>
      <c r="AL105" s="90"/>
      <c r="AM105" s="90"/>
      <c r="AN105" s="90"/>
      <c r="AO105" s="90"/>
      <c r="AP105" s="90"/>
      <c r="AQ105" s="90"/>
      <c r="AR105" s="90"/>
      <c r="AS105" s="90"/>
      <c r="AT105" s="90"/>
      <c r="AU105" s="90"/>
      <c r="AV105" s="90"/>
      <c r="AW105" s="90"/>
      <c r="AX105" s="90"/>
      <c r="AY105" s="90"/>
      <c r="AZ105" s="90"/>
      <c r="BA105" s="90"/>
    </row>
    <row r="106" spans="3:53">
      <c r="C106" s="91"/>
      <c r="D106" s="91"/>
      <c r="E106" s="91"/>
      <c r="F106" s="91"/>
      <c r="G106" s="91"/>
      <c r="H106" s="91"/>
      <c r="I106" s="91"/>
      <c r="J106" s="91"/>
      <c r="K106" s="91"/>
      <c r="L106" s="91"/>
      <c r="M106" s="91"/>
      <c r="N106" s="91"/>
      <c r="O106" s="91"/>
      <c r="P106" s="91"/>
      <c r="Q106" s="90"/>
      <c r="R106" s="90"/>
      <c r="S106" s="90"/>
      <c r="T106" s="90"/>
      <c r="U106" s="90"/>
      <c r="V106" s="90"/>
      <c r="W106" s="90"/>
      <c r="X106" s="90"/>
      <c r="Y106" s="90"/>
      <c r="Z106" s="90"/>
      <c r="AA106" s="90"/>
      <c r="AB106" s="90"/>
      <c r="AC106" s="90"/>
      <c r="AD106" s="90"/>
      <c r="AE106" s="90"/>
      <c r="AF106" s="90"/>
      <c r="AG106" s="90"/>
      <c r="AH106" s="90"/>
      <c r="AI106" s="90"/>
      <c r="AJ106" s="90"/>
      <c r="AK106" s="90"/>
      <c r="AL106" s="90"/>
      <c r="AM106" s="90"/>
      <c r="AN106" s="90"/>
      <c r="AO106" s="90"/>
      <c r="AP106" s="90"/>
      <c r="AQ106" s="90"/>
      <c r="AR106" s="90"/>
      <c r="AS106" s="90"/>
      <c r="AT106" s="90"/>
      <c r="AU106" s="90"/>
      <c r="AV106" s="90"/>
      <c r="AW106" s="90"/>
      <c r="AX106" s="90"/>
      <c r="AY106" s="90"/>
      <c r="AZ106" s="90"/>
      <c r="BA106" s="90"/>
    </row>
    <row r="107" spans="3:53">
      <c r="C107" s="91"/>
      <c r="D107" s="91"/>
      <c r="E107" s="91"/>
      <c r="F107" s="91"/>
      <c r="G107" s="91"/>
      <c r="H107" s="91"/>
      <c r="I107" s="91"/>
      <c r="J107" s="91"/>
      <c r="K107" s="91"/>
      <c r="L107" s="91"/>
      <c r="M107" s="91"/>
      <c r="N107" s="91"/>
      <c r="O107" s="91"/>
      <c r="P107" s="91"/>
      <c r="Q107" s="90"/>
      <c r="R107" s="90"/>
      <c r="S107" s="90"/>
      <c r="T107" s="90"/>
      <c r="U107" s="90"/>
      <c r="V107" s="90"/>
      <c r="W107" s="90"/>
      <c r="X107" s="90"/>
      <c r="Y107" s="90"/>
      <c r="Z107" s="90"/>
      <c r="AA107" s="90"/>
      <c r="AB107" s="90"/>
      <c r="AC107" s="90"/>
      <c r="AD107" s="90"/>
      <c r="AE107" s="90"/>
      <c r="AF107" s="90"/>
      <c r="AG107" s="90"/>
      <c r="AH107" s="90"/>
      <c r="AI107" s="90"/>
      <c r="AJ107" s="90"/>
      <c r="AK107" s="90"/>
      <c r="AL107" s="90"/>
      <c r="AM107" s="90"/>
      <c r="AN107" s="90"/>
      <c r="AO107" s="90"/>
      <c r="AP107" s="90"/>
      <c r="AQ107" s="90"/>
      <c r="AR107" s="90"/>
      <c r="AS107" s="90"/>
      <c r="AT107" s="90"/>
      <c r="AU107" s="90"/>
      <c r="AV107" s="90"/>
      <c r="AW107" s="90"/>
      <c r="AX107" s="90"/>
      <c r="AY107" s="90"/>
      <c r="AZ107" s="90"/>
      <c r="BA107" s="90"/>
    </row>
    <row r="108" spans="3:53">
      <c r="C108" s="91"/>
      <c r="D108" s="91"/>
      <c r="E108" s="91"/>
      <c r="F108" s="91"/>
      <c r="G108" s="91"/>
      <c r="H108" s="91"/>
      <c r="I108" s="91"/>
      <c r="J108" s="91"/>
      <c r="K108" s="91"/>
      <c r="L108" s="91"/>
      <c r="M108" s="91"/>
      <c r="N108" s="91"/>
      <c r="O108" s="91"/>
      <c r="P108" s="91"/>
      <c r="Q108" s="90"/>
      <c r="R108" s="90"/>
      <c r="S108" s="90"/>
      <c r="T108" s="90"/>
      <c r="U108" s="90"/>
      <c r="V108" s="90"/>
      <c r="W108" s="90"/>
      <c r="X108" s="90"/>
      <c r="Y108" s="90"/>
      <c r="Z108" s="90"/>
      <c r="AA108" s="90"/>
      <c r="AB108" s="90"/>
      <c r="AC108" s="90"/>
      <c r="AD108" s="90"/>
      <c r="AE108" s="90"/>
      <c r="AF108" s="90"/>
      <c r="AG108" s="90"/>
      <c r="AH108" s="90"/>
      <c r="AI108" s="90"/>
      <c r="AJ108" s="90"/>
      <c r="AK108" s="90"/>
      <c r="AL108" s="90"/>
      <c r="AM108" s="90"/>
      <c r="AN108" s="90"/>
      <c r="AO108" s="90"/>
      <c r="AP108" s="90"/>
      <c r="AQ108" s="90"/>
      <c r="AR108" s="90"/>
      <c r="AS108" s="90"/>
      <c r="AT108" s="90"/>
      <c r="AU108" s="90"/>
      <c r="AV108" s="90"/>
      <c r="AW108" s="90"/>
      <c r="AX108" s="90"/>
      <c r="AY108" s="90"/>
      <c r="AZ108" s="90"/>
      <c r="BA108" s="90"/>
    </row>
    <row r="109" spans="3:53">
      <c r="C109" s="91"/>
      <c r="D109" s="91"/>
      <c r="E109" s="91"/>
      <c r="F109" s="91"/>
      <c r="G109" s="91"/>
      <c r="H109" s="91"/>
      <c r="I109" s="91"/>
      <c r="J109" s="91"/>
      <c r="K109" s="91"/>
      <c r="L109" s="91"/>
      <c r="M109" s="91"/>
      <c r="N109" s="91"/>
      <c r="O109" s="91"/>
      <c r="P109" s="91"/>
      <c r="Q109" s="90"/>
      <c r="R109" s="90"/>
      <c r="S109" s="90"/>
      <c r="T109" s="90"/>
      <c r="U109" s="90"/>
      <c r="V109" s="90"/>
      <c r="W109" s="90"/>
      <c r="X109" s="90"/>
      <c r="Y109" s="90"/>
      <c r="Z109" s="90"/>
      <c r="AA109" s="90"/>
      <c r="AB109" s="90"/>
      <c r="AC109" s="90"/>
      <c r="AD109" s="90"/>
      <c r="AE109" s="90"/>
      <c r="AF109" s="90"/>
      <c r="AG109" s="90"/>
      <c r="AH109" s="90"/>
      <c r="AI109" s="90"/>
      <c r="AJ109" s="90"/>
      <c r="AK109" s="90"/>
      <c r="AL109" s="90"/>
      <c r="AM109" s="90"/>
      <c r="AN109" s="90"/>
      <c r="AO109" s="90"/>
      <c r="AP109" s="90"/>
      <c r="AQ109" s="90"/>
      <c r="AR109" s="90"/>
      <c r="AS109" s="90"/>
      <c r="AT109" s="90"/>
      <c r="AU109" s="90"/>
      <c r="AV109" s="90"/>
      <c r="AW109" s="90"/>
      <c r="AX109" s="90"/>
      <c r="AY109" s="90"/>
      <c r="AZ109" s="90"/>
      <c r="BA109" s="90"/>
    </row>
    <row r="110" spans="3:53">
      <c r="C110" s="91"/>
      <c r="D110" s="91"/>
      <c r="E110" s="91"/>
      <c r="F110" s="91"/>
      <c r="G110" s="91"/>
      <c r="H110" s="91"/>
      <c r="I110" s="91"/>
      <c r="J110" s="91"/>
      <c r="K110" s="91"/>
      <c r="L110" s="91"/>
      <c r="M110" s="91"/>
      <c r="N110" s="91"/>
      <c r="O110" s="91"/>
      <c r="P110" s="91"/>
      <c r="Q110" s="90"/>
      <c r="R110" s="90"/>
      <c r="S110" s="90"/>
      <c r="T110" s="90"/>
      <c r="U110" s="90"/>
      <c r="V110" s="90"/>
      <c r="W110" s="90"/>
      <c r="X110" s="90"/>
      <c r="Y110" s="90"/>
      <c r="Z110" s="90"/>
      <c r="AA110" s="90"/>
      <c r="AB110" s="90"/>
      <c r="AC110" s="90"/>
      <c r="AD110" s="90"/>
      <c r="AE110" s="90"/>
      <c r="AF110" s="90"/>
      <c r="AG110" s="90"/>
      <c r="AH110" s="90"/>
      <c r="AI110" s="90"/>
      <c r="AJ110" s="90"/>
      <c r="AK110" s="90"/>
      <c r="AL110" s="90"/>
      <c r="AM110" s="90"/>
      <c r="AN110" s="90"/>
      <c r="AO110" s="90"/>
      <c r="AP110" s="90"/>
      <c r="AQ110" s="90"/>
      <c r="AR110" s="90"/>
      <c r="AS110" s="90"/>
      <c r="AT110" s="90"/>
      <c r="AU110" s="90"/>
      <c r="AV110" s="90"/>
      <c r="AW110" s="90"/>
      <c r="AX110" s="90"/>
      <c r="AY110" s="90"/>
      <c r="AZ110" s="90"/>
      <c r="BA110" s="90"/>
    </row>
    <row r="111" spans="3:53">
      <c r="C111" s="91"/>
      <c r="D111" s="91"/>
      <c r="E111" s="91"/>
      <c r="F111" s="91"/>
      <c r="G111" s="91"/>
      <c r="H111" s="91"/>
      <c r="I111" s="91"/>
      <c r="J111" s="91"/>
      <c r="K111" s="91"/>
      <c r="L111" s="91"/>
      <c r="M111" s="91"/>
      <c r="N111" s="91"/>
      <c r="O111" s="91"/>
      <c r="P111" s="91"/>
      <c r="Q111" s="90"/>
      <c r="R111" s="90"/>
      <c r="S111" s="90"/>
      <c r="T111" s="90"/>
      <c r="U111" s="90"/>
      <c r="V111" s="90"/>
      <c r="W111" s="90"/>
      <c r="X111" s="90"/>
      <c r="Y111" s="90"/>
      <c r="Z111" s="90"/>
      <c r="AA111" s="90"/>
      <c r="AB111" s="90"/>
      <c r="AC111" s="90"/>
      <c r="AD111" s="90"/>
      <c r="AE111" s="90"/>
      <c r="AF111" s="90"/>
      <c r="AG111" s="90"/>
      <c r="AH111" s="90"/>
      <c r="AI111" s="90"/>
      <c r="AJ111" s="90"/>
      <c r="AK111" s="90"/>
      <c r="AL111" s="90"/>
      <c r="AM111" s="90"/>
      <c r="AN111" s="90"/>
      <c r="AO111" s="90"/>
      <c r="AP111" s="90"/>
      <c r="AQ111" s="90"/>
      <c r="AR111" s="90"/>
      <c r="AS111" s="90"/>
      <c r="AT111" s="90"/>
      <c r="AU111" s="90"/>
      <c r="AV111" s="90"/>
      <c r="AW111" s="90"/>
      <c r="AX111" s="90"/>
      <c r="AY111" s="90"/>
      <c r="AZ111" s="90"/>
      <c r="BA111" s="90"/>
    </row>
    <row r="112" spans="3:53">
      <c r="C112" s="91"/>
      <c r="D112" s="91"/>
      <c r="E112" s="91"/>
      <c r="F112" s="91"/>
      <c r="G112" s="91"/>
      <c r="H112" s="91"/>
      <c r="I112" s="91"/>
      <c r="J112" s="91"/>
      <c r="K112" s="91"/>
      <c r="L112" s="91"/>
      <c r="M112" s="91"/>
      <c r="N112" s="91"/>
      <c r="O112" s="91"/>
      <c r="P112" s="91"/>
      <c r="Q112" s="90"/>
      <c r="R112" s="90"/>
      <c r="S112" s="90"/>
      <c r="T112" s="90"/>
      <c r="U112" s="90"/>
      <c r="V112" s="90"/>
      <c r="W112" s="90"/>
      <c r="X112" s="90"/>
      <c r="Y112" s="90"/>
      <c r="Z112" s="90"/>
      <c r="AA112" s="90"/>
      <c r="AB112" s="90"/>
      <c r="AC112" s="90"/>
      <c r="AD112" s="90"/>
      <c r="AE112" s="90"/>
      <c r="AF112" s="90"/>
      <c r="AG112" s="90"/>
      <c r="AH112" s="90"/>
      <c r="AI112" s="90"/>
      <c r="AJ112" s="90"/>
      <c r="AK112" s="90"/>
      <c r="AL112" s="90"/>
      <c r="AM112" s="90"/>
      <c r="AN112" s="90"/>
      <c r="AO112" s="90"/>
      <c r="AP112" s="90"/>
      <c r="AQ112" s="90"/>
      <c r="AR112" s="90"/>
      <c r="AS112" s="90"/>
      <c r="AT112" s="90"/>
      <c r="AU112" s="90"/>
      <c r="AV112" s="90"/>
      <c r="AW112" s="90"/>
      <c r="AX112" s="90"/>
      <c r="AY112" s="90"/>
      <c r="AZ112" s="90"/>
      <c r="BA112" s="90"/>
    </row>
    <row r="113" spans="3:53">
      <c r="C113" s="91"/>
      <c r="D113" s="91"/>
      <c r="E113" s="91"/>
      <c r="F113" s="91"/>
      <c r="G113" s="91"/>
      <c r="H113" s="91"/>
      <c r="I113" s="91"/>
      <c r="J113" s="91"/>
      <c r="K113" s="91"/>
      <c r="L113" s="91"/>
      <c r="M113" s="91"/>
      <c r="N113" s="91"/>
      <c r="O113" s="91"/>
      <c r="P113" s="91"/>
      <c r="Q113" s="90"/>
      <c r="R113" s="90"/>
      <c r="S113" s="90"/>
      <c r="T113" s="90"/>
      <c r="U113" s="90"/>
      <c r="V113" s="90"/>
      <c r="W113" s="90"/>
      <c r="X113" s="90"/>
      <c r="Y113" s="90"/>
      <c r="Z113" s="90"/>
      <c r="AA113" s="90"/>
      <c r="AB113" s="90"/>
      <c r="AC113" s="90"/>
      <c r="AD113" s="90"/>
      <c r="AE113" s="90"/>
      <c r="AF113" s="90"/>
      <c r="AG113" s="90"/>
      <c r="AH113" s="90"/>
      <c r="AI113" s="90"/>
      <c r="AJ113" s="90"/>
      <c r="AK113" s="90"/>
      <c r="AL113" s="90"/>
      <c r="AM113" s="90"/>
      <c r="AN113" s="90"/>
      <c r="AO113" s="90"/>
      <c r="AP113" s="90"/>
      <c r="AQ113" s="90"/>
      <c r="AR113" s="90"/>
      <c r="AS113" s="90"/>
      <c r="AT113" s="90"/>
      <c r="AU113" s="90"/>
      <c r="AV113" s="90"/>
      <c r="AW113" s="90"/>
      <c r="AX113" s="90"/>
      <c r="AY113" s="90"/>
      <c r="AZ113" s="90"/>
      <c r="BA113" s="90"/>
    </row>
    <row r="114" spans="3:53">
      <c r="C114" s="91"/>
      <c r="D114" s="91"/>
      <c r="E114" s="91"/>
      <c r="F114" s="91"/>
      <c r="G114" s="91"/>
      <c r="H114" s="91"/>
      <c r="I114" s="91"/>
      <c r="J114" s="91"/>
      <c r="K114" s="91"/>
      <c r="L114" s="91"/>
      <c r="M114" s="91"/>
      <c r="N114" s="91"/>
      <c r="O114" s="91"/>
      <c r="P114" s="91"/>
      <c r="Q114" s="90"/>
      <c r="R114" s="90"/>
      <c r="S114" s="90"/>
      <c r="T114" s="90"/>
      <c r="U114" s="90"/>
      <c r="V114" s="90"/>
      <c r="W114" s="90"/>
      <c r="X114" s="90"/>
      <c r="Y114" s="90"/>
      <c r="Z114" s="90"/>
      <c r="AA114" s="90"/>
      <c r="AB114" s="90"/>
      <c r="AC114" s="90"/>
      <c r="AD114" s="90"/>
      <c r="AE114" s="90"/>
      <c r="AF114" s="90"/>
      <c r="AG114" s="90"/>
      <c r="AH114" s="90"/>
      <c r="AI114" s="90"/>
      <c r="AJ114" s="90"/>
      <c r="AK114" s="90"/>
      <c r="AL114" s="90"/>
      <c r="AM114" s="90"/>
      <c r="AN114" s="90"/>
      <c r="AO114" s="90"/>
      <c r="AP114" s="90"/>
      <c r="AQ114" s="90"/>
      <c r="AR114" s="90"/>
      <c r="AS114" s="90"/>
      <c r="AT114" s="90"/>
      <c r="AU114" s="90"/>
      <c r="AV114" s="90"/>
      <c r="AW114" s="90"/>
      <c r="AX114" s="90"/>
      <c r="AY114" s="90"/>
      <c r="AZ114" s="90"/>
      <c r="BA114" s="90"/>
    </row>
    <row r="115" spans="3:53">
      <c r="C115" s="91"/>
      <c r="D115" s="91"/>
      <c r="E115" s="91"/>
      <c r="F115" s="91"/>
      <c r="G115" s="91"/>
      <c r="H115" s="91"/>
      <c r="I115" s="91"/>
      <c r="J115" s="91"/>
      <c r="K115" s="91"/>
      <c r="L115" s="91"/>
      <c r="M115" s="91"/>
      <c r="N115" s="91"/>
      <c r="O115" s="91"/>
      <c r="P115" s="91"/>
      <c r="Q115" s="90"/>
      <c r="R115" s="90"/>
      <c r="S115" s="90"/>
      <c r="T115" s="90"/>
      <c r="U115" s="90"/>
      <c r="V115" s="90"/>
      <c r="W115" s="90"/>
      <c r="X115" s="90"/>
      <c r="Y115" s="90"/>
      <c r="Z115" s="90"/>
      <c r="AA115" s="90"/>
      <c r="AB115" s="90"/>
      <c r="AC115" s="90"/>
      <c r="AD115" s="90"/>
      <c r="AE115" s="90"/>
      <c r="AF115" s="90"/>
      <c r="AG115" s="90"/>
      <c r="AH115" s="90"/>
      <c r="AI115" s="90"/>
      <c r="AJ115" s="90"/>
      <c r="AK115" s="90"/>
      <c r="AL115" s="90"/>
      <c r="AM115" s="90"/>
      <c r="AN115" s="90"/>
      <c r="AO115" s="90"/>
      <c r="AP115" s="90"/>
      <c r="AQ115" s="90"/>
      <c r="AR115" s="90"/>
      <c r="AS115" s="90"/>
      <c r="AT115" s="90"/>
      <c r="AU115" s="90"/>
      <c r="AV115" s="90"/>
      <c r="AW115" s="90"/>
      <c r="AX115" s="90"/>
      <c r="AY115" s="90"/>
      <c r="AZ115" s="90"/>
      <c r="BA115" s="90"/>
    </row>
    <row r="116" spans="3:53">
      <c r="C116" s="91"/>
      <c r="D116" s="91"/>
      <c r="E116" s="91"/>
      <c r="F116" s="91"/>
      <c r="G116" s="91"/>
      <c r="H116" s="91"/>
      <c r="I116" s="91"/>
      <c r="J116" s="91"/>
      <c r="K116" s="91"/>
      <c r="L116" s="91"/>
      <c r="M116" s="91"/>
      <c r="N116" s="91"/>
      <c r="O116" s="91"/>
      <c r="P116" s="91"/>
      <c r="Q116" s="90"/>
      <c r="R116" s="90"/>
      <c r="S116" s="90"/>
      <c r="T116" s="90"/>
      <c r="U116" s="90"/>
      <c r="V116" s="90"/>
      <c r="W116" s="90"/>
      <c r="X116" s="90"/>
      <c r="Y116" s="90"/>
      <c r="Z116" s="90"/>
      <c r="AA116" s="90"/>
      <c r="AB116" s="90"/>
      <c r="AC116" s="90"/>
      <c r="AD116" s="90"/>
      <c r="AE116" s="90"/>
      <c r="AF116" s="90"/>
      <c r="AG116" s="90"/>
      <c r="AH116" s="90"/>
      <c r="AI116" s="90"/>
      <c r="AJ116" s="90"/>
      <c r="AK116" s="90"/>
      <c r="AL116" s="90"/>
      <c r="AM116" s="90"/>
      <c r="AN116" s="90"/>
      <c r="AO116" s="90"/>
      <c r="AP116" s="90"/>
      <c r="AQ116" s="90"/>
      <c r="AR116" s="90"/>
      <c r="AS116" s="90"/>
      <c r="AT116" s="90"/>
      <c r="AU116" s="90"/>
      <c r="AV116" s="90"/>
      <c r="AW116" s="90"/>
      <c r="AX116" s="90"/>
      <c r="AY116" s="90"/>
      <c r="AZ116" s="90"/>
      <c r="BA116" s="90"/>
    </row>
    <row r="117" spans="3:53">
      <c r="C117" s="91"/>
      <c r="D117" s="91"/>
      <c r="E117" s="91"/>
      <c r="F117" s="91"/>
      <c r="G117" s="91"/>
      <c r="H117" s="91"/>
      <c r="I117" s="91"/>
      <c r="J117" s="91"/>
      <c r="K117" s="91"/>
      <c r="L117" s="91"/>
      <c r="M117" s="91"/>
      <c r="N117" s="91"/>
      <c r="O117" s="91"/>
      <c r="P117" s="91"/>
      <c r="Q117" s="90"/>
      <c r="R117" s="90"/>
      <c r="S117" s="90"/>
      <c r="T117" s="90"/>
      <c r="U117" s="90"/>
      <c r="V117" s="90"/>
      <c r="W117" s="90"/>
      <c r="X117" s="90"/>
      <c r="Y117" s="90"/>
      <c r="Z117" s="90"/>
      <c r="AA117" s="90"/>
      <c r="AB117" s="90"/>
      <c r="AC117" s="90"/>
      <c r="AD117" s="90"/>
      <c r="AE117" s="90"/>
      <c r="AF117" s="90"/>
      <c r="AG117" s="90"/>
      <c r="AH117" s="90"/>
      <c r="AI117" s="90"/>
      <c r="AJ117" s="90"/>
      <c r="AK117" s="90"/>
      <c r="AL117" s="90"/>
      <c r="AM117" s="90"/>
      <c r="AN117" s="90"/>
      <c r="AO117" s="90"/>
      <c r="AP117" s="90"/>
      <c r="AQ117" s="90"/>
      <c r="AR117" s="90"/>
      <c r="AS117" s="90"/>
      <c r="AT117" s="90"/>
      <c r="AU117" s="90"/>
      <c r="AV117" s="90"/>
      <c r="AW117" s="90"/>
      <c r="AX117" s="90"/>
      <c r="AY117" s="90"/>
      <c r="AZ117" s="90"/>
      <c r="BA117" s="90"/>
    </row>
    <row r="118" spans="3:53">
      <c r="C118" s="91"/>
      <c r="D118" s="91"/>
      <c r="E118" s="91"/>
      <c r="F118" s="91"/>
      <c r="G118" s="91"/>
      <c r="H118" s="91"/>
      <c r="I118" s="91"/>
      <c r="J118" s="91"/>
      <c r="K118" s="91"/>
      <c r="L118" s="91"/>
      <c r="M118" s="91"/>
      <c r="N118" s="91"/>
      <c r="O118" s="91"/>
      <c r="P118" s="91"/>
      <c r="Q118" s="90"/>
      <c r="R118" s="90"/>
      <c r="S118" s="90"/>
      <c r="T118" s="90"/>
      <c r="U118" s="90"/>
      <c r="V118" s="90"/>
      <c r="W118" s="90"/>
      <c r="X118" s="90"/>
      <c r="Y118" s="90"/>
      <c r="Z118" s="90"/>
      <c r="AA118" s="90"/>
      <c r="AB118" s="90"/>
      <c r="AC118" s="90"/>
      <c r="AD118" s="90"/>
      <c r="AE118" s="90"/>
      <c r="AF118" s="90"/>
      <c r="AG118" s="90"/>
      <c r="AH118" s="90"/>
      <c r="AI118" s="90"/>
      <c r="AJ118" s="90"/>
      <c r="AK118" s="90"/>
      <c r="AL118" s="90"/>
      <c r="AM118" s="90"/>
      <c r="AN118" s="90"/>
      <c r="AO118" s="90"/>
      <c r="AP118" s="90"/>
      <c r="AQ118" s="90"/>
      <c r="AR118" s="90"/>
      <c r="AS118" s="90"/>
      <c r="AT118" s="90"/>
      <c r="AU118" s="90"/>
      <c r="AV118" s="90"/>
      <c r="AW118" s="90"/>
      <c r="AX118" s="90"/>
      <c r="AY118" s="90"/>
      <c r="AZ118" s="90"/>
      <c r="BA118" s="90"/>
    </row>
    <row r="119" spans="3:53">
      <c r="C119" s="91"/>
      <c r="D119" s="91"/>
      <c r="E119" s="91"/>
      <c r="F119" s="91"/>
      <c r="G119" s="91"/>
      <c r="H119" s="91"/>
      <c r="I119" s="91"/>
      <c r="J119" s="91"/>
      <c r="K119" s="91"/>
      <c r="L119" s="91"/>
      <c r="M119" s="91"/>
      <c r="N119" s="91"/>
      <c r="O119" s="91"/>
      <c r="P119" s="91"/>
      <c r="Q119" s="90"/>
      <c r="R119" s="90"/>
      <c r="S119" s="90"/>
      <c r="T119" s="90"/>
      <c r="U119" s="90"/>
      <c r="V119" s="90"/>
      <c r="W119" s="90"/>
      <c r="X119" s="90"/>
      <c r="Y119" s="90"/>
      <c r="Z119" s="90"/>
      <c r="AA119" s="90"/>
      <c r="AB119" s="90"/>
      <c r="AC119" s="90"/>
      <c r="AD119" s="90"/>
      <c r="AE119" s="90"/>
      <c r="AF119" s="90"/>
      <c r="AG119" s="90"/>
      <c r="AH119" s="90"/>
      <c r="AI119" s="90"/>
      <c r="AJ119" s="90"/>
      <c r="AK119" s="90"/>
      <c r="AL119" s="90"/>
      <c r="AM119" s="90"/>
      <c r="AN119" s="90"/>
      <c r="AO119" s="90"/>
      <c r="AP119" s="90"/>
      <c r="AQ119" s="90"/>
      <c r="AR119" s="90"/>
      <c r="AS119" s="90"/>
      <c r="AT119" s="90"/>
      <c r="AU119" s="90"/>
      <c r="AV119" s="90"/>
      <c r="AW119" s="90"/>
      <c r="AX119" s="90"/>
      <c r="AY119" s="90"/>
      <c r="AZ119" s="90"/>
      <c r="BA119" s="90"/>
    </row>
    <row r="120" spans="3:53">
      <c r="C120" s="91"/>
      <c r="D120" s="91"/>
      <c r="E120" s="91"/>
      <c r="F120" s="91"/>
      <c r="G120" s="91"/>
      <c r="H120" s="91"/>
      <c r="I120" s="91"/>
      <c r="J120" s="91"/>
      <c r="K120" s="91"/>
      <c r="L120" s="91"/>
      <c r="M120" s="91"/>
      <c r="N120" s="91"/>
      <c r="O120" s="91"/>
      <c r="P120" s="91"/>
      <c r="Q120" s="90"/>
      <c r="R120" s="90"/>
      <c r="S120" s="90"/>
      <c r="T120" s="90"/>
      <c r="U120" s="90"/>
      <c r="V120" s="90"/>
      <c r="W120" s="90"/>
      <c r="X120" s="90"/>
      <c r="Y120" s="90"/>
      <c r="Z120" s="90"/>
      <c r="AA120" s="90"/>
      <c r="AB120" s="90"/>
      <c r="AC120" s="90"/>
      <c r="AD120" s="90"/>
      <c r="AE120" s="90"/>
      <c r="AF120" s="90"/>
      <c r="AG120" s="90"/>
      <c r="AH120" s="90"/>
      <c r="AI120" s="90"/>
      <c r="AJ120" s="90"/>
      <c r="AK120" s="90"/>
      <c r="AL120" s="90"/>
      <c r="AM120" s="90"/>
      <c r="AN120" s="90"/>
      <c r="AO120" s="90"/>
      <c r="AP120" s="90"/>
      <c r="AQ120" s="90"/>
      <c r="AR120" s="90"/>
      <c r="AS120" s="90"/>
      <c r="AT120" s="90"/>
      <c r="AU120" s="90"/>
      <c r="AV120" s="90"/>
      <c r="AW120" s="90"/>
      <c r="AX120" s="90"/>
      <c r="AY120" s="90"/>
      <c r="AZ120" s="90"/>
      <c r="BA120" s="90"/>
    </row>
    <row r="121" spans="3:53">
      <c r="C121" s="91"/>
      <c r="D121" s="91"/>
      <c r="E121" s="91"/>
      <c r="F121" s="91"/>
      <c r="G121" s="91"/>
      <c r="H121" s="91"/>
      <c r="I121" s="91"/>
      <c r="J121" s="91"/>
      <c r="K121" s="91"/>
      <c r="L121" s="91"/>
      <c r="M121" s="91"/>
      <c r="N121" s="91"/>
      <c r="O121" s="91"/>
      <c r="P121" s="91"/>
      <c r="Q121" s="90"/>
      <c r="R121" s="90"/>
      <c r="S121" s="90"/>
      <c r="T121" s="90"/>
      <c r="U121" s="90"/>
      <c r="V121" s="90"/>
      <c r="W121" s="90"/>
      <c r="X121" s="90"/>
      <c r="Y121" s="90"/>
      <c r="Z121" s="90"/>
      <c r="AA121" s="90"/>
      <c r="AB121" s="90"/>
      <c r="AC121" s="90"/>
      <c r="AD121" s="90"/>
      <c r="AE121" s="90"/>
      <c r="AF121" s="90"/>
      <c r="AG121" s="90"/>
      <c r="AH121" s="90"/>
      <c r="AI121" s="90"/>
      <c r="AJ121" s="90"/>
      <c r="AK121" s="90"/>
      <c r="AL121" s="90"/>
      <c r="AM121" s="90"/>
      <c r="AN121" s="90"/>
      <c r="AO121" s="90"/>
      <c r="AP121" s="90"/>
      <c r="AQ121" s="90"/>
      <c r="AR121" s="90"/>
      <c r="AS121" s="90"/>
      <c r="AT121" s="90"/>
      <c r="AU121" s="90"/>
      <c r="AV121" s="90"/>
      <c r="AW121" s="90"/>
      <c r="AX121" s="90"/>
      <c r="AY121" s="90"/>
      <c r="AZ121" s="90"/>
      <c r="BA121" s="90"/>
    </row>
    <row r="122" spans="3:53">
      <c r="C122" s="91"/>
      <c r="D122" s="91"/>
      <c r="E122" s="91"/>
      <c r="F122" s="91"/>
      <c r="G122" s="91"/>
      <c r="H122" s="91"/>
      <c r="I122" s="91"/>
      <c r="J122" s="91"/>
      <c r="K122" s="91"/>
      <c r="L122" s="91"/>
      <c r="M122" s="91"/>
      <c r="N122" s="91"/>
      <c r="O122" s="91"/>
      <c r="P122" s="91"/>
      <c r="Q122" s="90"/>
      <c r="R122" s="90"/>
      <c r="S122" s="90"/>
      <c r="T122" s="90"/>
      <c r="U122" s="90"/>
      <c r="V122" s="90"/>
      <c r="W122" s="90"/>
      <c r="X122" s="90"/>
      <c r="Y122" s="90"/>
      <c r="Z122" s="90"/>
      <c r="AA122" s="90"/>
      <c r="AB122" s="90"/>
      <c r="AC122" s="90"/>
      <c r="AD122" s="90"/>
      <c r="AE122" s="90"/>
      <c r="AF122" s="90"/>
      <c r="AG122" s="90"/>
      <c r="AH122" s="90"/>
      <c r="AI122" s="90"/>
      <c r="AJ122" s="90"/>
      <c r="AK122" s="90"/>
      <c r="AL122" s="90"/>
      <c r="AM122" s="90"/>
      <c r="AN122" s="90"/>
      <c r="AO122" s="90"/>
      <c r="AP122" s="90"/>
      <c r="AQ122" s="90"/>
      <c r="AR122" s="90"/>
      <c r="AS122" s="90"/>
      <c r="AT122" s="90"/>
      <c r="AU122" s="90"/>
      <c r="AV122" s="90"/>
      <c r="AW122" s="90"/>
      <c r="AX122" s="90"/>
      <c r="AY122" s="90"/>
      <c r="AZ122" s="90"/>
      <c r="BA122" s="90"/>
    </row>
    <row r="123" spans="3:53">
      <c r="C123" s="91"/>
      <c r="D123" s="91"/>
      <c r="E123" s="91"/>
      <c r="F123" s="91"/>
      <c r="G123" s="91"/>
      <c r="H123" s="91"/>
      <c r="I123" s="91"/>
      <c r="J123" s="91"/>
      <c r="K123" s="91"/>
      <c r="L123" s="91"/>
      <c r="M123" s="91"/>
      <c r="N123" s="91"/>
      <c r="O123" s="91"/>
      <c r="P123" s="91"/>
      <c r="Q123" s="90"/>
      <c r="R123" s="90"/>
      <c r="S123" s="90"/>
      <c r="T123" s="90"/>
      <c r="U123" s="90"/>
      <c r="V123" s="90"/>
      <c r="W123" s="90"/>
      <c r="X123" s="90"/>
      <c r="Y123" s="90"/>
      <c r="Z123" s="90"/>
      <c r="AA123" s="90"/>
      <c r="AB123" s="90"/>
      <c r="AC123" s="90"/>
      <c r="AD123" s="90"/>
      <c r="AE123" s="90"/>
      <c r="AF123" s="90"/>
      <c r="AG123" s="90"/>
      <c r="AH123" s="90"/>
      <c r="AI123" s="90"/>
      <c r="AJ123" s="90"/>
      <c r="AK123" s="90"/>
      <c r="AL123" s="90"/>
      <c r="AM123" s="90"/>
      <c r="AN123" s="90"/>
      <c r="AO123" s="90"/>
      <c r="AP123" s="90"/>
      <c r="AQ123" s="90"/>
      <c r="AR123" s="90"/>
      <c r="AS123" s="90"/>
      <c r="AT123" s="90"/>
      <c r="AU123" s="90"/>
      <c r="AV123" s="90"/>
      <c r="AW123" s="90"/>
      <c r="AX123" s="90"/>
      <c r="AY123" s="90"/>
      <c r="AZ123" s="90"/>
      <c r="BA123" s="90"/>
    </row>
    <row r="124" spans="3:53">
      <c r="C124" s="91"/>
      <c r="D124" s="91"/>
      <c r="E124" s="91"/>
      <c r="F124" s="91"/>
      <c r="G124" s="91"/>
      <c r="H124" s="91"/>
      <c r="I124" s="91"/>
      <c r="J124" s="91"/>
      <c r="K124" s="91"/>
      <c r="L124" s="91"/>
      <c r="M124" s="91"/>
      <c r="N124" s="91"/>
      <c r="O124" s="91"/>
      <c r="P124" s="91"/>
      <c r="Q124" s="90"/>
      <c r="R124" s="90"/>
      <c r="S124" s="90"/>
      <c r="T124" s="90"/>
      <c r="U124" s="90"/>
      <c r="V124" s="90"/>
      <c r="W124" s="90"/>
      <c r="X124" s="90"/>
      <c r="Y124" s="90"/>
      <c r="Z124" s="90"/>
      <c r="AA124" s="90"/>
      <c r="AB124" s="90"/>
      <c r="AC124" s="90"/>
      <c r="AD124" s="90"/>
      <c r="AE124" s="90"/>
      <c r="AF124" s="90"/>
      <c r="AG124" s="90"/>
      <c r="AH124" s="90"/>
      <c r="AI124" s="90"/>
      <c r="AJ124" s="90"/>
      <c r="AK124" s="90"/>
      <c r="AL124" s="90"/>
      <c r="AM124" s="90"/>
      <c r="AN124" s="90"/>
      <c r="AO124" s="90"/>
      <c r="AP124" s="90"/>
      <c r="AQ124" s="90"/>
      <c r="AR124" s="90"/>
      <c r="AS124" s="90"/>
      <c r="AT124" s="90"/>
      <c r="AU124" s="90"/>
      <c r="AV124" s="90"/>
      <c r="AW124" s="90"/>
      <c r="AX124" s="90"/>
      <c r="AY124" s="90"/>
      <c r="AZ124" s="90"/>
      <c r="BA124" s="90"/>
    </row>
    <row r="125" spans="3:53">
      <c r="C125" s="91"/>
      <c r="D125" s="91"/>
      <c r="E125" s="91"/>
      <c r="F125" s="91"/>
      <c r="G125" s="91"/>
      <c r="H125" s="91"/>
      <c r="I125" s="91"/>
      <c r="J125" s="91"/>
      <c r="K125" s="91"/>
      <c r="L125" s="91"/>
      <c r="M125" s="91"/>
      <c r="N125" s="91"/>
      <c r="O125" s="91"/>
      <c r="P125" s="91"/>
      <c r="Q125" s="90"/>
      <c r="R125" s="90"/>
      <c r="S125" s="90"/>
      <c r="T125" s="90"/>
      <c r="U125" s="90"/>
      <c r="V125" s="90"/>
      <c r="W125" s="90"/>
      <c r="X125" s="90"/>
      <c r="Y125" s="90"/>
      <c r="Z125" s="90"/>
      <c r="AA125" s="90"/>
      <c r="AB125" s="90"/>
      <c r="AC125" s="90"/>
      <c r="AD125" s="90"/>
      <c r="AE125" s="90"/>
      <c r="AF125" s="90"/>
      <c r="AG125" s="90"/>
      <c r="AH125" s="90"/>
      <c r="AI125" s="90"/>
      <c r="AJ125" s="90"/>
      <c r="AK125" s="90"/>
      <c r="AL125" s="90"/>
      <c r="AM125" s="90"/>
      <c r="AN125" s="90"/>
      <c r="AO125" s="90"/>
      <c r="AP125" s="90"/>
      <c r="AQ125" s="90"/>
      <c r="AR125" s="90"/>
      <c r="AS125" s="90"/>
      <c r="AT125" s="90"/>
      <c r="AU125" s="90"/>
      <c r="AV125" s="90"/>
      <c r="AW125" s="90"/>
      <c r="AX125" s="90"/>
      <c r="AY125" s="90"/>
      <c r="AZ125" s="90"/>
      <c r="BA125" s="90"/>
    </row>
    <row r="126" spans="3:53">
      <c r="C126" s="91"/>
      <c r="D126" s="91"/>
      <c r="E126" s="91"/>
      <c r="F126" s="91"/>
      <c r="G126" s="91"/>
      <c r="H126" s="91"/>
      <c r="I126" s="91"/>
      <c r="J126" s="91"/>
      <c r="K126" s="91"/>
      <c r="L126" s="91"/>
      <c r="M126" s="91"/>
      <c r="N126" s="91"/>
      <c r="O126" s="91"/>
      <c r="P126" s="91"/>
      <c r="Q126" s="90"/>
      <c r="R126" s="90"/>
      <c r="S126" s="90"/>
      <c r="T126" s="90"/>
      <c r="U126" s="90"/>
      <c r="V126" s="90"/>
      <c r="W126" s="90"/>
      <c r="X126" s="90"/>
      <c r="Y126" s="90"/>
      <c r="Z126" s="90"/>
      <c r="AA126" s="90"/>
      <c r="AB126" s="90"/>
      <c r="AC126" s="90"/>
      <c r="AD126" s="90"/>
      <c r="AE126" s="90"/>
      <c r="AF126" s="90"/>
      <c r="AG126" s="90"/>
      <c r="AH126" s="90"/>
      <c r="AI126" s="90"/>
      <c r="AJ126" s="90"/>
      <c r="AK126" s="90"/>
      <c r="AL126" s="90"/>
      <c r="AM126" s="90"/>
      <c r="AN126" s="90"/>
      <c r="AO126" s="90"/>
      <c r="AP126" s="90"/>
      <c r="AQ126" s="90"/>
      <c r="AR126" s="90"/>
      <c r="AS126" s="90"/>
      <c r="AT126" s="90"/>
      <c r="AU126" s="90"/>
      <c r="AV126" s="90"/>
      <c r="AW126" s="90"/>
      <c r="AX126" s="90"/>
      <c r="AY126" s="90"/>
      <c r="AZ126" s="90"/>
      <c r="BA126" s="90"/>
    </row>
    <row r="127" spans="3:53">
      <c r="C127" s="91"/>
      <c r="D127" s="91"/>
      <c r="E127" s="91"/>
      <c r="F127" s="91"/>
      <c r="G127" s="91"/>
      <c r="H127" s="91"/>
      <c r="I127" s="91"/>
      <c r="J127" s="91"/>
      <c r="K127" s="91"/>
      <c r="L127" s="91"/>
      <c r="M127" s="91"/>
      <c r="N127" s="91"/>
      <c r="O127" s="91"/>
      <c r="P127" s="91"/>
      <c r="Q127" s="90"/>
      <c r="R127" s="90"/>
      <c r="S127" s="90"/>
      <c r="T127" s="90"/>
      <c r="U127" s="90"/>
      <c r="V127" s="90"/>
      <c r="W127" s="90"/>
      <c r="X127" s="90"/>
      <c r="Y127" s="90"/>
      <c r="Z127" s="90"/>
      <c r="AA127" s="90"/>
      <c r="AB127" s="90"/>
      <c r="AC127" s="90"/>
      <c r="AD127" s="90"/>
      <c r="AE127" s="90"/>
      <c r="AF127" s="90"/>
      <c r="AG127" s="90"/>
      <c r="AH127" s="90"/>
      <c r="AI127" s="90"/>
      <c r="AJ127" s="90"/>
      <c r="AK127" s="90"/>
      <c r="AL127" s="90"/>
      <c r="AM127" s="90"/>
      <c r="AN127" s="90"/>
      <c r="AO127" s="90"/>
      <c r="AP127" s="90"/>
      <c r="AQ127" s="90"/>
      <c r="AR127" s="90"/>
      <c r="AS127" s="90"/>
      <c r="AT127" s="90"/>
      <c r="AU127" s="90"/>
      <c r="AV127" s="90"/>
      <c r="AW127" s="90"/>
      <c r="AX127" s="90"/>
      <c r="AY127" s="90"/>
      <c r="AZ127" s="90"/>
      <c r="BA127" s="90"/>
    </row>
    <row r="128" spans="3:53">
      <c r="C128" s="91"/>
      <c r="D128" s="91"/>
      <c r="E128" s="91"/>
      <c r="F128" s="91"/>
      <c r="G128" s="91"/>
      <c r="H128" s="91"/>
      <c r="I128" s="91"/>
      <c r="J128" s="91"/>
      <c r="K128" s="91"/>
      <c r="L128" s="91"/>
      <c r="M128" s="91"/>
      <c r="N128" s="91"/>
      <c r="O128" s="91"/>
      <c r="P128" s="91"/>
      <c r="Q128" s="90"/>
      <c r="R128" s="90"/>
      <c r="S128" s="90"/>
      <c r="T128" s="90"/>
      <c r="U128" s="90"/>
      <c r="V128" s="90"/>
      <c r="W128" s="90"/>
      <c r="X128" s="90"/>
      <c r="Y128" s="90"/>
      <c r="Z128" s="90"/>
      <c r="AA128" s="90"/>
      <c r="AB128" s="90"/>
      <c r="AC128" s="90"/>
      <c r="AD128" s="90"/>
      <c r="AE128" s="90"/>
      <c r="AF128" s="90"/>
      <c r="AG128" s="90"/>
      <c r="AH128" s="90"/>
      <c r="AI128" s="90"/>
      <c r="AJ128" s="90"/>
      <c r="AK128" s="90"/>
      <c r="AL128" s="90"/>
      <c r="AM128" s="90"/>
      <c r="AN128" s="90"/>
      <c r="AO128" s="90"/>
      <c r="AP128" s="90"/>
      <c r="AQ128" s="90"/>
      <c r="AR128" s="90"/>
      <c r="AS128" s="90"/>
      <c r="AT128" s="90"/>
      <c r="AU128" s="90"/>
      <c r="AV128" s="90"/>
      <c r="AW128" s="90"/>
      <c r="AX128" s="90"/>
      <c r="AY128" s="90"/>
      <c r="AZ128" s="90"/>
      <c r="BA128" s="90"/>
    </row>
    <row r="129" spans="3:53">
      <c r="C129" s="91"/>
      <c r="D129" s="91"/>
      <c r="E129" s="91"/>
      <c r="F129" s="91"/>
      <c r="G129" s="91"/>
      <c r="H129" s="91"/>
      <c r="I129" s="91"/>
      <c r="J129" s="91"/>
      <c r="K129" s="91"/>
      <c r="L129" s="91"/>
      <c r="M129" s="91"/>
      <c r="N129" s="91"/>
      <c r="O129" s="91"/>
      <c r="P129" s="91"/>
      <c r="Q129" s="90"/>
      <c r="R129" s="90"/>
      <c r="S129" s="90"/>
      <c r="T129" s="90"/>
      <c r="U129" s="90"/>
      <c r="V129" s="90"/>
      <c r="W129" s="90"/>
      <c r="X129" s="90"/>
      <c r="Y129" s="90"/>
      <c r="Z129" s="90"/>
      <c r="AA129" s="90"/>
      <c r="AB129" s="90"/>
      <c r="AC129" s="90"/>
      <c r="AD129" s="90"/>
      <c r="AE129" s="90"/>
      <c r="AF129" s="90"/>
      <c r="AG129" s="90"/>
      <c r="AH129" s="90"/>
      <c r="AI129" s="90"/>
      <c r="AJ129" s="90"/>
      <c r="AK129" s="90"/>
      <c r="AL129" s="90"/>
      <c r="AM129" s="90"/>
      <c r="AN129" s="90"/>
      <c r="AO129" s="90"/>
      <c r="AP129" s="90"/>
      <c r="AQ129" s="90"/>
      <c r="AR129" s="90"/>
      <c r="AS129" s="90"/>
      <c r="AT129" s="90"/>
      <c r="AU129" s="90"/>
      <c r="AV129" s="90"/>
      <c r="AW129" s="90"/>
      <c r="AX129" s="90"/>
      <c r="AY129" s="90"/>
      <c r="AZ129" s="90"/>
      <c r="BA129" s="90"/>
    </row>
    <row r="130" spans="3:53">
      <c r="C130" s="91"/>
      <c r="D130" s="91"/>
      <c r="E130" s="91"/>
      <c r="F130" s="91"/>
      <c r="G130" s="91"/>
      <c r="H130" s="91"/>
      <c r="I130" s="91"/>
      <c r="J130" s="91"/>
      <c r="K130" s="91"/>
      <c r="L130" s="91"/>
      <c r="M130" s="91"/>
      <c r="N130" s="91"/>
      <c r="O130" s="91"/>
      <c r="P130" s="91"/>
      <c r="Q130" s="90"/>
      <c r="R130" s="90"/>
      <c r="S130" s="90"/>
      <c r="T130" s="90"/>
      <c r="U130" s="90"/>
      <c r="V130" s="90"/>
      <c r="W130" s="90"/>
      <c r="X130" s="90"/>
      <c r="Y130" s="90"/>
      <c r="Z130" s="90"/>
      <c r="AA130" s="90"/>
      <c r="AB130" s="90"/>
      <c r="AC130" s="90"/>
      <c r="AD130" s="90"/>
      <c r="AE130" s="90"/>
      <c r="AF130" s="90"/>
      <c r="AG130" s="90"/>
      <c r="AH130" s="90"/>
      <c r="AI130" s="90"/>
      <c r="AJ130" s="90"/>
      <c r="AK130" s="90"/>
      <c r="AL130" s="90"/>
      <c r="AM130" s="90"/>
      <c r="AN130" s="90"/>
      <c r="AO130" s="90"/>
      <c r="AP130" s="90"/>
      <c r="AQ130" s="90"/>
      <c r="AR130" s="90"/>
      <c r="AS130" s="90"/>
      <c r="AT130" s="90"/>
      <c r="AU130" s="90"/>
      <c r="AV130" s="90"/>
      <c r="AW130" s="90"/>
      <c r="AX130" s="90"/>
      <c r="AY130" s="90"/>
      <c r="AZ130" s="90"/>
      <c r="BA130" s="90"/>
    </row>
    <row r="131" spans="3:53">
      <c r="C131" s="91"/>
      <c r="D131" s="91"/>
      <c r="E131" s="91"/>
      <c r="F131" s="91"/>
      <c r="G131" s="91"/>
      <c r="H131" s="91"/>
      <c r="I131" s="91"/>
      <c r="J131" s="91"/>
      <c r="K131" s="91"/>
      <c r="L131" s="91"/>
      <c r="M131" s="91"/>
      <c r="N131" s="91"/>
      <c r="O131" s="91"/>
      <c r="P131" s="91"/>
      <c r="Q131" s="90"/>
      <c r="R131" s="90"/>
      <c r="S131" s="90"/>
      <c r="T131" s="90"/>
      <c r="U131" s="90"/>
      <c r="V131" s="90"/>
      <c r="W131" s="90"/>
      <c r="X131" s="90"/>
      <c r="Y131" s="90"/>
      <c r="Z131" s="90"/>
      <c r="AA131" s="90"/>
      <c r="AB131" s="90"/>
      <c r="AC131" s="90"/>
      <c r="AD131" s="90"/>
      <c r="AE131" s="90"/>
      <c r="AF131" s="90"/>
      <c r="AG131" s="90"/>
      <c r="AH131" s="90"/>
      <c r="AI131" s="90"/>
      <c r="AJ131" s="90"/>
      <c r="AK131" s="90"/>
      <c r="AL131" s="90"/>
      <c r="AM131" s="90"/>
      <c r="AN131" s="90"/>
      <c r="AO131" s="90"/>
      <c r="AP131" s="90"/>
      <c r="AQ131" s="90"/>
      <c r="AR131" s="90"/>
      <c r="AS131" s="90"/>
      <c r="AT131" s="90"/>
      <c r="AU131" s="90"/>
      <c r="AV131" s="90"/>
      <c r="AW131" s="90"/>
      <c r="AX131" s="90"/>
      <c r="AY131" s="90"/>
      <c r="AZ131" s="90"/>
      <c r="BA131" s="90"/>
    </row>
    <row r="132" spans="3:53">
      <c r="C132" s="91"/>
      <c r="D132" s="91"/>
      <c r="E132" s="91"/>
      <c r="F132" s="91"/>
      <c r="G132" s="91"/>
      <c r="H132" s="91"/>
      <c r="I132" s="91"/>
      <c r="J132" s="91"/>
      <c r="K132" s="91"/>
      <c r="L132" s="91"/>
      <c r="M132" s="91"/>
      <c r="N132" s="91"/>
      <c r="O132" s="91"/>
      <c r="P132" s="91"/>
      <c r="Q132" s="90"/>
      <c r="R132" s="90"/>
      <c r="S132" s="90"/>
      <c r="T132" s="90"/>
      <c r="U132" s="90"/>
      <c r="V132" s="90"/>
      <c r="W132" s="90"/>
      <c r="X132" s="90"/>
      <c r="Y132" s="90"/>
      <c r="Z132" s="90"/>
      <c r="AA132" s="90"/>
      <c r="AB132" s="90"/>
      <c r="AC132" s="90"/>
      <c r="AD132" s="90"/>
      <c r="AE132" s="90"/>
      <c r="AF132" s="90"/>
      <c r="AG132" s="90"/>
      <c r="AH132" s="90"/>
      <c r="AI132" s="90"/>
      <c r="AJ132" s="90"/>
      <c r="AK132" s="90"/>
      <c r="AL132" s="90"/>
      <c r="AM132" s="90"/>
      <c r="AN132" s="90"/>
      <c r="AO132" s="90"/>
      <c r="AP132" s="90"/>
      <c r="AQ132" s="90"/>
      <c r="AR132" s="90"/>
      <c r="AS132" s="90"/>
      <c r="AT132" s="90"/>
      <c r="AU132" s="90"/>
      <c r="AV132" s="90"/>
      <c r="AW132" s="90"/>
      <c r="AX132" s="90"/>
      <c r="AY132" s="90"/>
      <c r="AZ132" s="90"/>
      <c r="BA132" s="90"/>
    </row>
    <row r="133" spans="3:53">
      <c r="C133" s="91"/>
      <c r="D133" s="91"/>
      <c r="E133" s="91"/>
      <c r="F133" s="91"/>
      <c r="G133" s="91"/>
      <c r="H133" s="91"/>
      <c r="I133" s="91"/>
      <c r="J133" s="91"/>
      <c r="K133" s="91"/>
      <c r="L133" s="91"/>
      <c r="M133" s="91"/>
      <c r="N133" s="91"/>
      <c r="O133" s="91"/>
      <c r="P133" s="91"/>
      <c r="Q133" s="90"/>
      <c r="R133" s="90"/>
      <c r="S133" s="90"/>
      <c r="T133" s="90"/>
      <c r="U133" s="90"/>
      <c r="V133" s="90"/>
      <c r="W133" s="90"/>
      <c r="X133" s="90"/>
      <c r="Y133" s="90"/>
      <c r="Z133" s="90"/>
      <c r="AA133" s="90"/>
      <c r="AB133" s="90"/>
      <c r="AC133" s="90"/>
      <c r="AD133" s="90"/>
      <c r="AE133" s="90"/>
      <c r="AF133" s="90"/>
      <c r="AG133" s="90"/>
      <c r="AH133" s="90"/>
      <c r="AI133" s="90"/>
      <c r="AJ133" s="90"/>
      <c r="AK133" s="90"/>
      <c r="AL133" s="90"/>
      <c r="AM133" s="90"/>
      <c r="AN133" s="90"/>
      <c r="AO133" s="90"/>
      <c r="AP133" s="90"/>
      <c r="AQ133" s="90"/>
      <c r="AR133" s="90"/>
      <c r="AS133" s="90"/>
      <c r="AT133" s="90"/>
      <c r="AU133" s="90"/>
      <c r="AV133" s="90"/>
      <c r="AW133" s="90"/>
      <c r="AX133" s="90"/>
      <c r="AY133" s="90"/>
      <c r="AZ133" s="90"/>
      <c r="BA133" s="90"/>
    </row>
    <row r="134" spans="3:53">
      <c r="C134" s="91"/>
      <c r="D134" s="91"/>
      <c r="E134" s="91"/>
      <c r="F134" s="91"/>
      <c r="G134" s="91"/>
      <c r="H134" s="91"/>
      <c r="I134" s="91"/>
      <c r="J134" s="91"/>
      <c r="K134" s="91"/>
      <c r="L134" s="91"/>
      <c r="M134" s="91"/>
      <c r="N134" s="91"/>
      <c r="O134" s="91"/>
      <c r="P134" s="91"/>
      <c r="Q134" s="90"/>
      <c r="R134" s="90"/>
      <c r="S134" s="90"/>
      <c r="T134" s="90"/>
      <c r="U134" s="90"/>
      <c r="V134" s="90"/>
      <c r="W134" s="90"/>
      <c r="X134" s="90"/>
      <c r="Y134" s="90"/>
      <c r="Z134" s="90"/>
      <c r="AA134" s="90"/>
      <c r="AB134" s="90"/>
      <c r="AC134" s="90"/>
      <c r="AD134" s="90"/>
      <c r="AE134" s="90"/>
      <c r="AF134" s="90"/>
      <c r="AG134" s="90"/>
      <c r="AH134" s="90"/>
      <c r="AI134" s="90"/>
      <c r="AJ134" s="90"/>
      <c r="AK134" s="90"/>
      <c r="AL134" s="90"/>
      <c r="AM134" s="90"/>
      <c r="AN134" s="90"/>
      <c r="AO134" s="90"/>
      <c r="AP134" s="90"/>
      <c r="AQ134" s="90"/>
      <c r="AR134" s="90"/>
      <c r="AS134" s="90"/>
      <c r="AT134" s="90"/>
      <c r="AU134" s="90"/>
      <c r="AV134" s="90"/>
      <c r="AW134" s="90"/>
      <c r="AX134" s="90"/>
      <c r="AY134" s="90"/>
      <c r="AZ134" s="90"/>
      <c r="BA134" s="90"/>
    </row>
    <row r="135" spans="3:53">
      <c r="C135" s="91"/>
      <c r="D135" s="91"/>
      <c r="E135" s="91"/>
      <c r="F135" s="91"/>
      <c r="G135" s="91"/>
      <c r="H135" s="91"/>
      <c r="I135" s="91"/>
      <c r="J135" s="91"/>
      <c r="K135" s="91"/>
      <c r="L135" s="91"/>
      <c r="M135" s="91"/>
      <c r="N135" s="91"/>
      <c r="O135" s="91"/>
      <c r="P135" s="91"/>
      <c r="Q135" s="90"/>
      <c r="R135" s="90"/>
      <c r="S135" s="90"/>
      <c r="T135" s="90"/>
      <c r="U135" s="90"/>
      <c r="V135" s="90"/>
      <c r="W135" s="90"/>
      <c r="X135" s="90"/>
      <c r="Y135" s="90"/>
      <c r="Z135" s="90"/>
      <c r="AA135" s="90"/>
      <c r="AB135" s="90"/>
      <c r="AC135" s="90"/>
      <c r="AD135" s="90"/>
      <c r="AE135" s="90"/>
      <c r="AF135" s="90"/>
      <c r="AG135" s="90"/>
      <c r="AH135" s="90"/>
      <c r="AI135" s="90"/>
      <c r="AJ135" s="90"/>
      <c r="AK135" s="90"/>
      <c r="AL135" s="90"/>
      <c r="AM135" s="90"/>
      <c r="AN135" s="90"/>
      <c r="AO135" s="90"/>
      <c r="AP135" s="90"/>
      <c r="AQ135" s="90"/>
      <c r="AR135" s="90"/>
      <c r="AS135" s="90"/>
      <c r="AT135" s="90"/>
      <c r="AU135" s="90"/>
      <c r="AV135" s="90"/>
      <c r="AW135" s="90"/>
      <c r="AX135" s="90"/>
      <c r="AY135" s="90"/>
      <c r="AZ135" s="90"/>
      <c r="BA135" s="90"/>
    </row>
    <row r="136" spans="3:53">
      <c r="C136" s="91"/>
      <c r="D136" s="91"/>
      <c r="E136" s="91"/>
      <c r="F136" s="91"/>
      <c r="G136" s="91"/>
      <c r="H136" s="91"/>
      <c r="I136" s="91"/>
      <c r="J136" s="91"/>
      <c r="K136" s="91"/>
      <c r="L136" s="91"/>
      <c r="M136" s="91"/>
      <c r="N136" s="91"/>
      <c r="O136" s="91"/>
      <c r="P136" s="91"/>
      <c r="Q136" s="90"/>
      <c r="R136" s="90"/>
      <c r="S136" s="90"/>
      <c r="T136" s="90"/>
      <c r="U136" s="90"/>
      <c r="V136" s="90"/>
      <c r="W136" s="90"/>
      <c r="X136" s="90"/>
      <c r="Y136" s="90"/>
      <c r="Z136" s="90"/>
      <c r="AA136" s="90"/>
      <c r="AB136" s="90"/>
      <c r="AC136" s="90"/>
      <c r="AD136" s="90"/>
      <c r="AE136" s="90"/>
      <c r="AF136" s="90"/>
      <c r="AG136" s="90"/>
      <c r="AH136" s="90"/>
      <c r="AI136" s="90"/>
      <c r="AJ136" s="90"/>
      <c r="AK136" s="90"/>
      <c r="AL136" s="90"/>
      <c r="AM136" s="90"/>
      <c r="AN136" s="90"/>
      <c r="AO136" s="90"/>
      <c r="AP136" s="90"/>
      <c r="AQ136" s="90"/>
      <c r="AR136" s="90"/>
      <c r="AS136" s="90"/>
      <c r="AT136" s="90"/>
      <c r="AU136" s="90"/>
      <c r="AV136" s="90"/>
      <c r="AW136" s="90"/>
      <c r="AX136" s="90"/>
      <c r="AY136" s="90"/>
      <c r="AZ136" s="90"/>
      <c r="BA136" s="90"/>
    </row>
    <row r="137" spans="3:53">
      <c r="C137" s="91"/>
      <c r="D137" s="91"/>
      <c r="E137" s="91"/>
      <c r="F137" s="91"/>
      <c r="G137" s="91"/>
      <c r="H137" s="91"/>
      <c r="I137" s="91"/>
      <c r="J137" s="91"/>
      <c r="K137" s="91"/>
      <c r="L137" s="91"/>
      <c r="M137" s="91"/>
      <c r="N137" s="91"/>
      <c r="O137" s="91"/>
      <c r="P137" s="91"/>
      <c r="Q137" s="90"/>
      <c r="R137" s="90"/>
      <c r="S137" s="90"/>
      <c r="T137" s="90"/>
      <c r="U137" s="90"/>
      <c r="V137" s="90"/>
      <c r="W137" s="90"/>
      <c r="X137" s="90"/>
      <c r="Y137" s="90"/>
      <c r="Z137" s="90"/>
      <c r="AA137" s="90"/>
      <c r="AB137" s="90"/>
      <c r="AC137" s="90"/>
      <c r="AD137" s="90"/>
      <c r="AE137" s="90"/>
      <c r="AF137" s="90"/>
      <c r="AG137" s="90"/>
      <c r="AH137" s="90"/>
      <c r="AI137" s="90"/>
      <c r="AJ137" s="90"/>
      <c r="AK137" s="90"/>
      <c r="AL137" s="90"/>
      <c r="AM137" s="90"/>
      <c r="AN137" s="90"/>
      <c r="AO137" s="90"/>
      <c r="AP137" s="90"/>
      <c r="AQ137" s="90"/>
      <c r="AR137" s="90"/>
      <c r="AS137" s="90"/>
      <c r="AT137" s="90"/>
      <c r="AU137" s="90"/>
      <c r="AV137" s="90"/>
      <c r="AW137" s="90"/>
      <c r="AX137" s="90"/>
      <c r="AY137" s="90"/>
      <c r="AZ137" s="90"/>
      <c r="BA137" s="90"/>
    </row>
    <row r="138" spans="3:53">
      <c r="C138" s="91"/>
      <c r="D138" s="91"/>
      <c r="E138" s="91"/>
      <c r="F138" s="91"/>
      <c r="G138" s="91"/>
      <c r="H138" s="91"/>
      <c r="I138" s="91"/>
      <c r="J138" s="91"/>
      <c r="K138" s="91"/>
      <c r="L138" s="91"/>
      <c r="M138" s="91"/>
      <c r="N138" s="91"/>
      <c r="O138" s="91"/>
      <c r="P138" s="91"/>
      <c r="Q138" s="90"/>
      <c r="R138" s="90"/>
      <c r="S138" s="90"/>
      <c r="T138" s="90"/>
      <c r="U138" s="90"/>
      <c r="V138" s="90"/>
      <c r="W138" s="90"/>
      <c r="X138" s="90"/>
      <c r="Y138" s="90"/>
      <c r="Z138" s="90"/>
      <c r="AA138" s="90"/>
      <c r="AB138" s="90"/>
      <c r="AC138" s="90"/>
      <c r="AD138" s="90"/>
      <c r="AE138" s="90"/>
      <c r="AF138" s="90"/>
      <c r="AG138" s="90"/>
      <c r="AH138" s="90"/>
      <c r="AI138" s="90"/>
      <c r="AJ138" s="90"/>
      <c r="AK138" s="90"/>
      <c r="AL138" s="90"/>
      <c r="AM138" s="90"/>
      <c r="AN138" s="90"/>
      <c r="AO138" s="90"/>
      <c r="AP138" s="90"/>
      <c r="AQ138" s="90"/>
      <c r="AR138" s="90"/>
      <c r="AS138" s="90"/>
      <c r="AT138" s="90"/>
      <c r="AU138" s="90"/>
      <c r="AV138" s="90"/>
      <c r="AW138" s="90"/>
      <c r="AX138" s="90"/>
      <c r="AY138" s="90"/>
      <c r="AZ138" s="90"/>
      <c r="BA138" s="90"/>
    </row>
    <row r="139" spans="3:53">
      <c r="C139" s="91"/>
      <c r="D139" s="91"/>
      <c r="E139" s="91"/>
      <c r="F139" s="91"/>
      <c r="G139" s="91"/>
      <c r="H139" s="91"/>
      <c r="I139" s="91"/>
      <c r="J139" s="91"/>
      <c r="K139" s="91"/>
      <c r="L139" s="91"/>
      <c r="M139" s="91"/>
      <c r="N139" s="91"/>
      <c r="O139" s="91"/>
      <c r="P139" s="91"/>
      <c r="Q139" s="90"/>
      <c r="R139" s="90"/>
      <c r="S139" s="90"/>
      <c r="T139" s="90"/>
      <c r="U139" s="90"/>
      <c r="V139" s="90"/>
      <c r="W139" s="90"/>
      <c r="X139" s="90"/>
      <c r="Y139" s="90"/>
      <c r="Z139" s="90"/>
      <c r="AA139" s="90"/>
      <c r="AB139" s="90"/>
      <c r="AC139" s="90"/>
      <c r="AD139" s="90"/>
      <c r="AE139" s="90"/>
      <c r="AF139" s="90"/>
      <c r="AG139" s="90"/>
      <c r="AH139" s="90"/>
      <c r="AI139" s="90"/>
      <c r="AJ139" s="90"/>
      <c r="AK139" s="90"/>
      <c r="AL139" s="90"/>
      <c r="AM139" s="90"/>
      <c r="AN139" s="90"/>
      <c r="AO139" s="90"/>
      <c r="AP139" s="90"/>
      <c r="AQ139" s="90"/>
      <c r="AR139" s="90"/>
      <c r="AS139" s="90"/>
      <c r="AT139" s="90"/>
      <c r="AU139" s="90"/>
      <c r="AV139" s="90"/>
      <c r="AW139" s="90"/>
      <c r="AX139" s="90"/>
      <c r="AY139" s="90"/>
      <c r="AZ139" s="90"/>
      <c r="BA139" s="90"/>
    </row>
    <row r="140" spans="3:53">
      <c r="C140" s="91"/>
      <c r="D140" s="91"/>
      <c r="E140" s="91"/>
      <c r="F140" s="91"/>
      <c r="G140" s="91"/>
      <c r="H140" s="91"/>
      <c r="I140" s="91"/>
      <c r="J140" s="91"/>
      <c r="K140" s="91"/>
      <c r="L140" s="91"/>
      <c r="M140" s="91"/>
      <c r="N140" s="91"/>
      <c r="O140" s="91"/>
      <c r="P140" s="91"/>
      <c r="Q140" s="90"/>
      <c r="R140" s="90"/>
      <c r="S140" s="90"/>
      <c r="T140" s="90"/>
      <c r="U140" s="90"/>
      <c r="V140" s="90"/>
      <c r="W140" s="90"/>
      <c r="X140" s="90"/>
      <c r="Y140" s="90"/>
      <c r="Z140" s="90"/>
      <c r="AA140" s="90"/>
      <c r="AB140" s="90"/>
      <c r="AC140" s="90"/>
      <c r="AD140" s="90"/>
      <c r="AE140" s="90"/>
      <c r="AF140" s="90"/>
      <c r="AG140" s="90"/>
      <c r="AH140" s="90"/>
      <c r="AI140" s="90"/>
      <c r="AJ140" s="90"/>
      <c r="AK140" s="90"/>
      <c r="AL140" s="90"/>
      <c r="AM140" s="90"/>
      <c r="AN140" s="90"/>
      <c r="AO140" s="90"/>
      <c r="AP140" s="90"/>
      <c r="AQ140" s="90"/>
      <c r="AR140" s="90"/>
      <c r="AS140" s="90"/>
      <c r="AT140" s="90"/>
      <c r="AU140" s="90"/>
      <c r="AV140" s="90"/>
      <c r="AW140" s="90"/>
      <c r="AX140" s="90"/>
      <c r="AY140" s="90"/>
      <c r="AZ140" s="90"/>
      <c r="BA140" s="90"/>
    </row>
    <row r="141" spans="3:53">
      <c r="C141" s="91"/>
      <c r="D141" s="91"/>
      <c r="E141" s="91"/>
      <c r="F141" s="91"/>
      <c r="G141" s="91"/>
      <c r="H141" s="91"/>
      <c r="I141" s="91"/>
      <c r="J141" s="91"/>
      <c r="K141" s="91"/>
      <c r="L141" s="91"/>
      <c r="M141" s="91"/>
      <c r="N141" s="91"/>
      <c r="O141" s="91"/>
      <c r="P141" s="91"/>
      <c r="Q141" s="90"/>
      <c r="R141" s="90"/>
      <c r="S141" s="90"/>
      <c r="T141" s="90"/>
      <c r="U141" s="90"/>
      <c r="V141" s="90"/>
      <c r="W141" s="90"/>
      <c r="X141" s="90"/>
      <c r="Y141" s="90"/>
      <c r="Z141" s="90"/>
      <c r="AA141" s="90"/>
      <c r="AB141" s="90"/>
      <c r="AC141" s="90"/>
      <c r="AD141" s="90"/>
      <c r="AE141" s="90"/>
      <c r="AF141" s="90"/>
      <c r="AG141" s="90"/>
      <c r="AH141" s="90"/>
      <c r="AI141" s="90"/>
      <c r="AJ141" s="90"/>
      <c r="AK141" s="90"/>
      <c r="AL141" s="90"/>
      <c r="AM141" s="90"/>
      <c r="AN141" s="90"/>
      <c r="AO141" s="90"/>
      <c r="AP141" s="90"/>
      <c r="AQ141" s="90"/>
      <c r="AR141" s="90"/>
      <c r="AS141" s="90"/>
      <c r="AT141" s="90"/>
      <c r="AU141" s="90"/>
      <c r="AV141" s="90"/>
      <c r="AW141" s="90"/>
      <c r="AX141" s="90"/>
      <c r="AY141" s="90"/>
      <c r="AZ141" s="90"/>
      <c r="BA141" s="90"/>
    </row>
    <row r="142" spans="3:53">
      <c r="C142" s="91"/>
      <c r="D142" s="91"/>
      <c r="E142" s="91"/>
      <c r="F142" s="91"/>
      <c r="G142" s="91"/>
      <c r="H142" s="91"/>
      <c r="I142" s="91"/>
      <c r="J142" s="91"/>
      <c r="K142" s="91"/>
      <c r="L142" s="91"/>
      <c r="M142" s="91"/>
      <c r="N142" s="91"/>
      <c r="O142" s="91"/>
      <c r="P142" s="91"/>
      <c r="Q142" s="90"/>
      <c r="R142" s="90"/>
      <c r="S142" s="90"/>
      <c r="T142" s="90"/>
      <c r="U142" s="90"/>
      <c r="V142" s="90"/>
      <c r="W142" s="90"/>
      <c r="X142" s="90"/>
      <c r="Y142" s="90"/>
      <c r="Z142" s="90"/>
      <c r="AA142" s="90"/>
      <c r="AB142" s="90"/>
      <c r="AC142" s="90"/>
      <c r="AD142" s="90"/>
      <c r="AE142" s="90"/>
      <c r="AF142" s="90"/>
      <c r="AG142" s="90"/>
      <c r="AH142" s="90"/>
      <c r="AI142" s="90"/>
      <c r="AJ142" s="90"/>
      <c r="AK142" s="90"/>
      <c r="AL142" s="90"/>
      <c r="AM142" s="90"/>
      <c r="AN142" s="90"/>
      <c r="AO142" s="90"/>
      <c r="AP142" s="90"/>
      <c r="AQ142" s="90"/>
      <c r="AR142" s="90"/>
      <c r="AS142" s="90"/>
      <c r="AT142" s="90"/>
      <c r="AU142" s="90"/>
      <c r="AV142" s="90"/>
      <c r="AW142" s="90"/>
      <c r="AX142" s="90"/>
      <c r="AY142" s="90"/>
      <c r="AZ142" s="90"/>
      <c r="BA142" s="90"/>
    </row>
    <row r="143" spans="3:53">
      <c r="C143" s="91"/>
      <c r="D143" s="91"/>
      <c r="E143" s="91"/>
      <c r="F143" s="91"/>
      <c r="G143" s="91"/>
      <c r="H143" s="91"/>
      <c r="I143" s="91"/>
      <c r="J143" s="91"/>
      <c r="K143" s="91"/>
      <c r="L143" s="91"/>
      <c r="M143" s="91"/>
      <c r="N143" s="91"/>
      <c r="O143" s="91"/>
      <c r="P143" s="91"/>
      <c r="Q143" s="90"/>
      <c r="R143" s="90"/>
      <c r="S143" s="90"/>
      <c r="T143" s="90"/>
      <c r="U143" s="90"/>
      <c r="V143" s="90"/>
      <c r="W143" s="90"/>
      <c r="X143" s="90"/>
      <c r="Y143" s="90"/>
      <c r="Z143" s="90"/>
      <c r="AA143" s="90"/>
      <c r="AB143" s="90"/>
      <c r="AC143" s="90"/>
      <c r="AD143" s="90"/>
      <c r="AE143" s="90"/>
      <c r="AF143" s="90"/>
      <c r="AG143" s="90"/>
      <c r="AH143" s="90"/>
      <c r="AI143" s="90"/>
      <c r="AJ143" s="90"/>
      <c r="AK143" s="90"/>
      <c r="AL143" s="90"/>
      <c r="AM143" s="90"/>
      <c r="AN143" s="90"/>
      <c r="AO143" s="90"/>
      <c r="AP143" s="90"/>
      <c r="AQ143" s="90"/>
      <c r="AR143" s="90"/>
      <c r="AS143" s="90"/>
      <c r="AT143" s="90"/>
      <c r="AU143" s="90"/>
      <c r="AV143" s="90"/>
      <c r="AW143" s="90"/>
      <c r="AX143" s="90"/>
      <c r="AY143" s="90"/>
      <c r="AZ143" s="90"/>
      <c r="BA143" s="90"/>
    </row>
    <row r="144" spans="3:53">
      <c r="C144" s="91"/>
      <c r="D144" s="91"/>
      <c r="E144" s="91"/>
      <c r="F144" s="91"/>
      <c r="G144" s="91"/>
      <c r="H144" s="91"/>
      <c r="I144" s="91"/>
      <c r="J144" s="91"/>
      <c r="K144" s="91"/>
      <c r="L144" s="91"/>
      <c r="M144" s="91"/>
      <c r="N144" s="91"/>
      <c r="O144" s="91"/>
      <c r="P144" s="91"/>
      <c r="Q144" s="90"/>
      <c r="R144" s="90"/>
      <c r="S144" s="90"/>
      <c r="T144" s="90"/>
      <c r="U144" s="90"/>
      <c r="V144" s="90"/>
      <c r="W144" s="90"/>
      <c r="X144" s="90"/>
      <c r="Y144" s="90"/>
      <c r="Z144" s="90"/>
      <c r="AA144" s="90"/>
      <c r="AB144" s="90"/>
      <c r="AC144" s="90"/>
      <c r="AD144" s="90"/>
      <c r="AE144" s="90"/>
      <c r="AF144" s="90"/>
      <c r="AG144" s="90"/>
      <c r="AH144" s="90"/>
      <c r="AI144" s="90"/>
      <c r="AJ144" s="90"/>
      <c r="AK144" s="90"/>
      <c r="AL144" s="90"/>
      <c r="AM144" s="90"/>
      <c r="AN144" s="90"/>
      <c r="AO144" s="90"/>
      <c r="AP144" s="90"/>
      <c r="AQ144" s="90"/>
      <c r="AR144" s="90"/>
      <c r="AS144" s="90"/>
      <c r="AT144" s="90"/>
      <c r="AU144" s="90"/>
      <c r="AV144" s="90"/>
      <c r="AW144" s="90"/>
      <c r="AX144" s="90"/>
      <c r="AY144" s="90"/>
      <c r="AZ144" s="90"/>
      <c r="BA144" s="90"/>
    </row>
    <row r="145" spans="3:53">
      <c r="C145" s="91"/>
      <c r="D145" s="91"/>
      <c r="E145" s="91"/>
      <c r="F145" s="91"/>
      <c r="G145" s="91"/>
      <c r="H145" s="91"/>
      <c r="I145" s="91"/>
      <c r="J145" s="91"/>
      <c r="K145" s="91"/>
      <c r="L145" s="91"/>
      <c r="M145" s="91"/>
      <c r="N145" s="91"/>
      <c r="O145" s="91"/>
      <c r="P145" s="91"/>
      <c r="Q145" s="90"/>
      <c r="R145" s="90"/>
      <c r="S145" s="90"/>
      <c r="T145" s="90"/>
      <c r="U145" s="90"/>
      <c r="V145" s="90"/>
      <c r="W145" s="90"/>
      <c r="X145" s="90"/>
      <c r="Y145" s="90"/>
      <c r="Z145" s="90"/>
      <c r="AA145" s="90"/>
      <c r="AB145" s="90"/>
      <c r="AC145" s="90"/>
      <c r="AD145" s="90"/>
      <c r="AE145" s="90"/>
      <c r="AF145" s="90"/>
      <c r="AG145" s="90"/>
      <c r="AH145" s="90"/>
      <c r="AI145" s="90"/>
      <c r="AJ145" s="90"/>
      <c r="AK145" s="90"/>
      <c r="AL145" s="90"/>
      <c r="AM145" s="90"/>
      <c r="AN145" s="90"/>
      <c r="AO145" s="90"/>
      <c r="AP145" s="90"/>
      <c r="AQ145" s="90"/>
      <c r="AR145" s="90"/>
      <c r="AS145" s="90"/>
      <c r="AT145" s="90"/>
      <c r="AU145" s="90"/>
      <c r="AV145" s="90"/>
      <c r="AW145" s="90"/>
      <c r="AX145" s="90"/>
      <c r="AY145" s="90"/>
      <c r="AZ145" s="90"/>
      <c r="BA145" s="90"/>
    </row>
    <row r="146" spans="3:53">
      <c r="C146" s="91"/>
      <c r="D146" s="91"/>
      <c r="E146" s="91"/>
      <c r="F146" s="91"/>
      <c r="G146" s="91"/>
      <c r="H146" s="91"/>
      <c r="I146" s="91"/>
      <c r="J146" s="91"/>
      <c r="K146" s="91"/>
      <c r="L146" s="91"/>
      <c r="M146" s="91"/>
      <c r="N146" s="91"/>
      <c r="O146" s="91"/>
      <c r="P146" s="91"/>
      <c r="Q146" s="90"/>
      <c r="R146" s="90"/>
      <c r="S146" s="90"/>
      <c r="T146" s="90"/>
      <c r="U146" s="90"/>
      <c r="V146" s="90"/>
      <c r="W146" s="90"/>
      <c r="X146" s="90"/>
      <c r="Y146" s="90"/>
      <c r="Z146" s="90"/>
      <c r="AA146" s="90"/>
      <c r="AB146" s="90"/>
      <c r="AC146" s="90"/>
      <c r="AD146" s="90"/>
      <c r="AE146" s="90"/>
      <c r="AF146" s="90"/>
      <c r="AG146" s="90"/>
      <c r="AH146" s="90"/>
      <c r="AI146" s="90"/>
      <c r="AJ146" s="90"/>
      <c r="AK146" s="90"/>
      <c r="AL146" s="90"/>
      <c r="AM146" s="90"/>
      <c r="AN146" s="90"/>
      <c r="AO146" s="90"/>
      <c r="AP146" s="90"/>
      <c r="AQ146" s="90"/>
      <c r="AR146" s="90"/>
      <c r="AS146" s="90"/>
      <c r="AT146" s="90"/>
      <c r="AU146" s="90"/>
      <c r="AV146" s="90"/>
      <c r="AW146" s="90"/>
      <c r="AX146" s="90"/>
      <c r="AY146" s="90"/>
      <c r="AZ146" s="90"/>
      <c r="BA146" s="90"/>
    </row>
    <row r="147" spans="3:53">
      <c r="C147" s="91"/>
      <c r="D147" s="91"/>
      <c r="E147" s="91"/>
      <c r="F147" s="91"/>
      <c r="G147" s="91"/>
      <c r="H147" s="91"/>
      <c r="I147" s="91"/>
      <c r="J147" s="91"/>
      <c r="K147" s="91"/>
      <c r="L147" s="91"/>
      <c r="M147" s="91"/>
      <c r="N147" s="91"/>
      <c r="O147" s="91"/>
      <c r="P147" s="91"/>
      <c r="Q147" s="90"/>
      <c r="R147" s="90"/>
      <c r="S147" s="90"/>
      <c r="T147" s="90"/>
      <c r="U147" s="90"/>
      <c r="V147" s="90"/>
      <c r="W147" s="90"/>
      <c r="X147" s="90"/>
      <c r="Y147" s="90"/>
      <c r="Z147" s="90"/>
      <c r="AA147" s="90"/>
      <c r="AB147" s="90"/>
      <c r="AC147" s="90"/>
      <c r="AD147" s="90"/>
      <c r="AE147" s="90"/>
      <c r="AF147" s="90"/>
      <c r="AG147" s="90"/>
      <c r="AH147" s="90"/>
      <c r="AI147" s="90"/>
      <c r="AJ147" s="90"/>
      <c r="AK147" s="90"/>
      <c r="AL147" s="90"/>
      <c r="AM147" s="90"/>
      <c r="AN147" s="90"/>
      <c r="AO147" s="90"/>
      <c r="AP147" s="90"/>
      <c r="AQ147" s="90"/>
      <c r="AR147" s="90"/>
      <c r="AS147" s="90"/>
      <c r="AT147" s="90"/>
      <c r="AU147" s="90"/>
      <c r="AV147" s="90"/>
      <c r="AW147" s="90"/>
      <c r="AX147" s="90"/>
      <c r="AY147" s="90"/>
      <c r="AZ147" s="90"/>
      <c r="BA147" s="90"/>
    </row>
    <row r="148" spans="3:53">
      <c r="C148" s="91"/>
      <c r="D148" s="91"/>
      <c r="E148" s="91"/>
      <c r="F148" s="91"/>
      <c r="G148" s="91"/>
      <c r="H148" s="91"/>
      <c r="I148" s="91"/>
      <c r="J148" s="91"/>
      <c r="K148" s="91"/>
      <c r="L148" s="91"/>
      <c r="M148" s="91"/>
      <c r="N148" s="91"/>
      <c r="O148" s="91"/>
      <c r="P148" s="91"/>
      <c r="Q148" s="90"/>
      <c r="R148" s="90"/>
      <c r="S148" s="90"/>
      <c r="T148" s="90"/>
      <c r="U148" s="90"/>
      <c r="V148" s="90"/>
      <c r="W148" s="90"/>
      <c r="X148" s="90"/>
      <c r="Y148" s="90"/>
      <c r="Z148" s="90"/>
      <c r="AA148" s="90"/>
      <c r="AB148" s="90"/>
      <c r="AC148" s="90"/>
      <c r="AD148" s="90"/>
      <c r="AE148" s="90"/>
      <c r="AF148" s="90"/>
      <c r="AG148" s="90"/>
      <c r="AH148" s="90"/>
      <c r="AI148" s="90"/>
      <c r="AJ148" s="90"/>
      <c r="AK148" s="90"/>
      <c r="AL148" s="90"/>
      <c r="AM148" s="90"/>
      <c r="AN148" s="90"/>
      <c r="AO148" s="90"/>
      <c r="AP148" s="90"/>
      <c r="AQ148" s="90"/>
      <c r="AR148" s="90"/>
      <c r="AS148" s="90"/>
      <c r="AT148" s="90"/>
      <c r="AU148" s="90"/>
      <c r="AV148" s="90"/>
      <c r="AW148" s="90"/>
      <c r="AX148" s="90"/>
      <c r="AY148" s="90"/>
      <c r="AZ148" s="90"/>
      <c r="BA148" s="90"/>
    </row>
    <row r="149" spans="3:53">
      <c r="C149" s="91"/>
      <c r="D149" s="91"/>
      <c r="E149" s="91"/>
      <c r="F149" s="91"/>
      <c r="G149" s="91"/>
      <c r="H149" s="91"/>
      <c r="I149" s="91"/>
      <c r="J149" s="91"/>
      <c r="K149" s="91"/>
      <c r="L149" s="91"/>
      <c r="M149" s="91"/>
      <c r="N149" s="91"/>
      <c r="O149" s="91"/>
      <c r="P149" s="91"/>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0"/>
      <c r="AN149" s="90"/>
      <c r="AO149" s="90"/>
      <c r="AP149" s="90"/>
      <c r="AQ149" s="90"/>
      <c r="AR149" s="90"/>
      <c r="AS149" s="90"/>
      <c r="AT149" s="90"/>
      <c r="AU149" s="90"/>
      <c r="AV149" s="90"/>
      <c r="AW149" s="90"/>
      <c r="AX149" s="90"/>
      <c r="AY149" s="90"/>
      <c r="AZ149" s="90"/>
      <c r="BA149" s="90"/>
    </row>
    <row r="150" spans="3:53">
      <c r="C150" s="91"/>
      <c r="D150" s="91"/>
      <c r="E150" s="91"/>
      <c r="F150" s="91"/>
      <c r="G150" s="91"/>
      <c r="H150" s="91"/>
      <c r="I150" s="91"/>
      <c r="J150" s="91"/>
      <c r="K150" s="91"/>
      <c r="L150" s="91"/>
      <c r="M150" s="91"/>
      <c r="N150" s="91"/>
      <c r="O150" s="91"/>
      <c r="P150" s="91"/>
      <c r="Q150" s="90"/>
      <c r="R150" s="90"/>
      <c r="S150" s="90"/>
      <c r="T150" s="90"/>
      <c r="U150" s="90"/>
      <c r="V150" s="90"/>
      <c r="W150" s="90"/>
      <c r="X150" s="90"/>
      <c r="Y150" s="90"/>
      <c r="Z150" s="90"/>
      <c r="AA150" s="90"/>
      <c r="AB150" s="90"/>
      <c r="AC150" s="90"/>
      <c r="AD150" s="90"/>
      <c r="AE150" s="90"/>
      <c r="AF150" s="90"/>
      <c r="AG150" s="90"/>
      <c r="AH150" s="90"/>
      <c r="AI150" s="90"/>
      <c r="AJ150" s="90"/>
      <c r="AK150" s="90"/>
      <c r="AL150" s="90"/>
      <c r="AM150" s="90"/>
      <c r="AN150" s="90"/>
      <c r="AO150" s="90"/>
      <c r="AP150" s="90"/>
      <c r="AQ150" s="90"/>
      <c r="AR150" s="90"/>
      <c r="AS150" s="90"/>
      <c r="AT150" s="90"/>
      <c r="AU150" s="90"/>
      <c r="AV150" s="90"/>
      <c r="AW150" s="90"/>
      <c r="AX150" s="90"/>
      <c r="AY150" s="90"/>
      <c r="AZ150" s="90"/>
      <c r="BA150" s="90"/>
    </row>
    <row r="151" spans="3:53">
      <c r="C151" s="91"/>
      <c r="D151" s="91"/>
      <c r="E151" s="91"/>
      <c r="F151" s="91"/>
      <c r="G151" s="91"/>
      <c r="H151" s="91"/>
      <c r="I151" s="91"/>
      <c r="J151" s="91"/>
      <c r="K151" s="91"/>
      <c r="L151" s="91"/>
      <c r="M151" s="91"/>
      <c r="N151" s="91"/>
      <c r="O151" s="91"/>
      <c r="P151" s="91"/>
      <c r="Q151" s="90"/>
      <c r="R151" s="90"/>
      <c r="S151" s="90"/>
      <c r="T151" s="90"/>
      <c r="U151" s="90"/>
      <c r="V151" s="90"/>
      <c r="W151" s="90"/>
      <c r="X151" s="90"/>
      <c r="Y151" s="90"/>
      <c r="Z151" s="90"/>
      <c r="AA151" s="90"/>
      <c r="AB151" s="90"/>
      <c r="AC151" s="90"/>
      <c r="AD151" s="90"/>
      <c r="AE151" s="90"/>
      <c r="AF151" s="90"/>
      <c r="AG151" s="90"/>
      <c r="AH151" s="90"/>
      <c r="AI151" s="90"/>
      <c r="AJ151" s="90"/>
      <c r="AK151" s="90"/>
      <c r="AL151" s="90"/>
      <c r="AM151" s="90"/>
      <c r="AN151" s="90"/>
      <c r="AO151" s="90"/>
      <c r="AP151" s="90"/>
      <c r="AQ151" s="90"/>
      <c r="AR151" s="90"/>
      <c r="AS151" s="90"/>
      <c r="AT151" s="90"/>
      <c r="AU151" s="90"/>
      <c r="AV151" s="90"/>
      <c r="AW151" s="90"/>
      <c r="AX151" s="90"/>
      <c r="AY151" s="90"/>
      <c r="AZ151" s="90"/>
      <c r="BA151" s="90"/>
    </row>
    <row r="152" spans="3:53">
      <c r="C152" s="91"/>
      <c r="D152" s="91"/>
      <c r="E152" s="91"/>
      <c r="F152" s="91"/>
      <c r="G152" s="91"/>
      <c r="H152" s="91"/>
      <c r="I152" s="91"/>
      <c r="J152" s="91"/>
      <c r="K152" s="91"/>
      <c r="L152" s="91"/>
      <c r="M152" s="91"/>
      <c r="N152" s="91"/>
      <c r="O152" s="91"/>
      <c r="P152" s="91"/>
      <c r="Q152" s="90"/>
      <c r="R152" s="90"/>
      <c r="S152" s="90"/>
      <c r="T152" s="90"/>
      <c r="U152" s="90"/>
      <c r="V152" s="90"/>
      <c r="W152" s="90"/>
      <c r="X152" s="90"/>
      <c r="Y152" s="90"/>
      <c r="Z152" s="90"/>
      <c r="AA152" s="90"/>
      <c r="AB152" s="90"/>
      <c r="AC152" s="90"/>
      <c r="AD152" s="90"/>
      <c r="AE152" s="90"/>
      <c r="AF152" s="90"/>
      <c r="AG152" s="90"/>
      <c r="AH152" s="90"/>
      <c r="AI152" s="90"/>
      <c r="AJ152" s="90"/>
      <c r="AK152" s="90"/>
      <c r="AL152" s="90"/>
      <c r="AM152" s="90"/>
      <c r="AN152" s="90"/>
      <c r="AO152" s="90"/>
      <c r="AP152" s="90"/>
      <c r="AQ152" s="90"/>
      <c r="AR152" s="90"/>
      <c r="AS152" s="90"/>
      <c r="AT152" s="90"/>
      <c r="AU152" s="90"/>
      <c r="AV152" s="90"/>
      <c r="AW152" s="90"/>
      <c r="AX152" s="90"/>
      <c r="AY152" s="90"/>
      <c r="AZ152" s="90"/>
      <c r="BA152" s="90"/>
    </row>
    <row r="153" spans="3:53">
      <c r="C153" s="91"/>
      <c r="D153" s="91"/>
      <c r="E153" s="91"/>
      <c r="F153" s="91"/>
      <c r="G153" s="91"/>
      <c r="H153" s="91"/>
      <c r="I153" s="91"/>
      <c r="J153" s="91"/>
      <c r="K153" s="91"/>
      <c r="L153" s="91"/>
      <c r="M153" s="91"/>
      <c r="N153" s="91"/>
      <c r="O153" s="91"/>
      <c r="P153" s="91"/>
      <c r="Q153" s="90"/>
      <c r="R153" s="90"/>
      <c r="S153" s="90"/>
      <c r="T153" s="90"/>
      <c r="U153" s="90"/>
      <c r="V153" s="90"/>
      <c r="W153" s="90"/>
      <c r="X153" s="90"/>
      <c r="Y153" s="90"/>
      <c r="Z153" s="90"/>
      <c r="AA153" s="90"/>
      <c r="AB153" s="90"/>
      <c r="AC153" s="90"/>
      <c r="AD153" s="90"/>
      <c r="AE153" s="90"/>
      <c r="AF153" s="90"/>
      <c r="AG153" s="90"/>
      <c r="AH153" s="90"/>
      <c r="AI153" s="90"/>
      <c r="AJ153" s="90"/>
      <c r="AK153" s="90"/>
      <c r="AL153" s="90"/>
      <c r="AM153" s="90"/>
      <c r="AN153" s="90"/>
      <c r="AO153" s="90"/>
      <c r="AP153" s="90"/>
      <c r="AQ153" s="90"/>
      <c r="AR153" s="90"/>
      <c r="AS153" s="90"/>
      <c r="AT153" s="90"/>
      <c r="AU153" s="90"/>
      <c r="AV153" s="90"/>
      <c r="AW153" s="90"/>
      <c r="AX153" s="90"/>
      <c r="AY153" s="90"/>
      <c r="AZ153" s="90"/>
      <c r="BA153" s="90"/>
    </row>
    <row r="154" spans="3:53">
      <c r="C154" s="91"/>
      <c r="D154" s="91"/>
      <c r="E154" s="91"/>
      <c r="F154" s="91"/>
      <c r="G154" s="91"/>
      <c r="H154" s="91"/>
      <c r="I154" s="91"/>
      <c r="J154" s="91"/>
      <c r="K154" s="91"/>
      <c r="L154" s="91"/>
      <c r="M154" s="91"/>
      <c r="N154" s="91"/>
      <c r="O154" s="91"/>
      <c r="P154" s="91"/>
      <c r="Q154" s="90"/>
      <c r="R154" s="90"/>
      <c r="S154" s="90"/>
      <c r="T154" s="90"/>
      <c r="U154" s="90"/>
      <c r="V154" s="90"/>
      <c r="W154" s="90"/>
      <c r="X154" s="90"/>
      <c r="Y154" s="90"/>
      <c r="Z154" s="90"/>
      <c r="AA154" s="90"/>
      <c r="AB154" s="90"/>
      <c r="AC154" s="90"/>
      <c r="AD154" s="90"/>
      <c r="AE154" s="90"/>
      <c r="AF154" s="90"/>
      <c r="AG154" s="90"/>
      <c r="AH154" s="90"/>
      <c r="AI154" s="90"/>
      <c r="AJ154" s="90"/>
      <c r="AK154" s="90"/>
      <c r="AL154" s="90"/>
      <c r="AM154" s="90"/>
      <c r="AN154" s="90"/>
      <c r="AO154" s="90"/>
      <c r="AP154" s="90"/>
      <c r="AQ154" s="90"/>
      <c r="AR154" s="90"/>
      <c r="AS154" s="90"/>
      <c r="AT154" s="90"/>
      <c r="AU154" s="90"/>
      <c r="AV154" s="90"/>
      <c r="AW154" s="90"/>
      <c r="AX154" s="90"/>
      <c r="AY154" s="90"/>
      <c r="AZ154" s="90"/>
      <c r="BA154" s="90"/>
    </row>
    <row r="155" spans="3:53">
      <c r="C155" s="91"/>
      <c r="D155" s="91"/>
      <c r="E155" s="91"/>
      <c r="F155" s="91"/>
      <c r="G155" s="91"/>
      <c r="H155" s="91"/>
      <c r="I155" s="91"/>
      <c r="J155" s="91"/>
      <c r="K155" s="91"/>
      <c r="L155" s="91"/>
      <c r="M155" s="91"/>
      <c r="N155" s="91"/>
      <c r="O155" s="91"/>
      <c r="P155" s="91"/>
      <c r="Q155" s="90"/>
      <c r="R155" s="90"/>
      <c r="S155" s="90"/>
      <c r="T155" s="90"/>
      <c r="U155" s="90"/>
      <c r="V155" s="90"/>
      <c r="W155" s="90"/>
      <c r="X155" s="90"/>
      <c r="Y155" s="90"/>
      <c r="Z155" s="90"/>
      <c r="AA155" s="90"/>
      <c r="AB155" s="90"/>
      <c r="AC155" s="90"/>
      <c r="AD155" s="90"/>
      <c r="AE155" s="90"/>
      <c r="AF155" s="90"/>
      <c r="AG155" s="90"/>
      <c r="AH155" s="90"/>
      <c r="AI155" s="90"/>
      <c r="AJ155" s="90"/>
      <c r="AK155" s="90"/>
      <c r="AL155" s="90"/>
      <c r="AM155" s="90"/>
      <c r="AN155" s="90"/>
      <c r="AO155" s="90"/>
      <c r="AP155" s="90"/>
      <c r="AQ155" s="90"/>
      <c r="AR155" s="90"/>
      <c r="AS155" s="90"/>
      <c r="AT155" s="90"/>
      <c r="AU155" s="90"/>
      <c r="AV155" s="90"/>
      <c r="AW155" s="90"/>
      <c r="AX155" s="90"/>
      <c r="AY155" s="90"/>
      <c r="AZ155" s="90"/>
      <c r="BA155" s="90"/>
    </row>
    <row r="156" spans="3:53">
      <c r="C156" s="91"/>
      <c r="D156" s="91"/>
      <c r="E156" s="91"/>
      <c r="F156" s="91"/>
      <c r="G156" s="91"/>
      <c r="H156" s="91"/>
      <c r="I156" s="91"/>
      <c r="J156" s="91"/>
      <c r="K156" s="91"/>
      <c r="L156" s="91"/>
      <c r="M156" s="91"/>
      <c r="N156" s="91"/>
      <c r="O156" s="91"/>
      <c r="P156" s="91"/>
      <c r="Q156" s="90"/>
      <c r="R156" s="90"/>
      <c r="S156" s="90"/>
      <c r="T156" s="90"/>
      <c r="U156" s="90"/>
      <c r="V156" s="90"/>
      <c r="W156" s="90"/>
      <c r="X156" s="90"/>
      <c r="Y156" s="90"/>
      <c r="Z156" s="90"/>
      <c r="AA156" s="90"/>
      <c r="AB156" s="90"/>
      <c r="AC156" s="90"/>
      <c r="AD156" s="90"/>
      <c r="AE156" s="90"/>
      <c r="AF156" s="90"/>
      <c r="AG156" s="90"/>
      <c r="AH156" s="90"/>
      <c r="AI156" s="90"/>
      <c r="AJ156" s="90"/>
      <c r="AK156" s="90"/>
      <c r="AL156" s="90"/>
      <c r="AM156" s="90"/>
      <c r="AN156" s="90"/>
      <c r="AO156" s="90"/>
      <c r="AP156" s="90"/>
      <c r="AQ156" s="90"/>
      <c r="AR156" s="90"/>
      <c r="AS156" s="90"/>
      <c r="AT156" s="90"/>
      <c r="AU156" s="90"/>
      <c r="AV156" s="90"/>
      <c r="AW156" s="90"/>
      <c r="AX156" s="90"/>
      <c r="AY156" s="90"/>
      <c r="AZ156" s="90"/>
      <c r="BA156" s="90"/>
    </row>
    <row r="157" spans="3:53">
      <c r="C157" s="91"/>
      <c r="D157" s="91"/>
      <c r="E157" s="91"/>
      <c r="F157" s="91"/>
      <c r="G157" s="91"/>
      <c r="H157" s="91"/>
      <c r="I157" s="91"/>
      <c r="J157" s="91"/>
      <c r="K157" s="91"/>
      <c r="L157" s="91"/>
      <c r="M157" s="91"/>
      <c r="N157" s="91"/>
      <c r="O157" s="91"/>
      <c r="P157" s="91"/>
      <c r="Q157" s="90"/>
      <c r="R157" s="90"/>
      <c r="S157" s="90"/>
      <c r="T157" s="90"/>
      <c r="U157" s="90"/>
      <c r="V157" s="90"/>
      <c r="W157" s="90"/>
      <c r="X157" s="90"/>
      <c r="Y157" s="90"/>
      <c r="Z157" s="90"/>
      <c r="AA157" s="90"/>
      <c r="AB157" s="90"/>
      <c r="AC157" s="90"/>
      <c r="AD157" s="90"/>
      <c r="AE157" s="90"/>
      <c r="AF157" s="90"/>
      <c r="AG157" s="90"/>
      <c r="AH157" s="90"/>
      <c r="AI157" s="90"/>
      <c r="AJ157" s="90"/>
      <c r="AK157" s="90"/>
      <c r="AL157" s="90"/>
      <c r="AM157" s="90"/>
      <c r="AN157" s="90"/>
      <c r="AO157" s="90"/>
      <c r="AP157" s="90"/>
      <c r="AQ157" s="90"/>
      <c r="AR157" s="90"/>
      <c r="AS157" s="90"/>
      <c r="AT157" s="90"/>
      <c r="AU157" s="90"/>
      <c r="AV157" s="90"/>
      <c r="AW157" s="90"/>
      <c r="AX157" s="90"/>
      <c r="AY157" s="90"/>
      <c r="AZ157" s="90"/>
      <c r="BA157" s="90"/>
    </row>
    <row r="158" spans="3:53">
      <c r="C158" s="91"/>
      <c r="D158" s="91"/>
      <c r="E158" s="91"/>
      <c r="F158" s="91"/>
      <c r="G158" s="91"/>
      <c r="H158" s="91"/>
      <c r="I158" s="91"/>
      <c r="J158" s="91"/>
      <c r="K158" s="91"/>
      <c r="L158" s="91"/>
      <c r="M158" s="91"/>
      <c r="N158" s="91"/>
      <c r="O158" s="91"/>
      <c r="P158" s="91"/>
      <c r="Q158" s="90"/>
      <c r="R158" s="90"/>
      <c r="S158" s="90"/>
      <c r="T158" s="90"/>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row>
    <row r="159" spans="3:53">
      <c r="C159" s="91"/>
      <c r="D159" s="91"/>
      <c r="E159" s="91"/>
      <c r="F159" s="91"/>
      <c r="G159" s="91"/>
      <c r="H159" s="91"/>
      <c r="I159" s="91"/>
      <c r="J159" s="91"/>
      <c r="K159" s="91"/>
      <c r="L159" s="91"/>
      <c r="M159" s="91"/>
      <c r="N159" s="91"/>
      <c r="O159" s="91"/>
      <c r="P159" s="91"/>
      <c r="Q159" s="90"/>
      <c r="R159" s="90"/>
      <c r="S159" s="90"/>
      <c r="T159" s="90"/>
      <c r="U159" s="90"/>
      <c r="V159" s="90"/>
      <c r="W159" s="90"/>
      <c r="X159" s="90"/>
      <c r="Y159" s="90"/>
      <c r="Z159" s="90"/>
      <c r="AA159" s="90"/>
      <c r="AB159" s="90"/>
      <c r="AC159" s="90"/>
      <c r="AD159" s="90"/>
      <c r="AE159" s="90"/>
      <c r="AF159" s="90"/>
      <c r="AG159" s="90"/>
      <c r="AH159" s="90"/>
      <c r="AI159" s="90"/>
      <c r="AJ159" s="90"/>
      <c r="AK159" s="90"/>
      <c r="AL159" s="90"/>
      <c r="AM159" s="90"/>
      <c r="AN159" s="90"/>
      <c r="AO159" s="90"/>
      <c r="AP159" s="90"/>
      <c r="AQ159" s="90"/>
      <c r="AR159" s="90"/>
      <c r="AS159" s="90"/>
      <c r="AT159" s="90"/>
      <c r="AU159" s="90"/>
      <c r="AV159" s="90"/>
      <c r="AW159" s="90"/>
      <c r="AX159" s="90"/>
      <c r="AY159" s="90"/>
      <c r="AZ159" s="90"/>
      <c r="BA159" s="90"/>
    </row>
    <row r="160" spans="3:53">
      <c r="C160" s="91"/>
      <c r="D160" s="91"/>
      <c r="E160" s="91"/>
      <c r="F160" s="91"/>
      <c r="G160" s="91"/>
      <c r="H160" s="91"/>
      <c r="I160" s="91"/>
      <c r="J160" s="91"/>
      <c r="K160" s="91"/>
      <c r="L160" s="91"/>
      <c r="M160" s="91"/>
      <c r="N160" s="91"/>
      <c r="O160" s="91"/>
      <c r="P160" s="91"/>
      <c r="Q160" s="90"/>
      <c r="R160" s="90"/>
      <c r="S160" s="90"/>
      <c r="T160" s="90"/>
      <c r="U160" s="90"/>
      <c r="V160" s="90"/>
      <c r="W160" s="90"/>
      <c r="X160" s="90"/>
      <c r="Y160" s="90"/>
      <c r="Z160" s="90"/>
      <c r="AA160" s="90"/>
      <c r="AB160" s="90"/>
      <c r="AC160" s="90"/>
      <c r="AD160" s="90"/>
      <c r="AE160" s="90"/>
      <c r="AF160" s="90"/>
      <c r="AG160" s="90"/>
      <c r="AH160" s="90"/>
      <c r="AI160" s="90"/>
      <c r="AJ160" s="90"/>
      <c r="AK160" s="90"/>
      <c r="AL160" s="90"/>
      <c r="AM160" s="90"/>
      <c r="AN160" s="90"/>
      <c r="AO160" s="90"/>
      <c r="AP160" s="90"/>
      <c r="AQ160" s="90"/>
      <c r="AR160" s="90"/>
      <c r="AS160" s="90"/>
      <c r="AT160" s="90"/>
      <c r="AU160" s="90"/>
      <c r="AV160" s="90"/>
      <c r="AW160" s="90"/>
      <c r="AX160" s="90"/>
      <c r="AY160" s="90"/>
      <c r="AZ160" s="90"/>
      <c r="BA160" s="90"/>
    </row>
    <row r="161" spans="3:53">
      <c r="C161" s="91"/>
      <c r="D161" s="91"/>
      <c r="E161" s="91"/>
      <c r="F161" s="91"/>
      <c r="G161" s="91"/>
      <c r="H161" s="91"/>
      <c r="I161" s="91"/>
      <c r="J161" s="91"/>
      <c r="K161" s="91"/>
      <c r="L161" s="91"/>
      <c r="M161" s="91"/>
      <c r="N161" s="91"/>
      <c r="O161" s="91"/>
      <c r="P161" s="91"/>
      <c r="Q161" s="90"/>
      <c r="R161" s="90"/>
      <c r="S161" s="90"/>
      <c r="T161" s="90"/>
      <c r="U161" s="90"/>
      <c r="V161" s="90"/>
      <c r="W161" s="90"/>
      <c r="X161" s="90"/>
      <c r="Y161" s="90"/>
      <c r="Z161" s="90"/>
      <c r="AA161" s="90"/>
      <c r="AB161" s="90"/>
      <c r="AC161" s="90"/>
      <c r="AD161" s="90"/>
      <c r="AE161" s="90"/>
      <c r="AF161" s="90"/>
      <c r="AG161" s="90"/>
      <c r="AH161" s="90"/>
      <c r="AI161" s="90"/>
      <c r="AJ161" s="90"/>
      <c r="AK161" s="90"/>
      <c r="AL161" s="90"/>
      <c r="AM161" s="90"/>
      <c r="AN161" s="90"/>
      <c r="AO161" s="90"/>
      <c r="AP161" s="90"/>
      <c r="AQ161" s="90"/>
      <c r="AR161" s="90"/>
      <c r="AS161" s="90"/>
      <c r="AT161" s="90"/>
      <c r="AU161" s="90"/>
      <c r="AV161" s="90"/>
      <c r="AW161" s="90"/>
      <c r="AX161" s="90"/>
      <c r="AY161" s="90"/>
      <c r="AZ161" s="90"/>
      <c r="BA161" s="90"/>
    </row>
    <row r="162" spans="3:53">
      <c r="C162" s="91"/>
      <c r="D162" s="91"/>
      <c r="E162" s="91"/>
      <c r="F162" s="91"/>
      <c r="G162" s="91"/>
      <c r="H162" s="91"/>
      <c r="I162" s="91"/>
      <c r="J162" s="91"/>
      <c r="K162" s="91"/>
      <c r="L162" s="91"/>
      <c r="M162" s="91"/>
      <c r="N162" s="91"/>
      <c r="O162" s="91"/>
      <c r="P162" s="91"/>
      <c r="Q162" s="90"/>
      <c r="R162" s="90"/>
      <c r="S162" s="90"/>
      <c r="T162" s="90"/>
      <c r="U162" s="90"/>
      <c r="V162" s="90"/>
      <c r="W162" s="90"/>
      <c r="X162" s="90"/>
      <c r="Y162" s="90"/>
      <c r="Z162" s="90"/>
      <c r="AA162" s="90"/>
      <c r="AB162" s="90"/>
      <c r="AC162" s="90"/>
      <c r="AD162" s="90"/>
      <c r="AE162" s="90"/>
      <c r="AF162" s="90"/>
      <c r="AG162" s="90"/>
      <c r="AH162" s="90"/>
      <c r="AI162" s="90"/>
      <c r="AJ162" s="90"/>
      <c r="AK162" s="90"/>
      <c r="AL162" s="90"/>
      <c r="AM162" s="90"/>
      <c r="AN162" s="90"/>
      <c r="AO162" s="90"/>
      <c r="AP162" s="90"/>
      <c r="AQ162" s="90"/>
      <c r="AR162" s="90"/>
      <c r="AS162" s="90"/>
      <c r="AT162" s="90"/>
      <c r="AU162" s="90"/>
      <c r="AV162" s="90"/>
      <c r="AW162" s="90"/>
      <c r="AX162" s="90"/>
      <c r="AY162" s="90"/>
      <c r="AZ162" s="90"/>
      <c r="BA162" s="90"/>
    </row>
    <row r="163" spans="3:53">
      <c r="C163" s="91"/>
      <c r="D163" s="91"/>
      <c r="E163" s="91"/>
      <c r="F163" s="91"/>
      <c r="G163" s="91"/>
      <c r="H163" s="91"/>
      <c r="I163" s="91"/>
      <c r="J163" s="91"/>
      <c r="K163" s="91"/>
      <c r="L163" s="91"/>
      <c r="M163" s="91"/>
      <c r="N163" s="91"/>
      <c r="O163" s="91"/>
      <c r="P163" s="91"/>
      <c r="Q163" s="90"/>
      <c r="R163" s="90"/>
      <c r="S163" s="90"/>
      <c r="T163" s="90"/>
      <c r="U163" s="90"/>
      <c r="V163" s="90"/>
      <c r="W163" s="90"/>
      <c r="X163" s="90"/>
      <c r="Y163" s="90"/>
      <c r="Z163" s="90"/>
      <c r="AA163" s="90"/>
      <c r="AB163" s="90"/>
      <c r="AC163" s="90"/>
      <c r="AD163" s="90"/>
      <c r="AE163" s="90"/>
      <c r="AF163" s="90"/>
      <c r="AG163" s="90"/>
      <c r="AH163" s="90"/>
      <c r="AI163" s="90"/>
      <c r="AJ163" s="90"/>
      <c r="AK163" s="90"/>
      <c r="AL163" s="90"/>
      <c r="AM163" s="90"/>
      <c r="AN163" s="90"/>
      <c r="AO163" s="90"/>
      <c r="AP163" s="90"/>
      <c r="AQ163" s="90"/>
      <c r="AR163" s="90"/>
      <c r="AS163" s="90"/>
      <c r="AT163" s="90"/>
      <c r="AU163" s="90"/>
      <c r="AV163" s="90"/>
      <c r="AW163" s="90"/>
      <c r="AX163" s="90"/>
      <c r="AY163" s="90"/>
      <c r="AZ163" s="90"/>
      <c r="BA163" s="90"/>
    </row>
    <row r="164" spans="3:53">
      <c r="C164" s="91"/>
      <c r="D164" s="91"/>
      <c r="E164" s="91"/>
      <c r="F164" s="91"/>
      <c r="G164" s="91"/>
      <c r="H164" s="91"/>
      <c r="I164" s="91"/>
      <c r="J164" s="91"/>
      <c r="K164" s="91"/>
      <c r="L164" s="91"/>
      <c r="M164" s="91"/>
      <c r="N164" s="91"/>
      <c r="O164" s="91"/>
      <c r="P164" s="91"/>
      <c r="Q164" s="90"/>
      <c r="R164" s="90"/>
      <c r="S164" s="90"/>
      <c r="T164" s="90"/>
      <c r="U164" s="90"/>
      <c r="V164" s="90"/>
      <c r="W164" s="90"/>
      <c r="X164" s="90"/>
      <c r="Y164" s="90"/>
      <c r="Z164" s="90"/>
      <c r="AA164" s="90"/>
      <c r="AB164" s="90"/>
      <c r="AC164" s="90"/>
      <c r="AD164" s="90"/>
      <c r="AE164" s="90"/>
      <c r="AF164" s="90"/>
      <c r="AG164" s="90"/>
      <c r="AH164" s="90"/>
      <c r="AI164" s="90"/>
      <c r="AJ164" s="90"/>
      <c r="AK164" s="90"/>
      <c r="AL164" s="90"/>
      <c r="AM164" s="90"/>
      <c r="AN164" s="90"/>
      <c r="AO164" s="90"/>
      <c r="AP164" s="90"/>
      <c r="AQ164" s="90"/>
      <c r="AR164" s="90"/>
      <c r="AS164" s="90"/>
      <c r="AT164" s="90"/>
      <c r="AU164" s="90"/>
      <c r="AV164" s="90"/>
      <c r="AW164" s="90"/>
      <c r="AX164" s="90"/>
      <c r="AY164" s="90"/>
      <c r="AZ164" s="90"/>
      <c r="BA164" s="90"/>
    </row>
    <row r="165" spans="3:53">
      <c r="C165" s="91"/>
      <c r="D165" s="91"/>
      <c r="E165" s="91"/>
      <c r="F165" s="91"/>
      <c r="G165" s="91"/>
      <c r="H165" s="91"/>
      <c r="I165" s="91"/>
      <c r="J165" s="91"/>
      <c r="K165" s="91"/>
      <c r="L165" s="91"/>
      <c r="M165" s="91"/>
      <c r="N165" s="91"/>
      <c r="O165" s="91"/>
      <c r="P165" s="91"/>
      <c r="Q165" s="90"/>
      <c r="R165" s="90"/>
      <c r="S165" s="90"/>
      <c r="T165" s="90"/>
      <c r="U165" s="90"/>
      <c r="V165" s="90"/>
      <c r="W165" s="90"/>
      <c r="X165" s="90"/>
      <c r="Y165" s="90"/>
      <c r="Z165" s="90"/>
      <c r="AA165" s="90"/>
      <c r="AB165" s="90"/>
      <c r="AC165" s="90"/>
      <c r="AD165" s="90"/>
      <c r="AE165" s="90"/>
      <c r="AF165" s="90"/>
      <c r="AG165" s="90"/>
      <c r="AH165" s="90"/>
      <c r="AI165" s="90"/>
      <c r="AJ165" s="90"/>
      <c r="AK165" s="90"/>
      <c r="AL165" s="90"/>
      <c r="AM165" s="90"/>
      <c r="AN165" s="90"/>
      <c r="AO165" s="90"/>
      <c r="AP165" s="90"/>
      <c r="AQ165" s="90"/>
      <c r="AR165" s="90"/>
      <c r="AS165" s="90"/>
      <c r="AT165" s="90"/>
      <c r="AU165" s="90"/>
      <c r="AV165" s="90"/>
      <c r="AW165" s="90"/>
      <c r="AX165" s="90"/>
      <c r="AY165" s="90"/>
      <c r="AZ165" s="90"/>
      <c r="BA165" s="90"/>
    </row>
    <row r="166" spans="3:53">
      <c r="C166" s="91"/>
      <c r="D166" s="91"/>
      <c r="E166" s="91"/>
      <c r="F166" s="91"/>
      <c r="G166" s="91"/>
      <c r="H166" s="91"/>
      <c r="I166" s="91"/>
      <c r="J166" s="91"/>
      <c r="K166" s="91"/>
      <c r="L166" s="91"/>
      <c r="M166" s="91"/>
      <c r="N166" s="91"/>
      <c r="O166" s="91"/>
      <c r="P166" s="91"/>
      <c r="Q166" s="90"/>
      <c r="R166" s="90"/>
      <c r="S166" s="90"/>
      <c r="T166" s="90"/>
      <c r="U166" s="90"/>
      <c r="V166" s="90"/>
      <c r="W166" s="90"/>
      <c r="X166" s="90"/>
      <c r="Y166" s="90"/>
      <c r="Z166" s="90"/>
      <c r="AA166" s="90"/>
      <c r="AB166" s="90"/>
      <c r="AC166" s="90"/>
      <c r="AD166" s="90"/>
      <c r="AE166" s="90"/>
      <c r="AF166" s="90"/>
      <c r="AG166" s="90"/>
      <c r="AH166" s="90"/>
      <c r="AI166" s="90"/>
      <c r="AJ166" s="90"/>
      <c r="AK166" s="90"/>
      <c r="AL166" s="90"/>
      <c r="AM166" s="90"/>
      <c r="AN166" s="90"/>
      <c r="AO166" s="90"/>
      <c r="AP166" s="90"/>
      <c r="AQ166" s="90"/>
      <c r="AR166" s="90"/>
      <c r="AS166" s="90"/>
      <c r="AT166" s="90"/>
      <c r="AU166" s="90"/>
      <c r="AV166" s="90"/>
      <c r="AW166" s="90"/>
      <c r="AX166" s="90"/>
      <c r="AY166" s="90"/>
      <c r="AZ166" s="90"/>
      <c r="BA166" s="90"/>
    </row>
    <row r="167" spans="3:53">
      <c r="C167" s="91"/>
      <c r="D167" s="91"/>
      <c r="E167" s="91"/>
      <c r="F167" s="91"/>
      <c r="G167" s="91"/>
      <c r="H167" s="91"/>
      <c r="I167" s="91"/>
      <c r="J167" s="91"/>
      <c r="K167" s="91"/>
      <c r="L167" s="91"/>
      <c r="M167" s="91"/>
      <c r="N167" s="91"/>
      <c r="O167" s="91"/>
      <c r="P167" s="91"/>
      <c r="Q167" s="90"/>
      <c r="R167" s="90"/>
      <c r="S167" s="90"/>
      <c r="T167" s="90"/>
      <c r="U167" s="90"/>
      <c r="V167" s="90"/>
      <c r="W167" s="90"/>
      <c r="X167" s="90"/>
      <c r="Y167" s="90"/>
      <c r="Z167" s="90"/>
      <c r="AA167" s="90"/>
      <c r="AB167" s="90"/>
      <c r="AC167" s="90"/>
      <c r="AD167" s="90"/>
      <c r="AE167" s="90"/>
      <c r="AF167" s="90"/>
      <c r="AG167" s="90"/>
      <c r="AH167" s="90"/>
      <c r="AI167" s="90"/>
      <c r="AJ167" s="90"/>
      <c r="AK167" s="90"/>
      <c r="AL167" s="90"/>
      <c r="AM167" s="90"/>
      <c r="AN167" s="90"/>
      <c r="AO167" s="90"/>
      <c r="AP167" s="90"/>
      <c r="AQ167" s="90"/>
      <c r="AR167" s="90"/>
      <c r="AS167" s="90"/>
      <c r="AT167" s="90"/>
      <c r="AU167" s="90"/>
      <c r="AV167" s="90"/>
      <c r="AW167" s="90"/>
      <c r="AX167" s="90"/>
      <c r="AY167" s="90"/>
      <c r="AZ167" s="90"/>
      <c r="BA167" s="90"/>
    </row>
    <row r="168" spans="3:53">
      <c r="C168" s="91"/>
      <c r="D168" s="91"/>
      <c r="E168" s="91"/>
      <c r="F168" s="91"/>
      <c r="G168" s="91"/>
      <c r="H168" s="91"/>
      <c r="I168" s="91"/>
      <c r="J168" s="91"/>
      <c r="K168" s="91"/>
      <c r="L168" s="91"/>
      <c r="M168" s="91"/>
      <c r="N168" s="91"/>
      <c r="O168" s="91"/>
      <c r="P168" s="91"/>
      <c r="Q168" s="90"/>
      <c r="R168" s="90"/>
      <c r="S168" s="90"/>
      <c r="T168" s="90"/>
      <c r="U168" s="90"/>
      <c r="V168" s="90"/>
      <c r="W168" s="90"/>
      <c r="X168" s="90"/>
      <c r="Y168" s="90"/>
      <c r="Z168" s="90"/>
      <c r="AA168" s="90"/>
      <c r="AB168" s="90"/>
      <c r="AC168" s="90"/>
      <c r="AD168" s="90"/>
      <c r="AE168" s="90"/>
      <c r="AF168" s="90"/>
      <c r="AG168" s="90"/>
      <c r="AH168" s="90"/>
      <c r="AI168" s="90"/>
      <c r="AJ168" s="90"/>
      <c r="AK168" s="90"/>
      <c r="AL168" s="90"/>
      <c r="AM168" s="90"/>
      <c r="AN168" s="90"/>
      <c r="AO168" s="90"/>
      <c r="AP168" s="90"/>
      <c r="AQ168" s="90"/>
      <c r="AR168" s="90"/>
      <c r="AS168" s="90"/>
      <c r="AT168" s="90"/>
      <c r="AU168" s="90"/>
      <c r="AV168" s="90"/>
      <c r="AW168" s="90"/>
      <c r="AX168" s="90"/>
      <c r="AY168" s="90"/>
      <c r="AZ168" s="90"/>
      <c r="BA168" s="90"/>
    </row>
    <row r="169" spans="3:53">
      <c r="C169" s="91"/>
      <c r="D169" s="91"/>
      <c r="E169" s="91"/>
      <c r="F169" s="91"/>
      <c r="G169" s="91"/>
      <c r="H169" s="91"/>
      <c r="I169" s="91"/>
      <c r="J169" s="91"/>
      <c r="K169" s="91"/>
      <c r="L169" s="91"/>
      <c r="M169" s="91"/>
      <c r="N169" s="91"/>
      <c r="O169" s="91"/>
      <c r="P169" s="91"/>
      <c r="Q169" s="90"/>
      <c r="R169" s="90"/>
      <c r="S169" s="90"/>
      <c r="T169" s="90"/>
      <c r="U169" s="90"/>
      <c r="V169" s="90"/>
      <c r="W169" s="90"/>
      <c r="X169" s="90"/>
      <c r="Y169" s="90"/>
      <c r="Z169" s="90"/>
      <c r="AA169" s="90"/>
      <c r="AB169" s="90"/>
      <c r="AC169" s="90"/>
      <c r="AD169" s="90"/>
      <c r="AE169" s="90"/>
      <c r="AF169" s="90"/>
      <c r="AG169" s="90"/>
      <c r="AH169" s="90"/>
      <c r="AI169" s="90"/>
      <c r="AJ169" s="90"/>
      <c r="AK169" s="90"/>
      <c r="AL169" s="90"/>
      <c r="AM169" s="90"/>
      <c r="AN169" s="90"/>
      <c r="AO169" s="90"/>
      <c r="AP169" s="90"/>
      <c r="AQ169" s="90"/>
      <c r="AR169" s="90"/>
      <c r="AS169" s="90"/>
      <c r="AT169" s="90"/>
      <c r="AU169" s="90"/>
      <c r="AV169" s="90"/>
      <c r="AW169" s="90"/>
      <c r="AX169" s="90"/>
      <c r="AY169" s="90"/>
      <c r="AZ169" s="90"/>
      <c r="BA169" s="90"/>
    </row>
    <row r="170" spans="3:53">
      <c r="C170" s="91"/>
      <c r="D170" s="91"/>
      <c r="E170" s="91"/>
      <c r="F170" s="91"/>
      <c r="G170" s="91"/>
      <c r="H170" s="91"/>
      <c r="I170" s="91"/>
      <c r="J170" s="91"/>
      <c r="K170" s="91"/>
      <c r="L170" s="91"/>
      <c r="M170" s="91"/>
      <c r="N170" s="91"/>
      <c r="O170" s="91"/>
      <c r="P170" s="91"/>
      <c r="Q170" s="90"/>
      <c r="R170" s="90"/>
      <c r="S170" s="90"/>
      <c r="T170" s="90"/>
      <c r="U170" s="90"/>
      <c r="V170" s="90"/>
      <c r="W170" s="90"/>
      <c r="X170" s="90"/>
      <c r="Y170" s="90"/>
      <c r="Z170" s="90"/>
      <c r="AA170" s="90"/>
      <c r="AB170" s="90"/>
      <c r="AC170" s="90"/>
      <c r="AD170" s="90"/>
      <c r="AE170" s="90"/>
      <c r="AF170" s="90"/>
      <c r="AG170" s="90"/>
      <c r="AH170" s="90"/>
      <c r="AI170" s="90"/>
      <c r="AJ170" s="90"/>
      <c r="AK170" s="90"/>
      <c r="AL170" s="90"/>
      <c r="AM170" s="90"/>
      <c r="AN170" s="90"/>
      <c r="AO170" s="90"/>
      <c r="AP170" s="90"/>
      <c r="AQ170" s="90"/>
      <c r="AR170" s="90"/>
      <c r="AS170" s="90"/>
      <c r="AT170" s="90"/>
      <c r="AU170" s="90"/>
      <c r="AV170" s="90"/>
      <c r="AW170" s="90"/>
      <c r="AX170" s="90"/>
      <c r="AY170" s="90"/>
      <c r="AZ170" s="90"/>
      <c r="BA170" s="90"/>
    </row>
    <row r="171" spans="3:53">
      <c r="C171" s="91"/>
      <c r="D171" s="91"/>
      <c r="E171" s="91"/>
      <c r="F171" s="91"/>
      <c r="G171" s="91"/>
      <c r="H171" s="91"/>
      <c r="I171" s="91"/>
      <c r="J171" s="91"/>
      <c r="K171" s="91"/>
      <c r="L171" s="91"/>
      <c r="M171" s="91"/>
      <c r="N171" s="91"/>
      <c r="O171" s="91"/>
      <c r="P171" s="91"/>
      <c r="Q171" s="90"/>
      <c r="R171" s="90"/>
      <c r="S171" s="90"/>
      <c r="T171" s="90"/>
      <c r="U171" s="90"/>
      <c r="V171" s="90"/>
      <c r="W171" s="90"/>
      <c r="X171" s="90"/>
      <c r="Y171" s="90"/>
      <c r="Z171" s="90"/>
      <c r="AA171" s="90"/>
      <c r="AB171" s="90"/>
      <c r="AC171" s="90"/>
      <c r="AD171" s="90"/>
      <c r="AE171" s="90"/>
      <c r="AF171" s="90"/>
      <c r="AG171" s="90"/>
      <c r="AH171" s="90"/>
      <c r="AI171" s="90"/>
      <c r="AJ171" s="90"/>
      <c r="AK171" s="90"/>
      <c r="AL171" s="90"/>
      <c r="AM171" s="90"/>
      <c r="AN171" s="90"/>
      <c r="AO171" s="90"/>
      <c r="AP171" s="90"/>
      <c r="AQ171" s="90"/>
      <c r="AR171" s="90"/>
      <c r="AS171" s="90"/>
      <c r="AT171" s="90"/>
      <c r="AU171" s="90"/>
      <c r="AV171" s="90"/>
      <c r="AW171" s="90"/>
      <c r="AX171" s="90"/>
      <c r="AY171" s="90"/>
      <c r="AZ171" s="90"/>
      <c r="BA171" s="90"/>
    </row>
    <row r="172" spans="3:53">
      <c r="C172" s="91"/>
      <c r="D172" s="91"/>
      <c r="E172" s="91"/>
      <c r="F172" s="91"/>
      <c r="G172" s="91"/>
      <c r="H172" s="91"/>
      <c r="I172" s="91"/>
      <c r="J172" s="91"/>
      <c r="K172" s="91"/>
      <c r="L172" s="91"/>
      <c r="M172" s="91"/>
      <c r="N172" s="91"/>
      <c r="O172" s="91"/>
      <c r="P172" s="91"/>
      <c r="Q172" s="90"/>
      <c r="R172" s="90"/>
      <c r="S172" s="90"/>
      <c r="T172" s="90"/>
      <c r="U172" s="90"/>
      <c r="V172" s="90"/>
      <c r="W172" s="90"/>
      <c r="X172" s="90"/>
      <c r="Y172" s="90"/>
      <c r="Z172" s="90"/>
      <c r="AA172" s="90"/>
      <c r="AB172" s="90"/>
      <c r="AC172" s="90"/>
      <c r="AD172" s="90"/>
      <c r="AE172" s="90"/>
      <c r="AF172" s="90"/>
      <c r="AG172" s="90"/>
      <c r="AH172" s="90"/>
      <c r="AI172" s="90"/>
      <c r="AJ172" s="90"/>
      <c r="AK172" s="90"/>
      <c r="AL172" s="90"/>
      <c r="AM172" s="90"/>
      <c r="AN172" s="90"/>
      <c r="AO172" s="90"/>
      <c r="AP172" s="90"/>
      <c r="AQ172" s="90"/>
      <c r="AR172" s="90"/>
      <c r="AS172" s="90"/>
      <c r="AT172" s="90"/>
      <c r="AU172" s="90"/>
      <c r="AV172" s="90"/>
      <c r="AW172" s="90"/>
      <c r="AX172" s="90"/>
      <c r="AY172" s="90"/>
      <c r="AZ172" s="90"/>
      <c r="BA172" s="90"/>
    </row>
    <row r="173" spans="3:53">
      <c r="C173" s="91"/>
      <c r="D173" s="91"/>
      <c r="E173" s="91"/>
      <c r="F173" s="91"/>
      <c r="G173" s="91"/>
      <c r="H173" s="91"/>
      <c r="I173" s="91"/>
      <c r="J173" s="91"/>
      <c r="K173" s="91"/>
      <c r="L173" s="91"/>
      <c r="M173" s="91"/>
      <c r="N173" s="91"/>
      <c r="O173" s="91"/>
      <c r="P173" s="91"/>
      <c r="Q173" s="90"/>
      <c r="R173" s="90"/>
      <c r="S173" s="90"/>
      <c r="T173" s="90"/>
      <c r="U173" s="90"/>
      <c r="V173" s="90"/>
      <c r="W173" s="90"/>
      <c r="X173" s="90"/>
      <c r="Y173" s="90"/>
      <c r="Z173" s="90"/>
      <c r="AA173" s="90"/>
      <c r="AB173" s="90"/>
      <c r="AC173" s="90"/>
      <c r="AD173" s="90"/>
      <c r="AE173" s="90"/>
      <c r="AF173" s="90"/>
      <c r="AG173" s="90"/>
      <c r="AH173" s="90"/>
      <c r="AI173" s="90"/>
      <c r="AJ173" s="90"/>
      <c r="AK173" s="90"/>
      <c r="AL173" s="90"/>
      <c r="AM173" s="90"/>
      <c r="AN173" s="90"/>
      <c r="AO173" s="90"/>
      <c r="AP173" s="90"/>
      <c r="AQ173" s="90"/>
      <c r="AR173" s="90"/>
      <c r="AS173" s="90"/>
      <c r="AT173" s="90"/>
      <c r="AU173" s="90"/>
      <c r="AV173" s="90"/>
      <c r="AW173" s="90"/>
      <c r="AX173" s="90"/>
      <c r="AY173" s="90"/>
      <c r="AZ173" s="90"/>
      <c r="BA173" s="90"/>
    </row>
    <row r="174" spans="3:53">
      <c r="C174" s="91"/>
      <c r="D174" s="91"/>
      <c r="E174" s="91"/>
      <c r="F174" s="91"/>
      <c r="G174" s="91"/>
      <c r="H174" s="91"/>
      <c r="I174" s="91"/>
      <c r="J174" s="91"/>
      <c r="K174" s="91"/>
      <c r="L174" s="91"/>
      <c r="M174" s="91"/>
      <c r="N174" s="91"/>
      <c r="O174" s="91"/>
      <c r="P174" s="91"/>
      <c r="Q174" s="90"/>
      <c r="R174" s="90"/>
      <c r="S174" s="90"/>
      <c r="T174" s="90"/>
      <c r="U174" s="90"/>
      <c r="V174" s="90"/>
      <c r="W174" s="90"/>
      <c r="X174" s="90"/>
      <c r="Y174" s="90"/>
      <c r="Z174" s="90"/>
      <c r="AA174" s="90"/>
      <c r="AB174" s="90"/>
      <c r="AC174" s="90"/>
      <c r="AD174" s="90"/>
      <c r="AE174" s="90"/>
      <c r="AF174" s="90"/>
      <c r="AG174" s="90"/>
      <c r="AH174" s="90"/>
      <c r="AI174" s="90"/>
      <c r="AJ174" s="90"/>
      <c r="AK174" s="90"/>
      <c r="AL174" s="90"/>
      <c r="AM174" s="90"/>
      <c r="AN174" s="90"/>
      <c r="AO174" s="90"/>
      <c r="AP174" s="90"/>
      <c r="AQ174" s="90"/>
      <c r="AR174" s="90"/>
      <c r="AS174" s="90"/>
      <c r="AT174" s="90"/>
      <c r="AU174" s="90"/>
      <c r="AV174" s="90"/>
      <c r="AW174" s="90"/>
      <c r="AX174" s="90"/>
      <c r="AY174" s="90"/>
      <c r="AZ174" s="90"/>
      <c r="BA174" s="90"/>
    </row>
    <row r="175" spans="3:53">
      <c r="C175" s="91"/>
      <c r="D175" s="91"/>
      <c r="E175" s="91"/>
      <c r="F175" s="91"/>
      <c r="G175" s="91"/>
      <c r="H175" s="91"/>
      <c r="I175" s="91"/>
      <c r="J175" s="91"/>
      <c r="K175" s="91"/>
      <c r="L175" s="91"/>
      <c r="M175" s="91"/>
      <c r="N175" s="91"/>
      <c r="O175" s="91"/>
      <c r="P175" s="91"/>
      <c r="Q175" s="90"/>
      <c r="R175" s="90"/>
      <c r="S175" s="90"/>
      <c r="T175" s="90"/>
      <c r="U175" s="90"/>
      <c r="V175" s="90"/>
      <c r="W175" s="90"/>
      <c r="X175" s="90"/>
      <c r="Y175" s="90"/>
      <c r="Z175" s="90"/>
      <c r="AA175" s="90"/>
      <c r="AB175" s="90"/>
      <c r="AC175" s="90"/>
      <c r="AD175" s="90"/>
      <c r="AE175" s="90"/>
      <c r="AF175" s="90"/>
      <c r="AG175" s="90"/>
      <c r="AH175" s="90"/>
      <c r="AI175" s="90"/>
      <c r="AJ175" s="90"/>
      <c r="AK175" s="90"/>
      <c r="AL175" s="90"/>
      <c r="AM175" s="90"/>
      <c r="AN175" s="90"/>
      <c r="AO175" s="90"/>
      <c r="AP175" s="90"/>
      <c r="AQ175" s="90"/>
      <c r="AR175" s="90"/>
      <c r="AS175" s="90"/>
      <c r="AT175" s="90"/>
      <c r="AU175" s="90"/>
      <c r="AV175" s="90"/>
      <c r="AW175" s="90"/>
      <c r="AX175" s="90"/>
      <c r="AY175" s="90"/>
      <c r="AZ175" s="90"/>
      <c r="BA175" s="90"/>
    </row>
    <row r="176" spans="3:53">
      <c r="C176" s="91"/>
      <c r="D176" s="91"/>
      <c r="E176" s="91"/>
      <c r="F176" s="91"/>
      <c r="G176" s="91"/>
      <c r="H176" s="91"/>
      <c r="I176" s="91"/>
      <c r="J176" s="91"/>
      <c r="K176" s="91"/>
      <c r="L176" s="91"/>
      <c r="M176" s="91"/>
      <c r="N176" s="91"/>
      <c r="O176" s="91"/>
      <c r="P176" s="91"/>
      <c r="Q176" s="90"/>
      <c r="R176" s="90"/>
      <c r="S176" s="90"/>
      <c r="T176" s="90"/>
      <c r="U176" s="90"/>
      <c r="V176" s="90"/>
      <c r="W176" s="90"/>
      <c r="X176" s="90"/>
      <c r="Y176" s="90"/>
      <c r="Z176" s="90"/>
      <c r="AA176" s="90"/>
      <c r="AB176" s="90"/>
      <c r="AC176" s="90"/>
      <c r="AD176" s="90"/>
      <c r="AE176" s="90"/>
      <c r="AF176" s="90"/>
      <c r="AG176" s="90"/>
      <c r="AH176" s="90"/>
      <c r="AI176" s="90"/>
      <c r="AJ176" s="90"/>
      <c r="AK176" s="90"/>
      <c r="AL176" s="90"/>
      <c r="AM176" s="90"/>
      <c r="AN176" s="90"/>
      <c r="AO176" s="90"/>
      <c r="AP176" s="90"/>
      <c r="AQ176" s="90"/>
      <c r="AR176" s="90"/>
      <c r="AS176" s="90"/>
      <c r="AT176" s="90"/>
      <c r="AU176" s="90"/>
      <c r="AV176" s="90"/>
      <c r="AW176" s="90"/>
      <c r="AX176" s="90"/>
      <c r="AY176" s="90"/>
      <c r="AZ176" s="90"/>
      <c r="BA176" s="90"/>
    </row>
    <row r="177" spans="3:53">
      <c r="C177" s="91"/>
      <c r="D177" s="91"/>
      <c r="E177" s="91"/>
      <c r="F177" s="91"/>
      <c r="G177" s="91"/>
      <c r="H177" s="91"/>
      <c r="I177" s="91"/>
      <c r="J177" s="91"/>
      <c r="K177" s="91"/>
      <c r="L177" s="91"/>
      <c r="M177" s="91"/>
      <c r="N177" s="91"/>
      <c r="O177" s="91"/>
      <c r="P177" s="91"/>
      <c r="Q177" s="90"/>
      <c r="R177" s="90"/>
      <c r="S177" s="90"/>
      <c r="T177" s="90"/>
      <c r="U177" s="90"/>
      <c r="V177" s="90"/>
      <c r="W177" s="90"/>
      <c r="X177" s="90"/>
      <c r="Y177" s="90"/>
      <c r="Z177" s="90"/>
      <c r="AA177" s="90"/>
      <c r="AB177" s="90"/>
      <c r="AC177" s="90"/>
      <c r="AD177" s="90"/>
      <c r="AE177" s="90"/>
      <c r="AF177" s="90"/>
      <c r="AG177" s="90"/>
      <c r="AH177" s="90"/>
      <c r="AI177" s="90"/>
      <c r="AJ177" s="90"/>
      <c r="AK177" s="90"/>
      <c r="AL177" s="90"/>
      <c r="AM177" s="90"/>
      <c r="AN177" s="90"/>
      <c r="AO177" s="90"/>
      <c r="AP177" s="90"/>
      <c r="AQ177" s="90"/>
      <c r="AR177" s="90"/>
      <c r="AS177" s="90"/>
      <c r="AT177" s="90"/>
      <c r="AU177" s="90"/>
      <c r="AV177" s="90"/>
      <c r="AW177" s="90"/>
      <c r="AX177" s="90"/>
      <c r="AY177" s="90"/>
      <c r="AZ177" s="90"/>
      <c r="BA177" s="90"/>
    </row>
    <row r="178" spans="3:53">
      <c r="C178" s="91"/>
      <c r="D178" s="91"/>
      <c r="E178" s="91"/>
      <c r="F178" s="91"/>
      <c r="G178" s="91"/>
      <c r="H178" s="91"/>
      <c r="I178" s="91"/>
      <c r="J178" s="91"/>
      <c r="K178" s="91"/>
      <c r="L178" s="91"/>
      <c r="M178" s="91"/>
      <c r="N178" s="91"/>
      <c r="O178" s="91"/>
      <c r="P178" s="91"/>
      <c r="Q178" s="90"/>
      <c r="R178" s="90"/>
      <c r="S178" s="90"/>
      <c r="T178" s="90"/>
      <c r="U178" s="90"/>
      <c r="V178" s="90"/>
      <c r="W178" s="90"/>
      <c r="X178" s="90"/>
      <c r="Y178" s="90"/>
      <c r="Z178" s="90"/>
      <c r="AA178" s="90"/>
      <c r="AB178" s="90"/>
      <c r="AC178" s="90"/>
      <c r="AD178" s="90"/>
      <c r="AE178" s="90"/>
      <c r="AF178" s="90"/>
      <c r="AG178" s="90"/>
      <c r="AH178" s="90"/>
      <c r="AI178" s="90"/>
      <c r="AJ178" s="90"/>
      <c r="AK178" s="90"/>
      <c r="AL178" s="90"/>
      <c r="AM178" s="90"/>
      <c r="AN178" s="90"/>
      <c r="AO178" s="90"/>
      <c r="AP178" s="90"/>
      <c r="AQ178" s="90"/>
      <c r="AR178" s="90"/>
      <c r="AS178" s="90"/>
      <c r="AT178" s="90"/>
      <c r="AU178" s="90"/>
      <c r="AV178" s="90"/>
      <c r="AW178" s="90"/>
      <c r="AX178" s="90"/>
      <c r="AY178" s="90"/>
      <c r="AZ178" s="90"/>
      <c r="BA178" s="90"/>
    </row>
    <row r="179" spans="3:53">
      <c r="C179" s="91"/>
      <c r="D179" s="91"/>
      <c r="E179" s="91"/>
      <c r="F179" s="91"/>
      <c r="G179" s="91"/>
      <c r="H179" s="91"/>
      <c r="I179" s="91"/>
      <c r="J179" s="91"/>
      <c r="K179" s="91"/>
      <c r="L179" s="91"/>
      <c r="M179" s="91"/>
      <c r="N179" s="91"/>
      <c r="O179" s="91"/>
      <c r="P179" s="91"/>
      <c r="Q179" s="90"/>
      <c r="R179" s="90"/>
      <c r="S179" s="90"/>
      <c r="T179" s="90"/>
      <c r="U179" s="90"/>
      <c r="V179" s="90"/>
      <c r="W179" s="90"/>
      <c r="X179" s="90"/>
      <c r="Y179" s="90"/>
      <c r="Z179" s="90"/>
      <c r="AA179" s="90"/>
      <c r="AB179" s="90"/>
      <c r="AC179" s="90"/>
      <c r="AD179" s="90"/>
      <c r="AE179" s="90"/>
      <c r="AF179" s="90"/>
      <c r="AG179" s="90"/>
      <c r="AH179" s="90"/>
      <c r="AI179" s="90"/>
      <c r="AJ179" s="90"/>
      <c r="AK179" s="90"/>
      <c r="AL179" s="90"/>
      <c r="AM179" s="90"/>
      <c r="AN179" s="90"/>
      <c r="AO179" s="90"/>
      <c r="AP179" s="90"/>
      <c r="AQ179" s="90"/>
      <c r="AR179" s="90"/>
      <c r="AS179" s="90"/>
      <c r="AT179" s="90"/>
      <c r="AU179" s="90"/>
      <c r="AV179" s="90"/>
      <c r="AW179" s="90"/>
      <c r="AX179" s="90"/>
      <c r="AY179" s="90"/>
      <c r="AZ179" s="90"/>
      <c r="BA179" s="90"/>
    </row>
    <row r="180" spans="3:53">
      <c r="C180" s="91"/>
      <c r="D180" s="91"/>
      <c r="E180" s="91"/>
      <c r="F180" s="91"/>
      <c r="G180" s="91"/>
      <c r="H180" s="91"/>
      <c r="I180" s="91"/>
      <c r="J180" s="91"/>
      <c r="K180" s="91"/>
      <c r="L180" s="91"/>
      <c r="M180" s="91"/>
      <c r="N180" s="91"/>
      <c r="O180" s="91"/>
      <c r="P180" s="91"/>
      <c r="Q180" s="90"/>
      <c r="R180" s="90"/>
      <c r="S180" s="90"/>
      <c r="T180" s="90"/>
      <c r="U180" s="90"/>
      <c r="V180" s="90"/>
      <c r="W180" s="90"/>
      <c r="X180" s="90"/>
      <c r="Y180" s="90"/>
      <c r="Z180" s="90"/>
      <c r="AA180" s="90"/>
      <c r="AB180" s="90"/>
      <c r="AC180" s="90"/>
      <c r="AD180" s="90"/>
      <c r="AE180" s="90"/>
      <c r="AF180" s="90"/>
      <c r="AG180" s="90"/>
      <c r="AH180" s="90"/>
      <c r="AI180" s="90"/>
      <c r="AJ180" s="90"/>
      <c r="AK180" s="90"/>
      <c r="AL180" s="90"/>
      <c r="AM180" s="90"/>
      <c r="AN180" s="90"/>
      <c r="AO180" s="90"/>
      <c r="AP180" s="90"/>
      <c r="AQ180" s="90"/>
      <c r="AR180" s="90"/>
      <c r="AS180" s="90"/>
      <c r="AT180" s="90"/>
      <c r="AU180" s="90"/>
      <c r="AV180" s="90"/>
      <c r="AW180" s="90"/>
      <c r="AX180" s="90"/>
      <c r="AY180" s="90"/>
      <c r="AZ180" s="90"/>
      <c r="BA180" s="90"/>
    </row>
    <row r="181" spans="3:53">
      <c r="C181" s="91"/>
      <c r="D181" s="91"/>
      <c r="E181" s="91"/>
      <c r="F181" s="91"/>
      <c r="G181" s="91"/>
      <c r="H181" s="91"/>
      <c r="I181" s="91"/>
      <c r="J181" s="91"/>
      <c r="K181" s="91"/>
      <c r="L181" s="91"/>
      <c r="M181" s="91"/>
      <c r="N181" s="91"/>
      <c r="O181" s="91"/>
      <c r="P181" s="91"/>
      <c r="Q181" s="90"/>
      <c r="R181" s="90"/>
      <c r="S181" s="90"/>
      <c r="T181" s="90"/>
      <c r="U181" s="90"/>
      <c r="V181" s="90"/>
      <c r="W181" s="90"/>
      <c r="X181" s="90"/>
      <c r="Y181" s="90"/>
      <c r="Z181" s="90"/>
      <c r="AA181" s="90"/>
      <c r="AB181" s="90"/>
      <c r="AC181" s="90"/>
      <c r="AD181" s="90"/>
      <c r="AE181" s="90"/>
      <c r="AF181" s="90"/>
      <c r="AG181" s="90"/>
      <c r="AH181" s="90"/>
      <c r="AI181" s="90"/>
      <c r="AJ181" s="90"/>
      <c r="AK181" s="90"/>
      <c r="AL181" s="90"/>
      <c r="AM181" s="90"/>
      <c r="AN181" s="90"/>
      <c r="AO181" s="90"/>
      <c r="AP181" s="90"/>
      <c r="AQ181" s="90"/>
      <c r="AR181" s="90"/>
      <c r="AS181" s="90"/>
      <c r="AT181" s="90"/>
      <c r="AU181" s="90"/>
      <c r="AV181" s="90"/>
      <c r="AW181" s="90"/>
      <c r="AX181" s="90"/>
      <c r="AY181" s="90"/>
      <c r="AZ181" s="90"/>
      <c r="BA181" s="90"/>
    </row>
    <row r="182" spans="3:53">
      <c r="C182" s="91"/>
      <c r="D182" s="91"/>
      <c r="E182" s="91"/>
      <c r="F182" s="91"/>
      <c r="G182" s="91"/>
      <c r="H182" s="91"/>
      <c r="I182" s="91"/>
      <c r="J182" s="91"/>
      <c r="K182" s="91"/>
      <c r="L182" s="91"/>
      <c r="M182" s="91"/>
      <c r="N182" s="91"/>
      <c r="O182" s="91"/>
      <c r="P182" s="91"/>
      <c r="Q182" s="90"/>
      <c r="R182" s="90"/>
      <c r="S182" s="90"/>
      <c r="T182" s="90"/>
      <c r="U182" s="90"/>
      <c r="V182" s="90"/>
      <c r="W182" s="90"/>
      <c r="X182" s="90"/>
      <c r="Y182" s="90"/>
      <c r="Z182" s="90"/>
      <c r="AA182" s="90"/>
      <c r="AB182" s="90"/>
      <c r="AC182" s="90"/>
      <c r="AD182" s="90"/>
      <c r="AE182" s="90"/>
      <c r="AF182" s="90"/>
      <c r="AG182" s="90"/>
      <c r="AH182" s="90"/>
      <c r="AI182" s="90"/>
      <c r="AJ182" s="90"/>
      <c r="AK182" s="90"/>
      <c r="AL182" s="90"/>
      <c r="AM182" s="90"/>
      <c r="AN182" s="90"/>
      <c r="AO182" s="90"/>
      <c r="AP182" s="90"/>
      <c r="AQ182" s="90"/>
      <c r="AR182" s="90"/>
      <c r="AS182" s="90"/>
      <c r="AT182" s="90"/>
      <c r="AU182" s="90"/>
      <c r="AV182" s="90"/>
      <c r="AW182" s="90"/>
      <c r="AX182" s="90"/>
      <c r="AY182" s="90"/>
      <c r="AZ182" s="90"/>
      <c r="BA182" s="90"/>
    </row>
    <row r="183" spans="3:53">
      <c r="C183" s="91"/>
      <c r="D183" s="91"/>
      <c r="E183" s="91"/>
      <c r="F183" s="91"/>
      <c r="G183" s="91"/>
      <c r="H183" s="91"/>
      <c r="I183" s="91"/>
      <c r="J183" s="91"/>
      <c r="K183" s="91"/>
      <c r="L183" s="91"/>
      <c r="M183" s="91"/>
      <c r="N183" s="91"/>
      <c r="O183" s="91"/>
      <c r="P183" s="91"/>
      <c r="Q183" s="90"/>
      <c r="R183" s="90"/>
      <c r="S183" s="90"/>
      <c r="T183" s="90"/>
      <c r="U183" s="90"/>
      <c r="V183" s="90"/>
      <c r="W183" s="90"/>
      <c r="X183" s="90"/>
      <c r="Y183" s="90"/>
      <c r="Z183" s="90"/>
      <c r="AA183" s="90"/>
      <c r="AB183" s="90"/>
      <c r="AC183" s="90"/>
      <c r="AD183" s="90"/>
      <c r="AE183" s="90"/>
      <c r="AF183" s="90"/>
      <c r="AG183" s="90"/>
      <c r="AH183" s="90"/>
      <c r="AI183" s="90"/>
      <c r="AJ183" s="90"/>
      <c r="AK183" s="90"/>
      <c r="AL183" s="90"/>
      <c r="AM183" s="90"/>
      <c r="AN183" s="90"/>
      <c r="AO183" s="90"/>
      <c r="AP183" s="90"/>
      <c r="AQ183" s="90"/>
      <c r="AR183" s="90"/>
      <c r="AS183" s="90"/>
      <c r="AT183" s="90"/>
      <c r="AU183" s="90"/>
      <c r="AV183" s="90"/>
      <c r="AW183" s="90"/>
      <c r="AX183" s="90"/>
      <c r="AY183" s="90"/>
      <c r="AZ183" s="90"/>
      <c r="BA183" s="90"/>
    </row>
    <row r="184" spans="3:53">
      <c r="C184" s="91"/>
      <c r="D184" s="91"/>
      <c r="E184" s="91"/>
      <c r="F184" s="91"/>
      <c r="G184" s="91"/>
      <c r="H184" s="91"/>
      <c r="I184" s="91"/>
      <c r="J184" s="91"/>
      <c r="K184" s="91"/>
      <c r="L184" s="91"/>
      <c r="M184" s="91"/>
      <c r="N184" s="91"/>
      <c r="O184" s="91"/>
      <c r="P184" s="91"/>
      <c r="Q184" s="90"/>
      <c r="R184" s="90"/>
      <c r="S184" s="90"/>
      <c r="T184" s="90"/>
      <c r="U184" s="90"/>
      <c r="V184" s="90"/>
      <c r="W184" s="90"/>
      <c r="X184" s="90"/>
      <c r="Y184" s="90"/>
      <c r="Z184" s="90"/>
      <c r="AA184" s="90"/>
      <c r="AB184" s="90"/>
      <c r="AC184" s="90"/>
      <c r="AD184" s="90"/>
      <c r="AE184" s="90"/>
      <c r="AF184" s="90"/>
      <c r="AG184" s="90"/>
      <c r="AH184" s="90"/>
      <c r="AI184" s="90"/>
      <c r="AJ184" s="90"/>
      <c r="AK184" s="90"/>
      <c r="AL184" s="90"/>
      <c r="AM184" s="90"/>
      <c r="AN184" s="90"/>
      <c r="AO184" s="90"/>
      <c r="AP184" s="90"/>
      <c r="AQ184" s="90"/>
      <c r="AR184" s="90"/>
      <c r="AS184" s="90"/>
      <c r="AT184" s="90"/>
      <c r="AU184" s="90"/>
      <c r="AV184" s="90"/>
      <c r="AW184" s="90"/>
      <c r="AX184" s="90"/>
      <c r="AY184" s="90"/>
      <c r="AZ184" s="90"/>
      <c r="BA184" s="90"/>
    </row>
    <row r="185" spans="3:53">
      <c r="C185" s="91"/>
      <c r="D185" s="91"/>
      <c r="E185" s="91"/>
      <c r="F185" s="91"/>
      <c r="G185" s="91"/>
      <c r="H185" s="91"/>
      <c r="I185" s="91"/>
      <c r="J185" s="91"/>
      <c r="K185" s="91"/>
      <c r="L185" s="91"/>
      <c r="M185" s="91"/>
      <c r="N185" s="91"/>
      <c r="O185" s="91"/>
      <c r="P185" s="91"/>
      <c r="Q185" s="90"/>
      <c r="R185" s="90"/>
      <c r="S185" s="90"/>
      <c r="T185" s="90"/>
      <c r="U185" s="90"/>
      <c r="V185" s="90"/>
      <c r="W185" s="90"/>
      <c r="X185" s="90"/>
      <c r="Y185" s="90"/>
      <c r="Z185" s="90"/>
      <c r="AA185" s="90"/>
      <c r="AB185" s="90"/>
      <c r="AC185" s="90"/>
      <c r="AD185" s="90"/>
      <c r="AE185" s="90"/>
      <c r="AF185" s="90"/>
      <c r="AG185" s="90"/>
      <c r="AH185" s="90"/>
      <c r="AI185" s="90"/>
      <c r="AJ185" s="90"/>
      <c r="AK185" s="90"/>
      <c r="AL185" s="90"/>
      <c r="AM185" s="90"/>
      <c r="AN185" s="90"/>
      <c r="AO185" s="90"/>
      <c r="AP185" s="90"/>
      <c r="AQ185" s="90"/>
      <c r="AR185" s="90"/>
      <c r="AS185" s="90"/>
      <c r="AT185" s="90"/>
      <c r="AU185" s="90"/>
      <c r="AV185" s="90"/>
      <c r="AW185" s="90"/>
      <c r="AX185" s="90"/>
      <c r="AY185" s="90"/>
      <c r="AZ185" s="90"/>
      <c r="BA185" s="90"/>
    </row>
    <row r="186" spans="3:53">
      <c r="C186" s="91"/>
      <c r="D186" s="91"/>
      <c r="E186" s="91"/>
      <c r="F186" s="91"/>
      <c r="G186" s="91"/>
      <c r="H186" s="91"/>
      <c r="I186" s="91"/>
      <c r="J186" s="91"/>
      <c r="K186" s="91"/>
      <c r="L186" s="91"/>
      <c r="M186" s="91"/>
      <c r="N186" s="91"/>
      <c r="O186" s="91"/>
      <c r="P186" s="91"/>
      <c r="Q186" s="90"/>
      <c r="R186" s="90"/>
      <c r="S186" s="90"/>
      <c r="T186" s="90"/>
      <c r="U186" s="90"/>
      <c r="V186" s="90"/>
      <c r="W186" s="90"/>
      <c r="X186" s="90"/>
      <c r="Y186" s="90"/>
      <c r="Z186" s="90"/>
      <c r="AA186" s="90"/>
      <c r="AB186" s="90"/>
      <c r="AC186" s="90"/>
      <c r="AD186" s="90"/>
      <c r="AE186" s="90"/>
      <c r="AF186" s="90"/>
      <c r="AG186" s="90"/>
      <c r="AH186" s="90"/>
      <c r="AI186" s="90"/>
      <c r="AJ186" s="90"/>
      <c r="AK186" s="90"/>
      <c r="AL186" s="90"/>
      <c r="AM186" s="90"/>
      <c r="AN186" s="90"/>
      <c r="AO186" s="90"/>
      <c r="AP186" s="90"/>
      <c r="AQ186" s="90"/>
      <c r="AR186" s="90"/>
      <c r="AS186" s="90"/>
      <c r="AT186" s="90"/>
      <c r="AU186" s="90"/>
      <c r="AV186" s="90"/>
      <c r="AW186" s="90"/>
      <c r="AX186" s="90"/>
      <c r="AY186" s="90"/>
      <c r="AZ186" s="90"/>
      <c r="BA186" s="90"/>
    </row>
    <row r="187" spans="3:53">
      <c r="C187" s="91"/>
      <c r="D187" s="91"/>
      <c r="E187" s="91"/>
      <c r="F187" s="91"/>
      <c r="G187" s="91"/>
      <c r="H187" s="91"/>
      <c r="I187" s="91"/>
      <c r="J187" s="91"/>
      <c r="K187" s="91"/>
      <c r="L187" s="91"/>
      <c r="M187" s="91"/>
      <c r="N187" s="91"/>
      <c r="O187" s="91"/>
      <c r="P187" s="91"/>
      <c r="Q187" s="90"/>
      <c r="R187" s="90"/>
      <c r="S187" s="90"/>
      <c r="T187" s="90"/>
      <c r="U187" s="90"/>
      <c r="V187" s="90"/>
      <c r="W187" s="90"/>
      <c r="X187" s="90"/>
      <c r="Y187" s="90"/>
      <c r="Z187" s="90"/>
      <c r="AA187" s="90"/>
      <c r="AB187" s="90"/>
      <c r="AC187" s="90"/>
      <c r="AD187" s="90"/>
      <c r="AE187" s="90"/>
      <c r="AF187" s="90"/>
      <c r="AG187" s="90"/>
      <c r="AH187" s="90"/>
      <c r="AI187" s="90"/>
      <c r="AJ187" s="90"/>
      <c r="AK187" s="90"/>
      <c r="AL187" s="90"/>
      <c r="AM187" s="90"/>
      <c r="AN187" s="90"/>
      <c r="AO187" s="90"/>
      <c r="AP187" s="90"/>
      <c r="AQ187" s="90"/>
      <c r="AR187" s="90"/>
      <c r="AS187" s="90"/>
      <c r="AT187" s="90"/>
      <c r="AU187" s="90"/>
      <c r="AV187" s="90"/>
      <c r="AW187" s="90"/>
      <c r="AX187" s="90"/>
      <c r="AY187" s="90"/>
      <c r="AZ187" s="90"/>
      <c r="BA187" s="90"/>
    </row>
    <row r="188" spans="3:53">
      <c r="C188" s="91"/>
      <c r="D188" s="91"/>
      <c r="E188" s="91"/>
      <c r="F188" s="91"/>
      <c r="G188" s="91"/>
      <c r="H188" s="91"/>
      <c r="I188" s="91"/>
      <c r="J188" s="91"/>
      <c r="K188" s="91"/>
      <c r="L188" s="91"/>
      <c r="M188" s="91"/>
      <c r="N188" s="91"/>
      <c r="O188" s="91"/>
      <c r="P188" s="91"/>
      <c r="Q188" s="90"/>
      <c r="R188" s="90"/>
      <c r="S188" s="90"/>
      <c r="T188" s="90"/>
      <c r="U188" s="90"/>
      <c r="V188" s="90"/>
      <c r="W188" s="90"/>
      <c r="X188" s="90"/>
      <c r="Y188" s="90"/>
      <c r="Z188" s="90"/>
      <c r="AA188" s="90"/>
      <c r="AB188" s="90"/>
      <c r="AC188" s="90"/>
      <c r="AD188" s="90"/>
      <c r="AE188" s="90"/>
      <c r="AF188" s="90"/>
      <c r="AG188" s="90"/>
      <c r="AH188" s="90"/>
      <c r="AI188" s="90"/>
      <c r="AJ188" s="90"/>
      <c r="AK188" s="90"/>
      <c r="AL188" s="90"/>
      <c r="AM188" s="90"/>
      <c r="AN188" s="90"/>
      <c r="AO188" s="90"/>
      <c r="AP188" s="90"/>
      <c r="AQ188" s="90"/>
      <c r="AR188" s="90"/>
      <c r="AS188" s="90"/>
      <c r="AT188" s="90"/>
      <c r="AU188" s="90"/>
      <c r="AV188" s="90"/>
      <c r="AW188" s="90"/>
      <c r="AX188" s="90"/>
      <c r="AY188" s="90"/>
      <c r="AZ188" s="90"/>
      <c r="BA188" s="90"/>
    </row>
    <row r="189" spans="3:53">
      <c r="C189" s="91"/>
      <c r="D189" s="91"/>
      <c r="E189" s="91"/>
      <c r="F189" s="91"/>
      <c r="G189" s="91"/>
      <c r="H189" s="91"/>
      <c r="I189" s="91"/>
      <c r="J189" s="91"/>
      <c r="K189" s="91"/>
      <c r="L189" s="91"/>
      <c r="M189" s="91"/>
      <c r="N189" s="91"/>
      <c r="O189" s="91"/>
      <c r="P189" s="91"/>
      <c r="Q189" s="90"/>
      <c r="R189" s="90"/>
      <c r="S189" s="90"/>
      <c r="T189" s="90"/>
      <c r="U189" s="90"/>
      <c r="V189" s="90"/>
      <c r="W189" s="90"/>
      <c r="X189" s="90"/>
      <c r="Y189" s="90"/>
      <c r="Z189" s="90"/>
      <c r="AA189" s="90"/>
      <c r="AB189" s="90"/>
      <c r="AC189" s="90"/>
      <c r="AD189" s="90"/>
      <c r="AE189" s="90"/>
      <c r="AF189" s="90"/>
      <c r="AG189" s="90"/>
      <c r="AH189" s="90"/>
      <c r="AI189" s="90"/>
      <c r="AJ189" s="90"/>
      <c r="AK189" s="90"/>
      <c r="AL189" s="90"/>
      <c r="AM189" s="90"/>
      <c r="AN189" s="90"/>
      <c r="AO189" s="90"/>
      <c r="AP189" s="90"/>
      <c r="AQ189" s="90"/>
      <c r="AR189" s="90"/>
      <c r="AS189" s="90"/>
      <c r="AT189" s="90"/>
      <c r="AU189" s="90"/>
      <c r="AV189" s="90"/>
      <c r="AW189" s="90"/>
      <c r="AX189" s="90"/>
      <c r="AY189" s="90"/>
      <c r="AZ189" s="90"/>
      <c r="BA189" s="90"/>
    </row>
    <row r="190" spans="3:53">
      <c r="C190" s="91"/>
      <c r="D190" s="91"/>
      <c r="E190" s="91"/>
      <c r="F190" s="91"/>
      <c r="G190" s="91"/>
      <c r="H190" s="91"/>
      <c r="I190" s="91"/>
      <c r="J190" s="91"/>
      <c r="K190" s="91"/>
      <c r="L190" s="91"/>
      <c r="M190" s="91"/>
      <c r="N190" s="91"/>
      <c r="O190" s="91"/>
      <c r="P190" s="91"/>
      <c r="Q190" s="90"/>
      <c r="R190" s="90"/>
      <c r="S190" s="90"/>
      <c r="T190" s="90"/>
      <c r="U190" s="90"/>
      <c r="V190" s="90"/>
      <c r="W190" s="90"/>
      <c r="X190" s="90"/>
      <c r="Y190" s="90"/>
      <c r="Z190" s="90"/>
      <c r="AA190" s="90"/>
      <c r="AB190" s="90"/>
      <c r="AC190" s="90"/>
      <c r="AD190" s="90"/>
      <c r="AE190" s="90"/>
      <c r="AF190" s="90"/>
      <c r="AG190" s="90"/>
      <c r="AH190" s="90"/>
      <c r="AI190" s="90"/>
      <c r="AJ190" s="90"/>
      <c r="AK190" s="90"/>
      <c r="AL190" s="90"/>
      <c r="AM190" s="90"/>
      <c r="AN190" s="90"/>
      <c r="AO190" s="90"/>
      <c r="AP190" s="90"/>
      <c r="AQ190" s="90"/>
      <c r="AR190" s="90"/>
      <c r="AS190" s="90"/>
      <c r="AT190" s="90"/>
      <c r="AU190" s="90"/>
      <c r="AV190" s="90"/>
      <c r="AW190" s="90"/>
      <c r="AX190" s="90"/>
      <c r="AY190" s="90"/>
      <c r="AZ190" s="90"/>
      <c r="BA190" s="90"/>
    </row>
    <row r="191" spans="3:53">
      <c r="C191" s="91"/>
      <c r="D191" s="91"/>
      <c r="E191" s="91"/>
      <c r="F191" s="91"/>
      <c r="G191" s="91"/>
      <c r="H191" s="91"/>
      <c r="I191" s="91"/>
      <c r="J191" s="91"/>
      <c r="K191" s="91"/>
      <c r="L191" s="91"/>
      <c r="M191" s="91"/>
      <c r="N191" s="91"/>
      <c r="O191" s="91"/>
      <c r="P191" s="91"/>
      <c r="Q191" s="90"/>
      <c r="R191" s="90"/>
      <c r="S191" s="90"/>
      <c r="T191" s="90"/>
      <c r="U191" s="90"/>
      <c r="V191" s="90"/>
      <c r="W191" s="90"/>
      <c r="X191" s="90"/>
      <c r="Y191" s="90"/>
      <c r="Z191" s="90"/>
      <c r="AA191" s="90"/>
      <c r="AB191" s="90"/>
      <c r="AC191" s="90"/>
      <c r="AD191" s="90"/>
      <c r="AE191" s="90"/>
      <c r="AF191" s="90"/>
      <c r="AG191" s="90"/>
      <c r="AH191" s="90"/>
      <c r="AI191" s="90"/>
      <c r="AJ191" s="90"/>
      <c r="AK191" s="90"/>
      <c r="AL191" s="90"/>
      <c r="AM191" s="90"/>
      <c r="AN191" s="90"/>
      <c r="AO191" s="90"/>
      <c r="AP191" s="90"/>
      <c r="AQ191" s="90"/>
      <c r="AR191" s="90"/>
      <c r="AS191" s="90"/>
      <c r="AT191" s="90"/>
      <c r="AU191" s="90"/>
      <c r="AV191" s="90"/>
      <c r="AW191" s="90"/>
      <c r="AX191" s="90"/>
      <c r="AY191" s="90"/>
      <c r="AZ191" s="90"/>
      <c r="BA191" s="90"/>
    </row>
    <row r="192" spans="3:53">
      <c r="C192" s="91"/>
      <c r="D192" s="91"/>
      <c r="E192" s="91"/>
      <c r="F192" s="91"/>
      <c r="G192" s="91"/>
      <c r="H192" s="91"/>
      <c r="I192" s="91"/>
      <c r="J192" s="91"/>
      <c r="K192" s="91"/>
      <c r="L192" s="91"/>
      <c r="M192" s="91"/>
      <c r="N192" s="91"/>
      <c r="O192" s="91"/>
      <c r="P192" s="91"/>
      <c r="Q192" s="90"/>
      <c r="R192" s="90"/>
      <c r="S192" s="90"/>
      <c r="T192" s="90"/>
      <c r="U192" s="90"/>
      <c r="V192" s="90"/>
      <c r="W192" s="90"/>
      <c r="X192" s="90"/>
      <c r="Y192" s="90"/>
      <c r="Z192" s="90"/>
      <c r="AA192" s="90"/>
      <c r="AB192" s="90"/>
      <c r="AC192" s="90"/>
      <c r="AD192" s="90"/>
      <c r="AE192" s="90"/>
      <c r="AF192" s="90"/>
      <c r="AG192" s="90"/>
      <c r="AH192" s="90"/>
      <c r="AI192" s="90"/>
      <c r="AJ192" s="90"/>
      <c r="AK192" s="90"/>
      <c r="AL192" s="90"/>
      <c r="AM192" s="90"/>
      <c r="AN192" s="90"/>
      <c r="AO192" s="90"/>
      <c r="AP192" s="90"/>
      <c r="AQ192" s="90"/>
      <c r="AR192" s="90"/>
      <c r="AS192" s="90"/>
      <c r="AT192" s="90"/>
      <c r="AU192" s="90"/>
      <c r="AV192" s="90"/>
      <c r="AW192" s="90"/>
      <c r="AX192" s="90"/>
      <c r="AY192" s="90"/>
      <c r="AZ192" s="90"/>
      <c r="BA192" s="90"/>
    </row>
    <row r="193" spans="3:53">
      <c r="C193" s="91"/>
      <c r="D193" s="91"/>
      <c r="E193" s="91"/>
      <c r="F193" s="91"/>
      <c r="G193" s="91"/>
      <c r="H193" s="91"/>
      <c r="I193" s="91"/>
      <c r="J193" s="91"/>
      <c r="K193" s="91"/>
      <c r="L193" s="91"/>
      <c r="M193" s="91"/>
      <c r="N193" s="91"/>
      <c r="O193" s="91"/>
      <c r="P193" s="91"/>
      <c r="Q193" s="90"/>
      <c r="R193" s="90"/>
      <c r="S193" s="90"/>
      <c r="T193" s="90"/>
      <c r="U193" s="90"/>
      <c r="V193" s="90"/>
      <c r="W193" s="90"/>
      <c r="X193" s="90"/>
      <c r="Y193" s="90"/>
      <c r="Z193" s="90"/>
      <c r="AA193" s="90"/>
      <c r="AB193" s="90"/>
      <c r="AC193" s="90"/>
      <c r="AD193" s="90"/>
      <c r="AE193" s="90"/>
      <c r="AF193" s="90"/>
      <c r="AG193" s="90"/>
      <c r="AH193" s="90"/>
      <c r="AI193" s="90"/>
      <c r="AJ193" s="90"/>
      <c r="AK193" s="90"/>
      <c r="AL193" s="90"/>
      <c r="AM193" s="90"/>
      <c r="AN193" s="90"/>
      <c r="AO193" s="90"/>
      <c r="AP193" s="90"/>
      <c r="AQ193" s="90"/>
      <c r="AR193" s="90"/>
      <c r="AS193" s="90"/>
      <c r="AT193" s="90"/>
      <c r="AU193" s="90"/>
      <c r="AV193" s="90"/>
      <c r="AW193" s="90"/>
      <c r="AX193" s="90"/>
      <c r="AY193" s="90"/>
      <c r="AZ193" s="90"/>
      <c r="BA193" s="90"/>
    </row>
    <row r="194" spans="3:53">
      <c r="C194" s="91"/>
      <c r="D194" s="91"/>
      <c r="E194" s="91"/>
      <c r="F194" s="91"/>
      <c r="G194" s="91"/>
      <c r="H194" s="91"/>
      <c r="I194" s="91"/>
      <c r="J194" s="91"/>
      <c r="K194" s="91"/>
      <c r="L194" s="91"/>
      <c r="M194" s="91"/>
      <c r="N194" s="91"/>
      <c r="O194" s="91"/>
      <c r="P194" s="91"/>
      <c r="Q194" s="90"/>
      <c r="R194" s="90"/>
      <c r="S194" s="90"/>
      <c r="T194" s="90"/>
      <c r="U194" s="90"/>
      <c r="V194" s="90"/>
      <c r="W194" s="90"/>
      <c r="X194" s="90"/>
      <c r="Y194" s="90"/>
      <c r="Z194" s="90"/>
      <c r="AA194" s="90"/>
      <c r="AB194" s="90"/>
      <c r="AC194" s="90"/>
      <c r="AD194" s="90"/>
      <c r="AE194" s="90"/>
      <c r="AF194" s="90"/>
      <c r="AG194" s="90"/>
      <c r="AH194" s="90"/>
      <c r="AI194" s="90"/>
      <c r="AJ194" s="90"/>
      <c r="AK194" s="90"/>
      <c r="AL194" s="90"/>
      <c r="AM194" s="90"/>
      <c r="AN194" s="90"/>
      <c r="AO194" s="90"/>
      <c r="AP194" s="90"/>
      <c r="AQ194" s="90"/>
      <c r="AR194" s="90"/>
      <c r="AS194" s="90"/>
      <c r="AT194" s="90"/>
      <c r="AU194" s="90"/>
      <c r="AV194" s="90"/>
      <c r="AW194" s="90"/>
      <c r="AX194" s="90"/>
      <c r="AY194" s="90"/>
      <c r="AZ194" s="90"/>
      <c r="BA194" s="90"/>
    </row>
    <row r="195" spans="3:53">
      <c r="C195" s="91"/>
      <c r="D195" s="91"/>
      <c r="E195" s="91"/>
      <c r="F195" s="91"/>
      <c r="G195" s="91"/>
      <c r="H195" s="91"/>
      <c r="I195" s="91"/>
      <c r="J195" s="91"/>
      <c r="K195" s="91"/>
      <c r="L195" s="91"/>
      <c r="M195" s="91"/>
      <c r="N195" s="91"/>
      <c r="O195" s="91"/>
      <c r="P195" s="91"/>
      <c r="Q195" s="90"/>
      <c r="R195" s="90"/>
      <c r="S195" s="90"/>
      <c r="T195" s="90"/>
      <c r="U195" s="90"/>
      <c r="V195" s="90"/>
      <c r="W195" s="90"/>
      <c r="X195" s="90"/>
      <c r="Y195" s="90"/>
      <c r="Z195" s="90"/>
      <c r="AA195" s="90"/>
      <c r="AB195" s="90"/>
      <c r="AC195" s="90"/>
      <c r="AD195" s="90"/>
      <c r="AE195" s="90"/>
      <c r="AF195" s="90"/>
      <c r="AG195" s="90"/>
      <c r="AH195" s="90"/>
      <c r="AI195" s="90"/>
      <c r="AJ195" s="90"/>
      <c r="AK195" s="90"/>
      <c r="AL195" s="90"/>
      <c r="AM195" s="90"/>
      <c r="AN195" s="90"/>
      <c r="AO195" s="90"/>
      <c r="AP195" s="90"/>
      <c r="AQ195" s="90"/>
      <c r="AR195" s="90"/>
      <c r="AS195" s="90"/>
      <c r="AT195" s="90"/>
      <c r="AU195" s="90"/>
      <c r="AV195" s="90"/>
      <c r="AW195" s="90"/>
      <c r="AX195" s="90"/>
      <c r="AY195" s="90"/>
      <c r="AZ195" s="90"/>
      <c r="BA195" s="90"/>
    </row>
    <row r="196" spans="3:53">
      <c r="C196" s="91"/>
      <c r="D196" s="91"/>
      <c r="E196" s="91"/>
      <c r="F196" s="91"/>
      <c r="G196" s="91"/>
      <c r="H196" s="91"/>
      <c r="I196" s="91"/>
      <c r="J196" s="91"/>
      <c r="K196" s="91"/>
      <c r="L196" s="91"/>
      <c r="M196" s="91"/>
      <c r="N196" s="91"/>
      <c r="O196" s="91"/>
      <c r="P196" s="91"/>
      <c r="Q196" s="90"/>
      <c r="R196" s="90"/>
      <c r="S196" s="90"/>
      <c r="T196" s="90"/>
      <c r="U196" s="90"/>
      <c r="V196" s="90"/>
      <c r="W196" s="90"/>
      <c r="X196" s="90"/>
      <c r="Y196" s="90"/>
      <c r="Z196" s="90"/>
      <c r="AA196" s="90"/>
      <c r="AB196" s="90"/>
      <c r="AC196" s="90"/>
      <c r="AD196" s="90"/>
      <c r="AE196" s="90"/>
      <c r="AF196" s="90"/>
      <c r="AG196" s="90"/>
      <c r="AH196" s="90"/>
      <c r="AI196" s="90"/>
      <c r="AJ196" s="90"/>
      <c r="AK196" s="90"/>
      <c r="AL196" s="90"/>
      <c r="AM196" s="90"/>
      <c r="AN196" s="90"/>
      <c r="AO196" s="90"/>
      <c r="AP196" s="90"/>
      <c r="AQ196" s="90"/>
      <c r="AR196" s="90"/>
      <c r="AS196" s="90"/>
      <c r="AT196" s="90"/>
      <c r="AU196" s="90"/>
      <c r="AV196" s="90"/>
      <c r="AW196" s="90"/>
      <c r="AX196" s="90"/>
      <c r="AY196" s="90"/>
      <c r="AZ196" s="90"/>
      <c r="BA196" s="90"/>
    </row>
    <row r="197" spans="3:53">
      <c r="C197" s="91"/>
      <c r="D197" s="91"/>
      <c r="E197" s="91"/>
      <c r="F197" s="91"/>
      <c r="G197" s="91"/>
      <c r="H197" s="91"/>
      <c r="I197" s="91"/>
      <c r="J197" s="91"/>
      <c r="K197" s="91"/>
      <c r="L197" s="91"/>
      <c r="M197" s="91"/>
      <c r="N197" s="91"/>
      <c r="O197" s="91"/>
      <c r="P197" s="91"/>
      <c r="Q197" s="90"/>
      <c r="R197" s="90"/>
      <c r="S197" s="90"/>
      <c r="T197" s="90"/>
      <c r="U197" s="90"/>
      <c r="V197" s="90"/>
      <c r="W197" s="90"/>
      <c r="X197" s="90"/>
      <c r="Y197" s="90"/>
      <c r="Z197" s="90"/>
      <c r="AA197" s="90"/>
      <c r="AB197" s="90"/>
      <c r="AC197" s="90"/>
      <c r="AD197" s="90"/>
      <c r="AE197" s="90"/>
      <c r="AF197" s="90"/>
      <c r="AG197" s="90"/>
      <c r="AH197" s="90"/>
      <c r="AI197" s="90"/>
      <c r="AJ197" s="90"/>
      <c r="AK197" s="90"/>
      <c r="AL197" s="90"/>
      <c r="AM197" s="90"/>
      <c r="AN197" s="90"/>
      <c r="AO197" s="90"/>
      <c r="AP197" s="90"/>
      <c r="AQ197" s="90"/>
      <c r="AR197" s="90"/>
      <c r="AS197" s="90"/>
      <c r="AT197" s="90"/>
      <c r="AU197" s="90"/>
      <c r="AV197" s="90"/>
      <c r="AW197" s="90"/>
      <c r="AX197" s="90"/>
      <c r="AY197" s="90"/>
      <c r="AZ197" s="90"/>
      <c r="BA197" s="90"/>
    </row>
    <row r="198" spans="3:53">
      <c r="C198" s="91"/>
      <c r="D198" s="91"/>
      <c r="E198" s="91"/>
      <c r="F198" s="91"/>
      <c r="G198" s="91"/>
      <c r="H198" s="91"/>
      <c r="I198" s="91"/>
      <c r="J198" s="91"/>
      <c r="K198" s="91"/>
      <c r="L198" s="91"/>
      <c r="M198" s="91"/>
      <c r="N198" s="91"/>
      <c r="O198" s="91"/>
      <c r="P198" s="91"/>
      <c r="Q198" s="90"/>
      <c r="R198" s="90"/>
      <c r="S198" s="90"/>
      <c r="T198" s="90"/>
      <c r="U198" s="90"/>
      <c r="V198" s="90"/>
      <c r="W198" s="90"/>
      <c r="X198" s="90"/>
      <c r="Y198" s="90"/>
      <c r="Z198" s="90"/>
      <c r="AA198" s="90"/>
      <c r="AB198" s="90"/>
      <c r="AC198" s="90"/>
      <c r="AD198" s="90"/>
      <c r="AE198" s="90"/>
      <c r="AF198" s="90"/>
      <c r="AG198" s="90"/>
      <c r="AH198" s="90"/>
      <c r="AI198" s="90"/>
      <c r="AJ198" s="90"/>
      <c r="AK198" s="90"/>
      <c r="AL198" s="90"/>
      <c r="AM198" s="90"/>
      <c r="AN198" s="90"/>
      <c r="AO198" s="90"/>
      <c r="AP198" s="90"/>
      <c r="AQ198" s="90"/>
      <c r="AR198" s="90"/>
      <c r="AS198" s="90"/>
      <c r="AT198" s="90"/>
      <c r="AU198" s="90"/>
      <c r="AV198" s="90"/>
      <c r="AW198" s="90"/>
      <c r="AX198" s="90"/>
      <c r="AY198" s="90"/>
      <c r="AZ198" s="90"/>
      <c r="BA198" s="90"/>
    </row>
    <row r="199" spans="3:53">
      <c r="C199" s="91"/>
      <c r="D199" s="91"/>
      <c r="E199" s="91"/>
      <c r="F199" s="91"/>
      <c r="G199" s="91"/>
      <c r="H199" s="91"/>
      <c r="I199" s="91"/>
      <c r="J199" s="91"/>
      <c r="K199" s="91"/>
      <c r="L199" s="91"/>
      <c r="M199" s="91"/>
      <c r="N199" s="91"/>
      <c r="O199" s="91"/>
      <c r="P199" s="91"/>
      <c r="Q199" s="90"/>
      <c r="R199" s="90"/>
      <c r="S199" s="90"/>
      <c r="T199" s="90"/>
      <c r="U199" s="90"/>
      <c r="V199" s="90"/>
      <c r="W199" s="90"/>
      <c r="X199" s="90"/>
      <c r="Y199" s="90"/>
      <c r="Z199" s="90"/>
      <c r="AA199" s="90"/>
      <c r="AB199" s="90"/>
      <c r="AC199" s="90"/>
      <c r="AD199" s="90"/>
      <c r="AE199" s="90"/>
      <c r="AF199" s="90"/>
      <c r="AG199" s="90"/>
      <c r="AH199" s="90"/>
      <c r="AI199" s="90"/>
      <c r="AJ199" s="90"/>
      <c r="AK199" s="90"/>
      <c r="AL199" s="90"/>
      <c r="AM199" s="90"/>
      <c r="AN199" s="90"/>
      <c r="AO199" s="90"/>
      <c r="AP199" s="90"/>
      <c r="AQ199" s="90"/>
      <c r="AR199" s="90"/>
      <c r="AS199" s="90"/>
      <c r="AT199" s="90"/>
      <c r="AU199" s="90"/>
      <c r="AV199" s="90"/>
      <c r="AW199" s="90"/>
      <c r="AX199" s="90"/>
      <c r="AY199" s="90"/>
      <c r="AZ199" s="90"/>
      <c r="BA199" s="90"/>
    </row>
    <row r="200" spans="3:53">
      <c r="C200" s="91"/>
      <c r="D200" s="91"/>
      <c r="E200" s="91"/>
      <c r="F200" s="91"/>
      <c r="G200" s="91"/>
      <c r="H200" s="91"/>
      <c r="I200" s="91"/>
      <c r="J200" s="91"/>
      <c r="K200" s="91"/>
      <c r="L200" s="91"/>
      <c r="M200" s="91"/>
      <c r="N200" s="91"/>
      <c r="O200" s="91"/>
      <c r="P200" s="91"/>
      <c r="Q200" s="90"/>
      <c r="R200" s="90"/>
      <c r="S200" s="90"/>
      <c r="T200" s="90"/>
      <c r="U200" s="90"/>
      <c r="V200" s="90"/>
      <c r="W200" s="90"/>
      <c r="X200" s="90"/>
      <c r="Y200" s="90"/>
      <c r="Z200" s="90"/>
      <c r="AA200" s="90"/>
      <c r="AB200" s="90"/>
      <c r="AC200" s="90"/>
      <c r="AD200" s="90"/>
      <c r="AE200" s="90"/>
      <c r="AF200" s="90"/>
      <c r="AG200" s="90"/>
      <c r="AH200" s="90"/>
      <c r="AI200" s="90"/>
      <c r="AJ200" s="90"/>
      <c r="AK200" s="90"/>
      <c r="AL200" s="90"/>
      <c r="AM200" s="90"/>
      <c r="AN200" s="90"/>
      <c r="AO200" s="90"/>
      <c r="AP200" s="90"/>
      <c r="AQ200" s="90"/>
      <c r="AR200" s="90"/>
      <c r="AS200" s="90"/>
      <c r="AT200" s="90"/>
      <c r="AU200" s="90"/>
      <c r="AV200" s="90"/>
      <c r="AW200" s="90"/>
      <c r="AX200" s="90"/>
      <c r="AY200" s="90"/>
      <c r="AZ200" s="90"/>
      <c r="BA200" s="90"/>
    </row>
    <row r="201" spans="3:53">
      <c r="C201" s="91"/>
      <c r="D201" s="91"/>
      <c r="E201" s="91"/>
      <c r="F201" s="91"/>
      <c r="G201" s="91"/>
      <c r="H201" s="91"/>
      <c r="I201" s="91"/>
      <c r="J201" s="91"/>
      <c r="K201" s="91"/>
      <c r="L201" s="91"/>
      <c r="M201" s="91"/>
      <c r="N201" s="91"/>
      <c r="O201" s="91"/>
      <c r="P201" s="91"/>
      <c r="Q201" s="90"/>
      <c r="R201" s="90"/>
      <c r="S201" s="90"/>
      <c r="T201" s="90"/>
      <c r="U201" s="90"/>
      <c r="V201" s="90"/>
      <c r="W201" s="90"/>
      <c r="X201" s="90"/>
      <c r="Y201" s="90"/>
      <c r="Z201" s="90"/>
      <c r="AA201" s="90"/>
      <c r="AB201" s="90"/>
      <c r="AC201" s="90"/>
      <c r="AD201" s="90"/>
      <c r="AE201" s="90"/>
      <c r="AF201" s="90"/>
      <c r="AG201" s="90"/>
      <c r="AH201" s="90"/>
      <c r="AI201" s="90"/>
      <c r="AJ201" s="90"/>
      <c r="AK201" s="90"/>
      <c r="AL201" s="90"/>
      <c r="AM201" s="90"/>
      <c r="AN201" s="90"/>
      <c r="AO201" s="90"/>
      <c r="AP201" s="90"/>
      <c r="AQ201" s="90"/>
      <c r="AR201" s="90"/>
      <c r="AS201" s="90"/>
      <c r="AT201" s="90"/>
      <c r="AU201" s="90"/>
      <c r="AV201" s="90"/>
      <c r="AW201" s="90"/>
      <c r="AX201" s="90"/>
      <c r="AY201" s="90"/>
      <c r="AZ201" s="90"/>
      <c r="BA201" s="90"/>
    </row>
    <row r="202" spans="3:53">
      <c r="C202" s="91"/>
      <c r="D202" s="91"/>
      <c r="E202" s="91"/>
      <c r="F202" s="91"/>
      <c r="G202" s="91"/>
      <c r="H202" s="91"/>
      <c r="I202" s="91"/>
      <c r="J202" s="91"/>
      <c r="K202" s="91"/>
      <c r="L202" s="91"/>
      <c r="M202" s="91"/>
      <c r="N202" s="91"/>
      <c r="O202" s="91"/>
      <c r="P202" s="91"/>
      <c r="Q202" s="90"/>
      <c r="R202" s="90"/>
      <c r="S202" s="90"/>
      <c r="T202" s="90"/>
      <c r="U202" s="90"/>
      <c r="V202" s="90"/>
      <c r="W202" s="90"/>
      <c r="X202" s="90"/>
      <c r="Y202" s="90"/>
      <c r="Z202" s="90"/>
      <c r="AA202" s="90"/>
      <c r="AB202" s="90"/>
      <c r="AC202" s="90"/>
      <c r="AD202" s="90"/>
      <c r="AE202" s="90"/>
      <c r="AF202" s="90"/>
      <c r="AG202" s="90"/>
      <c r="AH202" s="90"/>
      <c r="AI202" s="90"/>
      <c r="AJ202" s="90"/>
      <c r="AK202" s="90"/>
      <c r="AL202" s="90"/>
      <c r="AM202" s="90"/>
      <c r="AN202" s="90"/>
      <c r="AO202" s="90"/>
      <c r="AP202" s="90"/>
      <c r="AQ202" s="90"/>
      <c r="AR202" s="90"/>
      <c r="AS202" s="90"/>
      <c r="AT202" s="90"/>
      <c r="AU202" s="90"/>
      <c r="AV202" s="90"/>
      <c r="AW202" s="90"/>
      <c r="AX202" s="90"/>
      <c r="AY202" s="90"/>
      <c r="AZ202" s="90"/>
      <c r="BA202" s="90"/>
    </row>
    <row r="203" spans="3:53">
      <c r="C203" s="91"/>
      <c r="D203" s="91"/>
      <c r="E203" s="91"/>
      <c r="F203" s="91"/>
      <c r="G203" s="91"/>
      <c r="H203" s="91"/>
      <c r="I203" s="91"/>
      <c r="J203" s="91"/>
      <c r="K203" s="91"/>
      <c r="L203" s="91"/>
      <c r="M203" s="91"/>
      <c r="N203" s="91"/>
      <c r="O203" s="91"/>
      <c r="P203" s="91"/>
      <c r="Q203" s="90"/>
      <c r="R203" s="90"/>
      <c r="S203" s="90"/>
      <c r="T203" s="90"/>
      <c r="U203" s="90"/>
      <c r="V203" s="90"/>
      <c r="W203" s="90"/>
      <c r="X203" s="90"/>
      <c r="Y203" s="90"/>
      <c r="Z203" s="90"/>
      <c r="AA203" s="90"/>
      <c r="AB203" s="90"/>
      <c r="AC203" s="90"/>
      <c r="AD203" s="90"/>
      <c r="AE203" s="90"/>
      <c r="AF203" s="90"/>
      <c r="AG203" s="90"/>
      <c r="AH203" s="90"/>
      <c r="AI203" s="90"/>
      <c r="AJ203" s="90"/>
      <c r="AK203" s="90"/>
      <c r="AL203" s="90"/>
      <c r="AM203" s="90"/>
      <c r="AN203" s="90"/>
      <c r="AO203" s="90"/>
      <c r="AP203" s="90"/>
      <c r="AQ203" s="90"/>
      <c r="AR203" s="90"/>
      <c r="AS203" s="90"/>
      <c r="AT203" s="90"/>
      <c r="AU203" s="90"/>
      <c r="AV203" s="90"/>
      <c r="AW203" s="90"/>
      <c r="AX203" s="90"/>
      <c r="AY203" s="90"/>
      <c r="AZ203" s="90"/>
      <c r="BA203" s="90"/>
    </row>
    <row r="204" spans="3:53">
      <c r="C204" s="91"/>
      <c r="D204" s="91"/>
      <c r="E204" s="91"/>
      <c r="F204" s="91"/>
      <c r="G204" s="91"/>
      <c r="H204" s="91"/>
      <c r="I204" s="91"/>
      <c r="J204" s="91"/>
      <c r="K204" s="91"/>
      <c r="L204" s="91"/>
      <c r="M204" s="91"/>
      <c r="N204" s="91"/>
      <c r="O204" s="91"/>
      <c r="P204" s="91"/>
      <c r="Q204" s="90"/>
      <c r="R204" s="90"/>
      <c r="S204" s="90"/>
      <c r="T204" s="90"/>
      <c r="U204" s="90"/>
      <c r="V204" s="90"/>
      <c r="W204" s="90"/>
      <c r="X204" s="90"/>
      <c r="Y204" s="90"/>
      <c r="Z204" s="90"/>
      <c r="AA204" s="90"/>
      <c r="AB204" s="90"/>
      <c r="AC204" s="90"/>
      <c r="AD204" s="90"/>
      <c r="AE204" s="90"/>
      <c r="AF204" s="90"/>
      <c r="AG204" s="90"/>
      <c r="AH204" s="90"/>
      <c r="AI204" s="90"/>
      <c r="AJ204" s="90"/>
      <c r="AK204" s="90"/>
      <c r="AL204" s="90"/>
      <c r="AM204" s="90"/>
      <c r="AN204" s="90"/>
      <c r="AO204" s="90"/>
      <c r="AP204" s="90"/>
      <c r="AQ204" s="90"/>
      <c r="AR204" s="90"/>
      <c r="AS204" s="90"/>
      <c r="AT204" s="90"/>
      <c r="AU204" s="90"/>
      <c r="AV204" s="90"/>
      <c r="AW204" s="90"/>
      <c r="AX204" s="90"/>
      <c r="AY204" s="90"/>
      <c r="AZ204" s="90"/>
      <c r="BA204" s="90"/>
    </row>
    <row r="205" spans="3:53">
      <c r="C205" s="91"/>
      <c r="D205" s="91"/>
      <c r="E205" s="91"/>
      <c r="F205" s="91"/>
      <c r="G205" s="91"/>
      <c r="H205" s="91"/>
      <c r="I205" s="91"/>
      <c r="J205" s="91"/>
      <c r="K205" s="91"/>
      <c r="L205" s="91"/>
      <c r="M205" s="91"/>
      <c r="N205" s="91"/>
      <c r="O205" s="91"/>
      <c r="P205" s="91"/>
      <c r="Q205" s="90"/>
      <c r="R205" s="90"/>
      <c r="S205" s="90"/>
      <c r="T205" s="90"/>
      <c r="U205" s="90"/>
      <c r="V205" s="90"/>
      <c r="W205" s="90"/>
      <c r="X205" s="90"/>
      <c r="Y205" s="90"/>
      <c r="Z205" s="90"/>
      <c r="AA205" s="90"/>
      <c r="AB205" s="90"/>
      <c r="AC205" s="90"/>
      <c r="AD205" s="90"/>
      <c r="AE205" s="90"/>
      <c r="AF205" s="90"/>
      <c r="AG205" s="90"/>
      <c r="AH205" s="90"/>
      <c r="AI205" s="90"/>
      <c r="AJ205" s="90"/>
      <c r="AK205" s="90"/>
      <c r="AL205" s="90"/>
      <c r="AM205" s="90"/>
      <c r="AN205" s="90"/>
      <c r="AO205" s="90"/>
      <c r="AP205" s="90"/>
      <c r="AQ205" s="90"/>
      <c r="AR205" s="90"/>
      <c r="AS205" s="90"/>
      <c r="AT205" s="90"/>
      <c r="AU205" s="90"/>
      <c r="AV205" s="90"/>
      <c r="AW205" s="90"/>
      <c r="AX205" s="90"/>
      <c r="AY205" s="90"/>
      <c r="AZ205" s="90"/>
      <c r="BA205" s="90"/>
    </row>
    <row r="206" spans="3:53">
      <c r="C206" s="91"/>
      <c r="D206" s="91"/>
      <c r="E206" s="91"/>
      <c r="F206" s="91"/>
      <c r="G206" s="91"/>
      <c r="H206" s="91"/>
      <c r="I206" s="91"/>
      <c r="J206" s="91"/>
      <c r="K206" s="91"/>
      <c r="L206" s="91"/>
      <c r="M206" s="91"/>
      <c r="N206" s="91"/>
      <c r="O206" s="91"/>
      <c r="P206" s="91"/>
      <c r="Q206" s="90"/>
      <c r="R206" s="90"/>
      <c r="S206" s="90"/>
      <c r="T206" s="90"/>
      <c r="U206" s="90"/>
      <c r="V206" s="90"/>
      <c r="W206" s="90"/>
      <c r="X206" s="90"/>
      <c r="Y206" s="90"/>
      <c r="Z206" s="90"/>
      <c r="AA206" s="90"/>
      <c r="AB206" s="90"/>
      <c r="AC206" s="90"/>
      <c r="AD206" s="90"/>
      <c r="AE206" s="90"/>
      <c r="AF206" s="90"/>
      <c r="AG206" s="90"/>
      <c r="AH206" s="90"/>
      <c r="AI206" s="90"/>
      <c r="AJ206" s="90"/>
      <c r="AK206" s="90"/>
      <c r="AL206" s="90"/>
      <c r="AM206" s="90"/>
      <c r="AN206" s="90"/>
      <c r="AO206" s="90"/>
      <c r="AP206" s="90"/>
      <c r="AQ206" s="90"/>
      <c r="AR206" s="90"/>
      <c r="AS206" s="90"/>
      <c r="AT206" s="90"/>
      <c r="AU206" s="90"/>
      <c r="AV206" s="90"/>
      <c r="AW206" s="90"/>
      <c r="AX206" s="90"/>
      <c r="AY206" s="90"/>
      <c r="AZ206" s="90"/>
      <c r="BA206" s="90"/>
    </row>
    <row r="207" spans="3:53">
      <c r="C207" s="91"/>
      <c r="D207" s="91"/>
      <c r="E207" s="91"/>
      <c r="F207" s="91"/>
      <c r="G207" s="91"/>
      <c r="H207" s="91"/>
      <c r="I207" s="91"/>
      <c r="J207" s="91"/>
      <c r="K207" s="91"/>
      <c r="L207" s="91"/>
      <c r="M207" s="91"/>
      <c r="N207" s="91"/>
      <c r="O207" s="91"/>
      <c r="P207" s="91"/>
      <c r="Q207" s="90"/>
      <c r="R207" s="90"/>
      <c r="S207" s="90"/>
      <c r="T207" s="90"/>
      <c r="U207" s="90"/>
      <c r="V207" s="90"/>
      <c r="W207" s="90"/>
      <c r="X207" s="90"/>
      <c r="Y207" s="90"/>
      <c r="Z207" s="90"/>
      <c r="AA207" s="90"/>
      <c r="AB207" s="90"/>
      <c r="AC207" s="90"/>
      <c r="AD207" s="90"/>
      <c r="AE207" s="90"/>
      <c r="AF207" s="90"/>
      <c r="AG207" s="90"/>
      <c r="AH207" s="90"/>
      <c r="AI207" s="90"/>
      <c r="AJ207" s="90"/>
      <c r="AK207" s="90"/>
      <c r="AL207" s="90"/>
      <c r="AM207" s="90"/>
      <c r="AN207" s="90"/>
      <c r="AO207" s="90"/>
      <c r="AP207" s="90"/>
      <c r="AQ207" s="90"/>
      <c r="AR207" s="90"/>
      <c r="AS207" s="90"/>
      <c r="AT207" s="90"/>
      <c r="AU207" s="90"/>
      <c r="AV207" s="90"/>
      <c r="AW207" s="90"/>
      <c r="AX207" s="90"/>
      <c r="AY207" s="90"/>
      <c r="AZ207" s="90"/>
      <c r="BA207" s="90"/>
    </row>
    <row r="208" spans="3:53">
      <c r="C208" s="91"/>
      <c r="D208" s="91"/>
      <c r="E208" s="91"/>
      <c r="F208" s="91"/>
      <c r="G208" s="91"/>
      <c r="H208" s="91"/>
      <c r="I208" s="91"/>
      <c r="J208" s="91"/>
      <c r="K208" s="91"/>
      <c r="L208" s="91"/>
      <c r="M208" s="91"/>
      <c r="N208" s="91"/>
      <c r="O208" s="91"/>
      <c r="P208" s="91"/>
      <c r="Q208" s="90"/>
      <c r="R208" s="90"/>
      <c r="S208" s="90"/>
      <c r="T208" s="90"/>
      <c r="U208" s="90"/>
      <c r="V208" s="90"/>
      <c r="W208" s="90"/>
      <c r="X208" s="90"/>
      <c r="Y208" s="90"/>
      <c r="Z208" s="90"/>
      <c r="AA208" s="90"/>
      <c r="AB208" s="90"/>
      <c r="AC208" s="90"/>
      <c r="AD208" s="90"/>
      <c r="AE208" s="90"/>
      <c r="AF208" s="90"/>
      <c r="AG208" s="90"/>
      <c r="AH208" s="90"/>
      <c r="AI208" s="90"/>
      <c r="AJ208" s="90"/>
      <c r="AK208" s="90"/>
      <c r="AL208" s="90"/>
      <c r="AM208" s="90"/>
      <c r="AN208" s="90"/>
      <c r="AO208" s="90"/>
      <c r="AP208" s="90"/>
      <c r="AQ208" s="90"/>
      <c r="AR208" s="90"/>
      <c r="AS208" s="90"/>
      <c r="AT208" s="90"/>
      <c r="AU208" s="90"/>
      <c r="AV208" s="90"/>
      <c r="AW208" s="90"/>
      <c r="AX208" s="90"/>
      <c r="AY208" s="90"/>
      <c r="AZ208" s="90"/>
      <c r="BA208" s="90"/>
    </row>
    <row r="209" spans="3:53">
      <c r="C209" s="91"/>
      <c r="D209" s="91"/>
      <c r="E209" s="91"/>
      <c r="F209" s="91"/>
      <c r="G209" s="91"/>
      <c r="H209" s="91"/>
      <c r="I209" s="91"/>
      <c r="J209" s="91"/>
      <c r="K209" s="91"/>
      <c r="L209" s="91"/>
      <c r="M209" s="91"/>
      <c r="N209" s="91"/>
      <c r="O209" s="91"/>
      <c r="P209" s="91"/>
      <c r="Q209" s="90"/>
      <c r="R209" s="90"/>
      <c r="S209" s="90"/>
      <c r="T209" s="90"/>
      <c r="U209" s="90"/>
      <c r="V209" s="90"/>
      <c r="W209" s="90"/>
      <c r="X209" s="90"/>
      <c r="Y209" s="90"/>
      <c r="Z209" s="90"/>
      <c r="AA209" s="90"/>
      <c r="AB209" s="90"/>
      <c r="AC209" s="90"/>
      <c r="AD209" s="90"/>
      <c r="AE209" s="90"/>
      <c r="AF209" s="90"/>
      <c r="AG209" s="90"/>
      <c r="AH209" s="90"/>
      <c r="AI209" s="90"/>
      <c r="AJ209" s="90"/>
      <c r="AK209" s="90"/>
      <c r="AL209" s="90"/>
      <c r="AM209" s="90"/>
      <c r="AN209" s="90"/>
      <c r="AO209" s="90"/>
      <c r="AP209" s="90"/>
      <c r="AQ209" s="90"/>
      <c r="AR209" s="90"/>
      <c r="AS209" s="90"/>
      <c r="AT209" s="90"/>
      <c r="AU209" s="90"/>
      <c r="AV209" s="90"/>
      <c r="AW209" s="90"/>
      <c r="AX209" s="90"/>
      <c r="AY209" s="90"/>
      <c r="AZ209" s="90"/>
      <c r="BA209" s="90"/>
    </row>
    <row r="210" spans="3:53">
      <c r="C210" s="91"/>
      <c r="D210" s="91"/>
      <c r="E210" s="91"/>
      <c r="F210" s="91"/>
      <c r="G210" s="91"/>
      <c r="H210" s="91"/>
      <c r="I210" s="91"/>
      <c r="J210" s="91"/>
      <c r="K210" s="91"/>
      <c r="L210" s="91"/>
      <c r="M210" s="91"/>
      <c r="N210" s="91"/>
      <c r="O210" s="91"/>
      <c r="P210" s="91"/>
      <c r="Q210" s="90"/>
      <c r="R210" s="90"/>
      <c r="S210" s="90"/>
      <c r="T210" s="90"/>
      <c r="U210" s="90"/>
      <c r="V210" s="90"/>
      <c r="W210" s="90"/>
      <c r="X210" s="90"/>
      <c r="Y210" s="90"/>
      <c r="Z210" s="90"/>
      <c r="AA210" s="90"/>
      <c r="AB210" s="90"/>
      <c r="AC210" s="90"/>
      <c r="AD210" s="90"/>
      <c r="AE210" s="90"/>
      <c r="AF210" s="90"/>
      <c r="AG210" s="90"/>
      <c r="AH210" s="90"/>
      <c r="AI210" s="90"/>
      <c r="AJ210" s="90"/>
      <c r="AK210" s="90"/>
      <c r="AL210" s="90"/>
      <c r="AM210" s="90"/>
      <c r="AN210" s="90"/>
      <c r="AO210" s="90"/>
      <c r="AP210" s="90"/>
      <c r="AQ210" s="90"/>
      <c r="AR210" s="90"/>
      <c r="AS210" s="90"/>
      <c r="AT210" s="90"/>
      <c r="AU210" s="90"/>
      <c r="AV210" s="90"/>
      <c r="AW210" s="90"/>
      <c r="AX210" s="90"/>
      <c r="AY210" s="90"/>
      <c r="AZ210" s="90"/>
      <c r="BA210" s="90"/>
    </row>
    <row r="211" spans="3:53">
      <c r="C211" s="91"/>
      <c r="D211" s="91"/>
      <c r="E211" s="91"/>
      <c r="F211" s="91"/>
      <c r="G211" s="91"/>
      <c r="H211" s="91"/>
      <c r="I211" s="91"/>
      <c r="J211" s="91"/>
      <c r="K211" s="91"/>
      <c r="L211" s="91"/>
      <c r="M211" s="91"/>
      <c r="N211" s="91"/>
      <c r="O211" s="91"/>
      <c r="P211" s="91"/>
      <c r="Q211" s="90"/>
      <c r="R211" s="90"/>
      <c r="S211" s="90"/>
      <c r="T211" s="90"/>
      <c r="U211" s="90"/>
      <c r="V211" s="90"/>
      <c r="W211" s="90"/>
      <c r="X211" s="90"/>
      <c r="Y211" s="90"/>
      <c r="Z211" s="90"/>
      <c r="AA211" s="90"/>
      <c r="AB211" s="90"/>
      <c r="AC211" s="90"/>
      <c r="AD211" s="90"/>
      <c r="AE211" s="90"/>
      <c r="AF211" s="90"/>
      <c r="AG211" s="90"/>
      <c r="AH211" s="90"/>
      <c r="AI211" s="90"/>
      <c r="AJ211" s="90"/>
      <c r="AK211" s="90"/>
      <c r="AL211" s="90"/>
      <c r="AM211" s="90"/>
      <c r="AN211" s="90"/>
      <c r="AO211" s="90"/>
      <c r="AP211" s="90"/>
      <c r="AQ211" s="90"/>
      <c r="AR211" s="90"/>
      <c r="AS211" s="90"/>
      <c r="AT211" s="90"/>
      <c r="AU211" s="90"/>
      <c r="AV211" s="90"/>
      <c r="AW211" s="90"/>
      <c r="AX211" s="90"/>
      <c r="AY211" s="90"/>
      <c r="AZ211" s="90"/>
      <c r="BA211" s="90"/>
    </row>
    <row r="212" spans="3:53">
      <c r="C212" s="91"/>
      <c r="D212" s="91"/>
      <c r="E212" s="91"/>
      <c r="F212" s="91"/>
      <c r="G212" s="91"/>
      <c r="H212" s="91"/>
      <c r="I212" s="91"/>
      <c r="J212" s="91"/>
      <c r="K212" s="91"/>
      <c r="L212" s="91"/>
      <c r="M212" s="91"/>
      <c r="N212" s="91"/>
      <c r="O212" s="91"/>
      <c r="P212" s="91"/>
      <c r="Q212" s="90"/>
      <c r="R212" s="90"/>
      <c r="S212" s="90"/>
      <c r="T212" s="90"/>
      <c r="U212" s="90"/>
      <c r="V212" s="90"/>
      <c r="W212" s="90"/>
      <c r="X212" s="90"/>
      <c r="Y212" s="90"/>
      <c r="Z212" s="90"/>
      <c r="AA212" s="90"/>
      <c r="AB212" s="90"/>
      <c r="AC212" s="90"/>
      <c r="AD212" s="90"/>
      <c r="AE212" s="90"/>
      <c r="AF212" s="90"/>
      <c r="AG212" s="90"/>
      <c r="AH212" s="90"/>
      <c r="AI212" s="90"/>
      <c r="AJ212" s="90"/>
      <c r="AK212" s="90"/>
      <c r="AL212" s="90"/>
      <c r="AM212" s="90"/>
      <c r="AN212" s="90"/>
      <c r="AO212" s="90"/>
      <c r="AP212" s="90"/>
      <c r="AQ212" s="90"/>
      <c r="AR212" s="90"/>
      <c r="AS212" s="90"/>
      <c r="AT212" s="90"/>
      <c r="AU212" s="90"/>
      <c r="AV212" s="90"/>
      <c r="AW212" s="90"/>
      <c r="AX212" s="90"/>
      <c r="AY212" s="90"/>
      <c r="AZ212" s="90"/>
      <c r="BA212" s="90"/>
    </row>
    <row r="213" spans="3:53">
      <c r="C213" s="91"/>
      <c r="D213" s="91"/>
      <c r="E213" s="91"/>
      <c r="F213" s="91"/>
      <c r="G213" s="91"/>
      <c r="H213" s="91"/>
      <c r="I213" s="91"/>
      <c r="J213" s="91"/>
      <c r="K213" s="91"/>
      <c r="L213" s="91"/>
      <c r="M213" s="91"/>
      <c r="N213" s="91"/>
      <c r="O213" s="91"/>
      <c r="P213" s="91"/>
      <c r="Q213" s="90"/>
      <c r="R213" s="90"/>
      <c r="S213" s="90"/>
      <c r="T213" s="90"/>
      <c r="U213" s="90"/>
      <c r="V213" s="90"/>
      <c r="W213" s="90"/>
      <c r="X213" s="90"/>
      <c r="Y213" s="90"/>
      <c r="Z213" s="90"/>
      <c r="AA213" s="90"/>
      <c r="AB213" s="90"/>
      <c r="AC213" s="90"/>
      <c r="AD213" s="90"/>
      <c r="AE213" s="90"/>
      <c r="AF213" s="90"/>
      <c r="AG213" s="90"/>
      <c r="AH213" s="90"/>
      <c r="AI213" s="90"/>
      <c r="AJ213" s="90"/>
      <c r="AK213" s="90"/>
      <c r="AL213" s="90"/>
      <c r="AM213" s="90"/>
      <c r="AN213" s="90"/>
      <c r="AO213" s="90"/>
      <c r="AP213" s="90"/>
      <c r="AQ213" s="90"/>
      <c r="AR213" s="90"/>
      <c r="AS213" s="90"/>
      <c r="AT213" s="90"/>
      <c r="AU213" s="90"/>
      <c r="AV213" s="90"/>
      <c r="AW213" s="90"/>
      <c r="AX213" s="90"/>
      <c r="AY213" s="90"/>
      <c r="AZ213" s="90"/>
      <c r="BA213" s="90"/>
    </row>
    <row r="214" spans="3:53">
      <c r="C214" s="91"/>
      <c r="D214" s="91"/>
      <c r="E214" s="91"/>
      <c r="F214" s="91"/>
      <c r="G214" s="91"/>
      <c r="H214" s="91"/>
      <c r="I214" s="91"/>
      <c r="J214" s="91"/>
      <c r="K214" s="91"/>
      <c r="L214" s="91"/>
      <c r="M214" s="91"/>
      <c r="N214" s="91"/>
      <c r="O214" s="91"/>
      <c r="P214" s="91"/>
      <c r="Q214" s="90"/>
      <c r="R214" s="90"/>
      <c r="S214" s="90"/>
      <c r="T214" s="90"/>
      <c r="U214" s="90"/>
      <c r="V214" s="90"/>
      <c r="W214" s="90"/>
      <c r="X214" s="90"/>
      <c r="Y214" s="90"/>
      <c r="Z214" s="90"/>
      <c r="AA214" s="90"/>
      <c r="AB214" s="90"/>
      <c r="AC214" s="90"/>
      <c r="AD214" s="90"/>
      <c r="AE214" s="90"/>
      <c r="AF214" s="90"/>
      <c r="AG214" s="90"/>
      <c r="AH214" s="90"/>
      <c r="AI214" s="90"/>
      <c r="AJ214" s="90"/>
      <c r="AK214" s="90"/>
      <c r="AL214" s="90"/>
      <c r="AM214" s="90"/>
      <c r="AN214" s="90"/>
      <c r="AO214" s="90"/>
      <c r="AP214" s="90"/>
      <c r="AQ214" s="90"/>
      <c r="AR214" s="90"/>
      <c r="AS214" s="90"/>
      <c r="AT214" s="90"/>
      <c r="AU214" s="90"/>
      <c r="AV214" s="90"/>
      <c r="AW214" s="90"/>
      <c r="AX214" s="90"/>
      <c r="AY214" s="90"/>
      <c r="AZ214" s="90"/>
      <c r="BA214" s="90"/>
    </row>
    <row r="215" spans="3:53">
      <c r="C215" s="91"/>
      <c r="D215" s="91"/>
      <c r="E215" s="91"/>
      <c r="F215" s="91"/>
      <c r="G215" s="91"/>
      <c r="H215" s="91"/>
      <c r="I215" s="91"/>
      <c r="J215" s="91"/>
      <c r="K215" s="91"/>
      <c r="L215" s="91"/>
      <c r="M215" s="91"/>
      <c r="N215" s="91"/>
      <c r="O215" s="91"/>
      <c r="P215" s="91"/>
      <c r="Q215" s="90"/>
      <c r="R215" s="90"/>
      <c r="S215" s="90"/>
      <c r="T215" s="90"/>
      <c r="U215" s="90"/>
      <c r="V215" s="90"/>
      <c r="W215" s="90"/>
      <c r="X215" s="90"/>
      <c r="Y215" s="90"/>
      <c r="Z215" s="90"/>
      <c r="AA215" s="90"/>
      <c r="AB215" s="90"/>
      <c r="AC215" s="90"/>
      <c r="AD215" s="90"/>
      <c r="AE215" s="90"/>
      <c r="AF215" s="90"/>
      <c r="AG215" s="90"/>
      <c r="AH215" s="90"/>
      <c r="AI215" s="90"/>
      <c r="AJ215" s="90"/>
      <c r="AK215" s="90"/>
      <c r="AL215" s="90"/>
      <c r="AM215" s="90"/>
      <c r="AN215" s="90"/>
      <c r="AO215" s="90"/>
      <c r="AP215" s="90"/>
      <c r="AQ215" s="90"/>
      <c r="AR215" s="90"/>
      <c r="AS215" s="90"/>
      <c r="AT215" s="90"/>
      <c r="AU215" s="90"/>
      <c r="AV215" s="90"/>
      <c r="AW215" s="90"/>
      <c r="AX215" s="90"/>
      <c r="AY215" s="90"/>
      <c r="AZ215" s="90"/>
      <c r="BA215" s="90"/>
    </row>
    <row r="216" spans="3:53">
      <c r="C216" s="91"/>
      <c r="D216" s="91"/>
      <c r="E216" s="91"/>
      <c r="F216" s="91"/>
      <c r="G216" s="91"/>
      <c r="H216" s="91"/>
      <c r="I216" s="91"/>
      <c r="J216" s="91"/>
      <c r="K216" s="91"/>
      <c r="L216" s="91"/>
      <c r="M216" s="91"/>
      <c r="N216" s="91"/>
      <c r="O216" s="91"/>
      <c r="P216" s="91"/>
      <c r="Q216" s="90"/>
      <c r="R216" s="90"/>
      <c r="S216" s="90"/>
      <c r="T216" s="90"/>
      <c r="U216" s="90"/>
      <c r="V216" s="90"/>
      <c r="W216" s="90"/>
      <c r="X216" s="90"/>
      <c r="Y216" s="90"/>
      <c r="Z216" s="90"/>
      <c r="AA216" s="90"/>
      <c r="AB216" s="90"/>
      <c r="AC216" s="90"/>
      <c r="AD216" s="90"/>
      <c r="AE216" s="90"/>
      <c r="AF216" s="90"/>
      <c r="AG216" s="90"/>
      <c r="AH216" s="90"/>
      <c r="AI216" s="90"/>
      <c r="AJ216" s="90"/>
      <c r="AK216" s="90"/>
      <c r="AL216" s="90"/>
      <c r="AM216" s="90"/>
      <c r="AN216" s="90"/>
      <c r="AO216" s="90"/>
      <c r="AP216" s="90"/>
      <c r="AQ216" s="90"/>
      <c r="AR216" s="90"/>
      <c r="AS216" s="90"/>
      <c r="AT216" s="90"/>
      <c r="AU216" s="90"/>
      <c r="AV216" s="90"/>
      <c r="AW216" s="90"/>
      <c r="AX216" s="90"/>
      <c r="AY216" s="90"/>
      <c r="AZ216" s="90"/>
      <c r="BA216" s="90"/>
    </row>
    <row r="217" spans="3:53">
      <c r="C217" s="91"/>
      <c r="D217" s="91"/>
      <c r="E217" s="91"/>
      <c r="F217" s="91"/>
      <c r="G217" s="91"/>
      <c r="H217" s="91"/>
      <c r="I217" s="91"/>
      <c r="J217" s="91"/>
      <c r="K217" s="91"/>
      <c r="L217" s="91"/>
      <c r="M217" s="91"/>
      <c r="N217" s="91"/>
      <c r="O217" s="91"/>
      <c r="P217" s="91"/>
      <c r="Q217" s="90"/>
      <c r="R217" s="90"/>
      <c r="S217" s="90"/>
      <c r="T217" s="90"/>
      <c r="U217" s="90"/>
      <c r="V217" s="90"/>
      <c r="W217" s="90"/>
      <c r="X217" s="90"/>
      <c r="Y217" s="90"/>
      <c r="Z217" s="90"/>
      <c r="AA217" s="90"/>
      <c r="AB217" s="90"/>
      <c r="AC217" s="90"/>
      <c r="AD217" s="90"/>
      <c r="AE217" s="90"/>
      <c r="AF217" s="90"/>
      <c r="AG217" s="90"/>
      <c r="AH217" s="90"/>
      <c r="AI217" s="90"/>
      <c r="AJ217" s="90"/>
      <c r="AK217" s="90"/>
      <c r="AL217" s="90"/>
      <c r="AM217" s="90"/>
      <c r="AN217" s="90"/>
      <c r="AO217" s="90"/>
      <c r="AP217" s="90"/>
      <c r="AQ217" s="90"/>
      <c r="AR217" s="90"/>
      <c r="AS217" s="90"/>
      <c r="AT217" s="90"/>
      <c r="AU217" s="90"/>
      <c r="AV217" s="90"/>
      <c r="AW217" s="90"/>
      <c r="AX217" s="90"/>
      <c r="AY217" s="90"/>
      <c r="AZ217" s="90"/>
      <c r="BA217" s="90"/>
    </row>
    <row r="218" spans="3:53">
      <c r="C218" s="91"/>
      <c r="D218" s="91"/>
      <c r="E218" s="91"/>
      <c r="F218" s="91"/>
      <c r="G218" s="91"/>
      <c r="H218" s="91"/>
      <c r="I218" s="91"/>
      <c r="J218" s="91"/>
      <c r="K218" s="91"/>
      <c r="L218" s="91"/>
      <c r="M218" s="91"/>
      <c r="N218" s="91"/>
      <c r="O218" s="91"/>
      <c r="P218" s="91"/>
      <c r="Q218" s="90"/>
      <c r="R218" s="90"/>
      <c r="S218" s="90"/>
      <c r="T218" s="90"/>
      <c r="U218" s="90"/>
      <c r="V218" s="90"/>
      <c r="W218" s="90"/>
      <c r="X218" s="90"/>
      <c r="Y218" s="90"/>
      <c r="Z218" s="90"/>
      <c r="AA218" s="90"/>
      <c r="AB218" s="90"/>
      <c r="AC218" s="90"/>
      <c r="AD218" s="90"/>
      <c r="AE218" s="90"/>
      <c r="AF218" s="90"/>
      <c r="AG218" s="90"/>
      <c r="AH218" s="90"/>
      <c r="AI218" s="90"/>
      <c r="AJ218" s="90"/>
      <c r="AK218" s="90"/>
      <c r="AL218" s="90"/>
      <c r="AM218" s="90"/>
      <c r="AN218" s="90"/>
      <c r="AO218" s="90"/>
      <c r="AP218" s="90"/>
      <c r="AQ218" s="90"/>
      <c r="AR218" s="90"/>
      <c r="AS218" s="90"/>
      <c r="AT218" s="90"/>
      <c r="AU218" s="90"/>
      <c r="AV218" s="90"/>
      <c r="AW218" s="90"/>
      <c r="AX218" s="90"/>
      <c r="AY218" s="90"/>
      <c r="AZ218" s="90"/>
      <c r="BA218" s="90"/>
    </row>
    <row r="219" spans="3:53">
      <c r="C219" s="91"/>
      <c r="D219" s="91"/>
      <c r="E219" s="91"/>
      <c r="F219" s="91"/>
      <c r="G219" s="91"/>
      <c r="H219" s="91"/>
      <c r="I219" s="91"/>
      <c r="J219" s="91"/>
      <c r="K219" s="91"/>
      <c r="L219" s="91"/>
      <c r="M219" s="91"/>
      <c r="N219" s="91"/>
      <c r="O219" s="91"/>
      <c r="P219" s="91"/>
      <c r="Q219" s="90"/>
      <c r="R219" s="90"/>
      <c r="S219" s="90"/>
      <c r="T219" s="90"/>
      <c r="U219" s="90"/>
      <c r="V219" s="90"/>
      <c r="W219" s="90"/>
      <c r="X219" s="90"/>
      <c r="Y219" s="90"/>
      <c r="Z219" s="90"/>
      <c r="AA219" s="90"/>
      <c r="AB219" s="90"/>
      <c r="AC219" s="90"/>
      <c r="AD219" s="90"/>
      <c r="AE219" s="90"/>
      <c r="AF219" s="90"/>
      <c r="AG219" s="90"/>
      <c r="AH219" s="90"/>
      <c r="AI219" s="90"/>
      <c r="AJ219" s="90"/>
      <c r="AK219" s="90"/>
      <c r="AL219" s="90"/>
      <c r="AM219" s="90"/>
      <c r="AN219" s="90"/>
      <c r="AO219" s="90"/>
      <c r="AP219" s="90"/>
      <c r="AQ219" s="90"/>
      <c r="AR219" s="90"/>
      <c r="AS219" s="90"/>
      <c r="AT219" s="90"/>
      <c r="AU219" s="90"/>
      <c r="AV219" s="90"/>
      <c r="AW219" s="90"/>
      <c r="AX219" s="90"/>
      <c r="AY219" s="90"/>
      <c r="AZ219" s="90"/>
      <c r="BA219" s="90"/>
    </row>
    <row r="220" spans="3:53">
      <c r="C220" s="91"/>
      <c r="D220" s="91"/>
      <c r="E220" s="91"/>
      <c r="F220" s="91"/>
      <c r="G220" s="91"/>
      <c r="H220" s="91"/>
      <c r="I220" s="91"/>
      <c r="J220" s="91"/>
      <c r="K220" s="91"/>
      <c r="L220" s="91"/>
      <c r="M220" s="91"/>
      <c r="N220" s="91"/>
      <c r="O220" s="91"/>
      <c r="P220" s="91"/>
      <c r="Q220" s="90"/>
      <c r="R220" s="90"/>
      <c r="S220" s="90"/>
      <c r="T220" s="90"/>
      <c r="U220" s="90"/>
      <c r="V220" s="90"/>
      <c r="W220" s="90"/>
      <c r="X220" s="90"/>
      <c r="Y220" s="90"/>
      <c r="Z220" s="90"/>
      <c r="AA220" s="90"/>
      <c r="AB220" s="90"/>
      <c r="AC220" s="90"/>
      <c r="AD220" s="90"/>
      <c r="AE220" s="90"/>
      <c r="AF220" s="90"/>
      <c r="AG220" s="90"/>
      <c r="AH220" s="90"/>
      <c r="AI220" s="90"/>
      <c r="AJ220" s="90"/>
      <c r="AK220" s="90"/>
      <c r="AL220" s="90"/>
      <c r="AM220" s="90"/>
      <c r="AN220" s="90"/>
      <c r="AO220" s="90"/>
      <c r="AP220" s="90"/>
      <c r="AQ220" s="90"/>
      <c r="AR220" s="90"/>
      <c r="AS220" s="90"/>
      <c r="AT220" s="90"/>
      <c r="AU220" s="90"/>
      <c r="AV220" s="90"/>
      <c r="AW220" s="90"/>
      <c r="AX220" s="90"/>
      <c r="AY220" s="90"/>
      <c r="AZ220" s="90"/>
      <c r="BA220" s="90"/>
    </row>
    <row r="221" spans="3:53">
      <c r="C221" s="91"/>
      <c r="D221" s="91"/>
      <c r="E221" s="91"/>
      <c r="F221" s="91"/>
      <c r="G221" s="91"/>
      <c r="H221" s="91"/>
      <c r="I221" s="91"/>
      <c r="J221" s="91"/>
      <c r="K221" s="91"/>
      <c r="L221" s="91"/>
      <c r="M221" s="91"/>
      <c r="N221" s="91"/>
      <c r="O221" s="91"/>
      <c r="P221" s="91"/>
      <c r="Q221" s="90"/>
      <c r="R221" s="90"/>
      <c r="S221" s="90"/>
      <c r="T221" s="90"/>
      <c r="U221" s="90"/>
      <c r="V221" s="90"/>
      <c r="W221" s="90"/>
      <c r="X221" s="90"/>
      <c r="Y221" s="90"/>
      <c r="Z221" s="90"/>
      <c r="AA221" s="90"/>
      <c r="AB221" s="90"/>
      <c r="AC221" s="90"/>
      <c r="AD221" s="90"/>
      <c r="AE221" s="90"/>
      <c r="AF221" s="90"/>
      <c r="AG221" s="90"/>
      <c r="AH221" s="90"/>
      <c r="AI221" s="90"/>
      <c r="AJ221" s="90"/>
      <c r="AK221" s="90"/>
      <c r="AL221" s="90"/>
      <c r="AM221" s="90"/>
      <c r="AN221" s="90"/>
      <c r="AO221" s="90"/>
      <c r="AP221" s="90"/>
      <c r="AQ221" s="90"/>
      <c r="AR221" s="90"/>
      <c r="AS221" s="90"/>
      <c r="AT221" s="90"/>
      <c r="AU221" s="90"/>
      <c r="AV221" s="90"/>
      <c r="AW221" s="90"/>
      <c r="AX221" s="90"/>
      <c r="AY221" s="90"/>
      <c r="AZ221" s="90"/>
      <c r="BA221" s="90"/>
    </row>
    <row r="222" spans="3:53">
      <c r="C222" s="91"/>
      <c r="D222" s="91"/>
      <c r="E222" s="91"/>
      <c r="F222" s="91"/>
      <c r="G222" s="91"/>
      <c r="H222" s="91"/>
      <c r="I222" s="91"/>
      <c r="J222" s="91"/>
      <c r="K222" s="91"/>
      <c r="L222" s="91"/>
      <c r="M222" s="91"/>
      <c r="N222" s="91"/>
      <c r="O222" s="91"/>
      <c r="P222" s="91"/>
      <c r="Q222" s="90"/>
      <c r="R222" s="90"/>
      <c r="S222" s="90"/>
      <c r="T222" s="90"/>
      <c r="U222" s="90"/>
      <c r="V222" s="90"/>
      <c r="W222" s="90"/>
      <c r="X222" s="90"/>
      <c r="Y222" s="90"/>
      <c r="Z222" s="90"/>
      <c r="AA222" s="90"/>
      <c r="AB222" s="90"/>
      <c r="AC222" s="90"/>
      <c r="AD222" s="90"/>
      <c r="AE222" s="90"/>
      <c r="AF222" s="90"/>
      <c r="AG222" s="90"/>
      <c r="AH222" s="90"/>
      <c r="AI222" s="90"/>
      <c r="AJ222" s="90"/>
      <c r="AK222" s="90"/>
      <c r="AL222" s="90"/>
      <c r="AM222" s="90"/>
      <c r="AN222" s="90"/>
      <c r="AO222" s="90"/>
      <c r="AP222" s="90"/>
      <c r="AQ222" s="90"/>
      <c r="AR222" s="90"/>
      <c r="AS222" s="90"/>
      <c r="AT222" s="90"/>
      <c r="AU222" s="90"/>
      <c r="AV222" s="90"/>
      <c r="AW222" s="90"/>
      <c r="AX222" s="90"/>
      <c r="AY222" s="90"/>
      <c r="AZ222" s="90"/>
      <c r="BA222" s="90"/>
    </row>
    <row r="223" spans="3:53">
      <c r="C223" s="91"/>
      <c r="D223" s="91"/>
      <c r="E223" s="91"/>
      <c r="F223" s="91"/>
      <c r="G223" s="91"/>
      <c r="H223" s="91"/>
      <c r="I223" s="91"/>
      <c r="J223" s="91"/>
      <c r="K223" s="91"/>
      <c r="L223" s="91"/>
      <c r="M223" s="91"/>
      <c r="N223" s="91"/>
      <c r="O223" s="91"/>
      <c r="P223" s="91"/>
      <c r="Q223" s="90"/>
      <c r="R223" s="90"/>
      <c r="S223" s="90"/>
      <c r="T223" s="90"/>
      <c r="U223" s="90"/>
      <c r="V223" s="90"/>
      <c r="W223" s="90"/>
      <c r="X223" s="90"/>
      <c r="Y223" s="90"/>
      <c r="Z223" s="90"/>
      <c r="AA223" s="90"/>
      <c r="AB223" s="90"/>
      <c r="AC223" s="90"/>
      <c r="AD223" s="90"/>
      <c r="AE223" s="90"/>
      <c r="AF223" s="90"/>
      <c r="AG223" s="90"/>
      <c r="AH223" s="90"/>
      <c r="AI223" s="90"/>
      <c r="AJ223" s="90"/>
      <c r="AK223" s="90"/>
      <c r="AL223" s="90"/>
      <c r="AM223" s="90"/>
      <c r="AN223" s="90"/>
      <c r="AO223" s="90"/>
      <c r="AP223" s="90"/>
      <c r="AQ223" s="90"/>
      <c r="AR223" s="90"/>
      <c r="AS223" s="90"/>
      <c r="AT223" s="90"/>
      <c r="AU223" s="90"/>
      <c r="AV223" s="90"/>
      <c r="AW223" s="90"/>
      <c r="AX223" s="90"/>
      <c r="AY223" s="90"/>
      <c r="AZ223" s="90"/>
      <c r="BA223" s="90"/>
    </row>
    <row r="224" spans="3:53">
      <c r="C224" s="91"/>
      <c r="D224" s="91"/>
      <c r="E224" s="91"/>
      <c r="F224" s="91"/>
      <c r="G224" s="91"/>
      <c r="H224" s="91"/>
      <c r="I224" s="91"/>
      <c r="J224" s="91"/>
      <c r="K224" s="91"/>
      <c r="L224" s="91"/>
      <c r="M224" s="91"/>
      <c r="N224" s="91"/>
      <c r="O224" s="91"/>
      <c r="P224" s="91"/>
      <c r="Q224" s="90"/>
      <c r="R224" s="90"/>
      <c r="S224" s="90"/>
      <c r="T224" s="90"/>
      <c r="U224" s="90"/>
      <c r="V224" s="90"/>
      <c r="W224" s="90"/>
      <c r="X224" s="90"/>
      <c r="Y224" s="90"/>
      <c r="Z224" s="90"/>
      <c r="AA224" s="90"/>
      <c r="AB224" s="90"/>
      <c r="AC224" s="90"/>
      <c r="AD224" s="90"/>
      <c r="AE224" s="90"/>
      <c r="AF224" s="90"/>
      <c r="AG224" s="90"/>
      <c r="AH224" s="90"/>
      <c r="AI224" s="90"/>
      <c r="AJ224" s="90"/>
      <c r="AK224" s="90"/>
      <c r="AL224" s="90"/>
      <c r="AM224" s="90"/>
      <c r="AN224" s="90"/>
      <c r="AO224" s="90"/>
      <c r="AP224" s="90"/>
      <c r="AQ224" s="90"/>
      <c r="AR224" s="90"/>
      <c r="AS224" s="90"/>
      <c r="AT224" s="90"/>
      <c r="AU224" s="90"/>
      <c r="AV224" s="90"/>
      <c r="AW224" s="90"/>
      <c r="AX224" s="90"/>
      <c r="AY224" s="90"/>
      <c r="AZ224" s="90"/>
      <c r="BA224" s="90"/>
    </row>
    <row r="225" spans="3:53">
      <c r="C225" s="91"/>
      <c r="D225" s="91"/>
      <c r="E225" s="91"/>
      <c r="F225" s="91"/>
      <c r="G225" s="91"/>
      <c r="H225" s="91"/>
      <c r="I225" s="91"/>
      <c r="J225" s="91"/>
      <c r="K225" s="91"/>
      <c r="L225" s="91"/>
      <c r="M225" s="91"/>
      <c r="N225" s="91"/>
      <c r="O225" s="91"/>
      <c r="P225" s="91"/>
      <c r="Q225" s="90"/>
      <c r="R225" s="90"/>
      <c r="S225" s="90"/>
      <c r="T225" s="90"/>
      <c r="U225" s="90"/>
      <c r="V225" s="90"/>
      <c r="W225" s="90"/>
      <c r="X225" s="90"/>
      <c r="Y225" s="90"/>
      <c r="Z225" s="90"/>
      <c r="AA225" s="90"/>
      <c r="AB225" s="90"/>
      <c r="AC225" s="90"/>
      <c r="AD225" s="90"/>
      <c r="AE225" s="90"/>
      <c r="AF225" s="90"/>
      <c r="AG225" s="90"/>
      <c r="AH225" s="90"/>
      <c r="AI225" s="90"/>
      <c r="AJ225" s="90"/>
      <c r="AK225" s="90"/>
      <c r="AL225" s="90"/>
      <c r="AM225" s="90"/>
      <c r="AN225" s="90"/>
      <c r="AO225" s="90"/>
      <c r="AP225" s="90"/>
      <c r="AQ225" s="90"/>
      <c r="AR225" s="90"/>
      <c r="AS225" s="90"/>
      <c r="AT225" s="90"/>
      <c r="AU225" s="90"/>
      <c r="AV225" s="90"/>
      <c r="AW225" s="90"/>
      <c r="AX225" s="90"/>
      <c r="AY225" s="90"/>
      <c r="AZ225" s="90"/>
      <c r="BA225" s="90"/>
    </row>
    <row r="226" spans="3:53">
      <c r="C226" s="91"/>
      <c r="D226" s="91"/>
      <c r="E226" s="91"/>
      <c r="F226" s="91"/>
      <c r="G226" s="91"/>
      <c r="H226" s="91"/>
      <c r="I226" s="91"/>
      <c r="J226" s="91"/>
      <c r="K226" s="91"/>
      <c r="L226" s="91"/>
      <c r="M226" s="91"/>
      <c r="N226" s="91"/>
      <c r="O226" s="91"/>
      <c r="P226" s="91"/>
      <c r="Q226" s="90"/>
      <c r="R226" s="90"/>
      <c r="S226" s="90"/>
      <c r="T226" s="90"/>
      <c r="U226" s="90"/>
      <c r="V226" s="90"/>
      <c r="W226" s="90"/>
      <c r="X226" s="90"/>
      <c r="Y226" s="90"/>
      <c r="Z226" s="90"/>
      <c r="AA226" s="90"/>
      <c r="AB226" s="90"/>
      <c r="AC226" s="90"/>
      <c r="AD226" s="90"/>
      <c r="AE226" s="90"/>
      <c r="AF226" s="90"/>
      <c r="AG226" s="90"/>
      <c r="AH226" s="90"/>
      <c r="AI226" s="90"/>
      <c r="AJ226" s="90"/>
      <c r="AK226" s="90"/>
      <c r="AL226" s="90"/>
      <c r="AM226" s="90"/>
      <c r="AN226" s="90"/>
      <c r="AO226" s="90"/>
      <c r="AP226" s="90"/>
      <c r="AQ226" s="90"/>
      <c r="AR226" s="90"/>
      <c r="AS226" s="90"/>
      <c r="AT226" s="90"/>
      <c r="AU226" s="90"/>
      <c r="AV226" s="90"/>
      <c r="AW226" s="90"/>
      <c r="AX226" s="90"/>
      <c r="AY226" s="90"/>
      <c r="AZ226" s="90"/>
      <c r="BA226" s="90"/>
    </row>
    <row r="227" spans="3:53">
      <c r="C227" s="91"/>
      <c r="D227" s="91"/>
      <c r="E227" s="91"/>
      <c r="F227" s="91"/>
      <c r="G227" s="91"/>
      <c r="H227" s="91"/>
      <c r="I227" s="91"/>
      <c r="J227" s="91"/>
      <c r="K227" s="91"/>
      <c r="L227" s="91"/>
      <c r="M227" s="91"/>
      <c r="N227" s="91"/>
      <c r="O227" s="91"/>
      <c r="P227" s="91"/>
      <c r="Q227" s="90"/>
      <c r="R227" s="90"/>
      <c r="S227" s="90"/>
      <c r="T227" s="90"/>
      <c r="U227" s="90"/>
      <c r="V227" s="90"/>
      <c r="W227" s="90"/>
      <c r="X227" s="90"/>
      <c r="Y227" s="90"/>
      <c r="Z227" s="90"/>
      <c r="AA227" s="90"/>
      <c r="AB227" s="90"/>
      <c r="AC227" s="90"/>
      <c r="AD227" s="90"/>
      <c r="AE227" s="90"/>
      <c r="AF227" s="90"/>
      <c r="AG227" s="90"/>
      <c r="AH227" s="90"/>
      <c r="AI227" s="90"/>
      <c r="AJ227" s="90"/>
      <c r="AK227" s="90"/>
      <c r="AL227" s="90"/>
      <c r="AM227" s="90"/>
      <c r="AN227" s="90"/>
      <c r="AO227" s="90"/>
      <c r="AP227" s="90"/>
      <c r="AQ227" s="90"/>
      <c r="AR227" s="90"/>
      <c r="AS227" s="90"/>
      <c r="AT227" s="90"/>
      <c r="AU227" s="90"/>
      <c r="AV227" s="90"/>
      <c r="AW227" s="90"/>
      <c r="AX227" s="90"/>
      <c r="AY227" s="90"/>
      <c r="AZ227" s="90"/>
      <c r="BA227" s="90"/>
    </row>
    <row r="228" spans="3:53">
      <c r="C228" s="91"/>
      <c r="D228" s="91"/>
      <c r="E228" s="91"/>
      <c r="F228" s="91"/>
      <c r="G228" s="91"/>
      <c r="H228" s="91"/>
      <c r="I228" s="91"/>
      <c r="J228" s="91"/>
      <c r="K228" s="91"/>
      <c r="L228" s="91"/>
      <c r="M228" s="91"/>
      <c r="N228" s="91"/>
      <c r="O228" s="91"/>
      <c r="P228" s="91"/>
      <c r="Q228" s="90"/>
      <c r="R228" s="90"/>
      <c r="S228" s="90"/>
      <c r="T228" s="90"/>
      <c r="U228" s="90"/>
      <c r="V228" s="90"/>
      <c r="W228" s="90"/>
      <c r="X228" s="90"/>
      <c r="Y228" s="90"/>
      <c r="Z228" s="90"/>
      <c r="AA228" s="90"/>
      <c r="AB228" s="90"/>
      <c r="AC228" s="90"/>
      <c r="AD228" s="90"/>
      <c r="AE228" s="90"/>
      <c r="AF228" s="90"/>
      <c r="AG228" s="90"/>
      <c r="AH228" s="90"/>
      <c r="AI228" s="90"/>
      <c r="AJ228" s="90"/>
      <c r="AK228" s="90"/>
      <c r="AL228" s="90"/>
      <c r="AM228" s="90"/>
      <c r="AN228" s="90"/>
      <c r="AO228" s="90"/>
      <c r="AP228" s="90"/>
      <c r="AQ228" s="90"/>
      <c r="AR228" s="90"/>
      <c r="AS228" s="90"/>
      <c r="AT228" s="90"/>
      <c r="AU228" s="90"/>
      <c r="AV228" s="90"/>
      <c r="AW228" s="90"/>
      <c r="AX228" s="90"/>
      <c r="AY228" s="90"/>
      <c r="AZ228" s="90"/>
      <c r="BA228" s="90"/>
    </row>
    <row r="229" spans="3:53">
      <c r="C229" s="91"/>
      <c r="D229" s="91"/>
      <c r="E229" s="91"/>
      <c r="F229" s="91"/>
      <c r="G229" s="91"/>
      <c r="H229" s="91"/>
      <c r="I229" s="91"/>
      <c r="J229" s="91"/>
      <c r="K229" s="91"/>
      <c r="L229" s="91"/>
      <c r="M229" s="91"/>
      <c r="N229" s="91"/>
      <c r="O229" s="91"/>
      <c r="P229" s="91"/>
      <c r="Q229" s="90"/>
      <c r="R229" s="90"/>
      <c r="S229" s="90"/>
      <c r="T229" s="90"/>
      <c r="U229" s="90"/>
      <c r="V229" s="90"/>
      <c r="W229" s="90"/>
      <c r="X229" s="90"/>
      <c r="Y229" s="90"/>
      <c r="Z229" s="90"/>
      <c r="AA229" s="90"/>
      <c r="AB229" s="90"/>
      <c r="AC229" s="90"/>
      <c r="AD229" s="90"/>
      <c r="AE229" s="90"/>
      <c r="AF229" s="90"/>
      <c r="AG229" s="90"/>
      <c r="AH229" s="90"/>
      <c r="AI229" s="90"/>
      <c r="AJ229" s="90"/>
      <c r="AK229" s="90"/>
      <c r="AL229" s="90"/>
      <c r="AM229" s="90"/>
      <c r="AN229" s="90"/>
      <c r="AO229" s="90"/>
      <c r="AP229" s="90"/>
      <c r="AQ229" s="90"/>
      <c r="AR229" s="90"/>
      <c r="AS229" s="90"/>
      <c r="AT229" s="90"/>
      <c r="AU229" s="90"/>
      <c r="AV229" s="90"/>
      <c r="AW229" s="90"/>
      <c r="AX229" s="90"/>
      <c r="AY229" s="90"/>
      <c r="AZ229" s="90"/>
      <c r="BA229" s="90"/>
    </row>
    <row r="230" spans="3:53">
      <c r="C230" s="91"/>
      <c r="D230" s="91"/>
      <c r="E230" s="91"/>
      <c r="F230" s="91"/>
      <c r="G230" s="91"/>
      <c r="H230" s="91"/>
      <c r="I230" s="91"/>
      <c r="J230" s="91"/>
      <c r="K230" s="91"/>
      <c r="L230" s="91"/>
      <c r="M230" s="91"/>
      <c r="N230" s="91"/>
      <c r="O230" s="91"/>
      <c r="P230" s="91"/>
      <c r="Q230" s="90"/>
      <c r="R230" s="90"/>
      <c r="S230" s="90"/>
      <c r="T230" s="90"/>
      <c r="U230" s="90"/>
      <c r="V230" s="90"/>
      <c r="W230" s="90"/>
      <c r="X230" s="90"/>
      <c r="Y230" s="90"/>
      <c r="Z230" s="90"/>
      <c r="AA230" s="90"/>
      <c r="AB230" s="90"/>
      <c r="AC230" s="90"/>
      <c r="AD230" s="90"/>
      <c r="AE230" s="90"/>
      <c r="AF230" s="90"/>
      <c r="AG230" s="90"/>
      <c r="AH230" s="90"/>
      <c r="AI230" s="90"/>
      <c r="AJ230" s="90"/>
      <c r="AK230" s="90"/>
      <c r="AL230" s="90"/>
      <c r="AM230" s="90"/>
      <c r="AN230" s="90"/>
      <c r="AO230" s="90"/>
      <c r="AP230" s="90"/>
      <c r="AQ230" s="90"/>
      <c r="AR230" s="90"/>
      <c r="AS230" s="90"/>
      <c r="AT230" s="90"/>
      <c r="AU230" s="90"/>
      <c r="AV230" s="90"/>
      <c r="AW230" s="90"/>
      <c r="AX230" s="90"/>
      <c r="AY230" s="90"/>
      <c r="AZ230" s="90"/>
      <c r="BA230" s="90"/>
    </row>
    <row r="231" spans="3:53">
      <c r="C231" s="91"/>
      <c r="D231" s="91"/>
      <c r="E231" s="91"/>
      <c r="F231" s="91"/>
      <c r="G231" s="91"/>
      <c r="H231" s="91"/>
      <c r="I231" s="91"/>
      <c r="J231" s="91"/>
      <c r="K231" s="91"/>
      <c r="L231" s="91"/>
      <c r="M231" s="91"/>
      <c r="N231" s="91"/>
      <c r="O231" s="91"/>
      <c r="P231" s="91"/>
      <c r="Q231" s="90"/>
      <c r="R231" s="90"/>
      <c r="S231" s="90"/>
      <c r="T231" s="90"/>
      <c r="U231" s="90"/>
      <c r="V231" s="90"/>
      <c r="W231" s="90"/>
      <c r="X231" s="90"/>
      <c r="Y231" s="90"/>
      <c r="Z231" s="90"/>
      <c r="AA231" s="90"/>
      <c r="AB231" s="90"/>
      <c r="AC231" s="90"/>
      <c r="AD231" s="90"/>
      <c r="AE231" s="90"/>
      <c r="AF231" s="90"/>
      <c r="AG231" s="90"/>
      <c r="AH231" s="90"/>
      <c r="AI231" s="90"/>
      <c r="AJ231" s="90"/>
      <c r="AK231" s="90"/>
      <c r="AL231" s="90"/>
      <c r="AM231" s="90"/>
      <c r="AN231" s="90"/>
      <c r="AO231" s="90"/>
      <c r="AP231" s="90"/>
      <c r="AQ231" s="90"/>
      <c r="AR231" s="90"/>
      <c r="AS231" s="90"/>
      <c r="AT231" s="90"/>
      <c r="AU231" s="90"/>
      <c r="AV231" s="90"/>
      <c r="AW231" s="90"/>
      <c r="AX231" s="90"/>
      <c r="AY231" s="90"/>
      <c r="AZ231" s="90"/>
      <c r="BA231" s="90"/>
    </row>
    <row r="232" spans="3:53">
      <c r="C232" s="91"/>
      <c r="D232" s="91"/>
      <c r="E232" s="91"/>
      <c r="F232" s="91"/>
      <c r="G232" s="91"/>
      <c r="H232" s="91"/>
      <c r="I232" s="91"/>
      <c r="J232" s="91"/>
      <c r="K232" s="91"/>
      <c r="L232" s="91"/>
      <c r="M232" s="91"/>
      <c r="N232" s="91"/>
      <c r="O232" s="91"/>
      <c r="P232" s="91"/>
      <c r="Q232" s="90"/>
      <c r="R232" s="90"/>
      <c r="S232" s="90"/>
      <c r="T232" s="90"/>
      <c r="U232" s="90"/>
      <c r="V232" s="90"/>
      <c r="W232" s="90"/>
      <c r="X232" s="90"/>
      <c r="Y232" s="90"/>
      <c r="Z232" s="90"/>
      <c r="AA232" s="90"/>
      <c r="AB232" s="90"/>
      <c r="AC232" s="90"/>
      <c r="AD232" s="90"/>
      <c r="AE232" s="90"/>
      <c r="AF232" s="90"/>
      <c r="AG232" s="90"/>
      <c r="AH232" s="90"/>
      <c r="AI232" s="90"/>
      <c r="AJ232" s="90"/>
      <c r="AK232" s="90"/>
      <c r="AL232" s="90"/>
      <c r="AM232" s="90"/>
      <c r="AN232" s="90"/>
      <c r="AO232" s="90"/>
      <c r="AP232" s="90"/>
      <c r="AQ232" s="90"/>
      <c r="AR232" s="90"/>
      <c r="AS232" s="90"/>
      <c r="AT232" s="90"/>
      <c r="AU232" s="90"/>
      <c r="AV232" s="90"/>
      <c r="AW232" s="90"/>
      <c r="AX232" s="90"/>
      <c r="AY232" s="90"/>
      <c r="AZ232" s="90"/>
      <c r="BA232" s="90"/>
    </row>
    <row r="233" spans="3:53">
      <c r="C233" s="91"/>
      <c r="D233" s="91"/>
      <c r="E233" s="91"/>
      <c r="F233" s="91"/>
      <c r="G233" s="91"/>
      <c r="H233" s="91"/>
      <c r="I233" s="91"/>
      <c r="J233" s="91"/>
      <c r="K233" s="91"/>
      <c r="L233" s="91"/>
      <c r="M233" s="91"/>
      <c r="N233" s="91"/>
      <c r="O233" s="91"/>
      <c r="P233" s="91"/>
      <c r="Q233" s="90"/>
      <c r="R233" s="90"/>
      <c r="S233" s="90"/>
      <c r="T233" s="90"/>
      <c r="U233" s="90"/>
      <c r="V233" s="90"/>
      <c r="W233" s="90"/>
      <c r="X233" s="90"/>
      <c r="Y233" s="90"/>
      <c r="Z233" s="90"/>
      <c r="AA233" s="90"/>
      <c r="AB233" s="90"/>
      <c r="AC233" s="90"/>
      <c r="AD233" s="90"/>
      <c r="AE233" s="90"/>
      <c r="AF233" s="90"/>
      <c r="AG233" s="90"/>
      <c r="AH233" s="90"/>
      <c r="AI233" s="90"/>
      <c r="AJ233" s="90"/>
      <c r="AK233" s="90"/>
      <c r="AL233" s="90"/>
      <c r="AM233" s="90"/>
      <c r="AN233" s="90"/>
      <c r="AO233" s="90"/>
      <c r="AP233" s="90"/>
      <c r="AQ233" s="90"/>
      <c r="AR233" s="90"/>
      <c r="AS233" s="90"/>
      <c r="AT233" s="90"/>
      <c r="AU233" s="90"/>
      <c r="AV233" s="90"/>
      <c r="AW233" s="90"/>
      <c r="AX233" s="90"/>
      <c r="AY233" s="90"/>
      <c r="AZ233" s="90"/>
      <c r="BA233" s="90"/>
    </row>
    <row r="234" spans="3:53">
      <c r="C234" s="91"/>
      <c r="D234" s="91"/>
      <c r="E234" s="91"/>
      <c r="F234" s="91"/>
      <c r="G234" s="91"/>
      <c r="H234" s="91"/>
      <c r="I234" s="91"/>
      <c r="J234" s="91"/>
      <c r="K234" s="91"/>
      <c r="L234" s="91"/>
      <c r="M234" s="91"/>
      <c r="N234" s="91"/>
      <c r="O234" s="91"/>
      <c r="P234" s="91"/>
      <c r="Q234" s="90"/>
      <c r="R234" s="90"/>
      <c r="S234" s="90"/>
      <c r="T234" s="90"/>
      <c r="U234" s="90"/>
      <c r="V234" s="90"/>
      <c r="W234" s="90"/>
      <c r="X234" s="90"/>
      <c r="Y234" s="90"/>
      <c r="Z234" s="90"/>
      <c r="AA234" s="90"/>
      <c r="AB234" s="90"/>
      <c r="AC234" s="90"/>
      <c r="AD234" s="90"/>
      <c r="AE234" s="90"/>
      <c r="AF234" s="90"/>
      <c r="AG234" s="90"/>
      <c r="AH234" s="90"/>
      <c r="AI234" s="90"/>
      <c r="AJ234" s="90"/>
      <c r="AK234" s="90"/>
      <c r="AL234" s="90"/>
      <c r="AM234" s="90"/>
      <c r="AN234" s="90"/>
      <c r="AO234" s="90"/>
      <c r="AP234" s="90"/>
      <c r="AQ234" s="90"/>
      <c r="AR234" s="90"/>
      <c r="AS234" s="90"/>
      <c r="AT234" s="90"/>
      <c r="AU234" s="90"/>
      <c r="AV234" s="90"/>
      <c r="AW234" s="90"/>
      <c r="AX234" s="90"/>
      <c r="AY234" s="90"/>
      <c r="AZ234" s="90"/>
      <c r="BA234" s="90"/>
    </row>
    <row r="235" spans="3:53">
      <c r="C235" s="91"/>
      <c r="D235" s="91"/>
      <c r="E235" s="91"/>
      <c r="F235" s="91"/>
      <c r="G235" s="91"/>
      <c r="H235" s="91"/>
      <c r="I235" s="91"/>
      <c r="J235" s="91"/>
      <c r="K235" s="91"/>
      <c r="L235" s="91"/>
      <c r="M235" s="91"/>
      <c r="N235" s="91"/>
      <c r="O235" s="91"/>
      <c r="P235" s="91"/>
      <c r="Q235" s="90"/>
      <c r="R235" s="90"/>
      <c r="S235" s="90"/>
      <c r="T235" s="90"/>
      <c r="U235" s="90"/>
      <c r="V235" s="90"/>
      <c r="W235" s="90"/>
      <c r="X235" s="90"/>
      <c r="Y235" s="90"/>
      <c r="Z235" s="90"/>
      <c r="AA235" s="90"/>
      <c r="AB235" s="90"/>
      <c r="AC235" s="90"/>
      <c r="AD235" s="90"/>
      <c r="AE235" s="90"/>
      <c r="AF235" s="90"/>
      <c r="AG235" s="90"/>
      <c r="AH235" s="90"/>
      <c r="AI235" s="90"/>
      <c r="AJ235" s="90"/>
      <c r="AK235" s="90"/>
      <c r="AL235" s="90"/>
      <c r="AM235" s="90"/>
      <c r="AN235" s="90"/>
      <c r="AO235" s="90"/>
      <c r="AP235" s="90"/>
      <c r="AQ235" s="90"/>
      <c r="AR235" s="90"/>
      <c r="AS235" s="90"/>
      <c r="AT235" s="90"/>
      <c r="AU235" s="90"/>
      <c r="AV235" s="90"/>
      <c r="AW235" s="90"/>
      <c r="AX235" s="90"/>
      <c r="AY235" s="90"/>
      <c r="AZ235" s="90"/>
      <c r="BA235" s="90"/>
    </row>
    <row r="236" spans="3:53">
      <c r="C236" s="91"/>
      <c r="D236" s="91"/>
      <c r="E236" s="91"/>
      <c r="F236" s="91"/>
      <c r="G236" s="91"/>
      <c r="H236" s="91"/>
      <c r="I236" s="91"/>
      <c r="J236" s="91"/>
      <c r="K236" s="91"/>
      <c r="L236" s="91"/>
      <c r="M236" s="91"/>
      <c r="N236" s="91"/>
      <c r="O236" s="91"/>
      <c r="P236" s="91"/>
      <c r="Q236" s="90"/>
      <c r="R236" s="90"/>
      <c r="S236" s="90"/>
      <c r="T236" s="90"/>
      <c r="U236" s="90"/>
      <c r="V236" s="90"/>
      <c r="W236" s="90"/>
      <c r="X236" s="90"/>
      <c r="Y236" s="90"/>
      <c r="Z236" s="90"/>
      <c r="AA236" s="90"/>
      <c r="AB236" s="90"/>
      <c r="AC236" s="90"/>
      <c r="AD236" s="90"/>
      <c r="AE236" s="90"/>
      <c r="AF236" s="90"/>
      <c r="AG236" s="90"/>
      <c r="AH236" s="90"/>
      <c r="AI236" s="90"/>
      <c r="AJ236" s="90"/>
      <c r="AK236" s="90"/>
      <c r="AL236" s="90"/>
      <c r="AM236" s="90"/>
      <c r="AN236" s="90"/>
      <c r="AO236" s="90"/>
      <c r="AP236" s="90"/>
      <c r="AQ236" s="90"/>
      <c r="AR236" s="90"/>
      <c r="AS236" s="90"/>
      <c r="AT236" s="90"/>
      <c r="AU236" s="90"/>
      <c r="AV236" s="90"/>
      <c r="AW236" s="90"/>
      <c r="AX236" s="90"/>
      <c r="AY236" s="90"/>
      <c r="AZ236" s="90"/>
      <c r="BA236" s="90"/>
    </row>
    <row r="237" spans="3:53">
      <c r="C237" s="91"/>
      <c r="D237" s="91"/>
      <c r="E237" s="91"/>
      <c r="F237" s="91"/>
      <c r="G237" s="91"/>
      <c r="H237" s="91"/>
      <c r="I237" s="91"/>
      <c r="J237" s="91"/>
      <c r="K237" s="91"/>
      <c r="L237" s="91"/>
      <c r="M237" s="91"/>
      <c r="N237" s="91"/>
      <c r="O237" s="91"/>
      <c r="P237" s="91"/>
      <c r="Q237" s="90"/>
      <c r="R237" s="90"/>
      <c r="S237" s="90"/>
      <c r="T237" s="90"/>
      <c r="U237" s="90"/>
      <c r="V237" s="90"/>
      <c r="W237" s="90"/>
      <c r="X237" s="90"/>
      <c r="Y237" s="90"/>
      <c r="Z237" s="90"/>
      <c r="AA237" s="90"/>
      <c r="AB237" s="90"/>
      <c r="AC237" s="90"/>
      <c r="AD237" s="90"/>
      <c r="AE237" s="90"/>
      <c r="AF237" s="90"/>
      <c r="AG237" s="90"/>
      <c r="AH237" s="90"/>
      <c r="AI237" s="90"/>
      <c r="AJ237" s="90"/>
      <c r="AK237" s="90"/>
      <c r="AL237" s="90"/>
      <c r="AM237" s="90"/>
      <c r="AN237" s="90"/>
      <c r="AO237" s="90"/>
      <c r="AP237" s="90"/>
      <c r="AQ237" s="90"/>
      <c r="AR237" s="90"/>
      <c r="AS237" s="90"/>
      <c r="AT237" s="90"/>
      <c r="AU237" s="90"/>
      <c r="AV237" s="90"/>
      <c r="AW237" s="90"/>
      <c r="AX237" s="90"/>
      <c r="AY237" s="90"/>
      <c r="AZ237" s="90"/>
      <c r="BA237" s="90"/>
    </row>
    <row r="238" spans="3:53">
      <c r="C238" s="91"/>
      <c r="D238" s="91"/>
      <c r="E238" s="91"/>
      <c r="F238" s="91"/>
      <c r="G238" s="91"/>
      <c r="H238" s="91"/>
      <c r="I238" s="91"/>
      <c r="J238" s="91"/>
      <c r="K238" s="91"/>
      <c r="L238" s="91"/>
      <c r="M238" s="91"/>
      <c r="N238" s="91"/>
      <c r="O238" s="91"/>
      <c r="P238" s="91"/>
      <c r="Q238" s="90"/>
      <c r="R238" s="90"/>
      <c r="S238" s="90"/>
      <c r="T238" s="90"/>
      <c r="U238" s="90"/>
      <c r="V238" s="90"/>
      <c r="W238" s="90"/>
      <c r="X238" s="90"/>
      <c r="Y238" s="90"/>
      <c r="Z238" s="90"/>
      <c r="AA238" s="90"/>
      <c r="AB238" s="90"/>
      <c r="AC238" s="90"/>
      <c r="AD238" s="90"/>
      <c r="AE238" s="90"/>
      <c r="AF238" s="90"/>
      <c r="AG238" s="90"/>
      <c r="AH238" s="90"/>
      <c r="AI238" s="90"/>
      <c r="AJ238" s="90"/>
      <c r="AK238" s="90"/>
      <c r="AL238" s="90"/>
      <c r="AM238" s="90"/>
      <c r="AN238" s="90"/>
      <c r="AO238" s="90"/>
      <c r="AP238" s="90"/>
      <c r="AQ238" s="90"/>
      <c r="AR238" s="90"/>
      <c r="AS238" s="90"/>
      <c r="AT238" s="90"/>
      <c r="AU238" s="90"/>
      <c r="AV238" s="90"/>
      <c r="AW238" s="90"/>
      <c r="AX238" s="90"/>
      <c r="AY238" s="90"/>
      <c r="AZ238" s="90"/>
      <c r="BA238" s="90"/>
    </row>
    <row r="239" spans="3:53">
      <c r="C239" s="91"/>
      <c r="D239" s="91"/>
      <c r="E239" s="91"/>
      <c r="F239" s="91"/>
      <c r="G239" s="91"/>
      <c r="H239" s="91"/>
      <c r="I239" s="91"/>
      <c r="J239" s="91"/>
      <c r="K239" s="91"/>
      <c r="L239" s="91"/>
      <c r="M239" s="91"/>
      <c r="N239" s="91"/>
      <c r="O239" s="91"/>
      <c r="P239" s="91"/>
      <c r="Q239" s="90"/>
      <c r="R239" s="90"/>
      <c r="S239" s="90"/>
      <c r="T239" s="90"/>
      <c r="U239" s="90"/>
      <c r="V239" s="90"/>
      <c r="W239" s="90"/>
      <c r="X239" s="90"/>
      <c r="Y239" s="90"/>
      <c r="Z239" s="90"/>
      <c r="AA239" s="90"/>
      <c r="AB239" s="90"/>
      <c r="AC239" s="90"/>
      <c r="AD239" s="90"/>
      <c r="AE239" s="90"/>
      <c r="AF239" s="90"/>
      <c r="AG239" s="90"/>
      <c r="AH239" s="90"/>
      <c r="AI239" s="90"/>
      <c r="AJ239" s="90"/>
      <c r="AK239" s="90"/>
      <c r="AL239" s="90"/>
      <c r="AM239" s="90"/>
      <c r="AN239" s="90"/>
      <c r="AO239" s="90"/>
      <c r="AP239" s="90"/>
      <c r="AQ239" s="90"/>
      <c r="AR239" s="90"/>
      <c r="AS239" s="90"/>
      <c r="AT239" s="90"/>
      <c r="AU239" s="90"/>
      <c r="AV239" s="90"/>
      <c r="AW239" s="90"/>
      <c r="AX239" s="90"/>
      <c r="AY239" s="90"/>
      <c r="AZ239" s="90"/>
      <c r="BA239" s="90"/>
    </row>
    <row r="240" spans="3:53">
      <c r="C240" s="91"/>
      <c r="D240" s="91"/>
      <c r="E240" s="91"/>
      <c r="F240" s="91"/>
      <c r="G240" s="91"/>
      <c r="H240" s="91"/>
      <c r="I240" s="91"/>
      <c r="J240" s="91"/>
      <c r="K240" s="91"/>
      <c r="L240" s="91"/>
      <c r="M240" s="91"/>
      <c r="N240" s="91"/>
      <c r="O240" s="91"/>
      <c r="P240" s="91"/>
      <c r="Q240" s="90"/>
      <c r="R240" s="90"/>
      <c r="S240" s="90"/>
      <c r="T240" s="90"/>
      <c r="U240" s="90"/>
      <c r="V240" s="90"/>
      <c r="W240" s="90"/>
      <c r="X240" s="90"/>
      <c r="Y240" s="90"/>
      <c r="Z240" s="90"/>
      <c r="AA240" s="90"/>
      <c r="AB240" s="90"/>
      <c r="AC240" s="90"/>
      <c r="AD240" s="90"/>
      <c r="AE240" s="90"/>
      <c r="AF240" s="90"/>
      <c r="AG240" s="90"/>
      <c r="AH240" s="90"/>
      <c r="AI240" s="90"/>
      <c r="AJ240" s="90"/>
      <c r="AK240" s="90"/>
      <c r="AL240" s="90"/>
      <c r="AM240" s="90"/>
      <c r="AN240" s="90"/>
      <c r="AO240" s="90"/>
      <c r="AP240" s="90"/>
      <c r="AQ240" s="90"/>
      <c r="AR240" s="90"/>
      <c r="AS240" s="90"/>
      <c r="AT240" s="90"/>
      <c r="AU240" s="90"/>
      <c r="AV240" s="90"/>
      <c r="AW240" s="90"/>
      <c r="AX240" s="90"/>
      <c r="AY240" s="90"/>
      <c r="AZ240" s="90"/>
      <c r="BA240" s="90"/>
    </row>
    <row r="241" spans="3:53">
      <c r="C241" s="91"/>
      <c r="D241" s="91"/>
      <c r="E241" s="91"/>
      <c r="F241" s="91"/>
      <c r="G241" s="91"/>
      <c r="H241" s="91"/>
      <c r="I241" s="91"/>
      <c r="J241" s="91"/>
      <c r="K241" s="91"/>
      <c r="L241" s="91"/>
      <c r="M241" s="91"/>
      <c r="N241" s="91"/>
      <c r="O241" s="91"/>
      <c r="P241" s="91"/>
      <c r="Q241" s="90"/>
      <c r="R241" s="90"/>
      <c r="S241" s="90"/>
      <c r="T241" s="90"/>
      <c r="U241" s="90"/>
      <c r="V241" s="90"/>
      <c r="W241" s="90"/>
      <c r="X241" s="90"/>
      <c r="Y241" s="90"/>
      <c r="Z241" s="90"/>
      <c r="AA241" s="90"/>
      <c r="AB241" s="90"/>
      <c r="AC241" s="90"/>
      <c r="AD241" s="90"/>
      <c r="AE241" s="90"/>
      <c r="AF241" s="90"/>
      <c r="AG241" s="90"/>
      <c r="AH241" s="90"/>
      <c r="AI241" s="90"/>
      <c r="AJ241" s="90"/>
      <c r="AK241" s="90"/>
      <c r="AL241" s="90"/>
      <c r="AM241" s="90"/>
      <c r="AN241" s="90"/>
      <c r="AO241" s="90"/>
      <c r="AP241" s="90"/>
      <c r="AQ241" s="90"/>
      <c r="AR241" s="90"/>
      <c r="AS241" s="90"/>
      <c r="AT241" s="90"/>
      <c r="AU241" s="90"/>
      <c r="AV241" s="90"/>
      <c r="AW241" s="90"/>
      <c r="AX241" s="90"/>
      <c r="AY241" s="90"/>
      <c r="AZ241" s="90"/>
      <c r="BA241" s="90"/>
    </row>
    <row r="242" spans="3:53">
      <c r="C242" s="91"/>
      <c r="D242" s="91"/>
      <c r="E242" s="91"/>
      <c r="F242" s="91"/>
      <c r="G242" s="91"/>
      <c r="H242" s="91"/>
      <c r="I242" s="91"/>
      <c r="J242" s="91"/>
      <c r="K242" s="91"/>
      <c r="L242" s="91"/>
      <c r="M242" s="91"/>
      <c r="N242" s="91"/>
      <c r="O242" s="91"/>
      <c r="P242" s="91"/>
      <c r="Q242" s="90"/>
      <c r="R242" s="90"/>
      <c r="S242" s="90"/>
      <c r="T242" s="90"/>
      <c r="U242" s="90"/>
      <c r="V242" s="90"/>
      <c r="W242" s="90"/>
      <c r="X242" s="90"/>
      <c r="Y242" s="90"/>
      <c r="Z242" s="90"/>
      <c r="AA242" s="90"/>
      <c r="AB242" s="90"/>
      <c r="AC242" s="90"/>
      <c r="AD242" s="90"/>
      <c r="AE242" s="90"/>
      <c r="AF242" s="90"/>
      <c r="AG242" s="90"/>
      <c r="AH242" s="90"/>
      <c r="AI242" s="90"/>
      <c r="AJ242" s="90"/>
      <c r="AK242" s="90"/>
      <c r="AL242" s="90"/>
      <c r="AM242" s="90"/>
      <c r="AN242" s="90"/>
      <c r="AO242" s="90"/>
      <c r="AP242" s="90"/>
      <c r="AQ242" s="90"/>
      <c r="AR242" s="90"/>
      <c r="AS242" s="90"/>
      <c r="AT242" s="90"/>
      <c r="AU242" s="90"/>
      <c r="AV242" s="90"/>
      <c r="AW242" s="90"/>
      <c r="AX242" s="90"/>
      <c r="AY242" s="90"/>
      <c r="AZ242" s="90"/>
      <c r="BA242" s="90"/>
    </row>
    <row r="243" spans="3:53">
      <c r="C243" s="91"/>
      <c r="D243" s="91"/>
      <c r="E243" s="91"/>
      <c r="F243" s="91"/>
      <c r="G243" s="91"/>
      <c r="H243" s="91"/>
      <c r="I243" s="91"/>
      <c r="J243" s="91"/>
      <c r="K243" s="91"/>
      <c r="L243" s="91"/>
      <c r="M243" s="91"/>
      <c r="N243" s="91"/>
      <c r="O243" s="91"/>
      <c r="P243" s="91"/>
      <c r="Q243" s="90"/>
      <c r="R243" s="90"/>
      <c r="S243" s="90"/>
      <c r="T243" s="90"/>
      <c r="U243" s="90"/>
      <c r="V243" s="90"/>
      <c r="W243" s="90"/>
      <c r="X243" s="90"/>
      <c r="Y243" s="90"/>
      <c r="Z243" s="90"/>
      <c r="AA243" s="90"/>
      <c r="AB243" s="90"/>
      <c r="AC243" s="90"/>
      <c r="AD243" s="90"/>
      <c r="AE243" s="90"/>
      <c r="AF243" s="90"/>
      <c r="AG243" s="90"/>
      <c r="AH243" s="90"/>
      <c r="AI243" s="90"/>
      <c r="AJ243" s="90"/>
      <c r="AK243" s="90"/>
      <c r="AL243" s="90"/>
      <c r="AM243" s="90"/>
      <c r="AN243" s="90"/>
      <c r="AO243" s="90"/>
      <c r="AP243" s="90"/>
      <c r="AQ243" s="90"/>
      <c r="AR243" s="90"/>
      <c r="AS243" s="90"/>
      <c r="AT243" s="90"/>
      <c r="AU243" s="90"/>
      <c r="AV243" s="90"/>
      <c r="AW243" s="90"/>
      <c r="AX243" s="90"/>
      <c r="AY243" s="90"/>
      <c r="AZ243" s="90"/>
      <c r="BA243" s="90"/>
    </row>
    <row r="244" spans="3:53">
      <c r="C244" s="91"/>
      <c r="D244" s="91"/>
      <c r="E244" s="91"/>
      <c r="F244" s="91"/>
      <c r="G244" s="91"/>
      <c r="H244" s="91"/>
      <c r="I244" s="91"/>
      <c r="J244" s="91"/>
      <c r="K244" s="91"/>
      <c r="L244" s="91"/>
      <c r="M244" s="91"/>
      <c r="N244" s="91"/>
      <c r="O244" s="91"/>
      <c r="P244" s="91"/>
      <c r="Q244" s="90"/>
      <c r="R244" s="90"/>
      <c r="S244" s="90"/>
      <c r="T244" s="90"/>
      <c r="U244" s="90"/>
      <c r="V244" s="90"/>
      <c r="W244" s="90"/>
      <c r="X244" s="90"/>
      <c r="Y244" s="90"/>
      <c r="Z244" s="90"/>
      <c r="AA244" s="90"/>
      <c r="AB244" s="90"/>
      <c r="AC244" s="90"/>
      <c r="AD244" s="90"/>
      <c r="AE244" s="90"/>
      <c r="AF244" s="90"/>
      <c r="AG244" s="90"/>
      <c r="AH244" s="90"/>
      <c r="AI244" s="90"/>
      <c r="AJ244" s="90"/>
      <c r="AK244" s="90"/>
      <c r="AL244" s="90"/>
      <c r="AM244" s="90"/>
      <c r="AN244" s="90"/>
      <c r="AO244" s="90"/>
      <c r="AP244" s="90"/>
      <c r="AQ244" s="90"/>
      <c r="AR244" s="90"/>
      <c r="AS244" s="90"/>
      <c r="AT244" s="90"/>
      <c r="AU244" s="90"/>
      <c r="AV244" s="90"/>
      <c r="AW244" s="90"/>
      <c r="AX244" s="90"/>
      <c r="AY244" s="90"/>
      <c r="AZ244" s="90"/>
      <c r="BA244" s="90"/>
    </row>
    <row r="245" spans="3:53">
      <c r="C245" s="91"/>
      <c r="D245" s="91"/>
      <c r="E245" s="91"/>
      <c r="F245" s="91"/>
      <c r="G245" s="91"/>
      <c r="H245" s="91"/>
      <c r="I245" s="91"/>
      <c r="J245" s="91"/>
      <c r="K245" s="91"/>
      <c r="L245" s="91"/>
      <c r="M245" s="91"/>
      <c r="N245" s="91"/>
      <c r="O245" s="91"/>
      <c r="P245" s="91"/>
      <c r="Q245" s="90"/>
      <c r="R245" s="90"/>
      <c r="S245" s="90"/>
      <c r="T245" s="90"/>
      <c r="U245" s="90"/>
      <c r="V245" s="90"/>
      <c r="W245" s="90"/>
      <c r="X245" s="90"/>
      <c r="Y245" s="90"/>
      <c r="Z245" s="90"/>
      <c r="AA245" s="90"/>
      <c r="AB245" s="90"/>
      <c r="AC245" s="90"/>
      <c r="AD245" s="90"/>
      <c r="AE245" s="90"/>
      <c r="AF245" s="90"/>
      <c r="AG245" s="90"/>
      <c r="AH245" s="90"/>
      <c r="AI245" s="90"/>
      <c r="AJ245" s="90"/>
      <c r="AK245" s="90"/>
      <c r="AL245" s="90"/>
      <c r="AM245" s="90"/>
      <c r="AN245" s="90"/>
      <c r="AO245" s="90"/>
      <c r="AP245" s="90"/>
      <c r="AQ245" s="90"/>
      <c r="AR245" s="90"/>
      <c r="AS245" s="90"/>
      <c r="AT245" s="90"/>
      <c r="AU245" s="90"/>
      <c r="AV245" s="90"/>
      <c r="AW245" s="90"/>
      <c r="AX245" s="90"/>
      <c r="AY245" s="90"/>
      <c r="AZ245" s="90"/>
      <c r="BA245" s="90"/>
    </row>
    <row r="246" spans="3:53">
      <c r="C246" s="91"/>
      <c r="D246" s="91"/>
      <c r="E246" s="91"/>
      <c r="F246" s="91"/>
      <c r="G246" s="91"/>
      <c r="H246" s="91"/>
      <c r="I246" s="91"/>
      <c r="J246" s="91"/>
      <c r="K246" s="91"/>
      <c r="L246" s="91"/>
      <c r="M246" s="91"/>
      <c r="N246" s="91"/>
      <c r="O246" s="91"/>
      <c r="P246" s="91"/>
      <c r="Q246" s="90"/>
      <c r="R246" s="90"/>
      <c r="S246" s="90"/>
      <c r="T246" s="90"/>
      <c r="U246" s="90"/>
      <c r="V246" s="90"/>
      <c r="W246" s="90"/>
      <c r="X246" s="90"/>
      <c r="Y246" s="90"/>
      <c r="Z246" s="90"/>
      <c r="AA246" s="90"/>
      <c r="AB246" s="90"/>
      <c r="AC246" s="90"/>
      <c r="AD246" s="90"/>
      <c r="AE246" s="90"/>
      <c r="AF246" s="90"/>
      <c r="AG246" s="90"/>
      <c r="AH246" s="90"/>
      <c r="AI246" s="90"/>
      <c r="AJ246" s="90"/>
      <c r="AK246" s="90"/>
      <c r="AL246" s="90"/>
      <c r="AM246" s="90"/>
      <c r="AN246" s="90"/>
      <c r="AO246" s="90"/>
      <c r="AP246" s="90"/>
      <c r="AQ246" s="90"/>
      <c r="AR246" s="90"/>
      <c r="AS246" s="90"/>
      <c r="AT246" s="90"/>
      <c r="AU246" s="90"/>
      <c r="AV246" s="90"/>
      <c r="AW246" s="90"/>
      <c r="AX246" s="90"/>
      <c r="AY246" s="90"/>
      <c r="AZ246" s="90"/>
      <c r="BA246" s="90"/>
    </row>
    <row r="247" spans="3:53">
      <c r="C247" s="91"/>
      <c r="D247" s="91"/>
      <c r="E247" s="91"/>
      <c r="F247" s="91"/>
      <c r="G247" s="91"/>
      <c r="H247" s="91"/>
      <c r="I247" s="91"/>
      <c r="J247" s="91"/>
      <c r="K247" s="91"/>
      <c r="L247" s="91"/>
      <c r="M247" s="91"/>
      <c r="N247" s="91"/>
      <c r="O247" s="91"/>
      <c r="P247" s="91"/>
      <c r="Q247" s="90"/>
      <c r="R247" s="90"/>
      <c r="S247" s="90"/>
      <c r="T247" s="90"/>
      <c r="U247" s="90"/>
      <c r="V247" s="90"/>
      <c r="W247" s="90"/>
      <c r="X247" s="90"/>
      <c r="Y247" s="90"/>
      <c r="Z247" s="90"/>
      <c r="AA247" s="90"/>
      <c r="AB247" s="90"/>
      <c r="AC247" s="90"/>
      <c r="AD247" s="90"/>
      <c r="AE247" s="90"/>
      <c r="AF247" s="90"/>
      <c r="AG247" s="90"/>
      <c r="AH247" s="90"/>
      <c r="AI247" s="90"/>
      <c r="AJ247" s="90"/>
      <c r="AK247" s="90"/>
      <c r="AL247" s="90"/>
      <c r="AM247" s="90"/>
      <c r="AN247" s="90"/>
      <c r="AO247" s="90"/>
      <c r="AP247" s="90"/>
      <c r="AQ247" s="90"/>
      <c r="AR247" s="90"/>
      <c r="AS247" s="90"/>
      <c r="AT247" s="90"/>
      <c r="AU247" s="90"/>
      <c r="AV247" s="90"/>
      <c r="AW247" s="90"/>
      <c r="AX247" s="90"/>
      <c r="AY247" s="90"/>
      <c r="AZ247" s="90"/>
      <c r="BA247" s="90"/>
    </row>
    <row r="248" spans="3:53">
      <c r="C248" s="91"/>
      <c r="D248" s="91"/>
      <c r="E248" s="91"/>
      <c r="F248" s="91"/>
      <c r="G248" s="91"/>
      <c r="H248" s="91"/>
      <c r="I248" s="91"/>
      <c r="J248" s="91"/>
      <c r="K248" s="91"/>
      <c r="L248" s="91"/>
      <c r="M248" s="91"/>
      <c r="N248" s="91"/>
      <c r="O248" s="91"/>
      <c r="P248" s="91"/>
      <c r="Q248" s="90"/>
      <c r="R248" s="90"/>
      <c r="S248" s="90"/>
      <c r="T248" s="90"/>
      <c r="U248" s="90"/>
      <c r="V248" s="90"/>
      <c r="W248" s="90"/>
      <c r="X248" s="90"/>
      <c r="Y248" s="90"/>
      <c r="Z248" s="90"/>
      <c r="AA248" s="90"/>
      <c r="AB248" s="90"/>
      <c r="AC248" s="90"/>
      <c r="AD248" s="90"/>
      <c r="AE248" s="90"/>
      <c r="AF248" s="90"/>
      <c r="AG248" s="90"/>
      <c r="AH248" s="90"/>
      <c r="AI248" s="90"/>
      <c r="AJ248" s="90"/>
      <c r="AK248" s="90"/>
      <c r="AL248" s="90"/>
      <c r="AM248" s="90"/>
      <c r="AN248" s="90"/>
      <c r="AO248" s="90"/>
      <c r="AP248" s="90"/>
      <c r="AQ248" s="90"/>
      <c r="AR248" s="90"/>
      <c r="AS248" s="90"/>
      <c r="AT248" s="90"/>
      <c r="AU248" s="90"/>
      <c r="AV248" s="90"/>
      <c r="AW248" s="90"/>
      <c r="AX248" s="90"/>
      <c r="AY248" s="90"/>
      <c r="AZ248" s="90"/>
      <c r="BA248" s="90"/>
    </row>
    <row r="249" spans="3:53">
      <c r="C249" s="91"/>
      <c r="D249" s="91"/>
      <c r="E249" s="91"/>
      <c r="F249" s="91"/>
      <c r="G249" s="91"/>
      <c r="H249" s="91"/>
      <c r="I249" s="91"/>
      <c r="J249" s="91"/>
      <c r="K249" s="91"/>
      <c r="L249" s="91"/>
      <c r="M249" s="91"/>
      <c r="N249" s="91"/>
      <c r="O249" s="91"/>
      <c r="P249" s="91"/>
      <c r="Q249" s="90"/>
      <c r="R249" s="90"/>
      <c r="S249" s="90"/>
      <c r="T249" s="90"/>
      <c r="U249" s="90"/>
      <c r="V249" s="90"/>
      <c r="W249" s="90"/>
      <c r="X249" s="90"/>
      <c r="Y249" s="90"/>
      <c r="Z249" s="90"/>
      <c r="AA249" s="90"/>
      <c r="AB249" s="90"/>
      <c r="AC249" s="90"/>
      <c r="AD249" s="90"/>
      <c r="AE249" s="90"/>
      <c r="AF249" s="90"/>
      <c r="AG249" s="90"/>
      <c r="AH249" s="90"/>
      <c r="AI249" s="90"/>
      <c r="AJ249" s="90"/>
      <c r="AK249" s="90"/>
      <c r="AL249" s="90"/>
      <c r="AM249" s="90"/>
      <c r="AN249" s="90"/>
      <c r="AO249" s="90"/>
      <c r="AP249" s="90"/>
      <c r="AQ249" s="90"/>
      <c r="AR249" s="90"/>
      <c r="AS249" s="90"/>
      <c r="AT249" s="90"/>
      <c r="AU249" s="90"/>
      <c r="AV249" s="90"/>
      <c r="AW249" s="90"/>
      <c r="AX249" s="90"/>
      <c r="AY249" s="90"/>
      <c r="AZ249" s="90"/>
      <c r="BA249" s="90"/>
    </row>
    <row r="250" spans="3:53">
      <c r="C250" s="91"/>
      <c r="D250" s="91"/>
      <c r="E250" s="91"/>
      <c r="F250" s="91"/>
      <c r="G250" s="91"/>
      <c r="H250" s="91"/>
      <c r="I250" s="91"/>
      <c r="J250" s="91"/>
      <c r="K250" s="91"/>
      <c r="L250" s="91"/>
      <c r="M250" s="91"/>
      <c r="N250" s="91"/>
      <c r="O250" s="91"/>
      <c r="P250" s="91"/>
      <c r="Q250" s="90"/>
      <c r="R250" s="90"/>
      <c r="S250" s="90"/>
      <c r="T250" s="90"/>
      <c r="U250" s="90"/>
      <c r="V250" s="90"/>
      <c r="W250" s="90"/>
      <c r="X250" s="90"/>
      <c r="Y250" s="90"/>
      <c r="Z250" s="90"/>
      <c r="AA250" s="90"/>
      <c r="AB250" s="90"/>
      <c r="AC250" s="90"/>
      <c r="AD250" s="90"/>
      <c r="AE250" s="90"/>
      <c r="AF250" s="90"/>
      <c r="AG250" s="90"/>
      <c r="AH250" s="90"/>
      <c r="AI250" s="90"/>
      <c r="AJ250" s="90"/>
      <c r="AK250" s="90"/>
      <c r="AL250" s="90"/>
      <c r="AM250" s="90"/>
      <c r="AN250" s="90"/>
      <c r="AO250" s="90"/>
      <c r="AP250" s="90"/>
      <c r="AQ250" s="90"/>
      <c r="AR250" s="90"/>
      <c r="AS250" s="90"/>
      <c r="AT250" s="90"/>
      <c r="AU250" s="90"/>
      <c r="AV250" s="90"/>
      <c r="AW250" s="90"/>
      <c r="AX250" s="90"/>
      <c r="AY250" s="90"/>
      <c r="AZ250" s="90"/>
      <c r="BA250" s="90"/>
    </row>
    <row r="251" spans="3:53">
      <c r="C251" s="91"/>
      <c r="D251" s="91"/>
      <c r="E251" s="91"/>
      <c r="F251" s="91"/>
      <c r="G251" s="91"/>
      <c r="H251" s="91"/>
      <c r="I251" s="91"/>
      <c r="J251" s="91"/>
      <c r="K251" s="91"/>
      <c r="L251" s="91"/>
      <c r="M251" s="91"/>
      <c r="N251" s="91"/>
      <c r="O251" s="91"/>
      <c r="P251" s="91"/>
      <c r="Q251" s="90"/>
      <c r="R251" s="90"/>
      <c r="S251" s="90"/>
      <c r="T251" s="90"/>
      <c r="U251" s="90"/>
      <c r="V251" s="90"/>
      <c r="W251" s="90"/>
      <c r="X251" s="90"/>
      <c r="Y251" s="90"/>
      <c r="Z251" s="90"/>
      <c r="AA251" s="90"/>
      <c r="AB251" s="90"/>
      <c r="AC251" s="90"/>
      <c r="AD251" s="90"/>
      <c r="AE251" s="90"/>
      <c r="AF251" s="90"/>
      <c r="AG251" s="90"/>
      <c r="AH251" s="90"/>
      <c r="AI251" s="90"/>
      <c r="AJ251" s="90"/>
      <c r="AK251" s="90"/>
      <c r="AL251" s="90"/>
      <c r="AM251" s="90"/>
      <c r="AN251" s="90"/>
      <c r="AO251" s="90"/>
      <c r="AP251" s="90"/>
      <c r="AQ251" s="90"/>
      <c r="AR251" s="90"/>
      <c r="AS251" s="90"/>
      <c r="AT251" s="90"/>
      <c r="AU251" s="90"/>
      <c r="AV251" s="90"/>
      <c r="AW251" s="90"/>
      <c r="AX251" s="90"/>
      <c r="AY251" s="90"/>
      <c r="AZ251" s="90"/>
      <c r="BA251" s="90"/>
    </row>
    <row r="252" spans="3:53">
      <c r="C252" s="91"/>
      <c r="D252" s="91"/>
      <c r="E252" s="91"/>
      <c r="F252" s="91"/>
      <c r="G252" s="91"/>
      <c r="H252" s="91"/>
      <c r="I252" s="91"/>
      <c r="J252" s="91"/>
      <c r="K252" s="91"/>
      <c r="L252" s="91"/>
      <c r="M252" s="91"/>
      <c r="N252" s="91"/>
      <c r="O252" s="91"/>
      <c r="P252" s="91"/>
      <c r="Q252" s="90"/>
      <c r="R252" s="90"/>
      <c r="S252" s="90"/>
      <c r="T252" s="90"/>
      <c r="U252" s="90"/>
      <c r="V252" s="90"/>
      <c r="W252" s="90"/>
      <c r="X252" s="90"/>
      <c r="Y252" s="90"/>
      <c r="Z252" s="90"/>
      <c r="AA252" s="90"/>
      <c r="AB252" s="90"/>
      <c r="AC252" s="90"/>
      <c r="AD252" s="90"/>
      <c r="AE252" s="90"/>
      <c r="AF252" s="90"/>
      <c r="AG252" s="90"/>
      <c r="AH252" s="90"/>
      <c r="AI252" s="90"/>
      <c r="AJ252" s="90"/>
      <c r="AK252" s="90"/>
      <c r="AL252" s="90"/>
      <c r="AM252" s="90"/>
      <c r="AN252" s="90"/>
      <c r="AO252" s="90"/>
      <c r="AP252" s="90"/>
      <c r="AQ252" s="90"/>
      <c r="AR252" s="90"/>
      <c r="AS252" s="90"/>
      <c r="AT252" s="90"/>
      <c r="AU252" s="90"/>
      <c r="AV252" s="90"/>
      <c r="AW252" s="90"/>
      <c r="AX252" s="90"/>
      <c r="AY252" s="90"/>
      <c r="AZ252" s="90"/>
      <c r="BA252" s="90"/>
    </row>
    <row r="253" spans="3:53">
      <c r="C253" s="91"/>
      <c r="D253" s="91"/>
      <c r="E253" s="91"/>
      <c r="F253" s="91"/>
      <c r="G253" s="91"/>
      <c r="H253" s="91"/>
      <c r="I253" s="91"/>
      <c r="J253" s="91"/>
      <c r="K253" s="91"/>
      <c r="L253" s="91"/>
      <c r="M253" s="91"/>
      <c r="N253" s="91"/>
      <c r="O253" s="91"/>
      <c r="P253" s="91"/>
      <c r="Q253" s="90"/>
      <c r="R253" s="90"/>
      <c r="S253" s="90"/>
      <c r="T253" s="90"/>
      <c r="U253" s="90"/>
      <c r="V253" s="90"/>
      <c r="W253" s="90"/>
      <c r="X253" s="90"/>
      <c r="Y253" s="90"/>
      <c r="Z253" s="90"/>
      <c r="AA253" s="90"/>
      <c r="AB253" s="90"/>
      <c r="AC253" s="90"/>
      <c r="AD253" s="90"/>
      <c r="AE253" s="90"/>
      <c r="AF253" s="90"/>
      <c r="AG253" s="90"/>
      <c r="AH253" s="90"/>
      <c r="AI253" s="90"/>
      <c r="AJ253" s="90"/>
      <c r="AK253" s="90"/>
      <c r="AL253" s="90"/>
      <c r="AM253" s="90"/>
      <c r="AN253" s="90"/>
      <c r="AO253" s="90"/>
      <c r="AP253" s="90"/>
      <c r="AQ253" s="90"/>
      <c r="AR253" s="90"/>
      <c r="AS253" s="90"/>
      <c r="AT253" s="90"/>
      <c r="AU253" s="90"/>
      <c r="AV253" s="90"/>
      <c r="AW253" s="90"/>
      <c r="AX253" s="90"/>
      <c r="AY253" s="90"/>
      <c r="AZ253" s="90"/>
      <c r="BA253" s="90"/>
    </row>
    <row r="254" spans="3:53">
      <c r="C254" s="91"/>
      <c r="D254" s="91"/>
      <c r="E254" s="91"/>
      <c r="F254" s="91"/>
      <c r="G254" s="91"/>
      <c r="H254" s="91"/>
      <c r="I254" s="91"/>
      <c r="J254" s="91"/>
      <c r="K254" s="91"/>
      <c r="L254" s="91"/>
      <c r="M254" s="91"/>
      <c r="N254" s="91"/>
      <c r="O254" s="91"/>
      <c r="P254" s="91"/>
      <c r="Q254" s="90"/>
      <c r="R254" s="90"/>
      <c r="S254" s="90"/>
      <c r="T254" s="90"/>
      <c r="U254" s="90"/>
      <c r="V254" s="90"/>
      <c r="W254" s="90"/>
      <c r="X254" s="90"/>
      <c r="Y254" s="90"/>
      <c r="Z254" s="90"/>
      <c r="AA254" s="90"/>
      <c r="AB254" s="90"/>
      <c r="AC254" s="90"/>
      <c r="AD254" s="90"/>
      <c r="AE254" s="90"/>
      <c r="AF254" s="90"/>
      <c r="AG254" s="90"/>
      <c r="AH254" s="90"/>
      <c r="AI254" s="90"/>
      <c r="AJ254" s="90"/>
      <c r="AK254" s="90"/>
      <c r="AL254" s="90"/>
      <c r="AM254" s="90"/>
      <c r="AN254" s="90"/>
      <c r="AO254" s="90"/>
      <c r="AP254" s="90"/>
      <c r="AQ254" s="90"/>
      <c r="AR254" s="90"/>
      <c r="AS254" s="90"/>
      <c r="AT254" s="90"/>
      <c r="AU254" s="90"/>
      <c r="AV254" s="90"/>
      <c r="AW254" s="90"/>
      <c r="AX254" s="90"/>
      <c r="AY254" s="90"/>
      <c r="AZ254" s="90"/>
      <c r="BA254" s="90"/>
    </row>
    <row r="255" spans="3:53">
      <c r="C255" s="91"/>
      <c r="D255" s="91"/>
      <c r="E255" s="91"/>
      <c r="F255" s="91"/>
      <c r="G255" s="91"/>
      <c r="H255" s="91"/>
      <c r="I255" s="91"/>
      <c r="J255" s="91"/>
      <c r="K255" s="91"/>
      <c r="L255" s="91"/>
      <c r="M255" s="91"/>
      <c r="N255" s="91"/>
      <c r="O255" s="91"/>
      <c r="P255" s="91"/>
      <c r="Q255" s="90"/>
      <c r="R255" s="90"/>
      <c r="S255" s="90"/>
      <c r="T255" s="90"/>
      <c r="U255" s="90"/>
      <c r="V255" s="90"/>
      <c r="W255" s="90"/>
      <c r="X255" s="90"/>
      <c r="Y255" s="90"/>
      <c r="Z255" s="90"/>
      <c r="AA255" s="90"/>
      <c r="AB255" s="90"/>
      <c r="AC255" s="90"/>
      <c r="AD255" s="90"/>
      <c r="AE255" s="90"/>
      <c r="AF255" s="90"/>
      <c r="AG255" s="90"/>
      <c r="AH255" s="90"/>
      <c r="AI255" s="90"/>
      <c r="AJ255" s="90"/>
      <c r="AK255" s="90"/>
      <c r="AL255" s="90"/>
      <c r="AM255" s="90"/>
      <c r="AN255" s="90"/>
      <c r="AO255" s="90"/>
      <c r="AP255" s="90"/>
      <c r="AQ255" s="90"/>
      <c r="AR255" s="90"/>
      <c r="AS255" s="90"/>
      <c r="AT255" s="90"/>
      <c r="AU255" s="90"/>
      <c r="AV255" s="90"/>
      <c r="AW255" s="90"/>
      <c r="AX255" s="90"/>
      <c r="AY255" s="90"/>
      <c r="AZ255" s="90"/>
      <c r="BA255" s="90"/>
    </row>
    <row r="256" spans="3:53">
      <c r="C256" s="91"/>
      <c r="D256" s="91"/>
      <c r="E256" s="91"/>
      <c r="F256" s="91"/>
      <c r="G256" s="91"/>
      <c r="H256" s="91"/>
      <c r="I256" s="91"/>
      <c r="J256" s="91"/>
      <c r="K256" s="91"/>
      <c r="L256" s="91"/>
      <c r="M256" s="91"/>
      <c r="N256" s="91"/>
      <c r="O256" s="91"/>
      <c r="P256" s="91"/>
      <c r="Q256" s="90"/>
      <c r="R256" s="90"/>
      <c r="S256" s="90"/>
      <c r="T256" s="90"/>
      <c r="U256" s="90"/>
      <c r="V256" s="90"/>
      <c r="W256" s="90"/>
      <c r="X256" s="90"/>
      <c r="Y256" s="90"/>
      <c r="Z256" s="90"/>
      <c r="AA256" s="90"/>
      <c r="AB256" s="90"/>
      <c r="AC256" s="90"/>
      <c r="AD256" s="90"/>
      <c r="AE256" s="90"/>
      <c r="AF256" s="90"/>
      <c r="AG256" s="90"/>
      <c r="AH256" s="90"/>
      <c r="AI256" s="90"/>
      <c r="AJ256" s="90"/>
      <c r="AK256" s="90"/>
      <c r="AL256" s="90"/>
      <c r="AM256" s="90"/>
      <c r="AN256" s="90"/>
      <c r="AO256" s="90"/>
      <c r="AP256" s="90"/>
      <c r="AQ256" s="90"/>
      <c r="AR256" s="90"/>
      <c r="AS256" s="90"/>
      <c r="AT256" s="90"/>
      <c r="AU256" s="90"/>
      <c r="AV256" s="90"/>
      <c r="AW256" s="90"/>
      <c r="AX256" s="90"/>
      <c r="AY256" s="90"/>
      <c r="AZ256" s="90"/>
      <c r="BA256" s="90"/>
    </row>
    <row r="257" spans="3:53">
      <c r="C257" s="91"/>
      <c r="D257" s="91"/>
      <c r="E257" s="91"/>
      <c r="F257" s="91"/>
      <c r="G257" s="91"/>
      <c r="H257" s="91"/>
      <c r="I257" s="91"/>
      <c r="J257" s="91"/>
      <c r="K257" s="91"/>
      <c r="L257" s="91"/>
      <c r="M257" s="91"/>
      <c r="N257" s="91"/>
      <c r="O257" s="91"/>
      <c r="P257" s="91"/>
      <c r="Q257" s="90"/>
      <c r="R257" s="90"/>
      <c r="S257" s="90"/>
      <c r="T257" s="90"/>
      <c r="U257" s="90"/>
      <c r="V257" s="90"/>
      <c r="W257" s="90"/>
      <c r="X257" s="90"/>
      <c r="Y257" s="90"/>
      <c r="Z257" s="90"/>
      <c r="AA257" s="90"/>
      <c r="AB257" s="90"/>
      <c r="AC257" s="90"/>
      <c r="AD257" s="90"/>
      <c r="AE257" s="90"/>
      <c r="AF257" s="90"/>
      <c r="AG257" s="90"/>
      <c r="AH257" s="90"/>
      <c r="AI257" s="90"/>
      <c r="AJ257" s="90"/>
      <c r="AK257" s="90"/>
      <c r="AL257" s="90"/>
      <c r="AM257" s="90"/>
      <c r="AN257" s="90"/>
      <c r="AO257" s="90"/>
      <c r="AP257" s="90"/>
      <c r="AQ257" s="90"/>
      <c r="AR257" s="90"/>
      <c r="AS257" s="90"/>
      <c r="AT257" s="90"/>
      <c r="AU257" s="90"/>
      <c r="AV257" s="90"/>
      <c r="AW257" s="90"/>
      <c r="AX257" s="90"/>
      <c r="AY257" s="90"/>
      <c r="AZ257" s="90"/>
      <c r="BA257" s="90"/>
    </row>
    <row r="258" spans="3:53">
      <c r="C258" s="91"/>
      <c r="D258" s="91"/>
      <c r="E258" s="91"/>
      <c r="F258" s="91"/>
      <c r="G258" s="91"/>
      <c r="H258" s="91"/>
      <c r="I258" s="91"/>
      <c r="J258" s="91"/>
      <c r="K258" s="91"/>
      <c r="L258" s="91"/>
      <c r="M258" s="91"/>
      <c r="N258" s="91"/>
      <c r="O258" s="91"/>
      <c r="P258" s="91"/>
      <c r="Q258" s="90"/>
      <c r="R258" s="90"/>
      <c r="S258" s="90"/>
      <c r="T258" s="90"/>
      <c r="U258" s="90"/>
      <c r="V258" s="90"/>
      <c r="W258" s="90"/>
      <c r="X258" s="90"/>
      <c r="Y258" s="90"/>
      <c r="Z258" s="90"/>
      <c r="AA258" s="90"/>
      <c r="AB258" s="90"/>
      <c r="AC258" s="90"/>
      <c r="AD258" s="90"/>
      <c r="AE258" s="90"/>
      <c r="AF258" s="90"/>
      <c r="AG258" s="90"/>
      <c r="AH258" s="90"/>
      <c r="AI258" s="90"/>
      <c r="AJ258" s="90"/>
      <c r="AK258" s="90"/>
      <c r="AL258" s="90"/>
      <c r="AM258" s="90"/>
      <c r="AN258" s="90"/>
      <c r="AO258" s="90"/>
      <c r="AP258" s="90"/>
      <c r="AQ258" s="90"/>
      <c r="AR258" s="90"/>
      <c r="AS258" s="90"/>
      <c r="AT258" s="90"/>
      <c r="AU258" s="90"/>
      <c r="AV258" s="90"/>
      <c r="AW258" s="90"/>
      <c r="AX258" s="90"/>
      <c r="AY258" s="90"/>
      <c r="AZ258" s="90"/>
      <c r="BA258" s="90"/>
    </row>
    <row r="259" spans="3:53">
      <c r="C259" s="91"/>
      <c r="D259" s="91"/>
      <c r="E259" s="91"/>
      <c r="F259" s="91"/>
      <c r="G259" s="91"/>
      <c r="H259" s="91"/>
      <c r="I259" s="91"/>
      <c r="J259" s="91"/>
      <c r="K259" s="91"/>
      <c r="L259" s="91"/>
      <c r="M259" s="91"/>
      <c r="N259" s="91"/>
      <c r="O259" s="91"/>
      <c r="P259" s="91"/>
      <c r="Q259" s="90"/>
      <c r="R259" s="90"/>
      <c r="S259" s="90"/>
      <c r="T259" s="90"/>
      <c r="U259" s="90"/>
      <c r="V259" s="90"/>
      <c r="W259" s="90"/>
      <c r="X259" s="90"/>
      <c r="Y259" s="90"/>
      <c r="Z259" s="90"/>
      <c r="AA259" s="90"/>
      <c r="AB259" s="90"/>
      <c r="AC259" s="90"/>
      <c r="AD259" s="90"/>
      <c r="AE259" s="90"/>
      <c r="AF259" s="90"/>
      <c r="AG259" s="90"/>
      <c r="AH259" s="90"/>
      <c r="AI259" s="90"/>
      <c r="AJ259" s="90"/>
      <c r="AK259" s="90"/>
      <c r="AL259" s="90"/>
      <c r="AM259" s="90"/>
      <c r="AN259" s="90"/>
      <c r="AO259" s="90"/>
      <c r="AP259" s="90"/>
      <c r="AQ259" s="90"/>
      <c r="AR259" s="90"/>
      <c r="AS259" s="90"/>
      <c r="AT259" s="90"/>
      <c r="AU259" s="90"/>
      <c r="AV259" s="90"/>
      <c r="AW259" s="90"/>
      <c r="AX259" s="90"/>
      <c r="AY259" s="90"/>
      <c r="AZ259" s="90"/>
      <c r="BA259" s="90"/>
    </row>
    <row r="260" spans="3:53">
      <c r="C260" s="91"/>
      <c r="D260" s="91"/>
      <c r="E260" s="91"/>
      <c r="F260" s="91"/>
      <c r="G260" s="91"/>
      <c r="H260" s="91"/>
      <c r="I260" s="91"/>
      <c r="J260" s="91"/>
      <c r="K260" s="91"/>
      <c r="L260" s="91"/>
      <c r="M260" s="91"/>
      <c r="N260" s="91"/>
      <c r="O260" s="91"/>
      <c r="P260" s="91"/>
      <c r="Q260" s="90"/>
      <c r="R260" s="90"/>
      <c r="S260" s="90"/>
      <c r="T260" s="90"/>
      <c r="U260" s="90"/>
      <c r="V260" s="90"/>
      <c r="W260" s="90"/>
      <c r="X260" s="90"/>
      <c r="Y260" s="90"/>
      <c r="Z260" s="90"/>
      <c r="AA260" s="90"/>
      <c r="AB260" s="90"/>
      <c r="AC260" s="90"/>
      <c r="AD260" s="90"/>
      <c r="AE260" s="90"/>
      <c r="AF260" s="90"/>
      <c r="AG260" s="90"/>
      <c r="AH260" s="90"/>
      <c r="AI260" s="90"/>
      <c r="AJ260" s="90"/>
      <c r="AK260" s="90"/>
      <c r="AL260" s="90"/>
      <c r="AM260" s="90"/>
      <c r="AN260" s="90"/>
      <c r="AO260" s="90"/>
      <c r="AP260" s="90"/>
      <c r="AQ260" s="90"/>
      <c r="AR260" s="90"/>
      <c r="AS260" s="90"/>
      <c r="AT260" s="90"/>
      <c r="AU260" s="90"/>
      <c r="AV260" s="90"/>
      <c r="AW260" s="90"/>
      <c r="AX260" s="90"/>
      <c r="AY260" s="90"/>
      <c r="AZ260" s="90"/>
      <c r="BA260" s="90"/>
    </row>
    <row r="261" spans="3:53">
      <c r="C261" s="91"/>
      <c r="D261" s="91"/>
      <c r="E261" s="91"/>
      <c r="F261" s="91"/>
      <c r="G261" s="91"/>
      <c r="H261" s="91"/>
      <c r="I261" s="91"/>
      <c r="J261" s="91"/>
      <c r="K261" s="91"/>
      <c r="L261" s="91"/>
      <c r="M261" s="91"/>
      <c r="N261" s="91"/>
      <c r="O261" s="91"/>
      <c r="P261" s="91"/>
      <c r="Q261" s="90"/>
      <c r="R261" s="90"/>
      <c r="S261" s="90"/>
      <c r="T261" s="90"/>
      <c r="U261" s="90"/>
      <c r="V261" s="90"/>
      <c r="W261" s="90"/>
      <c r="X261" s="90"/>
      <c r="Y261" s="90"/>
      <c r="Z261" s="90"/>
      <c r="AA261" s="90"/>
      <c r="AB261" s="90"/>
      <c r="AC261" s="90"/>
      <c r="AD261" s="90"/>
      <c r="AE261" s="90"/>
      <c r="AF261" s="90"/>
      <c r="AG261" s="90"/>
      <c r="AH261" s="90"/>
      <c r="AI261" s="90"/>
      <c r="AJ261" s="90"/>
      <c r="AK261" s="90"/>
      <c r="AL261" s="90"/>
      <c r="AM261" s="90"/>
      <c r="AN261" s="90"/>
      <c r="AO261" s="90"/>
      <c r="AP261" s="90"/>
      <c r="AQ261" s="90"/>
      <c r="AR261" s="90"/>
      <c r="AS261" s="90"/>
      <c r="AT261" s="90"/>
      <c r="AU261" s="90"/>
      <c r="AV261" s="90"/>
      <c r="AW261" s="90"/>
      <c r="AX261" s="90"/>
      <c r="AY261" s="90"/>
      <c r="AZ261" s="90"/>
      <c r="BA261" s="90"/>
    </row>
    <row r="262" spans="3:53">
      <c r="C262" s="91"/>
      <c r="D262" s="91"/>
      <c r="E262" s="91"/>
      <c r="F262" s="91"/>
      <c r="G262" s="91"/>
      <c r="H262" s="91"/>
      <c r="I262" s="91"/>
      <c r="J262" s="91"/>
      <c r="K262" s="91"/>
      <c r="L262" s="91"/>
      <c r="M262" s="91"/>
      <c r="N262" s="91"/>
      <c r="O262" s="91"/>
      <c r="P262" s="91"/>
      <c r="Q262" s="90"/>
      <c r="R262" s="90"/>
      <c r="S262" s="90"/>
      <c r="T262" s="90"/>
      <c r="U262" s="90"/>
      <c r="V262" s="90"/>
      <c r="W262" s="90"/>
      <c r="X262" s="90"/>
      <c r="Y262" s="90"/>
      <c r="Z262" s="90"/>
      <c r="AA262" s="90"/>
      <c r="AB262" s="90"/>
      <c r="AC262" s="90"/>
      <c r="AD262" s="90"/>
      <c r="AE262" s="90"/>
      <c r="AF262" s="90"/>
      <c r="AG262" s="90"/>
      <c r="AH262" s="90"/>
      <c r="AI262" s="90"/>
      <c r="AJ262" s="90"/>
      <c r="AK262" s="90"/>
      <c r="AL262" s="90"/>
      <c r="AM262" s="90"/>
      <c r="AN262" s="90"/>
      <c r="AO262" s="90"/>
      <c r="AP262" s="90"/>
      <c r="AQ262" s="90"/>
      <c r="AR262" s="90"/>
      <c r="AS262" s="90"/>
      <c r="AT262" s="90"/>
      <c r="AU262" s="90"/>
      <c r="AV262" s="90"/>
      <c r="AW262" s="90"/>
      <c r="AX262" s="90"/>
      <c r="AY262" s="90"/>
      <c r="AZ262" s="90"/>
      <c r="BA262" s="90"/>
    </row>
    <row r="263" spans="3:53">
      <c r="C263" s="91"/>
      <c r="D263" s="91"/>
      <c r="E263" s="91"/>
      <c r="F263" s="91"/>
      <c r="G263" s="91"/>
      <c r="H263" s="91"/>
      <c r="I263" s="91"/>
      <c r="J263" s="91"/>
      <c r="K263" s="91"/>
      <c r="L263" s="91"/>
      <c r="M263" s="91"/>
      <c r="N263" s="91"/>
      <c r="O263" s="91"/>
      <c r="P263" s="91"/>
      <c r="Q263" s="90"/>
      <c r="R263" s="90"/>
      <c r="S263" s="90"/>
      <c r="T263" s="90"/>
      <c r="U263" s="90"/>
      <c r="V263" s="90"/>
      <c r="W263" s="90"/>
      <c r="X263" s="90"/>
      <c r="Y263" s="90"/>
      <c r="Z263" s="90"/>
      <c r="AA263" s="90"/>
      <c r="AB263" s="90"/>
      <c r="AC263" s="90"/>
      <c r="AD263" s="90"/>
      <c r="AE263" s="90"/>
      <c r="AF263" s="90"/>
      <c r="AG263" s="90"/>
      <c r="AH263" s="90"/>
      <c r="AI263" s="90"/>
      <c r="AJ263" s="90"/>
      <c r="AK263" s="90"/>
      <c r="AL263" s="90"/>
      <c r="AM263" s="90"/>
      <c r="AN263" s="90"/>
      <c r="AO263" s="90"/>
      <c r="AP263" s="90"/>
      <c r="AQ263" s="90"/>
      <c r="AR263" s="90"/>
      <c r="AS263" s="90"/>
      <c r="AT263" s="90"/>
      <c r="AU263" s="90"/>
      <c r="AV263" s="90"/>
      <c r="AW263" s="90"/>
      <c r="AX263" s="90"/>
      <c r="AY263" s="90"/>
      <c r="AZ263" s="90"/>
      <c r="BA263" s="90"/>
    </row>
    <row r="264" spans="3:53">
      <c r="C264" s="91"/>
      <c r="D264" s="91"/>
      <c r="E264" s="91"/>
      <c r="F264" s="91"/>
      <c r="G264" s="91"/>
      <c r="H264" s="91"/>
      <c r="I264" s="91"/>
      <c r="J264" s="91"/>
      <c r="K264" s="91"/>
      <c r="L264" s="91"/>
      <c r="M264" s="91"/>
      <c r="N264" s="91"/>
      <c r="O264" s="91"/>
      <c r="P264" s="91"/>
      <c r="Q264" s="90"/>
      <c r="R264" s="90"/>
      <c r="S264" s="90"/>
      <c r="T264" s="90"/>
      <c r="U264" s="90"/>
      <c r="V264" s="90"/>
      <c r="W264" s="90"/>
      <c r="X264" s="90"/>
      <c r="Y264" s="90"/>
      <c r="Z264" s="90"/>
      <c r="AA264" s="90"/>
      <c r="AB264" s="90"/>
      <c r="AC264" s="90"/>
      <c r="AD264" s="90"/>
      <c r="AE264" s="90"/>
      <c r="AF264" s="90"/>
      <c r="AG264" s="90"/>
      <c r="AH264" s="90"/>
      <c r="AI264" s="90"/>
      <c r="AJ264" s="90"/>
      <c r="AK264" s="90"/>
      <c r="AL264" s="90"/>
      <c r="AM264" s="90"/>
      <c r="AN264" s="90"/>
      <c r="AO264" s="90"/>
      <c r="AP264" s="90"/>
      <c r="AQ264" s="90"/>
      <c r="AR264" s="90"/>
      <c r="AS264" s="90"/>
      <c r="AT264" s="90"/>
      <c r="AU264" s="90"/>
      <c r="AV264" s="90"/>
      <c r="AW264" s="90"/>
      <c r="AX264" s="90"/>
      <c r="AY264" s="90"/>
      <c r="AZ264" s="90"/>
      <c r="BA264" s="90"/>
    </row>
    <row r="265" spans="3:53">
      <c r="C265" s="91"/>
      <c r="D265" s="91"/>
      <c r="E265" s="91"/>
      <c r="F265" s="91"/>
      <c r="G265" s="91"/>
      <c r="H265" s="91"/>
      <c r="I265" s="91"/>
      <c r="J265" s="91"/>
      <c r="K265" s="91"/>
      <c r="L265" s="91"/>
      <c r="M265" s="91"/>
      <c r="N265" s="91"/>
      <c r="O265" s="91"/>
      <c r="P265" s="91"/>
      <c r="Q265" s="90"/>
      <c r="R265" s="90"/>
      <c r="S265" s="90"/>
      <c r="T265" s="90"/>
      <c r="U265" s="90"/>
      <c r="V265" s="90"/>
      <c r="W265" s="90"/>
      <c r="X265" s="90"/>
      <c r="Y265" s="90"/>
      <c r="Z265" s="90"/>
      <c r="AA265" s="90"/>
      <c r="AB265" s="90"/>
      <c r="AC265" s="90"/>
      <c r="AD265" s="90"/>
      <c r="AE265" s="90"/>
      <c r="AF265" s="90"/>
      <c r="AG265" s="90"/>
      <c r="AH265" s="90"/>
      <c r="AI265" s="90"/>
      <c r="AJ265" s="90"/>
      <c r="AK265" s="90"/>
      <c r="AL265" s="90"/>
      <c r="AM265" s="90"/>
      <c r="AN265" s="90"/>
      <c r="AO265" s="90"/>
      <c r="AP265" s="90"/>
      <c r="AQ265" s="90"/>
      <c r="AR265" s="90"/>
      <c r="AS265" s="90"/>
      <c r="AT265" s="90"/>
      <c r="AU265" s="90"/>
      <c r="AV265" s="90"/>
      <c r="AW265" s="90"/>
      <c r="AX265" s="90"/>
      <c r="AY265" s="90"/>
      <c r="AZ265" s="90"/>
      <c r="BA265" s="90"/>
    </row>
    <row r="266" spans="3:53">
      <c r="C266" s="91"/>
      <c r="D266" s="91"/>
      <c r="E266" s="91"/>
      <c r="F266" s="91"/>
      <c r="G266" s="91"/>
      <c r="H266" s="91"/>
      <c r="I266" s="91"/>
      <c r="J266" s="91"/>
      <c r="K266" s="91"/>
      <c r="L266" s="91"/>
      <c r="M266" s="91"/>
      <c r="N266" s="91"/>
      <c r="O266" s="91"/>
      <c r="P266" s="91"/>
      <c r="Q266" s="90"/>
      <c r="R266" s="90"/>
      <c r="S266" s="90"/>
      <c r="T266" s="90"/>
      <c r="U266" s="90"/>
      <c r="V266" s="90"/>
      <c r="W266" s="90"/>
      <c r="X266" s="90"/>
      <c r="Y266" s="90"/>
      <c r="Z266" s="90"/>
      <c r="AA266" s="90"/>
      <c r="AB266" s="90"/>
      <c r="AC266" s="90"/>
      <c r="AD266" s="90"/>
      <c r="AE266" s="90"/>
      <c r="AF266" s="90"/>
      <c r="AG266" s="90"/>
      <c r="AH266" s="90"/>
      <c r="AI266" s="90"/>
      <c r="AJ266" s="90"/>
      <c r="AK266" s="90"/>
      <c r="AL266" s="90"/>
      <c r="AM266" s="90"/>
      <c r="AN266" s="90"/>
      <c r="AO266" s="90"/>
      <c r="AP266" s="90"/>
      <c r="AQ266" s="90"/>
      <c r="AR266" s="90"/>
      <c r="AS266" s="90"/>
      <c r="AT266" s="90"/>
      <c r="AU266" s="90"/>
      <c r="AV266" s="90"/>
      <c r="AW266" s="90"/>
      <c r="AX266" s="90"/>
      <c r="AY266" s="90"/>
      <c r="AZ266" s="90"/>
      <c r="BA266" s="90"/>
    </row>
    <row r="267" spans="3:53">
      <c r="C267" s="91"/>
      <c r="D267" s="91"/>
      <c r="E267" s="91"/>
      <c r="F267" s="91"/>
      <c r="G267" s="91"/>
      <c r="H267" s="91"/>
      <c r="I267" s="91"/>
      <c r="J267" s="91"/>
      <c r="K267" s="91"/>
      <c r="L267" s="91"/>
      <c r="M267" s="91"/>
      <c r="N267" s="91"/>
      <c r="O267" s="91"/>
      <c r="P267" s="91"/>
      <c r="Q267" s="90"/>
      <c r="R267" s="90"/>
      <c r="S267" s="90"/>
      <c r="T267" s="90"/>
      <c r="U267" s="90"/>
      <c r="V267" s="90"/>
      <c r="W267" s="90"/>
      <c r="X267" s="90"/>
      <c r="Y267" s="90"/>
      <c r="Z267" s="90"/>
      <c r="AA267" s="90"/>
      <c r="AB267" s="90"/>
      <c r="AC267" s="90"/>
      <c r="AD267" s="90"/>
      <c r="AE267" s="90"/>
      <c r="AF267" s="90"/>
      <c r="AG267" s="90"/>
      <c r="AH267" s="90"/>
      <c r="AI267" s="90"/>
      <c r="AJ267" s="90"/>
      <c r="AK267" s="90"/>
      <c r="AL267" s="90"/>
      <c r="AM267" s="90"/>
      <c r="AN267" s="90"/>
      <c r="AO267" s="90"/>
      <c r="AP267" s="90"/>
      <c r="AQ267" s="90"/>
      <c r="AR267" s="90"/>
      <c r="AS267" s="90"/>
      <c r="AT267" s="90"/>
      <c r="AU267" s="90"/>
      <c r="AV267" s="90"/>
      <c r="AW267" s="90"/>
      <c r="AX267" s="90"/>
      <c r="AY267" s="90"/>
      <c r="AZ267" s="90"/>
      <c r="BA267" s="90"/>
    </row>
    <row r="268" spans="3:53">
      <c r="C268" s="91"/>
      <c r="D268" s="91"/>
      <c r="E268" s="91"/>
      <c r="F268" s="91"/>
      <c r="G268" s="91"/>
      <c r="H268" s="91"/>
      <c r="I268" s="91"/>
      <c r="J268" s="91"/>
      <c r="K268" s="91"/>
      <c r="L268" s="91"/>
      <c r="M268" s="91"/>
      <c r="N268" s="91"/>
      <c r="O268" s="91"/>
      <c r="P268" s="91"/>
      <c r="Q268" s="90"/>
      <c r="R268" s="90"/>
      <c r="S268" s="90"/>
      <c r="T268" s="90"/>
      <c r="U268" s="90"/>
      <c r="V268" s="90"/>
      <c r="W268" s="90"/>
      <c r="X268" s="90"/>
      <c r="Y268" s="90"/>
      <c r="Z268" s="90"/>
      <c r="AA268" s="90"/>
      <c r="AB268" s="90"/>
      <c r="AC268" s="90"/>
      <c r="AD268" s="90"/>
      <c r="AE268" s="90"/>
      <c r="AF268" s="90"/>
      <c r="AG268" s="90"/>
      <c r="AH268" s="90"/>
      <c r="AI268" s="90"/>
      <c r="AJ268" s="90"/>
      <c r="AK268" s="90"/>
      <c r="AL268" s="90"/>
      <c r="AM268" s="90"/>
      <c r="AN268" s="90"/>
      <c r="AO268" s="90"/>
      <c r="AP268" s="90"/>
      <c r="AQ268" s="90"/>
      <c r="AR268" s="90"/>
      <c r="AS268" s="90"/>
      <c r="AT268" s="90"/>
      <c r="AU268" s="90"/>
      <c r="AV268" s="90"/>
      <c r="AW268" s="90"/>
      <c r="AX268" s="90"/>
      <c r="AY268" s="90"/>
      <c r="AZ268" s="90"/>
      <c r="BA268" s="90"/>
    </row>
    <row r="269" spans="3:53">
      <c r="C269" s="91"/>
      <c r="D269" s="91"/>
      <c r="E269" s="91"/>
      <c r="F269" s="91"/>
      <c r="G269" s="91"/>
      <c r="H269" s="91"/>
      <c r="I269" s="91"/>
      <c r="J269" s="91"/>
      <c r="K269" s="91"/>
      <c r="L269" s="91"/>
      <c r="M269" s="91"/>
      <c r="N269" s="91"/>
      <c r="O269" s="91"/>
      <c r="P269" s="91"/>
      <c r="Q269" s="90"/>
      <c r="R269" s="90"/>
      <c r="S269" s="90"/>
      <c r="T269" s="90"/>
      <c r="U269" s="90"/>
      <c r="V269" s="90"/>
      <c r="W269" s="90"/>
      <c r="X269" s="90"/>
      <c r="Y269" s="90"/>
      <c r="Z269" s="90"/>
      <c r="AA269" s="90"/>
      <c r="AB269" s="90"/>
      <c r="AC269" s="90"/>
      <c r="AD269" s="90"/>
      <c r="AE269" s="90"/>
      <c r="AF269" s="90"/>
      <c r="AG269" s="90"/>
      <c r="AH269" s="90"/>
      <c r="AI269" s="90"/>
      <c r="AJ269" s="90"/>
      <c r="AK269" s="90"/>
      <c r="AL269" s="90"/>
      <c r="AM269" s="90"/>
      <c r="AN269" s="90"/>
      <c r="AO269" s="90"/>
      <c r="AP269" s="90"/>
      <c r="AQ269" s="90"/>
      <c r="AR269" s="90"/>
      <c r="AS269" s="90"/>
      <c r="AT269" s="90"/>
      <c r="AU269" s="90"/>
      <c r="AV269" s="90"/>
      <c r="AW269" s="90"/>
      <c r="AX269" s="90"/>
      <c r="AY269" s="90"/>
      <c r="AZ269" s="90"/>
      <c r="BA269" s="90"/>
    </row>
    <row r="270" spans="3:53">
      <c r="C270" s="91"/>
      <c r="D270" s="91"/>
      <c r="E270" s="91"/>
      <c r="F270" s="91"/>
      <c r="G270" s="91"/>
      <c r="H270" s="91"/>
      <c r="I270" s="91"/>
      <c r="J270" s="91"/>
      <c r="K270" s="91"/>
      <c r="L270" s="91"/>
      <c r="M270" s="91"/>
      <c r="N270" s="91"/>
      <c r="O270" s="91"/>
      <c r="P270" s="91"/>
      <c r="Q270" s="90"/>
      <c r="R270" s="90"/>
      <c r="S270" s="90"/>
      <c r="T270" s="90"/>
      <c r="U270" s="90"/>
      <c r="V270" s="90"/>
      <c r="W270" s="90"/>
      <c r="X270" s="90"/>
      <c r="Y270" s="90"/>
      <c r="Z270" s="90"/>
      <c r="AA270" s="90"/>
      <c r="AB270" s="90"/>
      <c r="AC270" s="90"/>
      <c r="AD270" s="90"/>
      <c r="AE270" s="90"/>
      <c r="AF270" s="90"/>
      <c r="AG270" s="90"/>
      <c r="AH270" s="90"/>
      <c r="AI270" s="90"/>
      <c r="AJ270" s="90"/>
      <c r="AK270" s="90"/>
      <c r="AL270" s="90"/>
      <c r="AM270" s="90"/>
      <c r="AN270" s="90"/>
      <c r="AO270" s="90"/>
      <c r="AP270" s="90"/>
      <c r="AQ270" s="90"/>
      <c r="AR270" s="90"/>
      <c r="AS270" s="90"/>
      <c r="AT270" s="90"/>
      <c r="AU270" s="90"/>
      <c r="AV270" s="90"/>
      <c r="AW270" s="90"/>
      <c r="AX270" s="90"/>
      <c r="AY270" s="90"/>
      <c r="AZ270" s="90"/>
      <c r="BA270" s="90"/>
    </row>
    <row r="271" spans="3:53">
      <c r="C271" s="91"/>
      <c r="D271" s="91"/>
      <c r="E271" s="91"/>
      <c r="F271" s="91"/>
      <c r="G271" s="91"/>
      <c r="H271" s="91"/>
      <c r="I271" s="91"/>
      <c r="J271" s="91"/>
      <c r="K271" s="91"/>
      <c r="L271" s="91"/>
      <c r="M271" s="91"/>
      <c r="N271" s="91"/>
      <c r="O271" s="91"/>
      <c r="P271" s="91"/>
      <c r="Q271" s="90"/>
      <c r="R271" s="90"/>
      <c r="S271" s="90"/>
      <c r="T271" s="90"/>
      <c r="U271" s="90"/>
      <c r="V271" s="90"/>
      <c r="W271" s="90"/>
      <c r="X271" s="90"/>
      <c r="Y271" s="90"/>
      <c r="Z271" s="90"/>
      <c r="AA271" s="90"/>
      <c r="AB271" s="90"/>
      <c r="AC271" s="90"/>
      <c r="AD271" s="90"/>
      <c r="AE271" s="90"/>
      <c r="AF271" s="90"/>
      <c r="AG271" s="90"/>
      <c r="AH271" s="90"/>
      <c r="AI271" s="90"/>
      <c r="AJ271" s="90"/>
      <c r="AK271" s="90"/>
      <c r="AL271" s="90"/>
      <c r="AM271" s="90"/>
      <c r="AN271" s="90"/>
      <c r="AO271" s="90"/>
      <c r="AP271" s="90"/>
      <c r="AQ271" s="90"/>
      <c r="AR271" s="90"/>
      <c r="AS271" s="90"/>
      <c r="AT271" s="90"/>
      <c r="AU271" s="90"/>
      <c r="AV271" s="90"/>
      <c r="AW271" s="90"/>
      <c r="AX271" s="90"/>
      <c r="AY271" s="90"/>
      <c r="AZ271" s="90"/>
      <c r="BA271" s="90"/>
    </row>
    <row r="272" spans="3:53">
      <c r="C272" s="91"/>
      <c r="D272" s="91"/>
      <c r="E272" s="91"/>
      <c r="F272" s="91"/>
      <c r="G272" s="91"/>
      <c r="H272" s="91"/>
      <c r="I272" s="91"/>
      <c r="J272" s="91"/>
      <c r="K272" s="91"/>
      <c r="L272" s="91"/>
      <c r="M272" s="91"/>
      <c r="N272" s="91"/>
      <c r="O272" s="91"/>
      <c r="P272" s="91"/>
      <c r="Q272" s="90"/>
      <c r="R272" s="90"/>
      <c r="S272" s="90"/>
      <c r="T272" s="90"/>
      <c r="U272" s="90"/>
      <c r="V272" s="90"/>
      <c r="W272" s="90"/>
      <c r="X272" s="90"/>
      <c r="Y272" s="90"/>
      <c r="Z272" s="90"/>
      <c r="AA272" s="90"/>
      <c r="AB272" s="90"/>
      <c r="AC272" s="90"/>
      <c r="AD272" s="90"/>
      <c r="AE272" s="90"/>
      <c r="AF272" s="90"/>
      <c r="AG272" s="90"/>
      <c r="AH272" s="90"/>
      <c r="AI272" s="90"/>
      <c r="AJ272" s="90"/>
      <c r="AK272" s="90"/>
      <c r="AL272" s="90"/>
      <c r="AM272" s="90"/>
      <c r="AN272" s="90"/>
      <c r="AO272" s="90"/>
      <c r="AP272" s="90"/>
      <c r="AQ272" s="90"/>
      <c r="AR272" s="90"/>
      <c r="AS272" s="90"/>
      <c r="AT272" s="90"/>
      <c r="AU272" s="90"/>
      <c r="AV272" s="90"/>
      <c r="AW272" s="90"/>
      <c r="AX272" s="90"/>
      <c r="AY272" s="90"/>
      <c r="AZ272" s="90"/>
      <c r="BA272" s="90"/>
    </row>
    <row r="273" spans="3:53">
      <c r="C273" s="91"/>
      <c r="D273" s="91"/>
      <c r="E273" s="91"/>
      <c r="F273" s="91"/>
      <c r="G273" s="91"/>
      <c r="H273" s="91"/>
      <c r="I273" s="91"/>
      <c r="J273" s="91"/>
      <c r="K273" s="91"/>
      <c r="L273" s="91"/>
      <c r="M273" s="91"/>
      <c r="N273" s="91"/>
      <c r="O273" s="91"/>
      <c r="P273" s="91"/>
      <c r="Q273" s="90"/>
      <c r="R273" s="90"/>
      <c r="S273" s="90"/>
      <c r="T273" s="90"/>
      <c r="U273" s="90"/>
      <c r="V273" s="90"/>
      <c r="W273" s="90"/>
      <c r="X273" s="90"/>
      <c r="Y273" s="90"/>
      <c r="Z273" s="90"/>
      <c r="AA273" s="90"/>
      <c r="AB273" s="90"/>
      <c r="AC273" s="90"/>
      <c r="AD273" s="90"/>
      <c r="AE273" s="90"/>
      <c r="AF273" s="90"/>
      <c r="AG273" s="90"/>
      <c r="AH273" s="90"/>
      <c r="AI273" s="90"/>
      <c r="AJ273" s="90"/>
      <c r="AK273" s="90"/>
      <c r="AL273" s="90"/>
      <c r="AM273" s="90"/>
      <c r="AN273" s="90"/>
      <c r="AO273" s="90"/>
      <c r="AP273" s="90"/>
      <c r="AQ273" s="90"/>
      <c r="AR273" s="90"/>
      <c r="AS273" s="90"/>
      <c r="AT273" s="90"/>
      <c r="AU273" s="90"/>
      <c r="AV273" s="90"/>
      <c r="AW273" s="90"/>
      <c r="AX273" s="90"/>
      <c r="AY273" s="90"/>
      <c r="AZ273" s="90"/>
      <c r="BA273" s="90"/>
    </row>
    <row r="274" spans="3:53">
      <c r="C274" s="91"/>
      <c r="D274" s="91"/>
      <c r="E274" s="91"/>
      <c r="F274" s="91"/>
      <c r="G274" s="91"/>
      <c r="H274" s="91"/>
      <c r="I274" s="91"/>
      <c r="J274" s="91"/>
      <c r="K274" s="91"/>
      <c r="L274" s="91"/>
      <c r="M274" s="91"/>
      <c r="N274" s="91"/>
      <c r="O274" s="91"/>
      <c r="P274" s="91"/>
      <c r="Q274" s="90"/>
      <c r="R274" s="90"/>
      <c r="S274" s="90"/>
      <c r="T274" s="90"/>
      <c r="U274" s="90"/>
      <c r="V274" s="90"/>
      <c r="W274" s="90"/>
      <c r="X274" s="90"/>
      <c r="Y274" s="90"/>
      <c r="Z274" s="90"/>
      <c r="AA274" s="90"/>
      <c r="AB274" s="90"/>
      <c r="AC274" s="90"/>
      <c r="AD274" s="90"/>
      <c r="AE274" s="90"/>
      <c r="AF274" s="90"/>
      <c r="AG274" s="90"/>
      <c r="AH274" s="90"/>
      <c r="AI274" s="90"/>
      <c r="AJ274" s="90"/>
      <c r="AK274" s="90"/>
      <c r="AL274" s="90"/>
      <c r="AM274" s="90"/>
      <c r="AN274" s="90"/>
      <c r="AO274" s="90"/>
      <c r="AP274" s="90"/>
      <c r="AQ274" s="90"/>
      <c r="AR274" s="90"/>
      <c r="AS274" s="90"/>
      <c r="AT274" s="90"/>
      <c r="AU274" s="90"/>
      <c r="AV274" s="90"/>
      <c r="AW274" s="90"/>
      <c r="AX274" s="90"/>
      <c r="AY274" s="90"/>
      <c r="AZ274" s="90"/>
      <c r="BA274" s="90"/>
    </row>
    <row r="275" spans="3:53">
      <c r="C275" s="91"/>
      <c r="D275" s="91"/>
      <c r="E275" s="91"/>
      <c r="F275" s="91"/>
      <c r="G275" s="91"/>
      <c r="H275" s="91"/>
      <c r="I275" s="91"/>
      <c r="J275" s="91"/>
      <c r="K275" s="91"/>
      <c r="L275" s="91"/>
      <c r="M275" s="91"/>
      <c r="N275" s="91"/>
      <c r="O275" s="91"/>
      <c r="P275" s="91"/>
      <c r="Q275" s="90"/>
      <c r="R275" s="90"/>
      <c r="S275" s="90"/>
      <c r="T275" s="90"/>
      <c r="U275" s="90"/>
      <c r="V275" s="90"/>
      <c r="W275" s="90"/>
      <c r="X275" s="90"/>
      <c r="Y275" s="90"/>
      <c r="Z275" s="90"/>
      <c r="AA275" s="90"/>
      <c r="AB275" s="90"/>
      <c r="AC275" s="90"/>
      <c r="AD275" s="90"/>
      <c r="AE275" s="90"/>
      <c r="AF275" s="90"/>
      <c r="AG275" s="90"/>
      <c r="AH275" s="90"/>
      <c r="AI275" s="90"/>
      <c r="AJ275" s="90"/>
      <c r="AK275" s="90"/>
      <c r="AL275" s="90"/>
      <c r="AM275" s="90"/>
      <c r="AN275" s="90"/>
      <c r="AO275" s="90"/>
      <c r="AP275" s="90"/>
      <c r="AQ275" s="90"/>
      <c r="AR275" s="90"/>
      <c r="AS275" s="90"/>
      <c r="AT275" s="90"/>
      <c r="AU275" s="90"/>
      <c r="AV275" s="90"/>
      <c r="AW275" s="90"/>
      <c r="AX275" s="90"/>
      <c r="AY275" s="90"/>
      <c r="AZ275" s="90"/>
      <c r="BA275" s="90"/>
    </row>
    <row r="276" spans="3:53">
      <c r="C276" s="91"/>
      <c r="D276" s="91"/>
      <c r="E276" s="91"/>
      <c r="F276" s="91"/>
      <c r="G276" s="91"/>
      <c r="H276" s="91"/>
      <c r="I276" s="91"/>
      <c r="J276" s="91"/>
      <c r="K276" s="91"/>
      <c r="L276" s="91"/>
      <c r="M276" s="91"/>
      <c r="N276" s="91"/>
      <c r="O276" s="91"/>
      <c r="P276" s="91"/>
      <c r="Q276" s="90"/>
      <c r="R276" s="90"/>
      <c r="S276" s="90"/>
      <c r="T276" s="90"/>
      <c r="U276" s="90"/>
      <c r="V276" s="90"/>
      <c r="W276" s="90"/>
      <c r="X276" s="90"/>
      <c r="Y276" s="90"/>
      <c r="Z276" s="90"/>
      <c r="AA276" s="90"/>
      <c r="AB276" s="90"/>
      <c r="AC276" s="90"/>
      <c r="AD276" s="90"/>
      <c r="AE276" s="90"/>
      <c r="AF276" s="90"/>
      <c r="AG276" s="90"/>
      <c r="AH276" s="90"/>
      <c r="AI276" s="90"/>
      <c r="AJ276" s="90"/>
      <c r="AK276" s="90"/>
      <c r="AL276" s="90"/>
      <c r="AM276" s="90"/>
      <c r="AN276" s="90"/>
      <c r="AO276" s="90"/>
      <c r="AP276" s="90"/>
      <c r="AQ276" s="90"/>
      <c r="AR276" s="90"/>
      <c r="AS276" s="90"/>
      <c r="AT276" s="90"/>
      <c r="AU276" s="90"/>
      <c r="AV276" s="90"/>
      <c r="AW276" s="90"/>
      <c r="AX276" s="90"/>
      <c r="AY276" s="90"/>
      <c r="AZ276" s="90"/>
      <c r="BA276" s="90"/>
    </row>
    <row r="277" spans="3:53">
      <c r="C277" s="91"/>
      <c r="D277" s="91"/>
      <c r="E277" s="91"/>
      <c r="F277" s="91"/>
      <c r="G277" s="91"/>
      <c r="H277" s="91"/>
      <c r="I277" s="91"/>
      <c r="J277" s="91"/>
      <c r="K277" s="91"/>
      <c r="L277" s="91"/>
      <c r="M277" s="91"/>
      <c r="N277" s="91"/>
      <c r="O277" s="91"/>
      <c r="P277" s="91"/>
      <c r="Q277" s="90"/>
      <c r="R277" s="90"/>
      <c r="S277" s="90"/>
      <c r="T277" s="90"/>
      <c r="U277" s="90"/>
      <c r="V277" s="90"/>
      <c r="W277" s="90"/>
      <c r="X277" s="90"/>
      <c r="Y277" s="90"/>
      <c r="Z277" s="90"/>
      <c r="AA277" s="90"/>
      <c r="AB277" s="90"/>
      <c r="AC277" s="90"/>
      <c r="AD277" s="90"/>
      <c r="AE277" s="90"/>
      <c r="AF277" s="90"/>
      <c r="AG277" s="90"/>
      <c r="AH277" s="90"/>
      <c r="AI277" s="90"/>
      <c r="AJ277" s="90"/>
      <c r="AK277" s="90"/>
      <c r="AL277" s="90"/>
      <c r="AM277" s="90"/>
      <c r="AN277" s="90"/>
      <c r="AO277" s="90"/>
      <c r="AP277" s="90"/>
      <c r="AQ277" s="90"/>
      <c r="AR277" s="90"/>
      <c r="AS277" s="90"/>
      <c r="AT277" s="90"/>
      <c r="AU277" s="90"/>
      <c r="AV277" s="90"/>
      <c r="AW277" s="90"/>
      <c r="AX277" s="90"/>
      <c r="AY277" s="90"/>
      <c r="AZ277" s="90"/>
      <c r="BA277" s="90"/>
    </row>
    <row r="278" spans="3:53">
      <c r="C278" s="91"/>
      <c r="D278" s="91"/>
      <c r="E278" s="91"/>
      <c r="F278" s="91"/>
      <c r="G278" s="91"/>
      <c r="H278" s="91"/>
      <c r="I278" s="91"/>
      <c r="J278" s="91"/>
      <c r="K278" s="91"/>
      <c r="L278" s="91"/>
      <c r="M278" s="91"/>
      <c r="N278" s="91"/>
      <c r="O278" s="91"/>
      <c r="P278" s="91"/>
      <c r="Q278" s="90"/>
      <c r="R278" s="90"/>
      <c r="S278" s="90"/>
      <c r="T278" s="90"/>
      <c r="U278" s="90"/>
      <c r="V278" s="90"/>
      <c r="W278" s="90"/>
      <c r="X278" s="90"/>
      <c r="Y278" s="90"/>
      <c r="Z278" s="90"/>
      <c r="AA278" s="90"/>
      <c r="AB278" s="90"/>
      <c r="AC278" s="90"/>
      <c r="AD278" s="90"/>
      <c r="AE278" s="90"/>
      <c r="AF278" s="90"/>
      <c r="AG278" s="90"/>
      <c r="AH278" s="90"/>
      <c r="AI278" s="90"/>
      <c r="AJ278" s="90"/>
      <c r="AK278" s="90"/>
      <c r="AL278" s="90"/>
      <c r="AM278" s="90"/>
      <c r="AN278" s="90"/>
      <c r="AO278" s="90"/>
      <c r="AP278" s="90"/>
      <c r="AQ278" s="90"/>
      <c r="AR278" s="90"/>
      <c r="AS278" s="90"/>
      <c r="AT278" s="90"/>
      <c r="AU278" s="90"/>
      <c r="AV278" s="90"/>
      <c r="AW278" s="90"/>
      <c r="AX278" s="90"/>
      <c r="AY278" s="90"/>
      <c r="AZ278" s="90"/>
      <c r="BA278" s="90"/>
    </row>
    <row r="279" spans="3:53">
      <c r="C279" s="91"/>
      <c r="D279" s="91"/>
      <c r="E279" s="91"/>
      <c r="F279" s="91"/>
      <c r="G279" s="91"/>
      <c r="H279" s="91"/>
      <c r="I279" s="91"/>
      <c r="J279" s="91"/>
      <c r="K279" s="91"/>
      <c r="L279" s="91"/>
      <c r="M279" s="91"/>
      <c r="N279" s="91"/>
      <c r="O279" s="91"/>
      <c r="P279" s="91"/>
      <c r="Q279" s="90"/>
      <c r="R279" s="90"/>
      <c r="S279" s="90"/>
      <c r="T279" s="90"/>
      <c r="U279" s="90"/>
      <c r="V279" s="90"/>
      <c r="W279" s="90"/>
      <c r="X279" s="90"/>
      <c r="Y279" s="90"/>
      <c r="Z279" s="90"/>
      <c r="AA279" s="90"/>
      <c r="AB279" s="90"/>
      <c r="AC279" s="90"/>
      <c r="AD279" s="90"/>
      <c r="AE279" s="90"/>
      <c r="AF279" s="90"/>
      <c r="AG279" s="90"/>
      <c r="AH279" s="90"/>
      <c r="AI279" s="90"/>
      <c r="AJ279" s="90"/>
      <c r="AK279" s="90"/>
      <c r="AL279" s="90"/>
      <c r="AM279" s="90"/>
      <c r="AN279" s="90"/>
      <c r="AO279" s="90"/>
      <c r="AP279" s="90"/>
      <c r="AQ279" s="90"/>
      <c r="AR279" s="90"/>
      <c r="AS279" s="90"/>
      <c r="AT279" s="90"/>
      <c r="AU279" s="90"/>
      <c r="AV279" s="90"/>
      <c r="AW279" s="90"/>
      <c r="AX279" s="90"/>
      <c r="AY279" s="90"/>
      <c r="AZ279" s="90"/>
      <c r="BA279" s="90"/>
    </row>
    <row r="280" spans="3:53">
      <c r="C280" s="91"/>
      <c r="D280" s="91"/>
      <c r="E280" s="91"/>
      <c r="F280" s="91"/>
      <c r="G280" s="91"/>
      <c r="H280" s="91"/>
      <c r="I280" s="91"/>
      <c r="J280" s="91"/>
      <c r="K280" s="91"/>
      <c r="L280" s="91"/>
      <c r="M280" s="91"/>
      <c r="N280" s="91"/>
      <c r="O280" s="91"/>
      <c r="P280" s="91"/>
      <c r="Q280" s="90"/>
      <c r="R280" s="90"/>
      <c r="S280" s="90"/>
      <c r="T280" s="90"/>
      <c r="U280" s="90"/>
      <c r="V280" s="90"/>
      <c r="W280" s="90"/>
      <c r="X280" s="90"/>
      <c r="Y280" s="90"/>
      <c r="Z280" s="90"/>
      <c r="AA280" s="90"/>
      <c r="AB280" s="90"/>
      <c r="AC280" s="90"/>
      <c r="AD280" s="90"/>
      <c r="AE280" s="90"/>
      <c r="AF280" s="90"/>
      <c r="AG280" s="90"/>
      <c r="AH280" s="90"/>
      <c r="AI280" s="90"/>
      <c r="AJ280" s="90"/>
      <c r="AK280" s="90"/>
      <c r="AL280" s="90"/>
      <c r="AM280" s="90"/>
      <c r="AN280" s="90"/>
      <c r="AO280" s="90"/>
      <c r="AP280" s="90"/>
      <c r="AQ280" s="90"/>
      <c r="AR280" s="90"/>
      <c r="AS280" s="90"/>
      <c r="AT280" s="90"/>
      <c r="AU280" s="90"/>
      <c r="AV280" s="90"/>
      <c r="AW280" s="90"/>
      <c r="AX280" s="90"/>
      <c r="AY280" s="90"/>
      <c r="AZ280" s="90"/>
      <c r="BA280" s="90"/>
    </row>
    <row r="281" spans="3:53">
      <c r="C281" s="91"/>
      <c r="D281" s="91"/>
      <c r="E281" s="91"/>
      <c r="F281" s="91"/>
      <c r="G281" s="91"/>
      <c r="H281" s="91"/>
      <c r="I281" s="91"/>
      <c r="J281" s="91"/>
      <c r="K281" s="91"/>
      <c r="L281" s="91"/>
      <c r="M281" s="91"/>
      <c r="N281" s="91"/>
      <c r="O281" s="91"/>
      <c r="P281" s="91"/>
      <c r="Q281" s="90"/>
      <c r="R281" s="90"/>
      <c r="S281" s="90"/>
      <c r="T281" s="90"/>
      <c r="U281" s="90"/>
      <c r="V281" s="90"/>
      <c r="W281" s="90"/>
      <c r="X281" s="90"/>
      <c r="Y281" s="90"/>
      <c r="Z281" s="90"/>
      <c r="AA281" s="90"/>
      <c r="AB281" s="90"/>
      <c r="AC281" s="90"/>
      <c r="AD281" s="90"/>
      <c r="AE281" s="90"/>
      <c r="AF281" s="90"/>
      <c r="AG281" s="90"/>
      <c r="AH281" s="90"/>
      <c r="AI281" s="90"/>
      <c r="AJ281" s="90"/>
      <c r="AK281" s="90"/>
      <c r="AL281" s="90"/>
      <c r="AM281" s="90"/>
      <c r="AN281" s="90"/>
      <c r="AO281" s="90"/>
      <c r="AP281" s="90"/>
      <c r="AQ281" s="90"/>
      <c r="AR281" s="90"/>
      <c r="AS281" s="90"/>
      <c r="AT281" s="90"/>
      <c r="AU281" s="90"/>
      <c r="AV281" s="90"/>
      <c r="AW281" s="90"/>
      <c r="AX281" s="90"/>
      <c r="AY281" s="90"/>
      <c r="AZ281" s="90"/>
      <c r="BA281" s="90"/>
    </row>
    <row r="282" spans="3:53">
      <c r="C282" s="91"/>
      <c r="D282" s="91"/>
      <c r="E282" s="91"/>
      <c r="F282" s="91"/>
      <c r="G282" s="91"/>
      <c r="H282" s="91"/>
      <c r="I282" s="91"/>
      <c r="J282" s="91"/>
      <c r="K282" s="91"/>
      <c r="L282" s="91"/>
      <c r="M282" s="91"/>
      <c r="N282" s="91"/>
      <c r="O282" s="91"/>
      <c r="P282" s="91"/>
      <c r="Q282" s="90"/>
      <c r="R282" s="90"/>
      <c r="S282" s="90"/>
      <c r="T282" s="90"/>
      <c r="U282" s="90"/>
      <c r="V282" s="90"/>
      <c r="W282" s="90"/>
      <c r="X282" s="90"/>
      <c r="Y282" s="90"/>
      <c r="Z282" s="90"/>
      <c r="AA282" s="90"/>
      <c r="AB282" s="90"/>
      <c r="AC282" s="90"/>
      <c r="AD282" s="90"/>
      <c r="AE282" s="90"/>
      <c r="AF282" s="90"/>
      <c r="AG282" s="90"/>
      <c r="AH282" s="90"/>
      <c r="AI282" s="90"/>
      <c r="AJ282" s="90"/>
      <c r="AK282" s="90"/>
      <c r="AL282" s="90"/>
      <c r="AM282" s="90"/>
      <c r="AN282" s="90"/>
      <c r="AO282" s="90"/>
      <c r="AP282" s="90"/>
      <c r="AQ282" s="90"/>
      <c r="AR282" s="90"/>
      <c r="AS282" s="90"/>
      <c r="AT282" s="90"/>
      <c r="AU282" s="90"/>
      <c r="AV282" s="90"/>
      <c r="AW282" s="90"/>
      <c r="AX282" s="90"/>
      <c r="AY282" s="90"/>
      <c r="AZ282" s="90"/>
      <c r="BA282" s="90"/>
    </row>
    <row r="283" spans="3:53">
      <c r="C283" s="91"/>
      <c r="D283" s="91"/>
      <c r="E283" s="91"/>
      <c r="F283" s="91"/>
      <c r="G283" s="91"/>
      <c r="H283" s="91"/>
      <c r="I283" s="91"/>
      <c r="J283" s="91"/>
      <c r="K283" s="91"/>
      <c r="L283" s="91"/>
      <c r="M283" s="91"/>
      <c r="N283" s="91"/>
      <c r="O283" s="91"/>
      <c r="P283" s="91"/>
      <c r="Q283" s="90"/>
      <c r="R283" s="90"/>
      <c r="S283" s="90"/>
      <c r="T283" s="90"/>
      <c r="U283" s="90"/>
      <c r="V283" s="90"/>
      <c r="W283" s="90"/>
      <c r="X283" s="90"/>
      <c r="Y283" s="90"/>
      <c r="Z283" s="90"/>
      <c r="AA283" s="90"/>
      <c r="AB283" s="90"/>
      <c r="AC283" s="90"/>
      <c r="AD283" s="90"/>
      <c r="AE283" s="90"/>
      <c r="AF283" s="90"/>
      <c r="AG283" s="90"/>
      <c r="AH283" s="90"/>
      <c r="AI283" s="90"/>
      <c r="AJ283" s="90"/>
      <c r="AK283" s="90"/>
      <c r="AL283" s="90"/>
      <c r="AM283" s="90"/>
      <c r="AN283" s="90"/>
      <c r="AO283" s="90"/>
      <c r="AP283" s="90"/>
      <c r="AQ283" s="90"/>
      <c r="AR283" s="90"/>
      <c r="AS283" s="90"/>
      <c r="AT283" s="90"/>
      <c r="AU283" s="90"/>
      <c r="AV283" s="90"/>
      <c r="AW283" s="90"/>
      <c r="AX283" s="90"/>
      <c r="AY283" s="90"/>
      <c r="AZ283" s="90"/>
      <c r="BA283" s="90"/>
    </row>
    <row r="284" spans="3:53">
      <c r="C284" s="91"/>
      <c r="D284" s="91"/>
      <c r="E284" s="91"/>
      <c r="F284" s="91"/>
      <c r="G284" s="91"/>
      <c r="H284" s="91"/>
      <c r="I284" s="91"/>
      <c r="J284" s="91"/>
      <c r="K284" s="91"/>
      <c r="L284" s="91"/>
      <c r="M284" s="91"/>
      <c r="N284" s="91"/>
      <c r="O284" s="91"/>
      <c r="P284" s="91"/>
      <c r="Q284" s="90"/>
      <c r="R284" s="90"/>
      <c r="S284" s="90"/>
      <c r="T284" s="90"/>
      <c r="U284" s="90"/>
      <c r="V284" s="90"/>
      <c r="W284" s="90"/>
      <c r="X284" s="90"/>
      <c r="Y284" s="90"/>
      <c r="Z284" s="90"/>
      <c r="AA284" s="90"/>
      <c r="AB284" s="90"/>
      <c r="AC284" s="90"/>
      <c r="AD284" s="90"/>
      <c r="AE284" s="90"/>
      <c r="AF284" s="90"/>
      <c r="AG284" s="90"/>
      <c r="AH284" s="90"/>
      <c r="AI284" s="90"/>
      <c r="AJ284" s="90"/>
      <c r="AK284" s="90"/>
      <c r="AL284" s="90"/>
      <c r="AM284" s="90"/>
      <c r="AN284" s="90"/>
      <c r="AO284" s="90"/>
      <c r="AP284" s="90"/>
      <c r="AQ284" s="90"/>
      <c r="AR284" s="90"/>
      <c r="AS284" s="90"/>
      <c r="AT284" s="90"/>
      <c r="AU284" s="90"/>
      <c r="AV284" s="90"/>
      <c r="AW284" s="90"/>
      <c r="AX284" s="90"/>
      <c r="AY284" s="90"/>
      <c r="AZ284" s="90"/>
      <c r="BA284" s="90"/>
    </row>
    <row r="285" spans="3:53">
      <c r="C285" s="91"/>
      <c r="D285" s="91"/>
      <c r="E285" s="91"/>
      <c r="F285" s="91"/>
      <c r="G285" s="91"/>
      <c r="H285" s="91"/>
      <c r="I285" s="91"/>
      <c r="J285" s="91"/>
      <c r="K285" s="91"/>
      <c r="L285" s="91"/>
      <c r="M285" s="91"/>
      <c r="N285" s="91"/>
      <c r="O285" s="91"/>
      <c r="P285" s="91"/>
      <c r="Q285" s="90"/>
      <c r="R285" s="90"/>
      <c r="S285" s="90"/>
      <c r="T285" s="90"/>
      <c r="U285" s="90"/>
      <c r="V285" s="90"/>
      <c r="W285" s="90"/>
      <c r="X285" s="90"/>
      <c r="Y285" s="90"/>
      <c r="Z285" s="90"/>
      <c r="AA285" s="90"/>
      <c r="AB285" s="90"/>
      <c r="AC285" s="90"/>
      <c r="AD285" s="90"/>
      <c r="AE285" s="90"/>
      <c r="AF285" s="90"/>
      <c r="AG285" s="90"/>
      <c r="AH285" s="90"/>
      <c r="AI285" s="90"/>
      <c r="AJ285" s="90"/>
      <c r="AK285" s="90"/>
      <c r="AL285" s="90"/>
      <c r="AM285" s="90"/>
      <c r="AN285" s="90"/>
      <c r="AO285" s="90"/>
      <c r="AP285" s="90"/>
      <c r="AQ285" s="90"/>
      <c r="AR285" s="90"/>
      <c r="AS285" s="90"/>
      <c r="AT285" s="90"/>
      <c r="AU285" s="90"/>
      <c r="AV285" s="90"/>
      <c r="AW285" s="90"/>
      <c r="AX285" s="90"/>
      <c r="AY285" s="90"/>
      <c r="AZ285" s="90"/>
      <c r="BA285" s="90"/>
    </row>
    <row r="286" spans="3:53">
      <c r="C286" s="91"/>
      <c r="D286" s="91"/>
      <c r="E286" s="91"/>
      <c r="F286" s="91"/>
      <c r="G286" s="91"/>
      <c r="H286" s="91"/>
      <c r="I286" s="91"/>
      <c r="J286" s="91"/>
      <c r="K286" s="91"/>
      <c r="L286" s="91"/>
      <c r="M286" s="91"/>
      <c r="N286" s="91"/>
      <c r="O286" s="91"/>
      <c r="P286" s="91"/>
      <c r="Q286" s="90"/>
      <c r="R286" s="90"/>
      <c r="S286" s="90"/>
      <c r="T286" s="90"/>
      <c r="U286" s="90"/>
      <c r="V286" s="90"/>
      <c r="W286" s="90"/>
      <c r="X286" s="90"/>
      <c r="Y286" s="90"/>
      <c r="Z286" s="90"/>
      <c r="AA286" s="90"/>
      <c r="AB286" s="90"/>
      <c r="AC286" s="90"/>
      <c r="AD286" s="90"/>
      <c r="AE286" s="90"/>
      <c r="AF286" s="90"/>
      <c r="AG286" s="90"/>
      <c r="AH286" s="90"/>
      <c r="AI286" s="90"/>
      <c r="AJ286" s="90"/>
      <c r="AK286" s="90"/>
      <c r="AL286" s="90"/>
      <c r="AM286" s="90"/>
      <c r="AN286" s="90"/>
      <c r="AO286" s="90"/>
      <c r="AP286" s="90"/>
      <c r="AQ286" s="90"/>
      <c r="AR286" s="90"/>
      <c r="AS286" s="90"/>
      <c r="AT286" s="90"/>
      <c r="AU286" s="90"/>
      <c r="AV286" s="90"/>
      <c r="AW286" s="90"/>
      <c r="AX286" s="90"/>
      <c r="AY286" s="90"/>
      <c r="AZ286" s="90"/>
      <c r="BA286" s="90"/>
    </row>
    <row r="287" spans="3:53">
      <c r="C287" s="91"/>
      <c r="D287" s="91"/>
      <c r="E287" s="91"/>
      <c r="F287" s="91"/>
      <c r="G287" s="91"/>
      <c r="H287" s="91"/>
      <c r="I287" s="91"/>
      <c r="J287" s="91"/>
      <c r="K287" s="91"/>
      <c r="L287" s="91"/>
      <c r="M287" s="91"/>
      <c r="N287" s="91"/>
      <c r="O287" s="91"/>
      <c r="P287" s="91"/>
      <c r="Q287" s="90"/>
      <c r="R287" s="90"/>
      <c r="S287" s="90"/>
      <c r="T287" s="90"/>
      <c r="U287" s="90"/>
      <c r="V287" s="90"/>
      <c r="W287" s="90"/>
      <c r="X287" s="90"/>
      <c r="Y287" s="90"/>
      <c r="Z287" s="90"/>
      <c r="AA287" s="90"/>
      <c r="AB287" s="90"/>
      <c r="AC287" s="90"/>
      <c r="AD287" s="90"/>
      <c r="AE287" s="90"/>
      <c r="AF287" s="90"/>
      <c r="AG287" s="90"/>
      <c r="AH287" s="90"/>
      <c r="AI287" s="90"/>
      <c r="AJ287" s="90"/>
      <c r="AK287" s="90"/>
      <c r="AL287" s="90"/>
      <c r="AM287" s="90"/>
      <c r="AN287" s="90"/>
      <c r="AO287" s="90"/>
      <c r="AP287" s="90"/>
      <c r="AQ287" s="90"/>
      <c r="AR287" s="90"/>
      <c r="AS287" s="90"/>
      <c r="AT287" s="90"/>
      <c r="AU287" s="90"/>
      <c r="AV287" s="90"/>
      <c r="AW287" s="90"/>
      <c r="AX287" s="90"/>
      <c r="AY287" s="90"/>
      <c r="AZ287" s="90"/>
      <c r="BA287" s="90"/>
    </row>
    <row r="288" spans="3:53">
      <c r="C288" s="91"/>
      <c r="D288" s="91"/>
      <c r="E288" s="91"/>
      <c r="F288" s="91"/>
      <c r="G288" s="91"/>
      <c r="H288" s="91"/>
      <c r="I288" s="91"/>
      <c r="J288" s="91"/>
      <c r="K288" s="91"/>
      <c r="L288" s="91"/>
      <c r="M288" s="91"/>
      <c r="N288" s="91"/>
      <c r="O288" s="91"/>
      <c r="P288" s="91"/>
      <c r="Q288" s="90"/>
      <c r="R288" s="90"/>
      <c r="S288" s="90"/>
      <c r="T288" s="90"/>
      <c r="U288" s="90"/>
      <c r="V288" s="90"/>
      <c r="W288" s="90"/>
      <c r="X288" s="90"/>
      <c r="Y288" s="90"/>
      <c r="Z288" s="90"/>
      <c r="AA288" s="90"/>
      <c r="AB288" s="90"/>
      <c r="AC288" s="90"/>
      <c r="AD288" s="90"/>
      <c r="AE288" s="90"/>
      <c r="AF288" s="90"/>
      <c r="AG288" s="90"/>
      <c r="AH288" s="90"/>
      <c r="AI288" s="90"/>
      <c r="AJ288" s="90"/>
      <c r="AK288" s="90"/>
      <c r="AL288" s="90"/>
      <c r="AM288" s="90"/>
      <c r="AN288" s="90"/>
      <c r="AO288" s="90"/>
      <c r="AP288" s="90"/>
      <c r="AQ288" s="90"/>
      <c r="AR288" s="90"/>
      <c r="AS288" s="90"/>
      <c r="AT288" s="90"/>
      <c r="AU288" s="90"/>
      <c r="AV288" s="90"/>
      <c r="AW288" s="90"/>
      <c r="AX288" s="90"/>
      <c r="AY288" s="90"/>
      <c r="AZ288" s="90"/>
      <c r="BA288" s="90"/>
    </row>
    <row r="289" spans="3:53">
      <c r="C289" s="91"/>
      <c r="D289" s="91"/>
      <c r="E289" s="91"/>
      <c r="F289" s="91"/>
      <c r="G289" s="91"/>
      <c r="H289" s="91"/>
      <c r="I289" s="91"/>
      <c r="J289" s="91"/>
      <c r="K289" s="91"/>
      <c r="L289" s="91"/>
      <c r="M289" s="91"/>
      <c r="N289" s="91"/>
      <c r="O289" s="91"/>
      <c r="P289" s="91"/>
      <c r="Q289" s="90"/>
      <c r="R289" s="90"/>
      <c r="S289" s="90"/>
      <c r="T289" s="90"/>
      <c r="U289" s="90"/>
      <c r="V289" s="90"/>
      <c r="W289" s="90"/>
      <c r="X289" s="90"/>
      <c r="Y289" s="90"/>
      <c r="Z289" s="90"/>
      <c r="AA289" s="90"/>
      <c r="AB289" s="90"/>
      <c r="AC289" s="90"/>
      <c r="AD289" s="90"/>
      <c r="AE289" s="90"/>
      <c r="AF289" s="90"/>
      <c r="AG289" s="90"/>
      <c r="AH289" s="90"/>
      <c r="AI289" s="90"/>
      <c r="AJ289" s="90"/>
      <c r="AK289" s="90"/>
      <c r="AL289" s="90"/>
      <c r="AM289" s="90"/>
      <c r="AN289" s="90"/>
      <c r="AO289" s="90"/>
      <c r="AP289" s="90"/>
      <c r="AQ289" s="90"/>
      <c r="AR289" s="90"/>
      <c r="AS289" s="90"/>
      <c r="AT289" s="90"/>
      <c r="AU289" s="90"/>
      <c r="AV289" s="90"/>
      <c r="AW289" s="90"/>
      <c r="AX289" s="90"/>
      <c r="AY289" s="90"/>
      <c r="AZ289" s="90"/>
      <c r="BA289" s="90"/>
    </row>
    <row r="290" spans="3:53">
      <c r="C290" s="91"/>
      <c r="D290" s="91"/>
      <c r="E290" s="91"/>
      <c r="F290" s="91"/>
      <c r="G290" s="91"/>
      <c r="H290" s="91"/>
      <c r="I290" s="91"/>
      <c r="J290" s="91"/>
      <c r="K290" s="91"/>
      <c r="L290" s="91"/>
      <c r="M290" s="91"/>
      <c r="N290" s="91"/>
      <c r="O290" s="91"/>
      <c r="P290" s="91"/>
      <c r="Q290" s="90"/>
      <c r="R290" s="90"/>
      <c r="S290" s="90"/>
      <c r="T290" s="90"/>
      <c r="U290" s="90"/>
      <c r="V290" s="90"/>
      <c r="W290" s="90"/>
      <c r="X290" s="90"/>
      <c r="Y290" s="90"/>
      <c r="Z290" s="90"/>
      <c r="AA290" s="90"/>
      <c r="AB290" s="90"/>
      <c r="AC290" s="90"/>
      <c r="AD290" s="90"/>
      <c r="AE290" s="90"/>
      <c r="AF290" s="90"/>
      <c r="AG290" s="90"/>
      <c r="AH290" s="90"/>
      <c r="AI290" s="90"/>
      <c r="AJ290" s="90"/>
      <c r="AK290" s="90"/>
      <c r="AL290" s="90"/>
      <c r="AM290" s="90"/>
      <c r="AN290" s="90"/>
      <c r="AO290" s="90"/>
      <c r="AP290" s="90"/>
      <c r="AQ290" s="90"/>
      <c r="AR290" s="90"/>
      <c r="AS290" s="90"/>
      <c r="AT290" s="90"/>
      <c r="AU290" s="90"/>
      <c r="AV290" s="90"/>
      <c r="AW290" s="90"/>
      <c r="AX290" s="90"/>
      <c r="AY290" s="90"/>
      <c r="AZ290" s="90"/>
      <c r="BA290" s="90"/>
    </row>
    <row r="291" spans="3:53">
      <c r="C291" s="91"/>
      <c r="D291" s="91"/>
      <c r="E291" s="91"/>
      <c r="F291" s="91"/>
      <c r="G291" s="91"/>
      <c r="H291" s="91"/>
      <c r="I291" s="91"/>
      <c r="J291" s="91"/>
      <c r="K291" s="91"/>
      <c r="L291" s="91"/>
      <c r="M291" s="91"/>
      <c r="N291" s="91"/>
      <c r="O291" s="91"/>
      <c r="P291" s="91"/>
      <c r="Q291" s="90"/>
      <c r="R291" s="90"/>
      <c r="S291" s="90"/>
      <c r="T291" s="90"/>
      <c r="U291" s="90"/>
      <c r="V291" s="90"/>
      <c r="W291" s="90"/>
      <c r="X291" s="90"/>
      <c r="Y291" s="90"/>
      <c r="Z291" s="90"/>
      <c r="AA291" s="90"/>
      <c r="AB291" s="90"/>
      <c r="AC291" s="90"/>
      <c r="AD291" s="90"/>
      <c r="AE291" s="90"/>
      <c r="AF291" s="90"/>
      <c r="AG291" s="90"/>
      <c r="AH291" s="90"/>
      <c r="AI291" s="90"/>
      <c r="AJ291" s="90"/>
      <c r="AK291" s="90"/>
      <c r="AL291" s="90"/>
      <c r="AM291" s="90"/>
      <c r="AN291" s="90"/>
      <c r="AO291" s="90"/>
      <c r="AP291" s="90"/>
      <c r="AQ291" s="90"/>
      <c r="AR291" s="90"/>
      <c r="AS291" s="90"/>
      <c r="AT291" s="90"/>
      <c r="AU291" s="90"/>
      <c r="AV291" s="90"/>
      <c r="AW291" s="90"/>
      <c r="AX291" s="90"/>
      <c r="AY291" s="90"/>
      <c r="AZ291" s="90"/>
      <c r="BA291" s="90"/>
    </row>
    <row r="292" spans="3:53">
      <c r="C292" s="91"/>
      <c r="D292" s="91"/>
      <c r="E292" s="91"/>
      <c r="F292" s="91"/>
      <c r="G292" s="91"/>
      <c r="H292" s="91"/>
      <c r="I292" s="91"/>
      <c r="J292" s="91"/>
      <c r="K292" s="91"/>
      <c r="L292" s="91"/>
      <c r="M292" s="91"/>
      <c r="N292" s="91"/>
      <c r="O292" s="91"/>
      <c r="P292" s="91"/>
      <c r="Q292" s="90"/>
      <c r="R292" s="90"/>
      <c r="S292" s="90"/>
      <c r="T292" s="90"/>
      <c r="U292" s="90"/>
      <c r="V292" s="90"/>
      <c r="W292" s="90"/>
      <c r="X292" s="90"/>
      <c r="Y292" s="90"/>
      <c r="Z292" s="90"/>
      <c r="AA292" s="90"/>
      <c r="AB292" s="90"/>
      <c r="AC292" s="90"/>
      <c r="AD292" s="90"/>
      <c r="AE292" s="90"/>
      <c r="AF292" s="90"/>
      <c r="AG292" s="90"/>
      <c r="AH292" s="90"/>
      <c r="AI292" s="90"/>
      <c r="AJ292" s="90"/>
      <c r="AK292" s="90"/>
      <c r="AL292" s="90"/>
      <c r="AM292" s="90"/>
      <c r="AN292" s="90"/>
      <c r="AO292" s="90"/>
      <c r="AP292" s="90"/>
      <c r="AQ292" s="90"/>
      <c r="AR292" s="90"/>
      <c r="AS292" s="90"/>
      <c r="AT292" s="90"/>
      <c r="AU292" s="90"/>
      <c r="AV292" s="90"/>
      <c r="AW292" s="90"/>
      <c r="AX292" s="90"/>
      <c r="AY292" s="90"/>
      <c r="AZ292" s="90"/>
      <c r="BA292" s="90"/>
    </row>
    <row r="293" spans="3:53">
      <c r="C293" s="91"/>
      <c r="D293" s="91"/>
      <c r="E293" s="91"/>
      <c r="F293" s="91"/>
      <c r="G293" s="91"/>
      <c r="H293" s="91"/>
      <c r="I293" s="91"/>
      <c r="J293" s="91"/>
      <c r="K293" s="91"/>
      <c r="L293" s="91"/>
      <c r="M293" s="91"/>
      <c r="N293" s="91"/>
      <c r="O293" s="91"/>
      <c r="P293" s="91"/>
      <c r="Q293" s="90"/>
      <c r="R293" s="90"/>
      <c r="S293" s="90"/>
      <c r="T293" s="90"/>
      <c r="U293" s="90"/>
      <c r="V293" s="90"/>
      <c r="W293" s="90"/>
      <c r="X293" s="90"/>
      <c r="Y293" s="90"/>
      <c r="Z293" s="90"/>
      <c r="AA293" s="90"/>
      <c r="AB293" s="90"/>
      <c r="AC293" s="90"/>
      <c r="AD293" s="90"/>
      <c r="AE293" s="90"/>
      <c r="AF293" s="90"/>
      <c r="AG293" s="90"/>
      <c r="AH293" s="90"/>
      <c r="AI293" s="90"/>
      <c r="AJ293" s="90"/>
      <c r="AK293" s="90"/>
      <c r="AL293" s="90"/>
      <c r="AM293" s="90"/>
      <c r="AN293" s="90"/>
      <c r="AO293" s="90"/>
      <c r="AP293" s="90"/>
      <c r="AQ293" s="90"/>
      <c r="AR293" s="90"/>
      <c r="AS293" s="90"/>
      <c r="AT293" s="90"/>
      <c r="AU293" s="90"/>
      <c r="AV293" s="90"/>
      <c r="AW293" s="90"/>
      <c r="AX293" s="90"/>
      <c r="AY293" s="90"/>
      <c r="AZ293" s="90"/>
      <c r="BA293" s="90"/>
    </row>
    <row r="294" spans="3:53">
      <c r="C294" s="91"/>
      <c r="D294" s="91"/>
      <c r="E294" s="91"/>
      <c r="F294" s="91"/>
      <c r="G294" s="91"/>
      <c r="H294" s="91"/>
      <c r="I294" s="91"/>
      <c r="J294" s="91"/>
      <c r="K294" s="91"/>
      <c r="L294" s="91"/>
      <c r="M294" s="91"/>
      <c r="N294" s="91"/>
      <c r="O294" s="91"/>
      <c r="P294" s="91"/>
      <c r="Q294" s="90"/>
      <c r="R294" s="90"/>
      <c r="S294" s="90"/>
      <c r="T294" s="90"/>
      <c r="U294" s="90"/>
      <c r="V294" s="90"/>
      <c r="W294" s="90"/>
      <c r="X294" s="90"/>
      <c r="Y294" s="90"/>
      <c r="Z294" s="90"/>
      <c r="AA294" s="90"/>
      <c r="AB294" s="90"/>
      <c r="AC294" s="90"/>
      <c r="AD294" s="90"/>
      <c r="AE294" s="90"/>
      <c r="AF294" s="90"/>
      <c r="AG294" s="90"/>
      <c r="AH294" s="90"/>
      <c r="AI294" s="90"/>
      <c r="AJ294" s="90"/>
      <c r="AK294" s="90"/>
      <c r="AL294" s="90"/>
      <c r="AM294" s="90"/>
      <c r="AN294" s="90"/>
      <c r="AO294" s="90"/>
      <c r="AP294" s="90"/>
      <c r="AQ294" s="90"/>
      <c r="AR294" s="90"/>
      <c r="AS294" s="90"/>
      <c r="AT294" s="90"/>
      <c r="AU294" s="90"/>
      <c r="AV294" s="90"/>
      <c r="AW294" s="90"/>
      <c r="AX294" s="90"/>
      <c r="AY294" s="90"/>
      <c r="AZ294" s="90"/>
      <c r="BA294" s="90"/>
    </row>
    <row r="295" spans="3:53">
      <c r="C295" s="91"/>
      <c r="D295" s="91"/>
      <c r="E295" s="91"/>
      <c r="F295" s="91"/>
      <c r="G295" s="91"/>
      <c r="H295" s="91"/>
      <c r="I295" s="91"/>
      <c r="J295" s="91"/>
      <c r="K295" s="91"/>
      <c r="L295" s="91"/>
      <c r="M295" s="91"/>
      <c r="N295" s="91"/>
      <c r="O295" s="91"/>
      <c r="P295" s="91"/>
      <c r="Q295" s="90"/>
      <c r="R295" s="90"/>
      <c r="S295" s="90"/>
      <c r="T295" s="90"/>
      <c r="U295" s="90"/>
      <c r="V295" s="90"/>
      <c r="W295" s="90"/>
      <c r="X295" s="90"/>
      <c r="Y295" s="90"/>
      <c r="Z295" s="90"/>
      <c r="AA295" s="90"/>
      <c r="AB295" s="90"/>
      <c r="AC295" s="90"/>
      <c r="AD295" s="90"/>
      <c r="AE295" s="90"/>
      <c r="AF295" s="90"/>
      <c r="AG295" s="90"/>
      <c r="AH295" s="90"/>
      <c r="AI295" s="90"/>
      <c r="AJ295" s="90"/>
      <c r="AK295" s="90"/>
      <c r="AL295" s="90"/>
      <c r="AM295" s="90"/>
      <c r="AN295" s="90"/>
      <c r="AO295" s="90"/>
      <c r="AP295" s="90"/>
      <c r="AQ295" s="90"/>
      <c r="AR295" s="90"/>
      <c r="AS295" s="90"/>
      <c r="AT295" s="90"/>
      <c r="AU295" s="90"/>
      <c r="AV295" s="90"/>
      <c r="AW295" s="90"/>
      <c r="AX295" s="90"/>
      <c r="AY295" s="90"/>
      <c r="AZ295" s="90"/>
      <c r="BA295" s="90"/>
    </row>
    <row r="296" spans="3:53">
      <c r="C296" s="91"/>
      <c r="D296" s="91"/>
      <c r="E296" s="91"/>
      <c r="F296" s="91"/>
      <c r="G296" s="91"/>
      <c r="H296" s="91"/>
      <c r="I296" s="91"/>
      <c r="J296" s="91"/>
      <c r="K296" s="91"/>
      <c r="L296" s="91"/>
      <c r="M296" s="91"/>
      <c r="N296" s="91"/>
      <c r="O296" s="91"/>
      <c r="P296" s="91"/>
      <c r="Q296" s="90"/>
      <c r="R296" s="90"/>
      <c r="S296" s="90"/>
      <c r="T296" s="90"/>
      <c r="U296" s="90"/>
      <c r="V296" s="90"/>
      <c r="W296" s="90"/>
      <c r="X296" s="90"/>
      <c r="Y296" s="90"/>
      <c r="Z296" s="90"/>
      <c r="AA296" s="90"/>
      <c r="AB296" s="90"/>
      <c r="AC296" s="90"/>
      <c r="AD296" s="90"/>
      <c r="AE296" s="90"/>
      <c r="AF296" s="90"/>
      <c r="AG296" s="90"/>
      <c r="AH296" s="90"/>
      <c r="AI296" s="90"/>
      <c r="AJ296" s="90"/>
      <c r="AK296" s="90"/>
      <c r="AL296" s="90"/>
      <c r="AM296" s="90"/>
      <c r="AN296" s="90"/>
      <c r="AO296" s="90"/>
      <c r="AP296" s="90"/>
      <c r="AQ296" s="90"/>
      <c r="AR296" s="90"/>
      <c r="AS296" s="90"/>
      <c r="AT296" s="90"/>
      <c r="AU296" s="90"/>
      <c r="AV296" s="90"/>
      <c r="AW296" s="90"/>
      <c r="AX296" s="90"/>
      <c r="AY296" s="90"/>
      <c r="AZ296" s="90"/>
      <c r="BA296" s="90"/>
    </row>
    <row r="297" spans="3:53">
      <c r="C297" s="91"/>
      <c r="D297" s="91"/>
      <c r="E297" s="91"/>
      <c r="F297" s="91"/>
      <c r="G297" s="91"/>
      <c r="H297" s="91"/>
      <c r="I297" s="91"/>
      <c r="J297" s="91"/>
      <c r="K297" s="91"/>
      <c r="L297" s="91"/>
      <c r="M297" s="91"/>
      <c r="N297" s="91"/>
      <c r="O297" s="91"/>
      <c r="P297" s="91"/>
      <c r="Q297" s="90"/>
      <c r="R297" s="90"/>
      <c r="S297" s="90"/>
      <c r="T297" s="90"/>
      <c r="U297" s="90"/>
      <c r="V297" s="90"/>
      <c r="W297" s="90"/>
      <c r="X297" s="90"/>
      <c r="Y297" s="90"/>
      <c r="Z297" s="90"/>
      <c r="AA297" s="90"/>
      <c r="AB297" s="90"/>
      <c r="AC297" s="90"/>
      <c r="AD297" s="90"/>
      <c r="AE297" s="90"/>
      <c r="AF297" s="90"/>
      <c r="AG297" s="90"/>
      <c r="AH297" s="90"/>
      <c r="AI297" s="90"/>
      <c r="AJ297" s="90"/>
      <c r="AK297" s="90"/>
      <c r="AL297" s="90"/>
      <c r="AM297" s="90"/>
      <c r="AN297" s="90"/>
      <c r="AO297" s="90"/>
      <c r="AP297" s="90"/>
      <c r="AQ297" s="90"/>
      <c r="AR297" s="90"/>
      <c r="AS297" s="90"/>
      <c r="AT297" s="90"/>
      <c r="AU297" s="90"/>
      <c r="AV297" s="90"/>
      <c r="AW297" s="90"/>
      <c r="AX297" s="90"/>
      <c r="AY297" s="90"/>
      <c r="AZ297" s="90"/>
      <c r="BA297" s="90"/>
    </row>
    <row r="298" spans="3:53">
      <c r="C298" s="91"/>
      <c r="D298" s="91"/>
      <c r="E298" s="91"/>
      <c r="F298" s="91"/>
      <c r="G298" s="91"/>
      <c r="H298" s="91"/>
      <c r="I298" s="91"/>
      <c r="J298" s="91"/>
      <c r="K298" s="91"/>
      <c r="L298" s="91"/>
      <c r="M298" s="91"/>
      <c r="N298" s="91"/>
      <c r="O298" s="91"/>
      <c r="P298" s="91"/>
      <c r="Q298" s="90"/>
      <c r="R298" s="90"/>
      <c r="S298" s="90"/>
      <c r="T298" s="90"/>
      <c r="U298" s="90"/>
      <c r="V298" s="90"/>
      <c r="W298" s="90"/>
      <c r="X298" s="90"/>
      <c r="Y298" s="90"/>
      <c r="Z298" s="90"/>
      <c r="AA298" s="90"/>
      <c r="AB298" s="90"/>
      <c r="AC298" s="90"/>
      <c r="AD298" s="90"/>
      <c r="AE298" s="90"/>
      <c r="AF298" s="90"/>
      <c r="AG298" s="90"/>
      <c r="AH298" s="90"/>
      <c r="AI298" s="90"/>
      <c r="AJ298" s="90"/>
      <c r="AK298" s="90"/>
      <c r="AL298" s="90"/>
      <c r="AM298" s="90"/>
      <c r="AN298" s="90"/>
      <c r="AO298" s="90"/>
      <c r="AP298" s="90"/>
      <c r="AQ298" s="90"/>
      <c r="AR298" s="90"/>
      <c r="AS298" s="90"/>
      <c r="AT298" s="90"/>
      <c r="AU298" s="90"/>
      <c r="AV298" s="90"/>
      <c r="AW298" s="90"/>
      <c r="AX298" s="90"/>
      <c r="AY298" s="90"/>
      <c r="AZ298" s="90"/>
      <c r="BA298" s="90"/>
    </row>
    <row r="299" spans="3:53">
      <c r="C299" s="91"/>
      <c r="D299" s="91"/>
      <c r="E299" s="91"/>
      <c r="F299" s="91"/>
      <c r="G299" s="91"/>
      <c r="H299" s="91"/>
      <c r="I299" s="91"/>
      <c r="J299" s="91"/>
      <c r="K299" s="91"/>
      <c r="L299" s="91"/>
      <c r="M299" s="91"/>
      <c r="N299" s="91"/>
      <c r="O299" s="91"/>
      <c r="P299" s="91"/>
      <c r="Q299" s="90"/>
      <c r="R299" s="90"/>
      <c r="S299" s="90"/>
      <c r="T299" s="90"/>
      <c r="U299" s="90"/>
      <c r="V299" s="90"/>
      <c r="W299" s="90"/>
      <c r="X299" s="90"/>
      <c r="Y299" s="90"/>
      <c r="Z299" s="90"/>
      <c r="AA299" s="90"/>
      <c r="AB299" s="90"/>
      <c r="AC299" s="90"/>
      <c r="AD299" s="90"/>
      <c r="AE299" s="90"/>
      <c r="AF299" s="90"/>
      <c r="AG299" s="90"/>
      <c r="AH299" s="90"/>
      <c r="AI299" s="90"/>
      <c r="AJ299" s="90"/>
      <c r="AK299" s="90"/>
      <c r="AL299" s="90"/>
      <c r="AM299" s="90"/>
      <c r="AN299" s="90"/>
      <c r="AO299" s="90"/>
      <c r="AP299" s="90"/>
      <c r="AQ299" s="90"/>
      <c r="AR299" s="90"/>
      <c r="AS299" s="90"/>
      <c r="AT299" s="90"/>
      <c r="AU299" s="90"/>
      <c r="AV299" s="90"/>
      <c r="AW299" s="90"/>
      <c r="AX299" s="90"/>
      <c r="AY299" s="90"/>
      <c r="AZ299" s="90"/>
      <c r="BA299" s="90"/>
    </row>
    <row r="300" spans="3:53">
      <c r="C300" s="91"/>
      <c r="D300" s="91"/>
      <c r="E300" s="91"/>
      <c r="F300" s="91"/>
      <c r="G300" s="91"/>
      <c r="H300" s="91"/>
      <c r="I300" s="91"/>
      <c r="J300" s="91"/>
      <c r="K300" s="91"/>
      <c r="L300" s="91"/>
      <c r="M300" s="91"/>
      <c r="N300" s="91"/>
      <c r="O300" s="91"/>
      <c r="P300" s="91"/>
      <c r="Q300" s="90"/>
      <c r="R300" s="90"/>
      <c r="S300" s="90"/>
      <c r="T300" s="90"/>
      <c r="U300" s="90"/>
      <c r="V300" s="90"/>
      <c r="W300" s="90"/>
      <c r="X300" s="90"/>
      <c r="Y300" s="90"/>
      <c r="Z300" s="90"/>
      <c r="AA300" s="90"/>
      <c r="AB300" s="90"/>
      <c r="AC300" s="90"/>
      <c r="AD300" s="90"/>
      <c r="AE300" s="90"/>
      <c r="AF300" s="90"/>
      <c r="AG300" s="90"/>
      <c r="AH300" s="90"/>
      <c r="AI300" s="90"/>
      <c r="AJ300" s="90"/>
      <c r="AK300" s="90"/>
      <c r="AL300" s="90"/>
      <c r="AM300" s="90"/>
      <c r="AN300" s="90"/>
      <c r="AO300" s="90"/>
      <c r="AP300" s="90"/>
      <c r="AQ300" s="90"/>
      <c r="AR300" s="90"/>
      <c r="AS300" s="90"/>
      <c r="AT300" s="90"/>
      <c r="AU300" s="90"/>
      <c r="AV300" s="90"/>
      <c r="AW300" s="90"/>
      <c r="AX300" s="90"/>
      <c r="AY300" s="90"/>
      <c r="AZ300" s="90"/>
      <c r="BA300" s="90"/>
    </row>
    <row r="301" spans="3:53">
      <c r="C301" s="91"/>
      <c r="D301" s="91"/>
      <c r="E301" s="91"/>
      <c r="F301" s="91"/>
      <c r="G301" s="91"/>
      <c r="H301" s="91"/>
      <c r="I301" s="91"/>
      <c r="J301" s="91"/>
      <c r="K301" s="91"/>
      <c r="L301" s="91"/>
      <c r="M301" s="91"/>
      <c r="N301" s="91"/>
      <c r="O301" s="91"/>
      <c r="P301" s="91"/>
      <c r="Q301" s="90"/>
      <c r="R301" s="90"/>
      <c r="S301" s="90"/>
      <c r="T301" s="90"/>
      <c r="U301" s="90"/>
      <c r="V301" s="90"/>
      <c r="W301" s="90"/>
      <c r="X301" s="90"/>
      <c r="Y301" s="90"/>
      <c r="Z301" s="90"/>
      <c r="AA301" s="90"/>
      <c r="AB301" s="90"/>
      <c r="AC301" s="90"/>
      <c r="AD301" s="90"/>
      <c r="AE301" s="90"/>
      <c r="AF301" s="90"/>
      <c r="AG301" s="90"/>
      <c r="AH301" s="90"/>
      <c r="AI301" s="90"/>
      <c r="AJ301" s="90"/>
      <c r="AK301" s="90"/>
      <c r="AL301" s="90"/>
      <c r="AM301" s="90"/>
      <c r="AN301" s="90"/>
      <c r="AO301" s="90"/>
      <c r="AP301" s="90"/>
      <c r="AQ301" s="90"/>
      <c r="AR301" s="90"/>
      <c r="AS301" s="90"/>
      <c r="AT301" s="90"/>
      <c r="AU301" s="90"/>
      <c r="AV301" s="90"/>
      <c r="AW301" s="90"/>
      <c r="AX301" s="90"/>
      <c r="AY301" s="90"/>
      <c r="AZ301" s="90"/>
      <c r="BA301" s="90"/>
    </row>
    <row r="302" spans="3:53">
      <c r="C302" s="91"/>
      <c r="D302" s="91"/>
      <c r="E302" s="91"/>
      <c r="F302" s="91"/>
      <c r="G302" s="91"/>
      <c r="H302" s="91"/>
      <c r="I302" s="91"/>
      <c r="J302" s="91"/>
      <c r="K302" s="91"/>
      <c r="L302" s="91"/>
      <c r="M302" s="91"/>
      <c r="N302" s="91"/>
      <c r="O302" s="91"/>
      <c r="P302" s="91"/>
      <c r="Q302" s="90"/>
      <c r="R302" s="90"/>
      <c r="S302" s="90"/>
      <c r="T302" s="90"/>
      <c r="U302" s="90"/>
      <c r="V302" s="90"/>
      <c r="W302" s="90"/>
      <c r="X302" s="90"/>
      <c r="Y302" s="90"/>
      <c r="Z302" s="90"/>
      <c r="AA302" s="90"/>
      <c r="AB302" s="90"/>
      <c r="AC302" s="90"/>
      <c r="AD302" s="90"/>
      <c r="AE302" s="90"/>
      <c r="AF302" s="90"/>
      <c r="AG302" s="90"/>
      <c r="AH302" s="90"/>
      <c r="AI302" s="90"/>
      <c r="AJ302" s="90"/>
      <c r="AK302" s="90"/>
      <c r="AL302" s="90"/>
      <c r="AM302" s="90"/>
      <c r="AN302" s="90"/>
      <c r="AO302" s="90"/>
      <c r="AP302" s="90"/>
      <c r="AQ302" s="90"/>
      <c r="AR302" s="90"/>
      <c r="AS302" s="90"/>
      <c r="AT302" s="90"/>
      <c r="AU302" s="90"/>
      <c r="AV302" s="90"/>
      <c r="AW302" s="90"/>
      <c r="AX302" s="90"/>
      <c r="AY302" s="90"/>
      <c r="AZ302" s="90"/>
      <c r="BA302" s="90"/>
    </row>
    <row r="303" spans="3:53">
      <c r="C303" s="91"/>
      <c r="D303" s="91"/>
      <c r="E303" s="91"/>
      <c r="F303" s="91"/>
      <c r="G303" s="91"/>
      <c r="H303" s="91"/>
      <c r="I303" s="91"/>
      <c r="J303" s="91"/>
      <c r="K303" s="91"/>
      <c r="L303" s="91"/>
      <c r="M303" s="91"/>
      <c r="N303" s="91"/>
      <c r="O303" s="91"/>
      <c r="P303" s="91"/>
      <c r="Q303" s="90"/>
      <c r="R303" s="90"/>
      <c r="S303" s="90"/>
      <c r="T303" s="90"/>
      <c r="U303" s="90"/>
      <c r="V303" s="90"/>
      <c r="W303" s="90"/>
      <c r="X303" s="90"/>
      <c r="Y303" s="90"/>
      <c r="Z303" s="90"/>
      <c r="AA303" s="90"/>
      <c r="AB303" s="90"/>
      <c r="AC303" s="90"/>
      <c r="AD303" s="90"/>
      <c r="AE303" s="90"/>
      <c r="AF303" s="90"/>
      <c r="AG303" s="90"/>
      <c r="AH303" s="90"/>
      <c r="AI303" s="90"/>
      <c r="AJ303" s="90"/>
      <c r="AK303" s="90"/>
      <c r="AL303" s="90"/>
      <c r="AM303" s="90"/>
      <c r="AN303" s="90"/>
      <c r="AO303" s="90"/>
      <c r="AP303" s="90"/>
      <c r="AQ303" s="90"/>
      <c r="AR303" s="90"/>
      <c r="AS303" s="90"/>
      <c r="AT303" s="90"/>
      <c r="AU303" s="90"/>
      <c r="AV303" s="90"/>
      <c r="AW303" s="90"/>
      <c r="AX303" s="90"/>
      <c r="AY303" s="90"/>
      <c r="AZ303" s="90"/>
      <c r="BA303" s="90"/>
    </row>
    <row r="304" spans="3:53">
      <c r="C304" s="91"/>
      <c r="D304" s="91"/>
      <c r="E304" s="91"/>
      <c r="F304" s="91"/>
      <c r="G304" s="91"/>
      <c r="H304" s="91"/>
      <c r="I304" s="91"/>
      <c r="J304" s="91"/>
      <c r="K304" s="91"/>
      <c r="L304" s="91"/>
      <c r="M304" s="91"/>
      <c r="N304" s="91"/>
      <c r="O304" s="91"/>
      <c r="P304" s="91"/>
      <c r="Q304" s="90"/>
      <c r="R304" s="90"/>
      <c r="S304" s="90"/>
      <c r="T304" s="90"/>
      <c r="U304" s="90"/>
      <c r="V304" s="90"/>
      <c r="W304" s="90"/>
      <c r="X304" s="90"/>
      <c r="Y304" s="90"/>
      <c r="Z304" s="90"/>
      <c r="AA304" s="90"/>
      <c r="AB304" s="90"/>
      <c r="AC304" s="90"/>
      <c r="AD304" s="90"/>
      <c r="AE304" s="90"/>
      <c r="AF304" s="90"/>
      <c r="AG304" s="90"/>
      <c r="AH304" s="90"/>
      <c r="AI304" s="90"/>
      <c r="AJ304" s="90"/>
      <c r="AK304" s="90"/>
      <c r="AL304" s="90"/>
      <c r="AM304" s="90"/>
      <c r="AN304" s="90"/>
      <c r="AO304" s="90"/>
      <c r="AP304" s="90"/>
      <c r="AQ304" s="90"/>
      <c r="AR304" s="90"/>
      <c r="AS304" s="90"/>
      <c r="AT304" s="90"/>
      <c r="AU304" s="90"/>
      <c r="AV304" s="90"/>
      <c r="AW304" s="90"/>
      <c r="AX304" s="90"/>
      <c r="AY304" s="90"/>
      <c r="AZ304" s="90"/>
      <c r="BA304" s="90"/>
    </row>
    <row r="305" spans="3:53">
      <c r="C305" s="91"/>
      <c r="D305" s="91"/>
      <c r="E305" s="91"/>
      <c r="F305" s="91"/>
      <c r="G305" s="91"/>
      <c r="H305" s="91"/>
      <c r="I305" s="91"/>
      <c r="J305" s="91"/>
      <c r="K305" s="91"/>
      <c r="L305" s="91"/>
      <c r="M305" s="91"/>
      <c r="N305" s="91"/>
      <c r="O305" s="91"/>
      <c r="P305" s="91"/>
      <c r="Q305" s="90"/>
      <c r="R305" s="90"/>
      <c r="S305" s="90"/>
      <c r="T305" s="90"/>
      <c r="U305" s="90"/>
      <c r="V305" s="90"/>
      <c r="W305" s="90"/>
      <c r="X305" s="90"/>
      <c r="Y305" s="90"/>
      <c r="Z305" s="90"/>
      <c r="AA305" s="90"/>
      <c r="AB305" s="90"/>
      <c r="AC305" s="90"/>
      <c r="AD305" s="90"/>
      <c r="AE305" s="90"/>
      <c r="AF305" s="90"/>
      <c r="AG305" s="90"/>
      <c r="AH305" s="90"/>
      <c r="AI305" s="90"/>
      <c r="AJ305" s="90"/>
      <c r="AK305" s="90"/>
      <c r="AL305" s="90"/>
      <c r="AM305" s="90"/>
      <c r="AN305" s="90"/>
      <c r="AO305" s="90"/>
      <c r="AP305" s="90"/>
      <c r="AQ305" s="90"/>
      <c r="AR305" s="90"/>
      <c r="AS305" s="90"/>
      <c r="AT305" s="90"/>
      <c r="AU305" s="90"/>
      <c r="AV305" s="90"/>
      <c r="AW305" s="90"/>
      <c r="AX305" s="90"/>
      <c r="AY305" s="90"/>
      <c r="AZ305" s="90"/>
      <c r="BA305" s="90"/>
    </row>
    <row r="306" spans="3:53">
      <c r="C306" s="91"/>
      <c r="D306" s="91"/>
      <c r="E306" s="91"/>
      <c r="F306" s="91"/>
      <c r="G306" s="91"/>
      <c r="H306" s="91"/>
      <c r="I306" s="91"/>
      <c r="J306" s="91"/>
      <c r="K306" s="91"/>
      <c r="L306" s="91"/>
      <c r="M306" s="91"/>
      <c r="N306" s="91"/>
      <c r="O306" s="91"/>
      <c r="P306" s="91"/>
      <c r="Q306" s="90"/>
      <c r="R306" s="90"/>
      <c r="S306" s="90"/>
      <c r="T306" s="90"/>
      <c r="U306" s="90"/>
      <c r="V306" s="90"/>
      <c r="W306" s="90"/>
      <c r="X306" s="90"/>
      <c r="Y306" s="90"/>
      <c r="Z306" s="90"/>
      <c r="AA306" s="90"/>
      <c r="AB306" s="90"/>
      <c r="AC306" s="90"/>
      <c r="AD306" s="90"/>
      <c r="AE306" s="90"/>
      <c r="AF306" s="90"/>
      <c r="AG306" s="90"/>
      <c r="AH306" s="90"/>
      <c r="AI306" s="90"/>
      <c r="AJ306" s="90"/>
      <c r="AK306" s="90"/>
      <c r="AL306" s="90"/>
      <c r="AM306" s="90"/>
      <c r="AN306" s="90"/>
      <c r="AO306" s="90"/>
      <c r="AP306" s="90"/>
      <c r="AQ306" s="90"/>
      <c r="AR306" s="90"/>
      <c r="AS306" s="90"/>
      <c r="AT306" s="90"/>
      <c r="AU306" s="90"/>
      <c r="AV306" s="90"/>
      <c r="AW306" s="90"/>
      <c r="AX306" s="90"/>
      <c r="AY306" s="90"/>
      <c r="AZ306" s="90"/>
      <c r="BA306" s="90"/>
    </row>
    <row r="307" spans="3:53">
      <c r="C307" s="91"/>
      <c r="D307" s="91"/>
      <c r="E307" s="91"/>
      <c r="F307" s="91"/>
      <c r="G307" s="91"/>
      <c r="H307" s="91"/>
      <c r="I307" s="91"/>
      <c r="J307" s="91"/>
      <c r="K307" s="91"/>
      <c r="L307" s="91"/>
      <c r="M307" s="91"/>
      <c r="N307" s="91"/>
      <c r="O307" s="91"/>
      <c r="P307" s="91"/>
      <c r="Q307" s="90"/>
      <c r="R307" s="90"/>
      <c r="S307" s="90"/>
      <c r="T307" s="90"/>
      <c r="U307" s="90"/>
      <c r="V307" s="90"/>
      <c r="W307" s="90"/>
      <c r="X307" s="90"/>
      <c r="Y307" s="90"/>
      <c r="Z307" s="90"/>
      <c r="AA307" s="90"/>
      <c r="AB307" s="90"/>
      <c r="AC307" s="90"/>
      <c r="AD307" s="90"/>
      <c r="AE307" s="90"/>
      <c r="AF307" s="90"/>
      <c r="AG307" s="90"/>
      <c r="AH307" s="90"/>
      <c r="AI307" s="90"/>
      <c r="AJ307" s="90"/>
      <c r="AK307" s="90"/>
      <c r="AL307" s="90"/>
      <c r="AM307" s="90"/>
      <c r="AN307" s="90"/>
      <c r="AO307" s="90"/>
      <c r="AP307" s="90"/>
      <c r="AQ307" s="90"/>
      <c r="AR307" s="90"/>
      <c r="AS307" s="90"/>
      <c r="AT307" s="90"/>
      <c r="AU307" s="90"/>
      <c r="AV307" s="90"/>
      <c r="AW307" s="90"/>
      <c r="AX307" s="90"/>
      <c r="AY307" s="90"/>
      <c r="AZ307" s="90"/>
      <c r="BA307" s="90"/>
    </row>
    <row r="308" spans="3:53">
      <c r="C308" s="91"/>
      <c r="D308" s="91"/>
      <c r="E308" s="91"/>
      <c r="F308" s="91"/>
      <c r="G308" s="91"/>
      <c r="H308" s="91"/>
      <c r="I308" s="91"/>
      <c r="J308" s="91"/>
      <c r="K308" s="91"/>
      <c r="L308" s="91"/>
      <c r="M308" s="91"/>
      <c r="N308" s="91"/>
      <c r="O308" s="91"/>
      <c r="P308" s="91"/>
      <c r="Q308" s="90"/>
      <c r="R308" s="90"/>
      <c r="S308" s="90"/>
      <c r="T308" s="90"/>
      <c r="U308" s="90"/>
      <c r="V308" s="90"/>
      <c r="W308" s="90"/>
      <c r="X308" s="90"/>
      <c r="Y308" s="90"/>
      <c r="Z308" s="90"/>
      <c r="AA308" s="90"/>
      <c r="AB308" s="90"/>
      <c r="AC308" s="90"/>
      <c r="AD308" s="90"/>
      <c r="AE308" s="90"/>
      <c r="AF308" s="90"/>
      <c r="AG308" s="90"/>
      <c r="AH308" s="90"/>
      <c r="AI308" s="90"/>
      <c r="AJ308" s="90"/>
      <c r="AK308" s="90"/>
      <c r="AL308" s="90"/>
      <c r="AM308" s="90"/>
      <c r="AN308" s="90"/>
      <c r="AO308" s="90"/>
      <c r="AP308" s="90"/>
      <c r="AQ308" s="90"/>
      <c r="AR308" s="90"/>
      <c r="AS308" s="90"/>
      <c r="AT308" s="90"/>
      <c r="AU308" s="90"/>
      <c r="AV308" s="90"/>
      <c r="AW308" s="90"/>
      <c r="AX308" s="90"/>
      <c r="AY308" s="90"/>
      <c r="AZ308" s="90"/>
      <c r="BA308" s="90"/>
    </row>
    <row r="309" spans="3:53">
      <c r="C309" s="91"/>
      <c r="D309" s="91"/>
      <c r="E309" s="91"/>
      <c r="F309" s="91"/>
      <c r="G309" s="91"/>
      <c r="H309" s="91"/>
      <c r="I309" s="91"/>
      <c r="J309" s="91"/>
      <c r="K309" s="91"/>
      <c r="L309" s="91"/>
      <c r="M309" s="91"/>
      <c r="N309" s="91"/>
      <c r="O309" s="91"/>
      <c r="P309" s="91"/>
      <c r="Q309" s="90"/>
      <c r="R309" s="90"/>
      <c r="S309" s="90"/>
      <c r="T309" s="90"/>
      <c r="U309" s="90"/>
      <c r="V309" s="90"/>
      <c r="W309" s="90"/>
      <c r="X309" s="90"/>
      <c r="Y309" s="90"/>
      <c r="Z309" s="90"/>
      <c r="AA309" s="90"/>
      <c r="AB309" s="90"/>
      <c r="AC309" s="90"/>
      <c r="AD309" s="90"/>
      <c r="AE309" s="90"/>
      <c r="AF309" s="90"/>
      <c r="AG309" s="90"/>
      <c r="AH309" s="90"/>
      <c r="AI309" s="90"/>
      <c r="AJ309" s="90"/>
      <c r="AK309" s="90"/>
      <c r="AL309" s="90"/>
      <c r="AM309" s="90"/>
      <c r="AN309" s="90"/>
      <c r="AO309" s="90"/>
      <c r="AP309" s="90"/>
      <c r="AQ309" s="90"/>
      <c r="AR309" s="90"/>
      <c r="AS309" s="90"/>
      <c r="AT309" s="90"/>
      <c r="AU309" s="90"/>
      <c r="AV309" s="90"/>
      <c r="AW309" s="90"/>
      <c r="AX309" s="90"/>
      <c r="AY309" s="90"/>
      <c r="AZ309" s="90"/>
      <c r="BA309" s="90"/>
    </row>
    <row r="310" spans="3:53">
      <c r="C310" s="91"/>
      <c r="D310" s="91"/>
      <c r="E310" s="91"/>
      <c r="F310" s="91"/>
      <c r="G310" s="91"/>
      <c r="H310" s="91"/>
      <c r="I310" s="91"/>
      <c r="J310" s="91"/>
      <c r="K310" s="91"/>
      <c r="L310" s="91"/>
      <c r="M310" s="91"/>
      <c r="N310" s="91"/>
      <c r="O310" s="91"/>
      <c r="P310" s="91"/>
      <c r="Q310" s="90"/>
      <c r="R310" s="90"/>
      <c r="S310" s="90"/>
      <c r="T310" s="90"/>
      <c r="U310" s="90"/>
      <c r="V310" s="90"/>
      <c r="W310" s="90"/>
      <c r="X310" s="90"/>
      <c r="Y310" s="90"/>
      <c r="Z310" s="90"/>
      <c r="AA310" s="90"/>
      <c r="AB310" s="90"/>
      <c r="AC310" s="90"/>
      <c r="AD310" s="90"/>
      <c r="AE310" s="90"/>
      <c r="AF310" s="90"/>
      <c r="AG310" s="90"/>
      <c r="AH310" s="90"/>
      <c r="AI310" s="90"/>
      <c r="AJ310" s="90"/>
      <c r="AK310" s="90"/>
      <c r="AL310" s="90"/>
      <c r="AM310" s="90"/>
      <c r="AN310" s="90"/>
      <c r="AO310" s="90"/>
      <c r="AP310" s="90"/>
      <c r="AQ310" s="90"/>
      <c r="AR310" s="90"/>
      <c r="AS310" s="90"/>
      <c r="AT310" s="90"/>
      <c r="AU310" s="90"/>
      <c r="AV310" s="90"/>
      <c r="AW310" s="90"/>
      <c r="AX310" s="90"/>
      <c r="AY310" s="90"/>
      <c r="AZ310" s="90"/>
      <c r="BA310" s="90"/>
    </row>
    <row r="311" spans="3:53">
      <c r="C311" s="91"/>
      <c r="D311" s="91"/>
      <c r="E311" s="91"/>
      <c r="F311" s="91"/>
      <c r="G311" s="91"/>
      <c r="H311" s="91"/>
      <c r="I311" s="91"/>
      <c r="J311" s="91"/>
      <c r="K311" s="91"/>
      <c r="L311" s="91"/>
      <c r="M311" s="91"/>
      <c r="N311" s="91"/>
      <c r="O311" s="91"/>
      <c r="P311" s="91"/>
      <c r="Q311" s="90"/>
      <c r="R311" s="90"/>
      <c r="S311" s="90"/>
      <c r="T311" s="90"/>
      <c r="U311" s="90"/>
      <c r="V311" s="90"/>
      <c r="W311" s="90"/>
      <c r="X311" s="90"/>
      <c r="Y311" s="90"/>
      <c r="Z311" s="90"/>
      <c r="AA311" s="90"/>
      <c r="AB311" s="90"/>
      <c r="AC311" s="90"/>
      <c r="AD311" s="90"/>
      <c r="AE311" s="90"/>
      <c r="AF311" s="90"/>
      <c r="AG311" s="90"/>
      <c r="AH311" s="90"/>
      <c r="AI311" s="90"/>
      <c r="AJ311" s="90"/>
      <c r="AK311" s="90"/>
      <c r="AL311" s="90"/>
      <c r="AM311" s="90"/>
      <c r="AN311" s="90"/>
      <c r="AO311" s="90"/>
      <c r="AP311" s="90"/>
      <c r="AQ311" s="90"/>
      <c r="AR311" s="90"/>
      <c r="AS311" s="90"/>
      <c r="AT311" s="90"/>
      <c r="AU311" s="90"/>
      <c r="AV311" s="90"/>
      <c r="AW311" s="90"/>
      <c r="AX311" s="90"/>
      <c r="AY311" s="90"/>
      <c r="AZ311" s="90"/>
      <c r="BA311" s="90"/>
    </row>
    <row r="312" spans="3:53">
      <c r="C312" s="91"/>
      <c r="D312" s="91"/>
      <c r="E312" s="91"/>
      <c r="F312" s="91"/>
      <c r="G312" s="91"/>
      <c r="H312" s="91"/>
      <c r="I312" s="91"/>
      <c r="J312" s="91"/>
      <c r="K312" s="91"/>
      <c r="L312" s="91"/>
      <c r="M312" s="91"/>
      <c r="N312" s="91"/>
      <c r="O312" s="91"/>
      <c r="P312" s="91"/>
      <c r="Q312" s="90"/>
      <c r="R312" s="90"/>
      <c r="S312" s="90"/>
      <c r="T312" s="90"/>
      <c r="U312" s="90"/>
      <c r="V312" s="90"/>
      <c r="W312" s="90"/>
      <c r="X312" s="90"/>
      <c r="Y312" s="90"/>
      <c r="Z312" s="90"/>
      <c r="AA312" s="90"/>
      <c r="AB312" s="90"/>
      <c r="AC312" s="90"/>
      <c r="AD312" s="90"/>
      <c r="AE312" s="90"/>
      <c r="AF312" s="90"/>
      <c r="AG312" s="90"/>
      <c r="AH312" s="90"/>
      <c r="AI312" s="90"/>
      <c r="AJ312" s="90"/>
      <c r="AK312" s="90"/>
      <c r="AL312" s="90"/>
      <c r="AM312" s="90"/>
      <c r="AN312" s="90"/>
      <c r="AO312" s="90"/>
      <c r="AP312" s="90"/>
      <c r="AQ312" s="90"/>
      <c r="AR312" s="90"/>
      <c r="AS312" s="90"/>
      <c r="AT312" s="90"/>
      <c r="AU312" s="90"/>
      <c r="AV312" s="90"/>
      <c r="AW312" s="90"/>
      <c r="AX312" s="90"/>
      <c r="AY312" s="90"/>
      <c r="AZ312" s="90"/>
      <c r="BA312" s="90"/>
    </row>
    <row r="313" spans="3:53">
      <c r="C313" s="91"/>
      <c r="D313" s="91"/>
      <c r="E313" s="91"/>
      <c r="F313" s="91"/>
      <c r="G313" s="91"/>
      <c r="H313" s="91"/>
      <c r="I313" s="91"/>
      <c r="J313" s="91"/>
      <c r="K313" s="91"/>
      <c r="L313" s="91"/>
      <c r="M313" s="91"/>
      <c r="N313" s="91"/>
      <c r="O313" s="91"/>
      <c r="P313" s="91"/>
      <c r="Q313" s="90"/>
      <c r="R313" s="90"/>
      <c r="S313" s="90"/>
      <c r="T313" s="90"/>
      <c r="U313" s="90"/>
      <c r="V313" s="90"/>
      <c r="W313" s="90"/>
      <c r="X313" s="90"/>
      <c r="Y313" s="90"/>
      <c r="Z313" s="90"/>
      <c r="AA313" s="90"/>
      <c r="AB313" s="90"/>
      <c r="AC313" s="90"/>
      <c r="AD313" s="90"/>
      <c r="AE313" s="90"/>
      <c r="AF313" s="90"/>
      <c r="AG313" s="90"/>
      <c r="AH313" s="90"/>
      <c r="AI313" s="90"/>
      <c r="AJ313" s="90"/>
      <c r="AK313" s="90"/>
      <c r="AL313" s="90"/>
      <c r="AM313" s="90"/>
      <c r="AN313" s="90"/>
      <c r="AO313" s="90"/>
      <c r="AP313" s="90"/>
      <c r="AQ313" s="90"/>
      <c r="AR313" s="90"/>
      <c r="AS313" s="90"/>
      <c r="AT313" s="90"/>
      <c r="AU313" s="90"/>
      <c r="AV313" s="90"/>
      <c r="AW313" s="90"/>
      <c r="AX313" s="90"/>
      <c r="AY313" s="90"/>
      <c r="AZ313" s="90"/>
      <c r="BA313" s="90"/>
    </row>
    <row r="314" spans="3:53">
      <c r="C314" s="91"/>
      <c r="D314" s="91"/>
      <c r="E314" s="91"/>
      <c r="F314" s="91"/>
      <c r="G314" s="91"/>
      <c r="H314" s="91"/>
      <c r="I314" s="91"/>
      <c r="J314" s="91"/>
      <c r="K314" s="91"/>
      <c r="L314" s="91"/>
      <c r="M314" s="91"/>
      <c r="N314" s="91"/>
      <c r="O314" s="91"/>
      <c r="P314" s="91"/>
      <c r="Q314" s="90"/>
      <c r="R314" s="90"/>
      <c r="S314" s="90"/>
      <c r="T314" s="90"/>
      <c r="U314" s="90"/>
      <c r="V314" s="90"/>
      <c r="W314" s="90"/>
      <c r="X314" s="90"/>
      <c r="Y314" s="90"/>
      <c r="Z314" s="90"/>
      <c r="AA314" s="90"/>
      <c r="AB314" s="90"/>
      <c r="AC314" s="90"/>
      <c r="AD314" s="90"/>
      <c r="AE314" s="90"/>
      <c r="AF314" s="90"/>
      <c r="AG314" s="90"/>
      <c r="AH314" s="90"/>
      <c r="AI314" s="90"/>
      <c r="AJ314" s="90"/>
      <c r="AK314" s="90"/>
      <c r="AL314" s="90"/>
      <c r="AM314" s="90"/>
      <c r="AN314" s="90"/>
      <c r="AO314" s="90"/>
      <c r="AP314" s="90"/>
      <c r="AQ314" s="90"/>
      <c r="AR314" s="90"/>
      <c r="AS314" s="90"/>
      <c r="AT314" s="90"/>
      <c r="AU314" s="90"/>
      <c r="AV314" s="90"/>
      <c r="AW314" s="90"/>
      <c r="AX314" s="90"/>
      <c r="AY314" s="90"/>
      <c r="AZ314" s="90"/>
      <c r="BA314" s="90"/>
    </row>
    <row r="315" spans="3:53">
      <c r="C315" s="91"/>
      <c r="D315" s="91"/>
      <c r="E315" s="91"/>
      <c r="F315" s="91"/>
      <c r="G315" s="91"/>
      <c r="H315" s="91"/>
      <c r="I315" s="91"/>
      <c r="J315" s="91"/>
      <c r="K315" s="91"/>
      <c r="L315" s="91"/>
      <c r="M315" s="91"/>
      <c r="N315" s="91"/>
      <c r="O315" s="91"/>
      <c r="P315" s="91"/>
      <c r="Q315" s="90"/>
      <c r="R315" s="90"/>
      <c r="S315" s="90"/>
      <c r="T315" s="90"/>
      <c r="U315" s="90"/>
      <c r="V315" s="90"/>
      <c r="W315" s="90"/>
      <c r="X315" s="90"/>
      <c r="Y315" s="90"/>
      <c r="Z315" s="90"/>
      <c r="AA315" s="90"/>
      <c r="AB315" s="90"/>
      <c r="AC315" s="90"/>
      <c r="AD315" s="90"/>
      <c r="AE315" s="90"/>
      <c r="AF315" s="90"/>
      <c r="AG315" s="90"/>
      <c r="AH315" s="90"/>
      <c r="AI315" s="90"/>
      <c r="AJ315" s="90"/>
      <c r="AK315" s="90"/>
      <c r="AL315" s="90"/>
      <c r="AM315" s="90"/>
      <c r="AN315" s="90"/>
      <c r="AO315" s="90"/>
      <c r="AP315" s="90"/>
      <c r="AQ315" s="90"/>
      <c r="AR315" s="90"/>
      <c r="AS315" s="90"/>
      <c r="AT315" s="90"/>
      <c r="AU315" s="90"/>
      <c r="AV315" s="90"/>
      <c r="AW315" s="90"/>
      <c r="AX315" s="90"/>
      <c r="AY315" s="90"/>
      <c r="AZ315" s="90"/>
      <c r="BA315" s="90"/>
    </row>
    <row r="316" spans="3:53">
      <c r="C316" s="91"/>
      <c r="D316" s="91"/>
      <c r="E316" s="91"/>
      <c r="F316" s="91"/>
      <c r="G316" s="91"/>
      <c r="H316" s="91"/>
      <c r="I316" s="91"/>
      <c r="J316" s="91"/>
      <c r="K316" s="91"/>
      <c r="L316" s="91"/>
      <c r="M316" s="91"/>
      <c r="N316" s="91"/>
      <c r="O316" s="91"/>
      <c r="P316" s="91"/>
      <c r="Q316" s="90"/>
      <c r="R316" s="90"/>
      <c r="S316" s="90"/>
      <c r="T316" s="90"/>
      <c r="U316" s="90"/>
      <c r="V316" s="90"/>
      <c r="W316" s="90"/>
      <c r="X316" s="90"/>
      <c r="Y316" s="90"/>
      <c r="Z316" s="90"/>
      <c r="AA316" s="90"/>
      <c r="AB316" s="90"/>
      <c r="AC316" s="90"/>
      <c r="AD316" s="90"/>
      <c r="AE316" s="90"/>
      <c r="AF316" s="90"/>
      <c r="AG316" s="90"/>
      <c r="AH316" s="90"/>
      <c r="AI316" s="90"/>
      <c r="AJ316" s="90"/>
      <c r="AK316" s="90"/>
      <c r="AL316" s="90"/>
      <c r="AM316" s="90"/>
      <c r="AN316" s="90"/>
      <c r="AO316" s="90"/>
      <c r="AP316" s="90"/>
      <c r="AQ316" s="90"/>
      <c r="AR316" s="90"/>
      <c r="AS316" s="90"/>
      <c r="AT316" s="90"/>
      <c r="AU316" s="90"/>
      <c r="AV316" s="90"/>
      <c r="AW316" s="90"/>
      <c r="AX316" s="90"/>
      <c r="AY316" s="90"/>
      <c r="AZ316" s="90"/>
      <c r="BA316" s="90"/>
    </row>
    <row r="317" spans="3:53">
      <c r="C317" s="91"/>
      <c r="D317" s="91"/>
      <c r="E317" s="91"/>
      <c r="F317" s="91"/>
      <c r="G317" s="91"/>
      <c r="H317" s="91"/>
      <c r="I317" s="91"/>
      <c r="J317" s="91"/>
      <c r="K317" s="91"/>
      <c r="L317" s="91"/>
      <c r="M317" s="91"/>
      <c r="N317" s="91"/>
      <c r="O317" s="91"/>
      <c r="P317" s="91"/>
      <c r="Q317" s="90"/>
      <c r="R317" s="90"/>
      <c r="S317" s="90"/>
      <c r="T317" s="90"/>
      <c r="U317" s="90"/>
      <c r="V317" s="90"/>
      <c r="W317" s="90"/>
      <c r="X317" s="90"/>
      <c r="Y317" s="90"/>
      <c r="Z317" s="90"/>
      <c r="AA317" s="90"/>
      <c r="AB317" s="90"/>
      <c r="AC317" s="90"/>
      <c r="AD317" s="90"/>
      <c r="AE317" s="90"/>
      <c r="AF317" s="90"/>
      <c r="AG317" s="90"/>
      <c r="AH317" s="90"/>
      <c r="AI317" s="90"/>
      <c r="AJ317" s="90"/>
      <c r="AK317" s="90"/>
      <c r="AL317" s="90"/>
      <c r="AM317" s="90"/>
      <c r="AN317" s="90"/>
      <c r="AO317" s="90"/>
      <c r="AP317" s="90"/>
      <c r="AQ317" s="90"/>
      <c r="AR317" s="90"/>
      <c r="AS317" s="90"/>
      <c r="AT317" s="90"/>
      <c r="AU317" s="90"/>
      <c r="AV317" s="90"/>
      <c r="AW317" s="90"/>
      <c r="AX317" s="90"/>
      <c r="AY317" s="90"/>
      <c r="AZ317" s="90"/>
      <c r="BA317" s="90"/>
    </row>
    <row r="318" spans="3:53">
      <c r="C318" s="91"/>
      <c r="D318" s="91"/>
      <c r="E318" s="91"/>
      <c r="F318" s="91"/>
      <c r="G318" s="91"/>
      <c r="H318" s="91"/>
      <c r="I318" s="91"/>
      <c r="J318" s="91"/>
      <c r="K318" s="91"/>
      <c r="L318" s="91"/>
      <c r="M318" s="91"/>
      <c r="N318" s="91"/>
      <c r="O318" s="91"/>
      <c r="P318" s="91"/>
      <c r="Q318" s="90"/>
      <c r="R318" s="90"/>
      <c r="S318" s="90"/>
      <c r="T318" s="90"/>
      <c r="U318" s="90"/>
      <c r="V318" s="90"/>
      <c r="W318" s="90"/>
      <c r="X318" s="90"/>
      <c r="Y318" s="90"/>
      <c r="Z318" s="90"/>
      <c r="AA318" s="90"/>
      <c r="AB318" s="90"/>
      <c r="AC318" s="90"/>
      <c r="AD318" s="90"/>
      <c r="AE318" s="90"/>
      <c r="AF318" s="90"/>
      <c r="AG318" s="90"/>
      <c r="AH318" s="90"/>
      <c r="AI318" s="90"/>
      <c r="AJ318" s="90"/>
      <c r="AK318" s="90"/>
      <c r="AL318" s="90"/>
      <c r="AM318" s="90"/>
      <c r="AN318" s="90"/>
      <c r="AO318" s="90"/>
      <c r="AP318" s="90"/>
      <c r="AQ318" s="90"/>
      <c r="AR318" s="90"/>
      <c r="AS318" s="90"/>
      <c r="AT318" s="90"/>
      <c r="AU318" s="90"/>
      <c r="AV318" s="90"/>
      <c r="AW318" s="90"/>
      <c r="AX318" s="90"/>
      <c r="AY318" s="90"/>
      <c r="AZ318" s="90"/>
      <c r="BA318" s="90"/>
    </row>
    <row r="319" spans="3:53">
      <c r="C319" s="91"/>
      <c r="D319" s="91"/>
      <c r="E319" s="91"/>
      <c r="F319" s="91"/>
      <c r="G319" s="91"/>
      <c r="H319" s="91"/>
      <c r="I319" s="91"/>
      <c r="J319" s="91"/>
      <c r="K319" s="91"/>
      <c r="L319" s="91"/>
      <c r="M319" s="91"/>
      <c r="N319" s="91"/>
      <c r="O319" s="91"/>
      <c r="P319" s="91"/>
      <c r="Q319" s="90"/>
      <c r="R319" s="90"/>
      <c r="S319" s="90"/>
      <c r="T319" s="90"/>
      <c r="U319" s="90"/>
      <c r="V319" s="90"/>
      <c r="W319" s="90"/>
      <c r="X319" s="90"/>
      <c r="Y319" s="90"/>
      <c r="Z319" s="90"/>
      <c r="AA319" s="90"/>
      <c r="AB319" s="90"/>
      <c r="AC319" s="90"/>
      <c r="AD319" s="90"/>
      <c r="AE319" s="90"/>
      <c r="AF319" s="90"/>
      <c r="AG319" s="90"/>
      <c r="AH319" s="90"/>
      <c r="AI319" s="90"/>
      <c r="AJ319" s="90"/>
      <c r="AK319" s="90"/>
      <c r="AL319" s="90"/>
      <c r="AM319" s="90"/>
      <c r="AN319" s="90"/>
      <c r="AO319" s="90"/>
      <c r="AP319" s="90"/>
      <c r="AQ319" s="90"/>
      <c r="AR319" s="90"/>
      <c r="AS319" s="90"/>
      <c r="AT319" s="90"/>
      <c r="AU319" s="90"/>
      <c r="AV319" s="90"/>
      <c r="AW319" s="90"/>
      <c r="AX319" s="90"/>
      <c r="AY319" s="90"/>
      <c r="AZ319" s="90"/>
      <c r="BA319" s="90"/>
    </row>
    <row r="320" spans="3:53">
      <c r="C320" s="91"/>
      <c r="D320" s="91"/>
      <c r="E320" s="91"/>
      <c r="F320" s="91"/>
      <c r="G320" s="91"/>
      <c r="H320" s="91"/>
      <c r="I320" s="91"/>
      <c r="J320" s="91"/>
      <c r="K320" s="91"/>
      <c r="L320" s="91"/>
      <c r="M320" s="91"/>
      <c r="N320" s="91"/>
      <c r="O320" s="91"/>
      <c r="P320" s="91"/>
      <c r="Q320" s="90"/>
      <c r="R320" s="90"/>
      <c r="S320" s="90"/>
      <c r="T320" s="90"/>
      <c r="U320" s="90"/>
      <c r="V320" s="90"/>
      <c r="W320" s="90"/>
      <c r="X320" s="90"/>
      <c r="Y320" s="90"/>
      <c r="Z320" s="90"/>
      <c r="AA320" s="90"/>
      <c r="AB320" s="90"/>
      <c r="AC320" s="90"/>
      <c r="AD320" s="90"/>
      <c r="AE320" s="90"/>
      <c r="AF320" s="90"/>
      <c r="AG320" s="90"/>
      <c r="AH320" s="90"/>
      <c r="AI320" s="90"/>
      <c r="AJ320" s="90"/>
      <c r="AK320" s="90"/>
      <c r="AL320" s="90"/>
      <c r="AM320" s="90"/>
      <c r="AN320" s="90"/>
      <c r="AO320" s="90"/>
      <c r="AP320" s="90"/>
      <c r="AQ320" s="90"/>
      <c r="AR320" s="90"/>
      <c r="AS320" s="90"/>
      <c r="AT320" s="90"/>
      <c r="AU320" s="90"/>
      <c r="AV320" s="90"/>
      <c r="AW320" s="90"/>
      <c r="AX320" s="90"/>
      <c r="AY320" s="90"/>
      <c r="AZ320" s="90"/>
      <c r="BA320" s="90"/>
    </row>
    <row r="321" spans="3:53">
      <c r="C321" s="91"/>
      <c r="D321" s="91"/>
      <c r="E321" s="91"/>
      <c r="F321" s="91"/>
      <c r="G321" s="91"/>
      <c r="H321" s="91"/>
      <c r="I321" s="91"/>
      <c r="J321" s="91"/>
      <c r="K321" s="91"/>
      <c r="L321" s="91"/>
      <c r="M321" s="91"/>
      <c r="N321" s="91"/>
      <c r="O321" s="91"/>
      <c r="P321" s="91"/>
      <c r="Q321" s="90"/>
      <c r="R321" s="90"/>
      <c r="S321" s="90"/>
      <c r="T321" s="90"/>
      <c r="U321" s="90"/>
      <c r="V321" s="90"/>
      <c r="W321" s="90"/>
      <c r="X321" s="90"/>
      <c r="Y321" s="90"/>
      <c r="Z321" s="90"/>
      <c r="AA321" s="90"/>
      <c r="AB321" s="90"/>
      <c r="AC321" s="90"/>
      <c r="AD321" s="90"/>
      <c r="AE321" s="90"/>
      <c r="AF321" s="90"/>
      <c r="AG321" s="90"/>
      <c r="AH321" s="90"/>
      <c r="AI321" s="90"/>
      <c r="AJ321" s="90"/>
      <c r="AK321" s="90"/>
      <c r="AL321" s="90"/>
      <c r="AM321" s="90"/>
      <c r="AN321" s="90"/>
      <c r="AO321" s="90"/>
      <c r="AP321" s="90"/>
      <c r="AQ321" s="90"/>
      <c r="AR321" s="90"/>
      <c r="AS321" s="90"/>
      <c r="AT321" s="90"/>
      <c r="AU321" s="90"/>
      <c r="AV321" s="90"/>
      <c r="AW321" s="90"/>
      <c r="AX321" s="90"/>
      <c r="AY321" s="90"/>
      <c r="AZ321" s="90"/>
      <c r="BA321" s="90"/>
    </row>
    <row r="322" spans="3:53">
      <c r="C322" s="91"/>
      <c r="D322" s="91"/>
      <c r="E322" s="91"/>
      <c r="F322" s="91"/>
      <c r="G322" s="91"/>
      <c r="H322" s="91"/>
      <c r="I322" s="91"/>
      <c r="J322" s="91"/>
      <c r="K322" s="91"/>
      <c r="L322" s="91"/>
      <c r="M322" s="91"/>
      <c r="N322" s="91"/>
      <c r="O322" s="91"/>
      <c r="P322" s="91"/>
      <c r="Q322" s="90"/>
      <c r="R322" s="90"/>
      <c r="S322" s="90"/>
      <c r="T322" s="90"/>
      <c r="U322" s="90"/>
      <c r="V322" s="90"/>
      <c r="W322" s="90"/>
      <c r="X322" s="90"/>
      <c r="Y322" s="90"/>
      <c r="Z322" s="90"/>
      <c r="AA322" s="90"/>
      <c r="AB322" s="90"/>
      <c r="AC322" s="90"/>
      <c r="AD322" s="90"/>
      <c r="AE322" s="90"/>
      <c r="AF322" s="90"/>
      <c r="AG322" s="90"/>
      <c r="AH322" s="90"/>
      <c r="AI322" s="90"/>
      <c r="AJ322" s="90"/>
      <c r="AK322" s="90"/>
      <c r="AL322" s="90"/>
      <c r="AM322" s="90"/>
      <c r="AN322" s="90"/>
      <c r="AO322" s="90"/>
      <c r="AP322" s="90"/>
      <c r="AQ322" s="90"/>
      <c r="AR322" s="90"/>
      <c r="AS322" s="90"/>
      <c r="AT322" s="90"/>
      <c r="AU322" s="90"/>
      <c r="AV322" s="90"/>
      <c r="AW322" s="90"/>
      <c r="AX322" s="90"/>
      <c r="AY322" s="90"/>
      <c r="AZ322" s="90"/>
      <c r="BA322" s="90"/>
    </row>
    <row r="323" spans="3:53">
      <c r="C323" s="91"/>
      <c r="D323" s="91"/>
      <c r="E323" s="91"/>
      <c r="F323" s="91"/>
      <c r="G323" s="91"/>
      <c r="H323" s="91"/>
      <c r="I323" s="91"/>
      <c r="J323" s="91"/>
      <c r="K323" s="91"/>
      <c r="L323" s="91"/>
      <c r="M323" s="91"/>
      <c r="N323" s="91"/>
      <c r="O323" s="91"/>
      <c r="P323" s="91"/>
      <c r="Q323" s="90"/>
      <c r="R323" s="90"/>
      <c r="S323" s="90"/>
      <c r="T323" s="90"/>
      <c r="U323" s="90"/>
      <c r="V323" s="90"/>
      <c r="W323" s="90"/>
      <c r="X323" s="90"/>
      <c r="Y323" s="90"/>
      <c r="Z323" s="90"/>
      <c r="AA323" s="90"/>
      <c r="AB323" s="90"/>
      <c r="AC323" s="90"/>
      <c r="AD323" s="90"/>
      <c r="AE323" s="90"/>
      <c r="AF323" s="90"/>
      <c r="AG323" s="90"/>
      <c r="AH323" s="90"/>
      <c r="AI323" s="90"/>
      <c r="AJ323" s="90"/>
      <c r="AK323" s="90"/>
      <c r="AL323" s="90"/>
      <c r="AM323" s="90"/>
      <c r="AN323" s="90"/>
      <c r="AO323" s="90"/>
      <c r="AP323" s="90"/>
      <c r="AQ323" s="90"/>
      <c r="AR323" s="90"/>
      <c r="AS323" s="90"/>
      <c r="AT323" s="90"/>
      <c r="AU323" s="90"/>
      <c r="AV323" s="90"/>
      <c r="AW323" s="90"/>
      <c r="AX323" s="90"/>
      <c r="AY323" s="90"/>
      <c r="AZ323" s="90"/>
      <c r="BA323" s="90"/>
    </row>
    <row r="324" spans="3:53">
      <c r="C324" s="91"/>
      <c r="D324" s="91"/>
      <c r="E324" s="91"/>
      <c r="F324" s="91"/>
      <c r="G324" s="91"/>
      <c r="H324" s="91"/>
      <c r="I324" s="91"/>
      <c r="J324" s="91"/>
      <c r="K324" s="91"/>
      <c r="L324" s="91"/>
      <c r="M324" s="91"/>
      <c r="N324" s="91"/>
      <c r="O324" s="91"/>
      <c r="P324" s="91"/>
      <c r="Q324" s="90"/>
      <c r="R324" s="90"/>
      <c r="S324" s="90"/>
      <c r="T324" s="90"/>
      <c r="U324" s="90"/>
      <c r="V324" s="90"/>
      <c r="W324" s="90"/>
      <c r="X324" s="90"/>
      <c r="Y324" s="90"/>
      <c r="Z324" s="90"/>
      <c r="AA324" s="90"/>
      <c r="AB324" s="90"/>
      <c r="AC324" s="90"/>
      <c r="AD324" s="90"/>
      <c r="AE324" s="90"/>
      <c r="AF324" s="90"/>
      <c r="AG324" s="90"/>
      <c r="AH324" s="90"/>
      <c r="AI324" s="90"/>
      <c r="AJ324" s="90"/>
      <c r="AK324" s="90"/>
      <c r="AL324" s="90"/>
      <c r="AM324" s="90"/>
      <c r="AN324" s="90"/>
      <c r="AO324" s="90"/>
      <c r="AP324" s="90"/>
      <c r="AQ324" s="90"/>
      <c r="AR324" s="90"/>
      <c r="AS324" s="90"/>
      <c r="AT324" s="90"/>
      <c r="AU324" s="90"/>
      <c r="AV324" s="90"/>
      <c r="AW324" s="90"/>
      <c r="AX324" s="90"/>
      <c r="AY324" s="90"/>
      <c r="AZ324" s="90"/>
      <c r="BA324" s="90"/>
    </row>
    <row r="325" spans="3:53">
      <c r="C325" s="91"/>
      <c r="D325" s="91"/>
      <c r="E325" s="91"/>
      <c r="F325" s="91"/>
      <c r="G325" s="91"/>
      <c r="H325" s="91"/>
      <c r="I325" s="91"/>
      <c r="J325" s="91"/>
      <c r="K325" s="91"/>
      <c r="L325" s="91"/>
      <c r="M325" s="91"/>
      <c r="N325" s="91"/>
      <c r="O325" s="91"/>
      <c r="P325" s="91"/>
      <c r="Q325" s="90"/>
      <c r="R325" s="90"/>
      <c r="S325" s="90"/>
      <c r="T325" s="90"/>
      <c r="U325" s="90"/>
      <c r="V325" s="90"/>
      <c r="W325" s="90"/>
      <c r="X325" s="90"/>
      <c r="Y325" s="90"/>
      <c r="Z325" s="90"/>
      <c r="AA325" s="90"/>
      <c r="AB325" s="90"/>
      <c r="AC325" s="90"/>
      <c r="AD325" s="90"/>
      <c r="AE325" s="90"/>
      <c r="AF325" s="90"/>
      <c r="AG325" s="90"/>
      <c r="AH325" s="90"/>
      <c r="AI325" s="90"/>
      <c r="AJ325" s="90"/>
      <c r="AK325" s="90"/>
      <c r="AL325" s="90"/>
      <c r="AM325" s="90"/>
      <c r="AN325" s="90"/>
      <c r="AO325" s="90"/>
      <c r="AP325" s="90"/>
      <c r="AQ325" s="90"/>
      <c r="AR325" s="90"/>
      <c r="AS325" s="90"/>
      <c r="AT325" s="90"/>
      <c r="AU325" s="90"/>
      <c r="AV325" s="90"/>
      <c r="AW325" s="90"/>
      <c r="AX325" s="90"/>
      <c r="AY325" s="90"/>
      <c r="AZ325" s="90"/>
      <c r="BA325" s="90"/>
    </row>
    <row r="326" spans="3:53">
      <c r="C326" s="91"/>
      <c r="D326" s="91"/>
      <c r="E326" s="91"/>
      <c r="F326" s="91"/>
      <c r="G326" s="91"/>
      <c r="H326" s="91"/>
      <c r="I326" s="91"/>
      <c r="J326" s="91"/>
      <c r="K326" s="91"/>
      <c r="L326" s="91"/>
      <c r="M326" s="91"/>
      <c r="N326" s="91"/>
      <c r="O326" s="91"/>
      <c r="P326" s="91"/>
      <c r="Q326" s="90"/>
      <c r="R326" s="90"/>
      <c r="S326" s="90"/>
      <c r="T326" s="90"/>
      <c r="U326" s="90"/>
      <c r="V326" s="90"/>
      <c r="W326" s="90"/>
      <c r="X326" s="90"/>
      <c r="Y326" s="90"/>
      <c r="Z326" s="90"/>
      <c r="AA326" s="90"/>
      <c r="AB326" s="90"/>
      <c r="AC326" s="90"/>
      <c r="AD326" s="90"/>
      <c r="AE326" s="90"/>
      <c r="AF326" s="90"/>
      <c r="AG326" s="90"/>
      <c r="AH326" s="90"/>
      <c r="AI326" s="90"/>
      <c r="AJ326" s="90"/>
      <c r="AK326" s="90"/>
      <c r="AL326" s="90"/>
      <c r="AM326" s="90"/>
      <c r="AN326" s="90"/>
      <c r="AO326" s="90"/>
      <c r="AP326" s="90"/>
      <c r="AQ326" s="90"/>
      <c r="AR326" s="90"/>
      <c r="AS326" s="90"/>
      <c r="AT326" s="90"/>
      <c r="AU326" s="90"/>
      <c r="AV326" s="90"/>
      <c r="AW326" s="90"/>
      <c r="AX326" s="90"/>
      <c r="AY326" s="90"/>
      <c r="AZ326" s="90"/>
      <c r="BA326" s="90"/>
    </row>
    <row r="327" spans="3:53">
      <c r="C327" s="91"/>
      <c r="D327" s="91"/>
      <c r="E327" s="91"/>
      <c r="F327" s="91"/>
      <c r="G327" s="91"/>
      <c r="H327" s="91"/>
      <c r="I327" s="91"/>
      <c r="J327" s="91"/>
      <c r="K327" s="91"/>
      <c r="L327" s="91"/>
      <c r="M327" s="91"/>
      <c r="N327" s="91"/>
      <c r="O327" s="91"/>
      <c r="P327" s="91"/>
      <c r="Q327" s="90"/>
      <c r="R327" s="90"/>
      <c r="S327" s="90"/>
      <c r="T327" s="90"/>
      <c r="U327" s="90"/>
      <c r="V327" s="90"/>
      <c r="W327" s="90"/>
      <c r="X327" s="90"/>
      <c r="Y327" s="90"/>
      <c r="Z327" s="90"/>
      <c r="AA327" s="90"/>
      <c r="AB327" s="90"/>
      <c r="AC327" s="90"/>
      <c r="AD327" s="90"/>
      <c r="AE327" s="90"/>
      <c r="AF327" s="90"/>
      <c r="AG327" s="90"/>
      <c r="AH327" s="90"/>
      <c r="AI327" s="90"/>
      <c r="AJ327" s="90"/>
      <c r="AK327" s="90"/>
      <c r="AL327" s="90"/>
      <c r="AM327" s="90"/>
      <c r="AN327" s="90"/>
      <c r="AO327" s="90"/>
      <c r="AP327" s="90"/>
      <c r="AQ327" s="90"/>
      <c r="AR327" s="90"/>
      <c r="AS327" s="90"/>
      <c r="AT327" s="90"/>
      <c r="AU327" s="90"/>
      <c r="AV327" s="90"/>
      <c r="AW327" s="90"/>
      <c r="AX327" s="90"/>
      <c r="AY327" s="90"/>
      <c r="AZ327" s="90"/>
      <c r="BA327" s="90"/>
    </row>
    <row r="328" spans="3:53">
      <c r="C328" s="91"/>
      <c r="D328" s="91"/>
      <c r="E328" s="91"/>
      <c r="F328" s="91"/>
      <c r="G328" s="91"/>
      <c r="H328" s="91"/>
      <c r="I328" s="91"/>
      <c r="J328" s="91"/>
      <c r="K328" s="91"/>
      <c r="L328" s="91"/>
      <c r="M328" s="91"/>
      <c r="N328" s="91"/>
      <c r="O328" s="91"/>
      <c r="P328" s="91"/>
      <c r="Q328" s="90"/>
      <c r="R328" s="90"/>
      <c r="S328" s="90"/>
      <c r="T328" s="90"/>
      <c r="U328" s="90"/>
      <c r="V328" s="90"/>
      <c r="W328" s="90"/>
      <c r="X328" s="90"/>
      <c r="Y328" s="90"/>
      <c r="Z328" s="90"/>
      <c r="AA328" s="90"/>
      <c r="AB328" s="90"/>
      <c r="AC328" s="90"/>
      <c r="AD328" s="90"/>
      <c r="AE328" s="90"/>
      <c r="AF328" s="90"/>
      <c r="AG328" s="90"/>
      <c r="AH328" s="90"/>
      <c r="AI328" s="90"/>
      <c r="AJ328" s="90"/>
      <c r="AK328" s="90"/>
      <c r="AL328" s="90"/>
      <c r="AM328" s="90"/>
      <c r="AN328" s="90"/>
      <c r="AO328" s="90"/>
      <c r="AP328" s="90"/>
      <c r="AQ328" s="90"/>
      <c r="AR328" s="90"/>
      <c r="AS328" s="90"/>
      <c r="AT328" s="90"/>
      <c r="AU328" s="90"/>
      <c r="AV328" s="90"/>
      <c r="AW328" s="90"/>
      <c r="AX328" s="90"/>
      <c r="AY328" s="90"/>
      <c r="AZ328" s="90"/>
      <c r="BA328" s="90"/>
    </row>
    <row r="329" spans="3:53">
      <c r="C329" s="91"/>
      <c r="D329" s="91"/>
      <c r="E329" s="91"/>
      <c r="F329" s="91"/>
      <c r="G329" s="91"/>
      <c r="H329" s="91"/>
      <c r="I329" s="91"/>
      <c r="J329" s="91"/>
      <c r="K329" s="91"/>
      <c r="L329" s="91"/>
      <c r="M329" s="91"/>
      <c r="N329" s="91"/>
      <c r="O329" s="91"/>
      <c r="P329" s="91"/>
      <c r="Q329" s="90"/>
      <c r="R329" s="90"/>
      <c r="S329" s="90"/>
      <c r="T329" s="90"/>
      <c r="U329" s="90"/>
      <c r="V329" s="90"/>
      <c r="W329" s="90"/>
      <c r="X329" s="90"/>
      <c r="Y329" s="90"/>
      <c r="Z329" s="90"/>
      <c r="AA329" s="90"/>
      <c r="AB329" s="90"/>
      <c r="AC329" s="90"/>
      <c r="AD329" s="90"/>
      <c r="AE329" s="90"/>
      <c r="AF329" s="90"/>
      <c r="AG329" s="90"/>
      <c r="AH329" s="90"/>
      <c r="AI329" s="90"/>
      <c r="AJ329" s="90"/>
      <c r="AK329" s="90"/>
      <c r="AL329" s="90"/>
      <c r="AM329" s="90"/>
      <c r="AN329" s="90"/>
      <c r="AO329" s="90"/>
      <c r="AP329" s="90"/>
      <c r="AQ329" s="90"/>
      <c r="AR329" s="90"/>
      <c r="AS329" s="90"/>
      <c r="AT329" s="90"/>
      <c r="AU329" s="90"/>
      <c r="AV329" s="90"/>
      <c r="AW329" s="90"/>
      <c r="AX329" s="90"/>
      <c r="AY329" s="90"/>
      <c r="AZ329" s="90"/>
      <c r="BA329" s="90"/>
    </row>
    <row r="330" spans="3:53">
      <c r="C330" s="91"/>
      <c r="D330" s="91"/>
      <c r="E330" s="91"/>
      <c r="F330" s="91"/>
      <c r="G330" s="91"/>
      <c r="H330" s="91"/>
      <c r="I330" s="91"/>
      <c r="J330" s="91"/>
      <c r="K330" s="91"/>
      <c r="L330" s="91"/>
      <c r="M330" s="91"/>
      <c r="N330" s="91"/>
      <c r="O330" s="91"/>
      <c r="P330" s="91"/>
      <c r="Q330" s="90"/>
      <c r="R330" s="90"/>
      <c r="S330" s="90"/>
      <c r="T330" s="90"/>
      <c r="U330" s="90"/>
      <c r="V330" s="90"/>
      <c r="W330" s="90"/>
      <c r="X330" s="90"/>
      <c r="Y330" s="90"/>
      <c r="Z330" s="90"/>
      <c r="AA330" s="90"/>
      <c r="AB330" s="90"/>
      <c r="AC330" s="90"/>
      <c r="AD330" s="90"/>
      <c r="AE330" s="90"/>
      <c r="AF330" s="90"/>
      <c r="AG330" s="90"/>
      <c r="AH330" s="90"/>
      <c r="AI330" s="90"/>
      <c r="AJ330" s="90"/>
      <c r="AK330" s="90"/>
      <c r="AL330" s="90"/>
      <c r="AM330" s="90"/>
      <c r="AN330" s="90"/>
      <c r="AO330" s="90"/>
      <c r="AP330" s="90"/>
      <c r="AQ330" s="90"/>
      <c r="AR330" s="90"/>
      <c r="AS330" s="90"/>
      <c r="AT330" s="90"/>
      <c r="AU330" s="90"/>
      <c r="AV330" s="90"/>
      <c r="AW330" s="90"/>
      <c r="AX330" s="90"/>
      <c r="AY330" s="90"/>
      <c r="AZ330" s="90"/>
      <c r="BA330" s="90"/>
    </row>
    <row r="331" spans="3:53">
      <c r="C331" s="91"/>
      <c r="D331" s="91"/>
      <c r="E331" s="91"/>
      <c r="F331" s="91"/>
      <c r="G331" s="91"/>
      <c r="H331" s="91"/>
      <c r="I331" s="91"/>
      <c r="J331" s="91"/>
      <c r="K331" s="91"/>
      <c r="L331" s="91"/>
      <c r="M331" s="91"/>
      <c r="N331" s="91"/>
      <c r="O331" s="91"/>
      <c r="P331" s="91"/>
      <c r="Q331" s="90"/>
      <c r="R331" s="90"/>
      <c r="S331" s="90"/>
      <c r="T331" s="90"/>
      <c r="U331" s="90"/>
      <c r="V331" s="90"/>
      <c r="W331" s="90"/>
      <c r="X331" s="90"/>
      <c r="Y331" s="90"/>
      <c r="Z331" s="90"/>
      <c r="AA331" s="90"/>
      <c r="AB331" s="90"/>
      <c r="AC331" s="90"/>
      <c r="AD331" s="90"/>
      <c r="AE331" s="90"/>
      <c r="AF331" s="90"/>
      <c r="AG331" s="90"/>
      <c r="AH331" s="90"/>
      <c r="AI331" s="90"/>
      <c r="AJ331" s="90"/>
      <c r="AK331" s="90"/>
      <c r="AL331" s="90"/>
      <c r="AM331" s="90"/>
      <c r="AN331" s="90"/>
      <c r="AO331" s="90"/>
      <c r="AP331" s="90"/>
      <c r="AQ331" s="90"/>
      <c r="AR331" s="90"/>
      <c r="AS331" s="90"/>
      <c r="AT331" s="90"/>
      <c r="AU331" s="90"/>
      <c r="AV331" s="90"/>
      <c r="AW331" s="90"/>
      <c r="AX331" s="90"/>
      <c r="AY331" s="90"/>
      <c r="AZ331" s="90"/>
      <c r="BA331" s="90"/>
    </row>
    <row r="332" spans="3:53">
      <c r="C332" s="91"/>
      <c r="D332" s="91"/>
      <c r="E332" s="91"/>
      <c r="F332" s="91"/>
      <c r="G332" s="91"/>
      <c r="H332" s="91"/>
      <c r="I332" s="91"/>
      <c r="J332" s="91"/>
      <c r="K332" s="91"/>
      <c r="L332" s="91"/>
      <c r="M332" s="91"/>
      <c r="N332" s="91"/>
      <c r="O332" s="91"/>
      <c r="P332" s="91"/>
      <c r="Q332" s="90"/>
      <c r="R332" s="90"/>
      <c r="S332" s="90"/>
      <c r="T332" s="90"/>
      <c r="U332" s="90"/>
      <c r="V332" s="90"/>
      <c r="W332" s="90"/>
      <c r="X332" s="90"/>
      <c r="Y332" s="90"/>
      <c r="Z332" s="90"/>
      <c r="AA332" s="90"/>
      <c r="AB332" s="90"/>
      <c r="AC332" s="90"/>
      <c r="AD332" s="90"/>
      <c r="AE332" s="90"/>
      <c r="AF332" s="90"/>
      <c r="AG332" s="90"/>
      <c r="AH332" s="90"/>
      <c r="AI332" s="90"/>
      <c r="AJ332" s="90"/>
      <c r="AK332" s="90"/>
      <c r="AL332" s="90"/>
      <c r="AM332" s="90"/>
      <c r="AN332" s="90"/>
      <c r="AO332" s="90"/>
      <c r="AP332" s="90"/>
      <c r="AQ332" s="90"/>
      <c r="AR332" s="90"/>
      <c r="AS332" s="90"/>
      <c r="AT332" s="90"/>
      <c r="AU332" s="90"/>
      <c r="AV332" s="90"/>
      <c r="AW332" s="90"/>
      <c r="AX332" s="90"/>
      <c r="AY332" s="90"/>
      <c r="AZ332" s="90"/>
      <c r="BA332" s="90"/>
    </row>
    <row r="333" spans="3:53">
      <c r="C333" s="91"/>
      <c r="D333" s="91"/>
      <c r="E333" s="91"/>
      <c r="F333" s="91"/>
      <c r="G333" s="91"/>
      <c r="H333" s="91"/>
      <c r="I333" s="91"/>
      <c r="J333" s="91"/>
      <c r="K333" s="91"/>
      <c r="L333" s="91"/>
      <c r="M333" s="91"/>
      <c r="N333" s="91"/>
      <c r="O333" s="91"/>
      <c r="P333" s="91"/>
      <c r="Q333" s="90"/>
      <c r="R333" s="90"/>
      <c r="S333" s="90"/>
      <c r="T333" s="90"/>
      <c r="U333" s="90"/>
      <c r="V333" s="90"/>
      <c r="W333" s="90"/>
      <c r="X333" s="90"/>
      <c r="Y333" s="90"/>
      <c r="Z333" s="90"/>
      <c r="AA333" s="90"/>
      <c r="AB333" s="90"/>
      <c r="AC333" s="90"/>
      <c r="AD333" s="90"/>
      <c r="AE333" s="90"/>
      <c r="AF333" s="90"/>
      <c r="AG333" s="90"/>
      <c r="AH333" s="90"/>
      <c r="AI333" s="90"/>
      <c r="AJ333" s="90"/>
      <c r="AK333" s="90"/>
      <c r="AL333" s="90"/>
      <c r="AM333" s="90"/>
      <c r="AN333" s="90"/>
      <c r="AO333" s="90"/>
      <c r="AP333" s="90"/>
      <c r="AQ333" s="90"/>
      <c r="AR333" s="90"/>
      <c r="AS333" s="90"/>
      <c r="AT333" s="90"/>
      <c r="AU333" s="90"/>
      <c r="AV333" s="90"/>
      <c r="AW333" s="90"/>
      <c r="AX333" s="90"/>
      <c r="AY333" s="90"/>
      <c r="AZ333" s="90"/>
      <c r="BA333" s="90"/>
    </row>
    <row r="334" spans="3:53">
      <c r="C334" s="91"/>
      <c r="D334" s="91"/>
      <c r="E334" s="91"/>
      <c r="F334" s="91"/>
      <c r="G334" s="91"/>
      <c r="H334" s="91"/>
      <c r="I334" s="91"/>
      <c r="J334" s="91"/>
      <c r="K334" s="91"/>
      <c r="L334" s="91"/>
      <c r="M334" s="91"/>
      <c r="N334" s="91"/>
      <c r="O334" s="91"/>
      <c r="P334" s="91"/>
      <c r="Q334" s="90"/>
      <c r="R334" s="90"/>
      <c r="S334" s="90"/>
      <c r="T334" s="90"/>
      <c r="U334" s="90"/>
      <c r="V334" s="90"/>
      <c r="W334" s="90"/>
      <c r="X334" s="90"/>
      <c r="Y334" s="90"/>
      <c r="Z334" s="90"/>
      <c r="AA334" s="90"/>
      <c r="AB334" s="90"/>
      <c r="AC334" s="90"/>
      <c r="AD334" s="90"/>
      <c r="AE334" s="90"/>
      <c r="AF334" s="90"/>
      <c r="AG334" s="90"/>
      <c r="AH334" s="90"/>
      <c r="AI334" s="90"/>
      <c r="AJ334" s="90"/>
      <c r="AK334" s="90"/>
      <c r="AL334" s="90"/>
      <c r="AM334" s="90"/>
      <c r="AN334" s="90"/>
      <c r="AO334" s="90"/>
      <c r="AP334" s="90"/>
      <c r="AQ334" s="90"/>
      <c r="AR334" s="90"/>
      <c r="AS334" s="90"/>
      <c r="AT334" s="90"/>
      <c r="AU334" s="90"/>
      <c r="AV334" s="90"/>
      <c r="AW334" s="90"/>
      <c r="AX334" s="90"/>
      <c r="AY334" s="90"/>
      <c r="AZ334" s="90"/>
      <c r="BA334" s="90"/>
    </row>
    <row r="335" spans="3:53">
      <c r="C335" s="91"/>
      <c r="D335" s="91"/>
      <c r="E335" s="91"/>
      <c r="F335" s="91"/>
      <c r="G335" s="91"/>
      <c r="H335" s="91"/>
      <c r="I335" s="91"/>
      <c r="J335" s="91"/>
      <c r="K335" s="91"/>
      <c r="L335" s="91"/>
      <c r="M335" s="91"/>
      <c r="N335" s="91"/>
      <c r="O335" s="91"/>
      <c r="P335" s="91"/>
      <c r="Q335" s="90"/>
      <c r="R335" s="90"/>
      <c r="S335" s="90"/>
      <c r="T335" s="90"/>
      <c r="U335" s="90"/>
      <c r="V335" s="90"/>
      <c r="W335" s="90"/>
      <c r="X335" s="90"/>
      <c r="Y335" s="90"/>
      <c r="Z335" s="90"/>
      <c r="AA335" s="90"/>
      <c r="AB335" s="90"/>
      <c r="AC335" s="90"/>
      <c r="AD335" s="90"/>
      <c r="AE335" s="90"/>
      <c r="AF335" s="90"/>
      <c r="AG335" s="90"/>
      <c r="AH335" s="90"/>
      <c r="AI335" s="90"/>
      <c r="AJ335" s="90"/>
      <c r="AK335" s="90"/>
      <c r="AL335" s="90"/>
      <c r="AM335" s="90"/>
      <c r="AN335" s="90"/>
      <c r="AO335" s="90"/>
      <c r="AP335" s="90"/>
      <c r="AQ335" s="90"/>
      <c r="AR335" s="90"/>
      <c r="AS335" s="90"/>
      <c r="AT335" s="90"/>
      <c r="AU335" s="90"/>
      <c r="AV335" s="90"/>
      <c r="AW335" s="90"/>
      <c r="AX335" s="90"/>
      <c r="AY335" s="90"/>
      <c r="AZ335" s="90"/>
      <c r="BA335" s="90"/>
    </row>
    <row r="336" spans="3:53">
      <c r="C336" s="91"/>
      <c r="D336" s="91"/>
      <c r="E336" s="91"/>
      <c r="F336" s="91"/>
      <c r="G336" s="91"/>
      <c r="H336" s="91"/>
      <c r="I336" s="91"/>
      <c r="J336" s="91"/>
      <c r="K336" s="91"/>
      <c r="L336" s="91"/>
      <c r="M336" s="91"/>
      <c r="N336" s="91"/>
      <c r="O336" s="91"/>
      <c r="P336" s="91"/>
      <c r="Q336" s="90"/>
      <c r="R336" s="90"/>
      <c r="S336" s="90"/>
      <c r="T336" s="90"/>
      <c r="U336" s="90"/>
      <c r="V336" s="90"/>
      <c r="W336" s="90"/>
      <c r="X336" s="90"/>
      <c r="Y336" s="90"/>
      <c r="Z336" s="90"/>
      <c r="AA336" s="90"/>
      <c r="AB336" s="90"/>
      <c r="AC336" s="90"/>
      <c r="AD336" s="90"/>
      <c r="AE336" s="90"/>
      <c r="AF336" s="90"/>
      <c r="AG336" s="90"/>
      <c r="AH336" s="90"/>
      <c r="AI336" s="90"/>
      <c r="AJ336" s="90"/>
      <c r="AK336" s="90"/>
      <c r="AL336" s="90"/>
      <c r="AM336" s="90"/>
      <c r="AN336" s="90"/>
      <c r="AO336" s="90"/>
      <c r="AP336" s="90"/>
      <c r="AQ336" s="90"/>
      <c r="AR336" s="90"/>
      <c r="AS336" s="90"/>
      <c r="AT336" s="90"/>
      <c r="AU336" s="90"/>
      <c r="AV336" s="90"/>
      <c r="AW336" s="90"/>
      <c r="AX336" s="90"/>
      <c r="AY336" s="90"/>
      <c r="AZ336" s="90"/>
      <c r="BA336" s="90"/>
    </row>
    <row r="337" spans="3:53">
      <c r="C337" s="91"/>
      <c r="D337" s="91"/>
      <c r="E337" s="91"/>
      <c r="F337" s="91"/>
      <c r="G337" s="91"/>
      <c r="H337" s="91"/>
      <c r="I337" s="91"/>
      <c r="J337" s="91"/>
      <c r="K337" s="91"/>
      <c r="L337" s="91"/>
      <c r="M337" s="91"/>
      <c r="N337" s="91"/>
      <c r="O337" s="91"/>
      <c r="P337" s="91"/>
      <c r="Q337" s="90"/>
      <c r="R337" s="90"/>
      <c r="S337" s="90"/>
      <c r="T337" s="90"/>
      <c r="U337" s="90"/>
      <c r="V337" s="90"/>
      <c r="W337" s="90"/>
      <c r="X337" s="90"/>
      <c r="Y337" s="90"/>
      <c r="Z337" s="90"/>
      <c r="AA337" s="90"/>
      <c r="AB337" s="90"/>
      <c r="AC337" s="90"/>
      <c r="AD337" s="90"/>
      <c r="AE337" s="90"/>
      <c r="AF337" s="90"/>
      <c r="AG337" s="90"/>
      <c r="AH337" s="90"/>
      <c r="AI337" s="90"/>
      <c r="AJ337" s="90"/>
      <c r="AK337" s="90"/>
      <c r="AL337" s="90"/>
      <c r="AM337" s="90"/>
      <c r="AN337" s="90"/>
      <c r="AO337" s="90"/>
      <c r="AP337" s="90"/>
      <c r="AQ337" s="90"/>
      <c r="AR337" s="90"/>
      <c r="AS337" s="90"/>
      <c r="AT337" s="90"/>
      <c r="AU337" s="90"/>
      <c r="AV337" s="90"/>
      <c r="AW337" s="90"/>
      <c r="AX337" s="90"/>
      <c r="AY337" s="90"/>
      <c r="AZ337" s="90"/>
      <c r="BA337" s="90"/>
    </row>
    <row r="338" spans="3:53">
      <c r="C338" s="91"/>
      <c r="D338" s="91"/>
      <c r="E338" s="91"/>
      <c r="F338" s="91"/>
      <c r="G338" s="91"/>
      <c r="H338" s="91"/>
      <c r="I338" s="91"/>
      <c r="J338" s="91"/>
      <c r="K338" s="91"/>
      <c r="L338" s="91"/>
      <c r="M338" s="91"/>
      <c r="N338" s="91"/>
      <c r="O338" s="91"/>
      <c r="P338" s="91"/>
      <c r="Q338" s="90"/>
      <c r="R338" s="90"/>
      <c r="S338" s="90"/>
      <c r="T338" s="90"/>
      <c r="U338" s="90"/>
      <c r="V338" s="90"/>
      <c r="W338" s="90"/>
      <c r="X338" s="90"/>
      <c r="Y338" s="90"/>
      <c r="Z338" s="90"/>
      <c r="AA338" s="90"/>
      <c r="AB338" s="90"/>
      <c r="AC338" s="90"/>
      <c r="AD338" s="90"/>
      <c r="AE338" s="90"/>
      <c r="AF338" s="90"/>
      <c r="AG338" s="90"/>
      <c r="AH338" s="90"/>
      <c r="AI338" s="90"/>
      <c r="AJ338" s="90"/>
      <c r="AK338" s="90"/>
      <c r="AL338" s="90"/>
      <c r="AM338" s="90"/>
      <c r="AN338" s="90"/>
      <c r="AO338" s="90"/>
      <c r="AP338" s="90"/>
      <c r="AQ338" s="90"/>
      <c r="AR338" s="90"/>
      <c r="AS338" s="90"/>
      <c r="AT338" s="90"/>
      <c r="AU338" s="90"/>
      <c r="AV338" s="90"/>
      <c r="AW338" s="90"/>
      <c r="AX338" s="90"/>
      <c r="AY338" s="90"/>
      <c r="AZ338" s="90"/>
      <c r="BA338" s="90"/>
    </row>
    <row r="339" spans="3:53">
      <c r="C339" s="91"/>
      <c r="D339" s="91"/>
      <c r="E339" s="91"/>
      <c r="F339" s="91"/>
      <c r="G339" s="91"/>
      <c r="H339" s="91"/>
      <c r="I339" s="91"/>
      <c r="J339" s="91"/>
      <c r="K339" s="91"/>
      <c r="L339" s="91"/>
      <c r="M339" s="91"/>
      <c r="N339" s="91"/>
      <c r="O339" s="91"/>
      <c r="P339" s="91"/>
      <c r="Q339" s="90"/>
      <c r="R339" s="90"/>
      <c r="S339" s="90"/>
      <c r="T339" s="90"/>
      <c r="U339" s="90"/>
      <c r="V339" s="90"/>
      <c r="W339" s="90"/>
      <c r="X339" s="90"/>
      <c r="Y339" s="90"/>
      <c r="Z339" s="90"/>
      <c r="AA339" s="90"/>
      <c r="AB339" s="90"/>
      <c r="AC339" s="90"/>
      <c r="AD339" s="90"/>
      <c r="AE339" s="90"/>
      <c r="AF339" s="90"/>
      <c r="AG339" s="90"/>
      <c r="AH339" s="90"/>
      <c r="AI339" s="90"/>
      <c r="AJ339" s="90"/>
      <c r="AK339" s="90"/>
      <c r="AL339" s="90"/>
      <c r="AM339" s="90"/>
      <c r="AN339" s="90"/>
      <c r="AO339" s="90"/>
      <c r="AP339" s="90"/>
      <c r="AQ339" s="90"/>
      <c r="AR339" s="90"/>
      <c r="AS339" s="90"/>
      <c r="AT339" s="90"/>
      <c r="AU339" s="90"/>
      <c r="AV339" s="90"/>
      <c r="AW339" s="90"/>
      <c r="AX339" s="90"/>
      <c r="AY339" s="90"/>
      <c r="AZ339" s="90"/>
      <c r="BA339" s="90"/>
    </row>
    <row r="340" spans="3:53">
      <c r="C340" s="91"/>
      <c r="D340" s="91"/>
      <c r="E340" s="91"/>
      <c r="F340" s="91"/>
      <c r="G340" s="91"/>
      <c r="H340" s="91"/>
      <c r="I340" s="91"/>
      <c r="J340" s="91"/>
      <c r="K340" s="91"/>
      <c r="L340" s="91"/>
      <c r="M340" s="91"/>
      <c r="N340" s="91"/>
      <c r="O340" s="91"/>
      <c r="P340" s="91"/>
      <c r="Q340" s="90"/>
      <c r="R340" s="90"/>
      <c r="S340" s="90"/>
      <c r="T340" s="90"/>
      <c r="U340" s="90"/>
      <c r="V340" s="90"/>
      <c r="W340" s="90"/>
      <c r="X340" s="90"/>
      <c r="Y340" s="90"/>
      <c r="Z340" s="90"/>
      <c r="AA340" s="90"/>
      <c r="AB340" s="90"/>
      <c r="AC340" s="90"/>
      <c r="AD340" s="90"/>
      <c r="AE340" s="90"/>
      <c r="AF340" s="90"/>
      <c r="AG340" s="90"/>
      <c r="AH340" s="90"/>
      <c r="AI340" s="90"/>
      <c r="AJ340" s="90"/>
      <c r="AK340" s="90"/>
      <c r="AL340" s="90"/>
      <c r="AM340" s="90"/>
      <c r="AN340" s="90"/>
      <c r="AO340" s="90"/>
      <c r="AP340" s="90"/>
      <c r="AQ340" s="90"/>
      <c r="AR340" s="90"/>
      <c r="AS340" s="90"/>
      <c r="AT340" s="90"/>
      <c r="AU340" s="90"/>
      <c r="AV340" s="90"/>
      <c r="AW340" s="90"/>
      <c r="AX340" s="90"/>
      <c r="AY340" s="90"/>
      <c r="AZ340" s="90"/>
      <c r="BA340" s="90"/>
    </row>
    <row r="341" spans="3:53">
      <c r="C341" s="91"/>
      <c r="D341" s="91"/>
      <c r="E341" s="91"/>
      <c r="F341" s="91"/>
      <c r="G341" s="91"/>
      <c r="H341" s="91"/>
      <c r="I341" s="91"/>
      <c r="J341" s="91"/>
      <c r="K341" s="91"/>
      <c r="L341" s="91"/>
      <c r="M341" s="91"/>
      <c r="N341" s="91"/>
      <c r="O341" s="91"/>
      <c r="P341" s="91"/>
      <c r="Q341" s="90"/>
      <c r="R341" s="90"/>
      <c r="S341" s="90"/>
      <c r="T341" s="90"/>
      <c r="U341" s="90"/>
      <c r="V341" s="90"/>
      <c r="W341" s="90"/>
      <c r="X341" s="90"/>
      <c r="Y341" s="90"/>
      <c r="Z341" s="90"/>
      <c r="AA341" s="90"/>
      <c r="AB341" s="90"/>
      <c r="AC341" s="90"/>
      <c r="AD341" s="90"/>
      <c r="AE341" s="90"/>
      <c r="AF341" s="90"/>
      <c r="AG341" s="90"/>
      <c r="AH341" s="90"/>
      <c r="AI341" s="90"/>
      <c r="AJ341" s="90"/>
      <c r="AK341" s="90"/>
      <c r="AL341" s="90"/>
      <c r="AM341" s="90"/>
      <c r="AN341" s="90"/>
      <c r="AO341" s="90"/>
      <c r="AP341" s="90"/>
      <c r="AQ341" s="90"/>
      <c r="AR341" s="90"/>
      <c r="AS341" s="90"/>
      <c r="AT341" s="90"/>
      <c r="AU341" s="90"/>
      <c r="AV341" s="90"/>
      <c r="AW341" s="90"/>
      <c r="AX341" s="90"/>
      <c r="AY341" s="90"/>
      <c r="AZ341" s="90"/>
      <c r="BA341" s="90"/>
    </row>
    <row r="342" spans="3:53">
      <c r="C342" s="91"/>
      <c r="D342" s="91"/>
      <c r="E342" s="91"/>
      <c r="F342" s="91"/>
      <c r="G342" s="91"/>
      <c r="H342" s="91"/>
      <c r="I342" s="91"/>
      <c r="J342" s="91"/>
      <c r="K342" s="91"/>
      <c r="L342" s="91"/>
      <c r="M342" s="91"/>
      <c r="N342" s="91"/>
      <c r="O342" s="91"/>
      <c r="P342" s="91"/>
      <c r="Q342" s="90"/>
      <c r="R342" s="90"/>
      <c r="S342" s="90"/>
      <c r="T342" s="90"/>
      <c r="U342" s="90"/>
      <c r="V342" s="90"/>
      <c r="W342" s="90"/>
      <c r="X342" s="90"/>
      <c r="Y342" s="90"/>
      <c r="Z342" s="90"/>
      <c r="AA342" s="90"/>
      <c r="AB342" s="90"/>
      <c r="AC342" s="90"/>
      <c r="AD342" s="90"/>
      <c r="AE342" s="90"/>
      <c r="AF342" s="90"/>
      <c r="AG342" s="90"/>
      <c r="AH342" s="90"/>
      <c r="AI342" s="90"/>
      <c r="AJ342" s="90"/>
      <c r="AK342" s="90"/>
      <c r="AL342" s="90"/>
      <c r="AM342" s="90"/>
      <c r="AN342" s="90"/>
      <c r="AO342" s="90"/>
      <c r="AP342" s="90"/>
      <c r="AQ342" s="90"/>
      <c r="AR342" s="90"/>
      <c r="AS342" s="90"/>
      <c r="AT342" s="90"/>
      <c r="AU342" s="90"/>
      <c r="AV342" s="90"/>
      <c r="AW342" s="90"/>
      <c r="AX342" s="90"/>
      <c r="AY342" s="90"/>
      <c r="AZ342" s="90"/>
      <c r="BA342" s="90"/>
    </row>
    <row r="343" spans="3:53">
      <c r="C343" s="91"/>
      <c r="D343" s="91"/>
      <c r="E343" s="91"/>
      <c r="F343" s="91"/>
      <c r="G343" s="91"/>
      <c r="H343" s="91"/>
      <c r="I343" s="91"/>
      <c r="J343" s="91"/>
      <c r="K343" s="91"/>
      <c r="L343" s="91"/>
      <c r="M343" s="91"/>
      <c r="N343" s="91"/>
      <c r="O343" s="91"/>
      <c r="P343" s="91"/>
      <c r="Q343" s="90"/>
      <c r="R343" s="90"/>
      <c r="S343" s="90"/>
      <c r="T343" s="90"/>
      <c r="U343" s="90"/>
      <c r="V343" s="90"/>
      <c r="W343" s="90"/>
      <c r="X343" s="90"/>
      <c r="Y343" s="90"/>
      <c r="Z343" s="90"/>
      <c r="AA343" s="90"/>
      <c r="AB343" s="90"/>
      <c r="AC343" s="90"/>
      <c r="AD343" s="90"/>
      <c r="AE343" s="90"/>
      <c r="AF343" s="90"/>
      <c r="AG343" s="90"/>
      <c r="AH343" s="90"/>
      <c r="AI343" s="90"/>
      <c r="AJ343" s="90"/>
      <c r="AK343" s="90"/>
      <c r="AL343" s="90"/>
      <c r="AM343" s="90"/>
      <c r="AN343" s="90"/>
      <c r="AO343" s="90"/>
      <c r="AP343" s="90"/>
      <c r="AQ343" s="90"/>
      <c r="AR343" s="90"/>
      <c r="AS343" s="90"/>
      <c r="AT343" s="90"/>
      <c r="AU343" s="90"/>
      <c r="AV343" s="90"/>
      <c r="AW343" s="90"/>
      <c r="AX343" s="90"/>
      <c r="AY343" s="90"/>
      <c r="AZ343" s="90"/>
      <c r="BA343" s="90"/>
    </row>
    <row r="344" spans="3:53">
      <c r="C344" s="91"/>
      <c r="D344" s="91"/>
      <c r="E344" s="91"/>
      <c r="F344" s="91"/>
      <c r="G344" s="91"/>
      <c r="H344" s="91"/>
      <c r="I344" s="91"/>
      <c r="J344" s="91"/>
      <c r="K344" s="91"/>
      <c r="L344" s="91"/>
      <c r="M344" s="91"/>
      <c r="N344" s="91"/>
      <c r="O344" s="91"/>
      <c r="P344" s="91"/>
      <c r="Q344" s="90"/>
      <c r="R344" s="90"/>
      <c r="S344" s="90"/>
      <c r="T344" s="90"/>
      <c r="U344" s="90"/>
      <c r="V344" s="90"/>
      <c r="W344" s="90"/>
      <c r="X344" s="90"/>
      <c r="Y344" s="90"/>
      <c r="Z344" s="90"/>
      <c r="AA344" s="90"/>
      <c r="AB344" s="90"/>
      <c r="AC344" s="90"/>
      <c r="AD344" s="90"/>
      <c r="AE344" s="90"/>
      <c r="AF344" s="90"/>
      <c r="AG344" s="90"/>
      <c r="AH344" s="90"/>
      <c r="AI344" s="90"/>
      <c r="AJ344" s="90"/>
      <c r="AK344" s="90"/>
      <c r="AL344" s="90"/>
      <c r="AM344" s="90"/>
      <c r="AN344" s="90"/>
      <c r="AO344" s="90"/>
      <c r="AP344" s="90"/>
      <c r="AQ344" s="90"/>
      <c r="AR344" s="90"/>
      <c r="AS344" s="90"/>
      <c r="AT344" s="90"/>
      <c r="AU344" s="90"/>
      <c r="AV344" s="90"/>
      <c r="AW344" s="90"/>
      <c r="AX344" s="90"/>
      <c r="AY344" s="90"/>
      <c r="AZ344" s="90"/>
      <c r="BA344" s="90"/>
    </row>
    <row r="345" spans="3:53">
      <c r="C345" s="91"/>
      <c r="D345" s="91"/>
      <c r="E345" s="91"/>
      <c r="F345" s="91"/>
      <c r="G345" s="91"/>
      <c r="H345" s="91"/>
      <c r="I345" s="91"/>
      <c r="J345" s="91"/>
      <c r="K345" s="91"/>
      <c r="L345" s="91"/>
      <c r="M345" s="91"/>
      <c r="N345" s="91"/>
      <c r="O345" s="91"/>
      <c r="P345" s="91"/>
      <c r="Q345" s="90"/>
      <c r="R345" s="90"/>
      <c r="S345" s="90"/>
      <c r="T345" s="90"/>
      <c r="U345" s="90"/>
      <c r="V345" s="90"/>
      <c r="W345" s="90"/>
      <c r="X345" s="90"/>
      <c r="Y345" s="90"/>
      <c r="Z345" s="90"/>
      <c r="AA345" s="90"/>
      <c r="AB345" s="90"/>
      <c r="AC345" s="90"/>
      <c r="AD345" s="90"/>
      <c r="AE345" s="90"/>
      <c r="AF345" s="90"/>
      <c r="AG345" s="90"/>
      <c r="AH345" s="90"/>
      <c r="AI345" s="90"/>
      <c r="AJ345" s="90"/>
      <c r="AK345" s="90"/>
      <c r="AL345" s="90"/>
      <c r="AM345" s="90"/>
      <c r="AN345" s="90"/>
      <c r="AO345" s="90"/>
      <c r="AP345" s="90"/>
      <c r="AQ345" s="90"/>
      <c r="AR345" s="90"/>
      <c r="AS345" s="90"/>
      <c r="AT345" s="90"/>
      <c r="AU345" s="90"/>
      <c r="AV345" s="90"/>
      <c r="AW345" s="90"/>
      <c r="AX345" s="90"/>
      <c r="AY345" s="90"/>
      <c r="AZ345" s="90"/>
      <c r="BA345" s="90"/>
    </row>
    <row r="346" spans="3:53">
      <c r="C346" s="91"/>
      <c r="D346" s="91"/>
      <c r="E346" s="91"/>
      <c r="F346" s="91"/>
      <c r="G346" s="91"/>
      <c r="H346" s="91"/>
      <c r="I346" s="91"/>
      <c r="J346" s="91"/>
      <c r="K346" s="91"/>
      <c r="L346" s="91"/>
      <c r="M346" s="91"/>
      <c r="N346" s="91"/>
      <c r="O346" s="91"/>
      <c r="P346" s="91"/>
      <c r="Q346" s="90"/>
      <c r="R346" s="90"/>
      <c r="S346" s="90"/>
      <c r="T346" s="90"/>
      <c r="U346" s="90"/>
      <c r="V346" s="90"/>
      <c r="W346" s="90"/>
      <c r="X346" s="90"/>
      <c r="Y346" s="90"/>
      <c r="Z346" s="90"/>
      <c r="AA346" s="90"/>
      <c r="AB346" s="90"/>
      <c r="AC346" s="90"/>
      <c r="AD346" s="90"/>
      <c r="AE346" s="90"/>
      <c r="AF346" s="90"/>
      <c r="AG346" s="90"/>
      <c r="AH346" s="90"/>
      <c r="AI346" s="90"/>
      <c r="AJ346" s="90"/>
      <c r="AK346" s="90"/>
      <c r="AL346" s="90"/>
      <c r="AM346" s="90"/>
      <c r="AN346" s="90"/>
      <c r="AO346" s="90"/>
      <c r="AP346" s="90"/>
      <c r="AQ346" s="90"/>
      <c r="AR346" s="90"/>
      <c r="AS346" s="90"/>
      <c r="AT346" s="90"/>
      <c r="AU346" s="90"/>
      <c r="AV346" s="90"/>
      <c r="AW346" s="90"/>
      <c r="AX346" s="90"/>
      <c r="AY346" s="90"/>
      <c r="AZ346" s="90"/>
      <c r="BA346" s="90"/>
    </row>
    <row r="347" spans="3:53">
      <c r="C347" s="91"/>
      <c r="D347" s="91"/>
      <c r="E347" s="91"/>
      <c r="F347" s="91"/>
      <c r="G347" s="91"/>
      <c r="H347" s="91"/>
      <c r="I347" s="91"/>
      <c r="J347" s="91"/>
      <c r="K347" s="91"/>
      <c r="L347" s="91"/>
      <c r="M347" s="91"/>
      <c r="N347" s="91"/>
      <c r="O347" s="91"/>
      <c r="P347" s="91"/>
      <c r="Q347" s="90"/>
      <c r="R347" s="90"/>
      <c r="S347" s="90"/>
      <c r="T347" s="90"/>
      <c r="U347" s="90"/>
      <c r="V347" s="90"/>
      <c r="W347" s="90"/>
      <c r="X347" s="90"/>
      <c r="Y347" s="90"/>
      <c r="Z347" s="90"/>
      <c r="AA347" s="90"/>
      <c r="AB347" s="90"/>
      <c r="AC347" s="90"/>
      <c r="AD347" s="90"/>
      <c r="AE347" s="90"/>
      <c r="AF347" s="90"/>
      <c r="AG347" s="90"/>
      <c r="AH347" s="90"/>
      <c r="AI347" s="90"/>
      <c r="AJ347" s="90"/>
      <c r="AK347" s="90"/>
      <c r="AL347" s="90"/>
      <c r="AM347" s="90"/>
      <c r="AN347" s="90"/>
      <c r="AO347" s="90"/>
      <c r="AP347" s="90"/>
      <c r="AQ347" s="90"/>
      <c r="AR347" s="90"/>
      <c r="AS347" s="90"/>
      <c r="AT347" s="90"/>
      <c r="AU347" s="90"/>
      <c r="AV347" s="90"/>
      <c r="AW347" s="90"/>
      <c r="AX347" s="90"/>
      <c r="AY347" s="90"/>
      <c r="AZ347" s="90"/>
      <c r="BA347" s="90"/>
    </row>
    <row r="348" spans="3:53">
      <c r="C348" s="91"/>
      <c r="D348" s="91"/>
      <c r="E348" s="91"/>
      <c r="F348" s="91"/>
      <c r="G348" s="91"/>
      <c r="H348" s="91"/>
      <c r="I348" s="91"/>
      <c r="J348" s="91"/>
      <c r="K348" s="91"/>
      <c r="L348" s="91"/>
      <c r="M348" s="91"/>
      <c r="N348" s="91"/>
      <c r="O348" s="91"/>
      <c r="P348" s="91"/>
      <c r="Q348" s="90"/>
      <c r="R348" s="90"/>
      <c r="S348" s="90"/>
      <c r="T348" s="90"/>
      <c r="U348" s="90"/>
      <c r="V348" s="90"/>
      <c r="W348" s="90"/>
      <c r="X348" s="90"/>
      <c r="Y348" s="90"/>
      <c r="Z348" s="90"/>
      <c r="AA348" s="90"/>
      <c r="AB348" s="90"/>
      <c r="AC348" s="90"/>
      <c r="AD348" s="90"/>
      <c r="AE348" s="90"/>
      <c r="AF348" s="90"/>
      <c r="AG348" s="90"/>
      <c r="AH348" s="90"/>
      <c r="AI348" s="90"/>
      <c r="AJ348" s="90"/>
      <c r="AK348" s="90"/>
      <c r="AL348" s="90"/>
      <c r="AM348" s="90"/>
      <c r="AN348" s="90"/>
      <c r="AO348" s="90"/>
      <c r="AP348" s="90"/>
      <c r="AQ348" s="90"/>
      <c r="AR348" s="90"/>
      <c r="AS348" s="90"/>
      <c r="AT348" s="90"/>
      <c r="AU348" s="90"/>
      <c r="AV348" s="90"/>
      <c r="AW348" s="90"/>
      <c r="AX348" s="90"/>
      <c r="AY348" s="90"/>
      <c r="AZ348" s="90"/>
      <c r="BA348" s="90"/>
    </row>
    <row r="349" spans="3:53">
      <c r="C349" s="91"/>
      <c r="D349" s="91"/>
      <c r="E349" s="91"/>
      <c r="F349" s="91"/>
      <c r="G349" s="91"/>
      <c r="H349" s="91"/>
      <c r="I349" s="91"/>
      <c r="J349" s="91"/>
      <c r="K349" s="91"/>
      <c r="L349" s="91"/>
      <c r="M349" s="91"/>
      <c r="N349" s="91"/>
      <c r="O349" s="91"/>
      <c r="P349" s="91"/>
      <c r="Q349" s="90"/>
      <c r="R349" s="90"/>
      <c r="S349" s="90"/>
      <c r="T349" s="90"/>
      <c r="U349" s="90"/>
      <c r="V349" s="90"/>
      <c r="W349" s="90"/>
      <c r="X349" s="90"/>
      <c r="Y349" s="90"/>
      <c r="Z349" s="90"/>
      <c r="AA349" s="90"/>
      <c r="AB349" s="90"/>
      <c r="AC349" s="90"/>
      <c r="AD349" s="90"/>
      <c r="AE349" s="90"/>
      <c r="AF349" s="90"/>
      <c r="AG349" s="90"/>
      <c r="AH349" s="90"/>
      <c r="AI349" s="90"/>
      <c r="AJ349" s="90"/>
      <c r="AK349" s="90"/>
      <c r="AL349" s="90"/>
      <c r="AM349" s="90"/>
      <c r="AN349" s="90"/>
      <c r="AO349" s="90"/>
      <c r="AP349" s="90"/>
      <c r="AQ349" s="90"/>
      <c r="AR349" s="90"/>
      <c r="AS349" s="90"/>
      <c r="AT349" s="90"/>
      <c r="AU349" s="90"/>
      <c r="AV349" s="90"/>
      <c r="AW349" s="90"/>
      <c r="AX349" s="90"/>
      <c r="AY349" s="90"/>
      <c r="AZ349" s="90"/>
      <c r="BA349" s="90"/>
    </row>
    <row r="350" spans="3:53">
      <c r="C350" s="91"/>
      <c r="D350" s="91"/>
      <c r="E350" s="91"/>
      <c r="F350" s="91"/>
      <c r="G350" s="91"/>
      <c r="H350" s="91"/>
      <c r="I350" s="91"/>
      <c r="J350" s="91"/>
      <c r="K350" s="91"/>
      <c r="L350" s="91"/>
      <c r="M350" s="91"/>
      <c r="N350" s="91"/>
      <c r="O350" s="91"/>
      <c r="P350" s="91"/>
      <c r="Q350" s="90"/>
      <c r="R350" s="90"/>
      <c r="S350" s="90"/>
      <c r="T350" s="90"/>
      <c r="U350" s="90"/>
      <c r="V350" s="90"/>
      <c r="W350" s="90"/>
      <c r="X350" s="90"/>
      <c r="Y350" s="90"/>
      <c r="Z350" s="90"/>
      <c r="AA350" s="90"/>
      <c r="AB350" s="90"/>
      <c r="AC350" s="90"/>
      <c r="AD350" s="90"/>
      <c r="AE350" s="90"/>
      <c r="AF350" s="90"/>
      <c r="AG350" s="90"/>
      <c r="AH350" s="90"/>
      <c r="AI350" s="90"/>
      <c r="AJ350" s="90"/>
      <c r="AK350" s="90"/>
      <c r="AL350" s="90"/>
      <c r="AM350" s="90"/>
      <c r="AN350" s="90"/>
      <c r="AO350" s="90"/>
      <c r="AP350" s="90"/>
      <c r="AQ350" s="90"/>
      <c r="AR350" s="90"/>
      <c r="AS350" s="90"/>
      <c r="AT350" s="90"/>
      <c r="AU350" s="90"/>
      <c r="AV350" s="90"/>
      <c r="AW350" s="90"/>
      <c r="AX350" s="90"/>
      <c r="AY350" s="90"/>
      <c r="AZ350" s="90"/>
      <c r="BA350" s="90"/>
    </row>
    <row r="351" spans="3:53">
      <c r="C351" s="91"/>
      <c r="D351" s="91"/>
      <c r="E351" s="91"/>
      <c r="F351" s="91"/>
      <c r="G351" s="91"/>
      <c r="H351" s="91"/>
      <c r="I351" s="91"/>
      <c r="J351" s="91"/>
      <c r="K351" s="91"/>
      <c r="L351" s="91"/>
      <c r="M351" s="91"/>
      <c r="N351" s="91"/>
      <c r="O351" s="91"/>
      <c r="P351" s="91"/>
      <c r="Q351" s="90"/>
      <c r="R351" s="90"/>
      <c r="S351" s="90"/>
      <c r="T351" s="90"/>
      <c r="U351" s="90"/>
      <c r="V351" s="90"/>
      <c r="W351" s="90"/>
      <c r="X351" s="90"/>
      <c r="Y351" s="90"/>
      <c r="Z351" s="90"/>
      <c r="AA351" s="90"/>
      <c r="AB351" s="90"/>
      <c r="AC351" s="90"/>
      <c r="AD351" s="90"/>
      <c r="AE351" s="90"/>
      <c r="AF351" s="90"/>
      <c r="AG351" s="90"/>
      <c r="AH351" s="90"/>
      <c r="AI351" s="90"/>
      <c r="AJ351" s="90"/>
      <c r="AK351" s="90"/>
      <c r="AL351" s="90"/>
      <c r="AM351" s="90"/>
      <c r="AN351" s="90"/>
      <c r="AO351" s="90"/>
      <c r="AP351" s="90"/>
      <c r="AQ351" s="90"/>
      <c r="AR351" s="90"/>
      <c r="AS351" s="90"/>
      <c r="AT351" s="90"/>
      <c r="AU351" s="90"/>
      <c r="AV351" s="90"/>
      <c r="AW351" s="90"/>
      <c r="AX351" s="90"/>
      <c r="AY351" s="90"/>
      <c r="AZ351" s="90"/>
      <c r="BA351" s="90"/>
    </row>
    <row r="352" spans="3:53">
      <c r="C352" s="91"/>
      <c r="D352" s="91"/>
      <c r="E352" s="91"/>
      <c r="F352" s="91"/>
      <c r="G352" s="91"/>
      <c r="H352" s="91"/>
      <c r="I352" s="91"/>
      <c r="J352" s="91"/>
      <c r="K352" s="91"/>
      <c r="L352" s="91"/>
      <c r="M352" s="91"/>
      <c r="N352" s="91"/>
      <c r="O352" s="91"/>
      <c r="P352" s="91"/>
      <c r="Q352" s="90"/>
      <c r="R352" s="90"/>
      <c r="S352" s="90"/>
      <c r="T352" s="90"/>
      <c r="U352" s="90"/>
      <c r="V352" s="90"/>
      <c r="W352" s="90"/>
      <c r="X352" s="90"/>
      <c r="Y352" s="90"/>
      <c r="Z352" s="90"/>
      <c r="AA352" s="90"/>
      <c r="AB352" s="90"/>
      <c r="AC352" s="90"/>
      <c r="AD352" s="90"/>
      <c r="AE352" s="90"/>
      <c r="AF352" s="90"/>
      <c r="AG352" s="90"/>
      <c r="AH352" s="90"/>
      <c r="AI352" s="90"/>
      <c r="AJ352" s="90"/>
      <c r="AK352" s="90"/>
      <c r="AL352" s="90"/>
      <c r="AM352" s="90"/>
      <c r="AN352" s="90"/>
      <c r="AO352" s="90"/>
      <c r="AP352" s="90"/>
      <c r="AQ352" s="90"/>
      <c r="AR352" s="90"/>
      <c r="AS352" s="90"/>
      <c r="AT352" s="90"/>
      <c r="AU352" s="90"/>
      <c r="AV352" s="90"/>
      <c r="AW352" s="90"/>
      <c r="AX352" s="90"/>
      <c r="AY352" s="90"/>
      <c r="AZ352" s="90"/>
      <c r="BA352" s="90"/>
    </row>
    <row r="353" spans="3:53">
      <c r="C353" s="91"/>
      <c r="D353" s="91"/>
      <c r="E353" s="91"/>
      <c r="F353" s="91"/>
      <c r="G353" s="91"/>
      <c r="H353" s="91"/>
      <c r="I353" s="91"/>
      <c r="J353" s="91"/>
      <c r="K353" s="91"/>
      <c r="L353" s="91"/>
      <c r="M353" s="91"/>
      <c r="N353" s="91"/>
      <c r="O353" s="91"/>
      <c r="P353" s="91"/>
      <c r="Q353" s="90"/>
      <c r="R353" s="90"/>
      <c r="S353" s="90"/>
      <c r="T353" s="90"/>
      <c r="U353" s="90"/>
      <c r="V353" s="90"/>
      <c r="W353" s="90"/>
      <c r="X353" s="90"/>
      <c r="Y353" s="90"/>
      <c r="Z353" s="90"/>
      <c r="AA353" s="90"/>
      <c r="AB353" s="90"/>
      <c r="AC353" s="90"/>
      <c r="AD353" s="90"/>
      <c r="AE353" s="90"/>
      <c r="AF353" s="90"/>
      <c r="AG353" s="90"/>
      <c r="AH353" s="90"/>
      <c r="AI353" s="90"/>
      <c r="AJ353" s="90"/>
      <c r="AK353" s="90"/>
      <c r="AL353" s="90"/>
      <c r="AM353" s="90"/>
      <c r="AN353" s="90"/>
      <c r="AO353" s="90"/>
      <c r="AP353" s="90"/>
      <c r="AQ353" s="90"/>
      <c r="AR353" s="90"/>
      <c r="AS353" s="90"/>
      <c r="AT353" s="90"/>
      <c r="AU353" s="90"/>
      <c r="AV353" s="90"/>
      <c r="AW353" s="90"/>
      <c r="AX353" s="90"/>
      <c r="AY353" s="90"/>
      <c r="AZ353" s="90"/>
      <c r="BA353" s="90"/>
    </row>
    <row r="354" spans="3:53">
      <c r="C354" s="91"/>
      <c r="D354" s="91"/>
      <c r="E354" s="91"/>
      <c r="F354" s="91"/>
      <c r="G354" s="91"/>
      <c r="H354" s="91"/>
      <c r="I354" s="91"/>
      <c r="J354" s="91"/>
      <c r="K354" s="91"/>
      <c r="L354" s="91"/>
      <c r="M354" s="91"/>
      <c r="N354" s="91"/>
      <c r="O354" s="91"/>
      <c r="P354" s="91"/>
      <c r="Q354" s="90"/>
      <c r="R354" s="90"/>
      <c r="S354" s="90"/>
      <c r="T354" s="90"/>
      <c r="U354" s="90"/>
      <c r="V354" s="90"/>
      <c r="W354" s="90"/>
      <c r="X354" s="90"/>
      <c r="Y354" s="90"/>
      <c r="Z354" s="90"/>
      <c r="AA354" s="90"/>
      <c r="AB354" s="90"/>
      <c r="AC354" s="90"/>
      <c r="AD354" s="90"/>
      <c r="AE354" s="90"/>
      <c r="AF354" s="90"/>
      <c r="AG354" s="90"/>
      <c r="AH354" s="90"/>
      <c r="AI354" s="90"/>
      <c r="AJ354" s="90"/>
      <c r="AK354" s="90"/>
      <c r="AL354" s="90"/>
      <c r="AM354" s="90"/>
      <c r="AN354" s="90"/>
      <c r="AO354" s="90"/>
      <c r="AP354" s="90"/>
      <c r="AQ354" s="90"/>
      <c r="AR354" s="90"/>
      <c r="AS354" s="90"/>
      <c r="AT354" s="90"/>
      <c r="AU354" s="90"/>
      <c r="AV354" s="90"/>
      <c r="AW354" s="90"/>
      <c r="AX354" s="90"/>
      <c r="AY354" s="90"/>
      <c r="AZ354" s="90"/>
      <c r="BA354" s="90"/>
    </row>
    <row r="355" spans="3:53">
      <c r="C355" s="91"/>
      <c r="D355" s="91"/>
      <c r="E355" s="91"/>
      <c r="F355" s="91"/>
      <c r="G355" s="91"/>
      <c r="H355" s="91"/>
      <c r="I355" s="91"/>
      <c r="J355" s="91"/>
      <c r="K355" s="91"/>
      <c r="L355" s="91"/>
      <c r="M355" s="91"/>
      <c r="N355" s="91"/>
      <c r="O355" s="91"/>
      <c r="P355" s="91"/>
      <c r="Q355" s="90"/>
      <c r="R355" s="90"/>
      <c r="S355" s="90"/>
      <c r="T355" s="90"/>
      <c r="U355" s="90"/>
      <c r="V355" s="90"/>
      <c r="W355" s="90"/>
      <c r="X355" s="90"/>
      <c r="Y355" s="90"/>
      <c r="Z355" s="90"/>
      <c r="AA355" s="90"/>
      <c r="AB355" s="90"/>
      <c r="AC355" s="90"/>
      <c r="AD355" s="90"/>
      <c r="AE355" s="90"/>
      <c r="AF355" s="90"/>
      <c r="AG355" s="90"/>
      <c r="AH355" s="90"/>
      <c r="AI355" s="90"/>
      <c r="AJ355" s="90"/>
      <c r="AK355" s="90"/>
      <c r="AL355" s="90"/>
      <c r="AM355" s="90"/>
      <c r="AN355" s="90"/>
      <c r="AO355" s="90"/>
      <c r="AP355" s="90"/>
      <c r="AQ355" s="90"/>
      <c r="AR355" s="90"/>
      <c r="AS355" s="90"/>
      <c r="AT355" s="90"/>
      <c r="AU355" s="90"/>
      <c r="AV355" s="90"/>
      <c r="AW355" s="90"/>
      <c r="AX355" s="90"/>
      <c r="AY355" s="90"/>
      <c r="AZ355" s="90"/>
      <c r="BA355" s="90"/>
    </row>
    <row r="356" spans="3:53">
      <c r="C356" s="91"/>
      <c r="D356" s="91"/>
      <c r="E356" s="91"/>
      <c r="F356" s="91"/>
      <c r="G356" s="91"/>
      <c r="H356" s="91"/>
      <c r="I356" s="91"/>
      <c r="J356" s="91"/>
      <c r="K356" s="91"/>
      <c r="L356" s="91"/>
      <c r="M356" s="91"/>
      <c r="N356" s="91"/>
      <c r="O356" s="91"/>
      <c r="P356" s="91"/>
      <c r="Q356" s="90"/>
      <c r="R356" s="90"/>
      <c r="S356" s="90"/>
      <c r="T356" s="90"/>
      <c r="U356" s="90"/>
      <c r="V356" s="90"/>
      <c r="W356" s="90"/>
      <c r="X356" s="90"/>
      <c r="Y356" s="90"/>
      <c r="Z356" s="90"/>
      <c r="AA356" s="90"/>
      <c r="AB356" s="90"/>
      <c r="AC356" s="90"/>
      <c r="AD356" s="90"/>
      <c r="AE356" s="90"/>
      <c r="AF356" s="90"/>
      <c r="AG356" s="90"/>
      <c r="AH356" s="90"/>
      <c r="AI356" s="90"/>
      <c r="AJ356" s="90"/>
      <c r="AK356" s="90"/>
      <c r="AL356" s="90"/>
      <c r="AM356" s="90"/>
      <c r="AN356" s="90"/>
      <c r="AO356" s="90"/>
      <c r="AP356" s="90"/>
      <c r="AQ356" s="90"/>
      <c r="AR356" s="90"/>
      <c r="AS356" s="90"/>
      <c r="AT356" s="90"/>
      <c r="AU356" s="90"/>
      <c r="AV356" s="90"/>
      <c r="AW356" s="90"/>
      <c r="AX356" s="90"/>
      <c r="AY356" s="90"/>
      <c r="AZ356" s="90"/>
      <c r="BA356" s="90"/>
    </row>
    <row r="357" spans="3:53">
      <c r="C357" s="91"/>
      <c r="D357" s="91"/>
      <c r="E357" s="91"/>
      <c r="F357" s="91"/>
      <c r="G357" s="91"/>
      <c r="H357" s="91"/>
      <c r="I357" s="91"/>
      <c r="J357" s="91"/>
      <c r="K357" s="91"/>
      <c r="L357" s="91"/>
      <c r="M357" s="91"/>
      <c r="N357" s="91"/>
      <c r="O357" s="91"/>
      <c r="P357" s="91"/>
      <c r="Q357" s="90"/>
      <c r="R357" s="90"/>
      <c r="S357" s="90"/>
      <c r="T357" s="90"/>
      <c r="U357" s="90"/>
      <c r="V357" s="90"/>
      <c r="W357" s="90"/>
      <c r="X357" s="90"/>
      <c r="Y357" s="90"/>
      <c r="Z357" s="90"/>
      <c r="AA357" s="90"/>
      <c r="AB357" s="90"/>
      <c r="AC357" s="90"/>
      <c r="AD357" s="90"/>
      <c r="AE357" s="90"/>
      <c r="AF357" s="90"/>
      <c r="AG357" s="90"/>
      <c r="AH357" s="90"/>
      <c r="AI357" s="90"/>
      <c r="AJ357" s="90"/>
      <c r="AK357" s="90"/>
      <c r="AL357" s="90"/>
      <c r="AM357" s="90"/>
      <c r="AN357" s="90"/>
      <c r="AO357" s="90"/>
      <c r="AP357" s="90"/>
      <c r="AQ357" s="90"/>
      <c r="AR357" s="90"/>
      <c r="AS357" s="90"/>
      <c r="AT357" s="90"/>
      <c r="AU357" s="90"/>
      <c r="AV357" s="90"/>
      <c r="AW357" s="90"/>
      <c r="AX357" s="90"/>
      <c r="AY357" s="90"/>
      <c r="AZ357" s="90"/>
      <c r="BA357" s="90"/>
    </row>
    <row r="358" spans="3:53">
      <c r="C358" s="91"/>
      <c r="D358" s="91"/>
      <c r="E358" s="91"/>
      <c r="F358" s="91"/>
      <c r="G358" s="91"/>
      <c r="H358" s="91"/>
      <c r="I358" s="91"/>
      <c r="J358" s="91"/>
      <c r="K358" s="91"/>
      <c r="L358" s="91"/>
      <c r="M358" s="91"/>
      <c r="N358" s="91"/>
      <c r="O358" s="91"/>
      <c r="P358" s="91"/>
      <c r="Q358" s="90"/>
      <c r="R358" s="90"/>
      <c r="S358" s="90"/>
      <c r="T358" s="90"/>
      <c r="U358" s="90"/>
      <c r="V358" s="90"/>
      <c r="W358" s="90"/>
      <c r="X358" s="90"/>
      <c r="Y358" s="90"/>
      <c r="Z358" s="90"/>
      <c r="AA358" s="90"/>
      <c r="AB358" s="90"/>
      <c r="AC358" s="90"/>
      <c r="AD358" s="90"/>
      <c r="AE358" s="90"/>
      <c r="AF358" s="90"/>
      <c r="AG358" s="90"/>
      <c r="AH358" s="90"/>
      <c r="AI358" s="90"/>
      <c r="AJ358" s="90"/>
      <c r="AK358" s="90"/>
      <c r="AL358" s="90"/>
      <c r="AM358" s="90"/>
      <c r="AN358" s="90"/>
      <c r="AO358" s="90"/>
      <c r="AP358" s="90"/>
      <c r="AQ358" s="90"/>
      <c r="AR358" s="90"/>
      <c r="AS358" s="90"/>
      <c r="AT358" s="90"/>
      <c r="AU358" s="90"/>
      <c r="AV358" s="90"/>
      <c r="AW358" s="90"/>
      <c r="AX358" s="90"/>
      <c r="AY358" s="90"/>
      <c r="AZ358" s="90"/>
      <c r="BA358" s="90"/>
    </row>
    <row r="359" spans="3:53">
      <c r="C359" s="91"/>
      <c r="D359" s="91"/>
      <c r="E359" s="91"/>
      <c r="F359" s="91"/>
      <c r="G359" s="91"/>
      <c r="H359" s="91"/>
      <c r="I359" s="91"/>
      <c r="J359" s="91"/>
      <c r="K359" s="91"/>
      <c r="L359" s="91"/>
      <c r="M359" s="91"/>
      <c r="N359" s="91"/>
      <c r="O359" s="91"/>
      <c r="P359" s="91"/>
      <c r="Q359" s="90"/>
      <c r="R359" s="90"/>
      <c r="S359" s="90"/>
      <c r="T359" s="90"/>
      <c r="U359" s="90"/>
      <c r="V359" s="90"/>
      <c r="W359" s="90"/>
      <c r="X359" s="90"/>
      <c r="Y359" s="90"/>
      <c r="Z359" s="90"/>
      <c r="AA359" s="90"/>
      <c r="AB359" s="90"/>
      <c r="AC359" s="90"/>
      <c r="AD359" s="90"/>
      <c r="AE359" s="90"/>
      <c r="AF359" s="90"/>
      <c r="AG359" s="90"/>
      <c r="AH359" s="90"/>
      <c r="AI359" s="90"/>
      <c r="AJ359" s="90"/>
      <c r="AK359" s="90"/>
      <c r="AL359" s="90"/>
      <c r="AM359" s="90"/>
      <c r="AN359" s="90"/>
      <c r="AO359" s="90"/>
      <c r="AP359" s="90"/>
      <c r="AQ359" s="90"/>
      <c r="AR359" s="90"/>
      <c r="AS359" s="90"/>
      <c r="AT359" s="90"/>
      <c r="AU359" s="90"/>
      <c r="AV359" s="90"/>
      <c r="AW359" s="90"/>
      <c r="AX359" s="90"/>
      <c r="AY359" s="90"/>
      <c r="AZ359" s="90"/>
      <c r="BA359" s="90"/>
    </row>
    <row r="360" spans="3:53">
      <c r="C360" s="91"/>
      <c r="D360" s="91"/>
      <c r="E360" s="91"/>
      <c r="F360" s="91"/>
      <c r="G360" s="91"/>
      <c r="H360" s="91"/>
      <c r="I360" s="91"/>
      <c r="J360" s="91"/>
      <c r="K360" s="91"/>
      <c r="L360" s="91"/>
      <c r="M360" s="91"/>
      <c r="N360" s="91"/>
      <c r="O360" s="91"/>
      <c r="P360" s="91"/>
      <c r="Q360" s="90"/>
      <c r="R360" s="90"/>
      <c r="S360" s="90"/>
      <c r="T360" s="90"/>
      <c r="U360" s="90"/>
      <c r="V360" s="90"/>
      <c r="W360" s="90"/>
      <c r="X360" s="90"/>
      <c r="Y360" s="90"/>
      <c r="Z360" s="90"/>
      <c r="AA360" s="90"/>
      <c r="AB360" s="90"/>
      <c r="AC360" s="90"/>
      <c r="AD360" s="90"/>
      <c r="AE360" s="90"/>
      <c r="AF360" s="90"/>
      <c r="AG360" s="90"/>
      <c r="AH360" s="90"/>
      <c r="AI360" s="90"/>
      <c r="AJ360" s="90"/>
      <c r="AK360" s="90"/>
      <c r="AL360" s="90"/>
      <c r="AM360" s="90"/>
      <c r="AN360" s="90"/>
      <c r="AO360" s="90"/>
      <c r="AP360" s="90"/>
      <c r="AQ360" s="90"/>
      <c r="AR360" s="90"/>
      <c r="AS360" s="90"/>
      <c r="AT360" s="90"/>
      <c r="AU360" s="90"/>
      <c r="AV360" s="90"/>
      <c r="AW360" s="90"/>
      <c r="AX360" s="90"/>
      <c r="AY360" s="90"/>
      <c r="AZ360" s="90"/>
      <c r="BA360" s="90"/>
    </row>
    <row r="361" spans="3:53">
      <c r="C361" s="91"/>
      <c r="D361" s="91"/>
      <c r="E361" s="91"/>
      <c r="F361" s="91"/>
      <c r="G361" s="91"/>
      <c r="H361" s="91"/>
      <c r="I361" s="91"/>
      <c r="J361" s="91"/>
      <c r="K361" s="91"/>
      <c r="L361" s="91"/>
      <c r="M361" s="91"/>
      <c r="N361" s="91"/>
      <c r="O361" s="91"/>
      <c r="P361" s="91"/>
      <c r="Q361" s="90"/>
      <c r="R361" s="90"/>
      <c r="S361" s="90"/>
      <c r="T361" s="90"/>
      <c r="U361" s="90"/>
      <c r="V361" s="90"/>
      <c r="W361" s="90"/>
      <c r="X361" s="90"/>
      <c r="Y361" s="90"/>
      <c r="Z361" s="90"/>
      <c r="AA361" s="90"/>
      <c r="AB361" s="90"/>
      <c r="AC361" s="90"/>
      <c r="AD361" s="90"/>
      <c r="AE361" s="90"/>
      <c r="AF361" s="90"/>
      <c r="AG361" s="90"/>
      <c r="AH361" s="90"/>
      <c r="AI361" s="90"/>
      <c r="AJ361" s="90"/>
      <c r="AK361" s="90"/>
      <c r="AL361" s="90"/>
      <c r="AM361" s="90"/>
      <c r="AN361" s="90"/>
      <c r="AO361" s="90"/>
      <c r="AP361" s="90"/>
      <c r="AQ361" s="90"/>
      <c r="AR361" s="90"/>
      <c r="AS361" s="90"/>
      <c r="AT361" s="90"/>
      <c r="AU361" s="90"/>
      <c r="AV361" s="90"/>
      <c r="AW361" s="90"/>
      <c r="AX361" s="90"/>
      <c r="AY361" s="90"/>
      <c r="AZ361" s="90"/>
      <c r="BA361" s="90"/>
    </row>
    <row r="362" spans="3:53">
      <c r="C362" s="91"/>
      <c r="D362" s="91"/>
      <c r="E362" s="91"/>
      <c r="F362" s="91"/>
      <c r="G362" s="91"/>
      <c r="H362" s="91"/>
      <c r="I362" s="91"/>
      <c r="J362" s="91"/>
      <c r="K362" s="91"/>
      <c r="L362" s="91"/>
      <c r="M362" s="91"/>
      <c r="N362" s="91"/>
      <c r="O362" s="91"/>
      <c r="P362" s="91"/>
      <c r="Q362" s="90"/>
      <c r="R362" s="90"/>
      <c r="S362" s="90"/>
      <c r="T362" s="90"/>
      <c r="U362" s="90"/>
      <c r="V362" s="90"/>
      <c r="W362" s="90"/>
      <c r="X362" s="90"/>
      <c r="Y362" s="90"/>
      <c r="Z362" s="90"/>
      <c r="AA362" s="90"/>
      <c r="AB362" s="90"/>
      <c r="AC362" s="90"/>
      <c r="AD362" s="90"/>
      <c r="AE362" s="90"/>
      <c r="AF362" s="90"/>
      <c r="AG362" s="90"/>
      <c r="AH362" s="90"/>
      <c r="AI362" s="90"/>
      <c r="AJ362" s="90"/>
      <c r="AK362" s="90"/>
      <c r="AL362" s="90"/>
      <c r="AM362" s="90"/>
      <c r="AN362" s="90"/>
      <c r="AO362" s="90"/>
      <c r="AP362" s="90"/>
      <c r="AQ362" s="90"/>
      <c r="AR362" s="90"/>
      <c r="AS362" s="90"/>
      <c r="AT362" s="90"/>
      <c r="AU362" s="90"/>
      <c r="AV362" s="90"/>
      <c r="AW362" s="90"/>
      <c r="AX362" s="90"/>
      <c r="AY362" s="90"/>
      <c r="AZ362" s="90"/>
      <c r="BA362" s="90"/>
    </row>
    <row r="363" spans="3:53">
      <c r="C363" s="91"/>
      <c r="D363" s="91"/>
      <c r="E363" s="91"/>
      <c r="F363" s="91"/>
      <c r="G363" s="91"/>
      <c r="H363" s="91"/>
      <c r="I363" s="91"/>
      <c r="J363" s="91"/>
      <c r="K363" s="91"/>
      <c r="L363" s="91"/>
      <c r="M363" s="91"/>
      <c r="N363" s="91"/>
      <c r="O363" s="91"/>
      <c r="P363" s="91"/>
      <c r="Q363" s="90"/>
      <c r="R363" s="90"/>
      <c r="S363" s="90"/>
      <c r="T363" s="90"/>
      <c r="U363" s="90"/>
      <c r="V363" s="90"/>
      <c r="W363" s="90"/>
      <c r="X363" s="90"/>
      <c r="Y363" s="90"/>
      <c r="Z363" s="90"/>
      <c r="AA363" s="90"/>
      <c r="AB363" s="90"/>
      <c r="AC363" s="90"/>
      <c r="AD363" s="90"/>
      <c r="AE363" s="90"/>
      <c r="AF363" s="90"/>
      <c r="AG363" s="90"/>
      <c r="AH363" s="90"/>
      <c r="AI363" s="90"/>
      <c r="AJ363" s="90"/>
      <c r="AK363" s="90"/>
      <c r="AL363" s="90"/>
      <c r="AM363" s="90"/>
      <c r="AN363" s="90"/>
      <c r="AO363" s="90"/>
      <c r="AP363" s="90"/>
      <c r="AQ363" s="90"/>
      <c r="AR363" s="90"/>
      <c r="AS363" s="90"/>
      <c r="AT363" s="90"/>
      <c r="AU363" s="90"/>
      <c r="AV363" s="90"/>
      <c r="AW363" s="90"/>
      <c r="AX363" s="90"/>
      <c r="AY363" s="90"/>
      <c r="AZ363" s="90"/>
      <c r="BA363" s="90"/>
    </row>
    <row r="364" spans="3:53">
      <c r="C364" s="91"/>
      <c r="D364" s="91"/>
      <c r="E364" s="91"/>
      <c r="F364" s="91"/>
      <c r="G364" s="91"/>
      <c r="H364" s="91"/>
      <c r="I364" s="91"/>
      <c r="J364" s="91"/>
      <c r="K364" s="91"/>
      <c r="L364" s="91"/>
      <c r="M364" s="91"/>
      <c r="N364" s="91"/>
      <c r="O364" s="91"/>
      <c r="P364" s="91"/>
      <c r="Q364" s="90"/>
      <c r="R364" s="90"/>
      <c r="S364" s="90"/>
      <c r="T364" s="90"/>
      <c r="U364" s="90"/>
      <c r="V364" s="90"/>
      <c r="W364" s="90"/>
      <c r="X364" s="90"/>
      <c r="Y364" s="90"/>
      <c r="Z364" s="90"/>
      <c r="AA364" s="90"/>
      <c r="AB364" s="90"/>
      <c r="AC364" s="90"/>
      <c r="AD364" s="90"/>
      <c r="AE364" s="90"/>
      <c r="AF364" s="90"/>
      <c r="AG364" s="90"/>
      <c r="AH364" s="90"/>
      <c r="AI364" s="90"/>
      <c r="AJ364" s="90"/>
      <c r="AK364" s="90"/>
      <c r="AL364" s="90"/>
      <c r="AM364" s="90"/>
      <c r="AN364" s="90"/>
      <c r="AO364" s="90"/>
      <c r="AP364" s="90"/>
      <c r="AQ364" s="90"/>
      <c r="AR364" s="90"/>
      <c r="AS364" s="90"/>
      <c r="AT364" s="90"/>
      <c r="AU364" s="90"/>
      <c r="AV364" s="90"/>
      <c r="AW364" s="90"/>
      <c r="AX364" s="90"/>
      <c r="AY364" s="90"/>
      <c r="AZ364" s="90"/>
      <c r="BA364" s="90"/>
    </row>
    <row r="365" spans="3:53">
      <c r="C365" s="91"/>
      <c r="D365" s="91"/>
      <c r="E365" s="91"/>
      <c r="F365" s="91"/>
      <c r="G365" s="91"/>
      <c r="H365" s="91"/>
      <c r="I365" s="91"/>
      <c r="J365" s="91"/>
      <c r="K365" s="91"/>
      <c r="L365" s="91"/>
      <c r="M365" s="91"/>
      <c r="N365" s="91"/>
      <c r="O365" s="91"/>
      <c r="P365" s="91"/>
      <c r="Q365" s="90"/>
      <c r="R365" s="90"/>
      <c r="S365" s="90"/>
      <c r="T365" s="90"/>
      <c r="U365" s="90"/>
      <c r="V365" s="90"/>
      <c r="W365" s="90"/>
      <c r="X365" s="90"/>
      <c r="Y365" s="90"/>
      <c r="Z365" s="90"/>
      <c r="AA365" s="90"/>
      <c r="AB365" s="90"/>
      <c r="AC365" s="90"/>
      <c r="AD365" s="90"/>
      <c r="AE365" s="90"/>
      <c r="AF365" s="90"/>
      <c r="AG365" s="90"/>
      <c r="AH365" s="90"/>
      <c r="AI365" s="90"/>
      <c r="AJ365" s="90"/>
      <c r="AK365" s="90"/>
      <c r="AL365" s="90"/>
      <c r="AM365" s="90"/>
      <c r="AN365" s="90"/>
      <c r="AO365" s="90"/>
      <c r="AP365" s="90"/>
      <c r="AQ365" s="90"/>
      <c r="AR365" s="90"/>
      <c r="AS365" s="90"/>
      <c r="AT365" s="90"/>
      <c r="AU365" s="90"/>
      <c r="AV365" s="90"/>
      <c r="AW365" s="90"/>
      <c r="AX365" s="90"/>
      <c r="AY365" s="90"/>
      <c r="AZ365" s="90"/>
      <c r="BA365" s="90"/>
    </row>
    <row r="366" spans="3:53">
      <c r="C366" s="91"/>
      <c r="D366" s="91"/>
      <c r="E366" s="91"/>
      <c r="F366" s="91"/>
      <c r="G366" s="91"/>
      <c r="H366" s="91"/>
      <c r="I366" s="91"/>
      <c r="J366" s="91"/>
      <c r="K366" s="91"/>
      <c r="L366" s="91"/>
      <c r="M366" s="91"/>
      <c r="N366" s="91"/>
      <c r="O366" s="91"/>
      <c r="P366" s="91"/>
      <c r="Q366" s="90"/>
      <c r="R366" s="90"/>
      <c r="S366" s="90"/>
      <c r="T366" s="90"/>
      <c r="U366" s="90"/>
      <c r="V366" s="90"/>
      <c r="W366" s="90"/>
      <c r="X366" s="90"/>
      <c r="Y366" s="90"/>
      <c r="Z366" s="90"/>
      <c r="AA366" s="90"/>
      <c r="AB366" s="90"/>
      <c r="AC366" s="90"/>
      <c r="AD366" s="90"/>
      <c r="AE366" s="90"/>
      <c r="AF366" s="90"/>
      <c r="AG366" s="90"/>
      <c r="AH366" s="90"/>
      <c r="AI366" s="90"/>
      <c r="AJ366" s="90"/>
      <c r="AK366" s="90"/>
      <c r="AL366" s="90"/>
      <c r="AM366" s="90"/>
      <c r="AN366" s="90"/>
      <c r="AO366" s="90"/>
      <c r="AP366" s="90"/>
      <c r="AQ366" s="90"/>
      <c r="AR366" s="90"/>
      <c r="AS366" s="90"/>
      <c r="AT366" s="90"/>
      <c r="AU366" s="90"/>
      <c r="AV366" s="90"/>
      <c r="AW366" s="90"/>
      <c r="AX366" s="90"/>
      <c r="AY366" s="90"/>
      <c r="AZ366" s="90"/>
      <c r="BA366" s="90"/>
    </row>
    <row r="367" spans="3:53">
      <c r="C367" s="91"/>
      <c r="D367" s="91"/>
      <c r="E367" s="91"/>
      <c r="F367" s="91"/>
      <c r="G367" s="91"/>
      <c r="H367" s="91"/>
      <c r="I367" s="91"/>
      <c r="J367" s="91"/>
      <c r="K367" s="91"/>
      <c r="L367" s="91"/>
      <c r="M367" s="91"/>
      <c r="N367" s="91"/>
      <c r="O367" s="91"/>
      <c r="P367" s="91"/>
      <c r="Q367" s="90"/>
      <c r="R367" s="90"/>
      <c r="S367" s="90"/>
      <c r="T367" s="90"/>
      <c r="U367" s="90"/>
      <c r="V367" s="90"/>
      <c r="W367" s="90"/>
      <c r="X367" s="90"/>
      <c r="Y367" s="90"/>
      <c r="Z367" s="90"/>
      <c r="AA367" s="90"/>
      <c r="AB367" s="90"/>
      <c r="AC367" s="90"/>
      <c r="AD367" s="90"/>
      <c r="AE367" s="90"/>
      <c r="AF367" s="90"/>
      <c r="AG367" s="90"/>
      <c r="AH367" s="90"/>
      <c r="AI367" s="90"/>
      <c r="AJ367" s="90"/>
      <c r="AK367" s="90"/>
      <c r="AL367" s="90"/>
      <c r="AM367" s="90"/>
      <c r="AN367" s="90"/>
      <c r="AO367" s="90"/>
      <c r="AP367" s="90"/>
      <c r="AQ367" s="90"/>
      <c r="AR367" s="90"/>
      <c r="AS367" s="90"/>
      <c r="AT367" s="90"/>
      <c r="AU367" s="90"/>
      <c r="AV367" s="90"/>
      <c r="AW367" s="90"/>
      <c r="AX367" s="90"/>
      <c r="AY367" s="90"/>
      <c r="AZ367" s="90"/>
      <c r="BA367" s="90"/>
    </row>
    <row r="368" spans="3:53">
      <c r="C368" s="91"/>
      <c r="D368" s="91"/>
      <c r="E368" s="91"/>
      <c r="F368" s="91"/>
      <c r="G368" s="91"/>
      <c r="H368" s="91"/>
      <c r="I368" s="91"/>
      <c r="J368" s="91"/>
      <c r="K368" s="91"/>
      <c r="L368" s="91"/>
      <c r="M368" s="91"/>
      <c r="N368" s="91"/>
      <c r="O368" s="91"/>
      <c r="P368" s="91"/>
      <c r="Q368" s="90"/>
      <c r="R368" s="90"/>
      <c r="S368" s="90"/>
      <c r="T368" s="90"/>
      <c r="U368" s="90"/>
      <c r="V368" s="90"/>
      <c r="W368" s="90"/>
      <c r="X368" s="90"/>
      <c r="Y368" s="90"/>
      <c r="Z368" s="90"/>
      <c r="AA368" s="90"/>
      <c r="AB368" s="90"/>
      <c r="AC368" s="90"/>
      <c r="AD368" s="90"/>
      <c r="AE368" s="90"/>
      <c r="AF368" s="90"/>
      <c r="AG368" s="90"/>
      <c r="AH368" s="90"/>
      <c r="AI368" s="90"/>
      <c r="AJ368" s="90"/>
      <c r="AK368" s="90"/>
      <c r="AL368" s="90"/>
      <c r="AM368" s="90"/>
      <c r="AN368" s="90"/>
      <c r="AO368" s="90"/>
      <c r="AP368" s="90"/>
      <c r="AQ368" s="90"/>
      <c r="AR368" s="90"/>
      <c r="AS368" s="90"/>
      <c r="AT368" s="90"/>
      <c r="AU368" s="90"/>
      <c r="AV368" s="90"/>
      <c r="AW368" s="90"/>
      <c r="AX368" s="90"/>
      <c r="AY368" s="90"/>
      <c r="AZ368" s="90"/>
      <c r="BA368" s="90"/>
    </row>
    <row r="369" spans="3:53">
      <c r="C369" s="91"/>
      <c r="D369" s="91"/>
      <c r="E369" s="91"/>
      <c r="F369" s="91"/>
      <c r="G369" s="91"/>
      <c r="H369" s="91"/>
      <c r="I369" s="91"/>
      <c r="J369" s="91"/>
      <c r="K369" s="91"/>
      <c r="L369" s="91"/>
      <c r="M369" s="91"/>
      <c r="N369" s="91"/>
      <c r="O369" s="91"/>
      <c r="P369" s="91"/>
      <c r="Q369" s="90"/>
      <c r="R369" s="90"/>
      <c r="S369" s="90"/>
      <c r="T369" s="90"/>
      <c r="U369" s="90"/>
      <c r="V369" s="90"/>
      <c r="W369" s="90"/>
      <c r="X369" s="90"/>
      <c r="Y369" s="90"/>
      <c r="Z369" s="90"/>
      <c r="AA369" s="90"/>
      <c r="AB369" s="90"/>
      <c r="AC369" s="90"/>
      <c r="AD369" s="90"/>
      <c r="AE369" s="90"/>
      <c r="AF369" s="90"/>
      <c r="AG369" s="90"/>
      <c r="AH369" s="90"/>
      <c r="AI369" s="90"/>
      <c r="AJ369" s="90"/>
      <c r="AK369" s="90"/>
      <c r="AL369" s="90"/>
      <c r="AM369" s="90"/>
      <c r="AN369" s="90"/>
      <c r="AO369" s="90"/>
      <c r="AP369" s="90"/>
      <c r="AQ369" s="90"/>
      <c r="AR369" s="90"/>
      <c r="AS369" s="90"/>
      <c r="AT369" s="90"/>
      <c r="AU369" s="90"/>
      <c r="AV369" s="90"/>
      <c r="AW369" s="90"/>
      <c r="AX369" s="90"/>
      <c r="AY369" s="90"/>
      <c r="AZ369" s="90"/>
      <c r="BA369" s="90"/>
    </row>
    <row r="370" spans="3:53">
      <c r="C370" s="91"/>
      <c r="D370" s="91"/>
      <c r="E370" s="91"/>
      <c r="F370" s="91"/>
      <c r="G370" s="91"/>
      <c r="H370" s="91"/>
      <c r="I370" s="91"/>
      <c r="J370" s="91"/>
      <c r="K370" s="91"/>
      <c r="L370" s="91"/>
      <c r="M370" s="91"/>
      <c r="N370" s="91"/>
      <c r="O370" s="91"/>
      <c r="P370" s="91"/>
      <c r="Q370" s="90"/>
      <c r="R370" s="90"/>
      <c r="S370" s="90"/>
      <c r="T370" s="90"/>
      <c r="U370" s="90"/>
      <c r="V370" s="90"/>
      <c r="W370" s="90"/>
      <c r="X370" s="90"/>
      <c r="Y370" s="90"/>
      <c r="Z370" s="90"/>
      <c r="AA370" s="90"/>
      <c r="AB370" s="90"/>
      <c r="AC370" s="90"/>
      <c r="AD370" s="90"/>
      <c r="AE370" s="90"/>
      <c r="AF370" s="90"/>
      <c r="AG370" s="90"/>
      <c r="AH370" s="90"/>
      <c r="AI370" s="90"/>
      <c r="AJ370" s="90"/>
      <c r="AK370" s="90"/>
      <c r="AL370" s="90"/>
      <c r="AM370" s="90"/>
      <c r="AN370" s="90"/>
      <c r="AO370" s="90"/>
      <c r="AP370" s="90"/>
      <c r="AQ370" s="90"/>
      <c r="AR370" s="90"/>
      <c r="AS370" s="90"/>
      <c r="AT370" s="90"/>
      <c r="AU370" s="90"/>
      <c r="AV370" s="90"/>
      <c r="AW370" s="90"/>
      <c r="AX370" s="90"/>
      <c r="AY370" s="90"/>
      <c r="AZ370" s="90"/>
      <c r="BA370" s="90"/>
    </row>
    <row r="371" spans="3:53">
      <c r="C371" s="91"/>
      <c r="D371" s="91"/>
      <c r="E371" s="91"/>
      <c r="F371" s="91"/>
      <c r="G371" s="91"/>
      <c r="H371" s="91"/>
      <c r="I371" s="91"/>
      <c r="J371" s="91"/>
      <c r="K371" s="91"/>
      <c r="L371" s="91"/>
      <c r="M371" s="91"/>
      <c r="N371" s="91"/>
      <c r="O371" s="91"/>
      <c r="P371" s="91"/>
      <c r="Q371" s="90"/>
      <c r="R371" s="90"/>
      <c r="S371" s="90"/>
      <c r="T371" s="90"/>
      <c r="U371" s="90"/>
      <c r="V371" s="90"/>
      <c r="W371" s="90"/>
      <c r="X371" s="90"/>
      <c r="Y371" s="90"/>
      <c r="Z371" s="90"/>
      <c r="AA371" s="90"/>
      <c r="AB371" s="90"/>
      <c r="AC371" s="90"/>
      <c r="AD371" s="90"/>
      <c r="AE371" s="90"/>
      <c r="AF371" s="90"/>
      <c r="AG371" s="90"/>
      <c r="AH371" s="90"/>
      <c r="AI371" s="90"/>
      <c r="AJ371" s="90"/>
      <c r="AK371" s="90"/>
      <c r="AL371" s="90"/>
      <c r="AM371" s="90"/>
      <c r="AN371" s="90"/>
      <c r="AO371" s="90"/>
      <c r="AP371" s="90"/>
      <c r="AQ371" s="90"/>
      <c r="AR371" s="90"/>
      <c r="AS371" s="90"/>
      <c r="AT371" s="90"/>
      <c r="AU371" s="90"/>
      <c r="AV371" s="90"/>
      <c r="AW371" s="90"/>
      <c r="AX371" s="90"/>
      <c r="AY371" s="90"/>
      <c r="AZ371" s="90"/>
      <c r="BA371" s="90"/>
    </row>
    <row r="372" spans="3:53">
      <c r="C372" s="91"/>
      <c r="D372" s="91"/>
      <c r="E372" s="91"/>
      <c r="F372" s="91"/>
      <c r="G372" s="91"/>
      <c r="H372" s="91"/>
      <c r="I372" s="91"/>
      <c r="J372" s="91"/>
      <c r="K372" s="91"/>
      <c r="L372" s="91"/>
      <c r="M372" s="91"/>
      <c r="N372" s="91"/>
      <c r="O372" s="91"/>
      <c r="P372" s="91"/>
      <c r="Q372" s="90"/>
      <c r="R372" s="90"/>
      <c r="S372" s="90"/>
      <c r="T372" s="90"/>
      <c r="U372" s="90"/>
      <c r="V372" s="90"/>
      <c r="W372" s="90"/>
      <c r="X372" s="90"/>
      <c r="Y372" s="90"/>
      <c r="Z372" s="90"/>
      <c r="AA372" s="90"/>
      <c r="AB372" s="90"/>
      <c r="AC372" s="90"/>
      <c r="AD372" s="90"/>
      <c r="AE372" s="90"/>
      <c r="AF372" s="90"/>
      <c r="AG372" s="90"/>
      <c r="AH372" s="90"/>
      <c r="AI372" s="90"/>
      <c r="AJ372" s="90"/>
      <c r="AK372" s="90"/>
      <c r="AL372" s="90"/>
      <c r="AM372" s="90"/>
      <c r="AN372" s="90"/>
      <c r="AO372" s="90"/>
      <c r="AP372" s="90"/>
      <c r="AQ372" s="90"/>
      <c r="AR372" s="90"/>
      <c r="AS372" s="90"/>
      <c r="AT372" s="90"/>
      <c r="AU372" s="90"/>
      <c r="AV372" s="90"/>
      <c r="AW372" s="90"/>
      <c r="AX372" s="90"/>
      <c r="AY372" s="90"/>
      <c r="AZ372" s="90"/>
      <c r="BA372" s="90"/>
    </row>
    <row r="373" spans="3:53">
      <c r="C373" s="91"/>
      <c r="D373" s="91"/>
      <c r="E373" s="91"/>
      <c r="F373" s="91"/>
      <c r="G373" s="91"/>
      <c r="H373" s="91"/>
      <c r="I373" s="91"/>
      <c r="J373" s="91"/>
      <c r="K373" s="91"/>
      <c r="L373" s="91"/>
      <c r="M373" s="91"/>
      <c r="N373" s="91"/>
      <c r="O373" s="91"/>
      <c r="P373" s="91"/>
      <c r="Q373" s="90"/>
      <c r="R373" s="90"/>
      <c r="S373" s="90"/>
      <c r="T373" s="90"/>
      <c r="U373" s="90"/>
      <c r="V373" s="90"/>
      <c r="W373" s="90"/>
      <c r="X373" s="90"/>
      <c r="Y373" s="90"/>
      <c r="Z373" s="90"/>
      <c r="AA373" s="90"/>
      <c r="AB373" s="90"/>
      <c r="AC373" s="90"/>
      <c r="AD373" s="90"/>
      <c r="AE373" s="90"/>
      <c r="AF373" s="90"/>
      <c r="AG373" s="90"/>
      <c r="AH373" s="90"/>
      <c r="AI373" s="90"/>
      <c r="AJ373" s="90"/>
      <c r="AK373" s="90"/>
      <c r="AL373" s="90"/>
      <c r="AM373" s="90"/>
      <c r="AN373" s="90"/>
      <c r="AO373" s="90"/>
      <c r="AP373" s="90"/>
      <c r="AQ373" s="90"/>
      <c r="AR373" s="90"/>
      <c r="AS373" s="90"/>
      <c r="AT373" s="90"/>
      <c r="AU373" s="90"/>
      <c r="AV373" s="90"/>
      <c r="AW373" s="90"/>
      <c r="AX373" s="90"/>
      <c r="AY373" s="90"/>
      <c r="AZ373" s="90"/>
      <c r="BA373" s="90"/>
    </row>
    <row r="374" spans="3:53">
      <c r="C374" s="91"/>
      <c r="D374" s="91"/>
      <c r="E374" s="91"/>
      <c r="F374" s="91"/>
      <c r="G374" s="91"/>
      <c r="H374" s="91"/>
      <c r="I374" s="91"/>
      <c r="J374" s="91"/>
      <c r="K374" s="91"/>
      <c r="L374" s="91"/>
      <c r="M374" s="91"/>
      <c r="N374" s="91"/>
      <c r="O374" s="91"/>
      <c r="P374" s="91"/>
      <c r="Q374" s="90"/>
      <c r="R374" s="90"/>
      <c r="S374" s="90"/>
      <c r="T374" s="90"/>
      <c r="U374" s="90"/>
      <c r="V374" s="90"/>
      <c r="W374" s="90"/>
      <c r="X374" s="90"/>
      <c r="Y374" s="90"/>
      <c r="Z374" s="90"/>
      <c r="AA374" s="90"/>
      <c r="AB374" s="90"/>
      <c r="AC374" s="90"/>
      <c r="AD374" s="90"/>
      <c r="AE374" s="90"/>
      <c r="AF374" s="90"/>
      <c r="AG374" s="90"/>
      <c r="AH374" s="90"/>
      <c r="AI374" s="90"/>
      <c r="AJ374" s="90"/>
      <c r="AK374" s="90"/>
      <c r="AL374" s="90"/>
      <c r="AM374" s="90"/>
      <c r="AN374" s="90"/>
      <c r="AO374" s="90"/>
      <c r="AP374" s="90"/>
      <c r="AQ374" s="90"/>
      <c r="AR374" s="90"/>
      <c r="AS374" s="90"/>
      <c r="AT374" s="90"/>
      <c r="AU374" s="90"/>
      <c r="AV374" s="90"/>
      <c r="AW374" s="90"/>
      <c r="AX374" s="90"/>
      <c r="AY374" s="90"/>
      <c r="AZ374" s="90"/>
      <c r="BA374" s="90"/>
    </row>
    <row r="375" spans="3:53">
      <c r="C375" s="91"/>
      <c r="D375" s="91"/>
      <c r="E375" s="91"/>
      <c r="F375" s="91"/>
      <c r="G375" s="91"/>
      <c r="H375" s="91"/>
      <c r="I375" s="91"/>
      <c r="J375" s="91"/>
      <c r="K375" s="91"/>
      <c r="L375" s="91"/>
      <c r="M375" s="91"/>
      <c r="N375" s="91"/>
      <c r="O375" s="91"/>
      <c r="P375" s="91"/>
      <c r="Q375" s="90"/>
      <c r="R375" s="90"/>
      <c r="S375" s="90"/>
      <c r="T375" s="90"/>
      <c r="U375" s="90"/>
      <c r="V375" s="90"/>
      <c r="W375" s="90"/>
      <c r="X375" s="90"/>
      <c r="Y375" s="90"/>
      <c r="Z375" s="90"/>
      <c r="AA375" s="90"/>
      <c r="AB375" s="90"/>
      <c r="AC375" s="90"/>
      <c r="AD375" s="90"/>
      <c r="AE375" s="90"/>
      <c r="AF375" s="90"/>
      <c r="AG375" s="90"/>
      <c r="AH375" s="90"/>
      <c r="AI375" s="90"/>
      <c r="AJ375" s="90"/>
      <c r="AK375" s="90"/>
      <c r="AL375" s="90"/>
      <c r="AM375" s="90"/>
      <c r="AN375" s="90"/>
      <c r="AO375" s="90"/>
      <c r="AP375" s="90"/>
      <c r="AQ375" s="90"/>
      <c r="AR375" s="90"/>
      <c r="AS375" s="90"/>
      <c r="AT375" s="90"/>
      <c r="AU375" s="90"/>
      <c r="AV375" s="90"/>
      <c r="AW375" s="90"/>
      <c r="AX375" s="90"/>
      <c r="AY375" s="90"/>
      <c r="AZ375" s="90"/>
      <c r="BA375" s="90"/>
    </row>
    <row r="376" spans="3:53">
      <c r="C376" s="91"/>
      <c r="D376" s="91"/>
      <c r="E376" s="91"/>
      <c r="F376" s="91"/>
      <c r="G376" s="91"/>
      <c r="H376" s="91"/>
      <c r="I376" s="91"/>
      <c r="J376" s="91"/>
      <c r="K376" s="91"/>
      <c r="L376" s="91"/>
      <c r="M376" s="91"/>
      <c r="N376" s="91"/>
      <c r="O376" s="91"/>
      <c r="P376" s="91"/>
      <c r="Q376" s="90"/>
      <c r="R376" s="90"/>
      <c r="S376" s="90"/>
      <c r="T376" s="90"/>
      <c r="U376" s="90"/>
      <c r="V376" s="90"/>
      <c r="W376" s="90"/>
      <c r="X376" s="90"/>
      <c r="Y376" s="90"/>
      <c r="Z376" s="90"/>
      <c r="AA376" s="90"/>
      <c r="AB376" s="90"/>
      <c r="AC376" s="90"/>
      <c r="AD376" s="90"/>
      <c r="AE376" s="90"/>
      <c r="AF376" s="90"/>
      <c r="AG376" s="90"/>
      <c r="AH376" s="90"/>
      <c r="AI376" s="90"/>
      <c r="AJ376" s="90"/>
      <c r="AK376" s="90"/>
      <c r="AL376" s="90"/>
      <c r="AM376" s="90"/>
      <c r="AN376" s="90"/>
      <c r="AO376" s="90"/>
      <c r="AP376" s="90"/>
      <c r="AQ376" s="90"/>
      <c r="AR376" s="90"/>
      <c r="AS376" s="90"/>
      <c r="AT376" s="90"/>
      <c r="AU376" s="90"/>
      <c r="AV376" s="90"/>
      <c r="AW376" s="90"/>
      <c r="AX376" s="90"/>
      <c r="AY376" s="90"/>
      <c r="AZ376" s="90"/>
      <c r="BA376" s="90"/>
    </row>
    <row r="377" spans="3:53">
      <c r="C377" s="91"/>
      <c r="D377" s="91"/>
      <c r="E377" s="91"/>
      <c r="F377" s="91"/>
      <c r="G377" s="91"/>
      <c r="H377" s="91"/>
      <c r="I377" s="91"/>
      <c r="J377" s="91"/>
      <c r="K377" s="91"/>
      <c r="L377" s="91"/>
      <c r="M377" s="91"/>
      <c r="N377" s="91"/>
      <c r="O377" s="91"/>
      <c r="P377" s="91"/>
      <c r="Q377" s="90"/>
      <c r="R377" s="90"/>
      <c r="S377" s="90"/>
      <c r="T377" s="90"/>
      <c r="U377" s="90"/>
      <c r="V377" s="90"/>
      <c r="W377" s="90"/>
      <c r="X377" s="90"/>
      <c r="Y377" s="90"/>
      <c r="Z377" s="90"/>
      <c r="AA377" s="90"/>
      <c r="AB377" s="90"/>
      <c r="AC377" s="90"/>
      <c r="AD377" s="90"/>
      <c r="AE377" s="90"/>
      <c r="AF377" s="90"/>
      <c r="AG377" s="90"/>
      <c r="AH377" s="90"/>
      <c r="AI377" s="90"/>
      <c r="AJ377" s="90"/>
      <c r="AK377" s="90"/>
      <c r="AL377" s="90"/>
      <c r="AM377" s="90"/>
      <c r="AN377" s="90"/>
      <c r="AO377" s="90"/>
      <c r="AP377" s="90"/>
      <c r="AQ377" s="90"/>
      <c r="AR377" s="90"/>
      <c r="AS377" s="90"/>
      <c r="AT377" s="90"/>
      <c r="AU377" s="90"/>
      <c r="AV377" s="90"/>
      <c r="AW377" s="90"/>
      <c r="AX377" s="90"/>
      <c r="AY377" s="90"/>
      <c r="AZ377" s="90"/>
      <c r="BA377" s="90"/>
    </row>
    <row r="378" spans="3:53">
      <c r="C378" s="91"/>
      <c r="D378" s="91"/>
      <c r="E378" s="91"/>
      <c r="F378" s="91"/>
      <c r="G378" s="91"/>
      <c r="H378" s="91"/>
      <c r="I378" s="91"/>
      <c r="J378" s="91"/>
      <c r="K378" s="91"/>
      <c r="L378" s="91"/>
      <c r="M378" s="91"/>
      <c r="N378" s="91"/>
      <c r="O378" s="91"/>
      <c r="P378" s="91"/>
      <c r="Q378" s="90"/>
      <c r="R378" s="90"/>
      <c r="S378" s="90"/>
      <c r="T378" s="90"/>
      <c r="U378" s="90"/>
      <c r="V378" s="90"/>
      <c r="W378" s="90"/>
      <c r="X378" s="90"/>
      <c r="Y378" s="90"/>
      <c r="Z378" s="90"/>
      <c r="AA378" s="90"/>
      <c r="AB378" s="90"/>
      <c r="AC378" s="90"/>
      <c r="AD378" s="90"/>
      <c r="AE378" s="90"/>
      <c r="AF378" s="90"/>
      <c r="AG378" s="90"/>
      <c r="AH378" s="90"/>
      <c r="AI378" s="90"/>
      <c r="AJ378" s="90"/>
      <c r="AK378" s="90"/>
      <c r="AL378" s="90"/>
      <c r="AM378" s="90"/>
      <c r="AN378" s="90"/>
      <c r="AO378" s="90"/>
      <c r="AP378" s="90"/>
      <c r="AQ378" s="90"/>
      <c r="AR378" s="90"/>
      <c r="AS378" s="90"/>
      <c r="AT378" s="90"/>
      <c r="AU378" s="90"/>
      <c r="AV378" s="90"/>
      <c r="AW378" s="90"/>
      <c r="AX378" s="90"/>
      <c r="AY378" s="90"/>
      <c r="AZ378" s="90"/>
      <c r="BA378" s="90"/>
    </row>
    <row r="379" spans="3:53">
      <c r="C379" s="91"/>
      <c r="D379" s="91"/>
      <c r="E379" s="91"/>
      <c r="F379" s="91"/>
      <c r="G379" s="91"/>
      <c r="H379" s="91"/>
      <c r="I379" s="91"/>
      <c r="J379" s="91"/>
      <c r="K379" s="91"/>
      <c r="L379" s="91"/>
      <c r="M379" s="91"/>
      <c r="N379" s="91"/>
      <c r="O379" s="91"/>
      <c r="P379" s="91"/>
      <c r="Q379" s="90"/>
      <c r="R379" s="90"/>
      <c r="S379" s="90"/>
      <c r="T379" s="90"/>
      <c r="U379" s="90"/>
      <c r="V379" s="90"/>
      <c r="W379" s="90"/>
      <c r="X379" s="90"/>
      <c r="Y379" s="90"/>
      <c r="Z379" s="90"/>
      <c r="AA379" s="90"/>
      <c r="AB379" s="90"/>
      <c r="AC379" s="90"/>
      <c r="AD379" s="90"/>
      <c r="AE379" s="90"/>
      <c r="AF379" s="90"/>
      <c r="AG379" s="90"/>
      <c r="AH379" s="90"/>
      <c r="AI379" s="90"/>
      <c r="AJ379" s="90"/>
      <c r="AK379" s="90"/>
      <c r="AL379" s="90"/>
      <c r="AM379" s="90"/>
      <c r="AN379" s="90"/>
      <c r="AO379" s="90"/>
      <c r="AP379" s="90"/>
      <c r="AQ379" s="90"/>
      <c r="AR379" s="90"/>
      <c r="AS379" s="90"/>
      <c r="AT379" s="90"/>
      <c r="AU379" s="90"/>
      <c r="AV379" s="90"/>
      <c r="AW379" s="90"/>
      <c r="AX379" s="90"/>
      <c r="AY379" s="90"/>
      <c r="AZ379" s="90"/>
      <c r="BA379" s="90"/>
    </row>
    <row r="380" spans="3:53">
      <c r="C380" s="91"/>
      <c r="D380" s="91"/>
      <c r="E380" s="91"/>
      <c r="F380" s="91"/>
      <c r="G380" s="91"/>
      <c r="H380" s="91"/>
      <c r="I380" s="91"/>
      <c r="J380" s="91"/>
      <c r="K380" s="91"/>
      <c r="L380" s="91"/>
      <c r="M380" s="91"/>
      <c r="N380" s="91"/>
      <c r="O380" s="91"/>
      <c r="P380" s="91"/>
      <c r="Q380" s="90"/>
      <c r="R380" s="90"/>
      <c r="S380" s="90"/>
      <c r="T380" s="90"/>
      <c r="U380" s="90"/>
      <c r="V380" s="90"/>
      <c r="W380" s="90"/>
      <c r="X380" s="90"/>
      <c r="Y380" s="90"/>
      <c r="Z380" s="90"/>
      <c r="AA380" s="90"/>
      <c r="AB380" s="90"/>
      <c r="AC380" s="90"/>
      <c r="AD380" s="90"/>
      <c r="AE380" s="90"/>
      <c r="AF380" s="90"/>
      <c r="AG380" s="90"/>
      <c r="AH380" s="90"/>
      <c r="AI380" s="90"/>
      <c r="AJ380" s="90"/>
      <c r="AK380" s="90"/>
      <c r="AL380" s="90"/>
      <c r="AM380" s="90"/>
      <c r="AN380" s="90"/>
      <c r="AO380" s="90"/>
      <c r="AP380" s="90"/>
      <c r="AQ380" s="90"/>
      <c r="AR380" s="90"/>
      <c r="AS380" s="90"/>
      <c r="AT380" s="90"/>
      <c r="AU380" s="90"/>
      <c r="AV380" s="90"/>
      <c r="AW380" s="90"/>
      <c r="AX380" s="90"/>
      <c r="AY380" s="90"/>
      <c r="AZ380" s="90"/>
      <c r="BA380" s="90"/>
    </row>
    <row r="381" spans="3:53">
      <c r="C381" s="91"/>
      <c r="D381" s="91"/>
      <c r="E381" s="91"/>
      <c r="F381" s="91"/>
      <c r="G381" s="91"/>
      <c r="H381" s="91"/>
      <c r="I381" s="91"/>
      <c r="J381" s="91"/>
      <c r="K381" s="91"/>
      <c r="L381" s="91"/>
      <c r="M381" s="91"/>
      <c r="N381" s="91"/>
      <c r="O381" s="91"/>
      <c r="P381" s="91"/>
      <c r="Q381" s="90"/>
      <c r="R381" s="90"/>
      <c r="S381" s="90"/>
      <c r="T381" s="90"/>
      <c r="U381" s="90"/>
      <c r="V381" s="90"/>
      <c r="W381" s="90"/>
      <c r="X381" s="90"/>
      <c r="Y381" s="90"/>
      <c r="Z381" s="90"/>
      <c r="AA381" s="90"/>
      <c r="AB381" s="90"/>
      <c r="AC381" s="90"/>
      <c r="AD381" s="90"/>
      <c r="AE381" s="90"/>
      <c r="AF381" s="90"/>
      <c r="AG381" s="90"/>
      <c r="AH381" s="90"/>
      <c r="AI381" s="90"/>
      <c r="AJ381" s="90"/>
      <c r="AK381" s="90"/>
      <c r="AL381" s="90"/>
      <c r="AM381" s="90"/>
      <c r="AN381" s="90"/>
      <c r="AO381" s="90"/>
      <c r="AP381" s="90"/>
      <c r="AQ381" s="90"/>
      <c r="AR381" s="90"/>
      <c r="AS381" s="90"/>
      <c r="AT381" s="90"/>
      <c r="AU381" s="90"/>
      <c r="AV381" s="90"/>
      <c r="AW381" s="90"/>
      <c r="AX381" s="90"/>
      <c r="AY381" s="90"/>
      <c r="AZ381" s="90"/>
      <c r="BA381" s="90"/>
    </row>
    <row r="382" spans="3:53">
      <c r="C382" s="91"/>
      <c r="D382" s="91"/>
      <c r="E382" s="91"/>
      <c r="F382" s="91"/>
      <c r="G382" s="91"/>
      <c r="H382" s="91"/>
      <c r="I382" s="91"/>
      <c r="J382" s="91"/>
      <c r="K382" s="91"/>
      <c r="L382" s="91"/>
      <c r="M382" s="91"/>
      <c r="N382" s="91"/>
      <c r="O382" s="91"/>
      <c r="P382" s="91"/>
      <c r="Q382" s="90"/>
      <c r="R382" s="90"/>
      <c r="S382" s="90"/>
      <c r="T382" s="90"/>
      <c r="U382" s="90"/>
      <c r="V382" s="90"/>
      <c r="W382" s="90"/>
      <c r="X382" s="90"/>
      <c r="Y382" s="90"/>
      <c r="Z382" s="90"/>
      <c r="AA382" s="90"/>
      <c r="AB382" s="90"/>
      <c r="AC382" s="90"/>
      <c r="AD382" s="90"/>
      <c r="AE382" s="90"/>
      <c r="AF382" s="90"/>
      <c r="AG382" s="90"/>
      <c r="AH382" s="90"/>
      <c r="AI382" s="90"/>
      <c r="AJ382" s="90"/>
      <c r="AK382" s="90"/>
      <c r="AL382" s="90"/>
      <c r="AM382" s="90"/>
      <c r="AN382" s="90"/>
      <c r="AO382" s="90"/>
      <c r="AP382" s="90"/>
      <c r="AQ382" s="90"/>
      <c r="AR382" s="90"/>
      <c r="AS382" s="90"/>
      <c r="AT382" s="90"/>
      <c r="AU382" s="90"/>
      <c r="AV382" s="90"/>
      <c r="AW382" s="90"/>
      <c r="AX382" s="90"/>
      <c r="AY382" s="90"/>
      <c r="AZ382" s="90"/>
      <c r="BA382" s="90"/>
    </row>
    <row r="383" spans="3:53">
      <c r="C383" s="91"/>
      <c r="D383" s="91"/>
      <c r="E383" s="91"/>
      <c r="F383" s="91"/>
      <c r="G383" s="91"/>
      <c r="H383" s="91"/>
      <c r="I383" s="91"/>
      <c r="J383" s="91"/>
      <c r="K383" s="91"/>
      <c r="L383" s="91"/>
      <c r="M383" s="91"/>
      <c r="N383" s="91"/>
      <c r="O383" s="91"/>
      <c r="P383" s="91"/>
      <c r="Q383" s="90"/>
      <c r="R383" s="90"/>
      <c r="S383" s="90"/>
      <c r="T383" s="90"/>
      <c r="U383" s="90"/>
      <c r="V383" s="90"/>
      <c r="W383" s="90"/>
      <c r="X383" s="90"/>
      <c r="Y383" s="90"/>
      <c r="Z383" s="90"/>
      <c r="AA383" s="90"/>
      <c r="AB383" s="90"/>
      <c r="AC383" s="90"/>
      <c r="AD383" s="90"/>
      <c r="AE383" s="90"/>
      <c r="AF383" s="90"/>
      <c r="AG383" s="90"/>
      <c r="AH383" s="90"/>
      <c r="AI383" s="90"/>
      <c r="AJ383" s="90"/>
      <c r="AK383" s="90"/>
      <c r="AL383" s="90"/>
      <c r="AM383" s="90"/>
      <c r="AN383" s="90"/>
      <c r="AO383" s="90"/>
      <c r="AP383" s="90"/>
      <c r="AQ383" s="90"/>
      <c r="AR383" s="90"/>
      <c r="AS383" s="90"/>
      <c r="AT383" s="90"/>
      <c r="AU383" s="90"/>
      <c r="AV383" s="90"/>
      <c r="AW383" s="90"/>
      <c r="AX383" s="90"/>
      <c r="AY383" s="90"/>
      <c r="AZ383" s="90"/>
      <c r="BA383" s="90"/>
    </row>
    <row r="384" spans="3:53">
      <c r="C384" s="91"/>
      <c r="D384" s="91"/>
      <c r="E384" s="91"/>
      <c r="F384" s="91"/>
      <c r="G384" s="91"/>
      <c r="H384" s="91"/>
      <c r="I384" s="91"/>
      <c r="J384" s="91"/>
      <c r="K384" s="91"/>
      <c r="L384" s="91"/>
      <c r="M384" s="91"/>
      <c r="N384" s="91"/>
      <c r="O384" s="91"/>
      <c r="P384" s="91"/>
      <c r="Q384" s="90"/>
      <c r="R384" s="90"/>
      <c r="S384" s="90"/>
      <c r="T384" s="90"/>
      <c r="U384" s="90"/>
      <c r="V384" s="90"/>
      <c r="W384" s="90"/>
      <c r="X384" s="90"/>
      <c r="Y384" s="90"/>
      <c r="Z384" s="90"/>
      <c r="AA384" s="90"/>
      <c r="AB384" s="90"/>
      <c r="AC384" s="90"/>
      <c r="AD384" s="90"/>
      <c r="AE384" s="90"/>
      <c r="AF384" s="90"/>
      <c r="AG384" s="90"/>
      <c r="AH384" s="90"/>
      <c r="AI384" s="90"/>
      <c r="AJ384" s="90"/>
      <c r="AK384" s="90"/>
      <c r="AL384" s="90"/>
      <c r="AM384" s="90"/>
      <c r="AN384" s="90"/>
      <c r="AO384" s="90"/>
      <c r="AP384" s="90"/>
      <c r="AQ384" s="90"/>
      <c r="AR384" s="90"/>
      <c r="AS384" s="90"/>
      <c r="AT384" s="90"/>
      <c r="AU384" s="90"/>
      <c r="AV384" s="90"/>
      <c r="AW384" s="90"/>
      <c r="AX384" s="90"/>
      <c r="AY384" s="90"/>
      <c r="AZ384" s="90"/>
      <c r="BA384" s="90"/>
    </row>
    <row r="385" spans="3:53">
      <c r="C385" s="91"/>
      <c r="D385" s="91"/>
      <c r="E385" s="91"/>
      <c r="F385" s="91"/>
      <c r="G385" s="91"/>
      <c r="H385" s="91"/>
      <c r="I385" s="91"/>
      <c r="J385" s="91"/>
      <c r="K385" s="91"/>
      <c r="L385" s="91"/>
      <c r="M385" s="91"/>
      <c r="N385" s="91"/>
      <c r="O385" s="91"/>
      <c r="P385" s="91"/>
      <c r="Q385" s="90"/>
      <c r="R385" s="90"/>
      <c r="S385" s="90"/>
      <c r="T385" s="90"/>
      <c r="U385" s="90"/>
      <c r="V385" s="90"/>
      <c r="W385" s="90"/>
      <c r="X385" s="90"/>
      <c r="Y385" s="90"/>
      <c r="Z385" s="90"/>
      <c r="AA385" s="90"/>
      <c r="AB385" s="90"/>
      <c r="AC385" s="90"/>
      <c r="AD385" s="90"/>
      <c r="AE385" s="90"/>
      <c r="AF385" s="90"/>
      <c r="AG385" s="90"/>
      <c r="AH385" s="90"/>
      <c r="AI385" s="90"/>
      <c r="AJ385" s="90"/>
      <c r="AK385" s="90"/>
      <c r="AL385" s="90"/>
      <c r="AM385" s="90"/>
      <c r="AN385" s="90"/>
      <c r="AO385" s="90"/>
      <c r="AP385" s="90"/>
      <c r="AQ385" s="90"/>
      <c r="AR385" s="90"/>
      <c r="AS385" s="90"/>
      <c r="AT385" s="90"/>
      <c r="AU385" s="90"/>
      <c r="AV385" s="90"/>
      <c r="AW385" s="90"/>
      <c r="AX385" s="90"/>
      <c r="AY385" s="90"/>
      <c r="AZ385" s="90"/>
      <c r="BA385" s="90"/>
    </row>
    <row r="386" spans="3:53">
      <c r="C386" s="91"/>
      <c r="D386" s="91"/>
      <c r="E386" s="91"/>
      <c r="F386" s="91"/>
      <c r="G386" s="91"/>
      <c r="H386" s="91"/>
      <c r="I386" s="91"/>
      <c r="J386" s="91"/>
      <c r="K386" s="91"/>
      <c r="L386" s="91"/>
      <c r="M386" s="91"/>
      <c r="N386" s="91"/>
      <c r="O386" s="91"/>
      <c r="P386" s="91"/>
      <c r="Q386" s="90"/>
      <c r="R386" s="90"/>
      <c r="S386" s="90"/>
      <c r="T386" s="90"/>
      <c r="U386" s="90"/>
      <c r="V386" s="90"/>
      <c r="W386" s="90"/>
      <c r="X386" s="90"/>
      <c r="Y386" s="90"/>
      <c r="Z386" s="90"/>
      <c r="AA386" s="90"/>
      <c r="AB386" s="90"/>
      <c r="AC386" s="90"/>
      <c r="AD386" s="90"/>
      <c r="AE386" s="90"/>
      <c r="AF386" s="90"/>
      <c r="AG386" s="90"/>
      <c r="AH386" s="90"/>
      <c r="AI386" s="90"/>
      <c r="AJ386" s="90"/>
      <c r="AK386" s="90"/>
      <c r="AL386" s="90"/>
      <c r="AM386" s="90"/>
      <c r="AN386" s="90"/>
      <c r="AO386" s="90"/>
      <c r="AP386" s="90"/>
      <c r="AQ386" s="90"/>
      <c r="AR386" s="90"/>
      <c r="AS386" s="90"/>
      <c r="AT386" s="90"/>
      <c r="AU386" s="90"/>
      <c r="AV386" s="90"/>
      <c r="AW386" s="90"/>
      <c r="AX386" s="90"/>
      <c r="AY386" s="90"/>
      <c r="AZ386" s="90"/>
      <c r="BA386" s="90"/>
    </row>
    <row r="387" spans="3:53">
      <c r="C387" s="91"/>
      <c r="D387" s="91"/>
      <c r="E387" s="91"/>
      <c r="F387" s="91"/>
      <c r="G387" s="91"/>
      <c r="H387" s="91"/>
      <c r="I387" s="91"/>
      <c r="J387" s="91"/>
      <c r="K387" s="91"/>
      <c r="L387" s="91"/>
      <c r="M387" s="91"/>
      <c r="N387" s="91"/>
      <c r="O387" s="91"/>
      <c r="P387" s="91"/>
      <c r="Q387" s="90"/>
      <c r="R387" s="90"/>
      <c r="S387" s="90"/>
      <c r="T387" s="90"/>
      <c r="U387" s="90"/>
      <c r="V387" s="90"/>
      <c r="W387" s="90"/>
      <c r="X387" s="90"/>
      <c r="Y387" s="90"/>
      <c r="Z387" s="90"/>
      <c r="AA387" s="90"/>
      <c r="AB387" s="90"/>
      <c r="AC387" s="90"/>
      <c r="AD387" s="90"/>
      <c r="AE387" s="90"/>
      <c r="AF387" s="90"/>
      <c r="AG387" s="90"/>
      <c r="AH387" s="90"/>
      <c r="AI387" s="90"/>
      <c r="AJ387" s="90"/>
      <c r="AK387" s="90"/>
      <c r="AL387" s="90"/>
      <c r="AM387" s="90"/>
      <c r="AN387" s="90"/>
      <c r="AO387" s="90"/>
      <c r="AP387" s="90"/>
      <c r="AQ387" s="90"/>
      <c r="AR387" s="90"/>
      <c r="AS387" s="90"/>
      <c r="AT387" s="90"/>
      <c r="AU387" s="90"/>
      <c r="AV387" s="90"/>
      <c r="AW387" s="90"/>
      <c r="AX387" s="90"/>
      <c r="AY387" s="90"/>
      <c r="AZ387" s="90"/>
      <c r="BA387" s="90"/>
    </row>
    <row r="388" spans="3:53">
      <c r="C388" s="91"/>
      <c r="D388" s="91"/>
      <c r="E388" s="91"/>
      <c r="F388" s="91"/>
      <c r="G388" s="91"/>
      <c r="H388" s="91"/>
      <c r="I388" s="91"/>
      <c r="J388" s="91"/>
      <c r="K388" s="91"/>
      <c r="L388" s="91"/>
      <c r="M388" s="91"/>
      <c r="N388" s="91"/>
      <c r="O388" s="91"/>
      <c r="P388" s="91"/>
      <c r="Q388" s="90"/>
      <c r="R388" s="90"/>
      <c r="S388" s="90"/>
      <c r="T388" s="90"/>
      <c r="U388" s="90"/>
      <c r="V388" s="90"/>
      <c r="W388" s="90"/>
      <c r="X388" s="90"/>
      <c r="Y388" s="90"/>
      <c r="Z388" s="90"/>
      <c r="AA388" s="90"/>
      <c r="AB388" s="90"/>
      <c r="AC388" s="90"/>
      <c r="AD388" s="90"/>
      <c r="AE388" s="90"/>
      <c r="AF388" s="90"/>
      <c r="AG388" s="90"/>
      <c r="AH388" s="90"/>
      <c r="AI388" s="90"/>
      <c r="AJ388" s="90"/>
      <c r="AK388" s="90"/>
      <c r="AL388" s="90"/>
      <c r="AM388" s="90"/>
      <c r="AN388" s="90"/>
      <c r="AO388" s="90"/>
      <c r="AP388" s="90"/>
      <c r="AQ388" s="90"/>
      <c r="AR388" s="90"/>
      <c r="AS388" s="90"/>
      <c r="AT388" s="90"/>
      <c r="AU388" s="90"/>
      <c r="AV388" s="90"/>
      <c r="AW388" s="90"/>
      <c r="AX388" s="90"/>
      <c r="AY388" s="90"/>
      <c r="AZ388" s="90"/>
      <c r="BA388" s="90"/>
    </row>
    <row r="389" spans="3:53">
      <c r="C389" s="91"/>
      <c r="D389" s="91"/>
      <c r="E389" s="91"/>
      <c r="F389" s="91"/>
      <c r="G389" s="91"/>
      <c r="H389" s="91"/>
      <c r="I389" s="91"/>
      <c r="J389" s="91"/>
      <c r="K389" s="91"/>
      <c r="L389" s="91"/>
      <c r="M389" s="91"/>
      <c r="N389" s="91"/>
      <c r="O389" s="91"/>
      <c r="P389" s="91"/>
      <c r="Q389" s="90"/>
      <c r="R389" s="90"/>
      <c r="S389" s="90"/>
      <c r="T389" s="90"/>
      <c r="U389" s="90"/>
      <c r="V389" s="90"/>
      <c r="W389" s="90"/>
      <c r="X389" s="90"/>
      <c r="Y389" s="90"/>
      <c r="Z389" s="90"/>
      <c r="AA389" s="90"/>
      <c r="AB389" s="90"/>
      <c r="AC389" s="90"/>
      <c r="AD389" s="90"/>
      <c r="AE389" s="90"/>
      <c r="AF389" s="90"/>
      <c r="AG389" s="90"/>
      <c r="AH389" s="90"/>
      <c r="AI389" s="90"/>
      <c r="AJ389" s="90"/>
      <c r="AK389" s="90"/>
      <c r="AL389" s="90"/>
      <c r="AM389" s="90"/>
      <c r="AN389" s="90"/>
      <c r="AO389" s="90"/>
      <c r="AP389" s="90"/>
      <c r="AQ389" s="90"/>
      <c r="AR389" s="90"/>
      <c r="AS389" s="90"/>
      <c r="AT389" s="90"/>
      <c r="AU389" s="90"/>
      <c r="AV389" s="90"/>
      <c r="AW389" s="90"/>
      <c r="AX389" s="90"/>
      <c r="AY389" s="90"/>
      <c r="AZ389" s="90"/>
      <c r="BA389" s="90"/>
    </row>
    <row r="390" spans="3:53">
      <c r="C390" s="91"/>
      <c r="D390" s="91"/>
      <c r="E390" s="91"/>
      <c r="F390" s="91"/>
      <c r="G390" s="91"/>
      <c r="H390" s="91"/>
      <c r="I390" s="91"/>
      <c r="J390" s="91"/>
      <c r="K390" s="91"/>
      <c r="L390" s="91"/>
      <c r="M390" s="91"/>
      <c r="N390" s="91"/>
      <c r="O390" s="91"/>
      <c r="P390" s="91"/>
      <c r="Q390" s="90"/>
      <c r="R390" s="90"/>
      <c r="S390" s="90"/>
      <c r="T390" s="90"/>
      <c r="U390" s="90"/>
      <c r="V390" s="90"/>
      <c r="W390" s="90"/>
      <c r="X390" s="90"/>
      <c r="Y390" s="90"/>
      <c r="Z390" s="90"/>
      <c r="AA390" s="90"/>
      <c r="AB390" s="90"/>
      <c r="AC390" s="90"/>
      <c r="AD390" s="90"/>
      <c r="AE390" s="90"/>
      <c r="AF390" s="90"/>
      <c r="AG390" s="90"/>
      <c r="AH390" s="90"/>
      <c r="AI390" s="90"/>
      <c r="AJ390" s="90"/>
      <c r="AK390" s="90"/>
      <c r="AL390" s="90"/>
      <c r="AM390" s="90"/>
      <c r="AN390" s="90"/>
      <c r="AO390" s="90"/>
      <c r="AP390" s="90"/>
      <c r="AQ390" s="90"/>
      <c r="AR390" s="90"/>
      <c r="AS390" s="90"/>
      <c r="AT390" s="90"/>
      <c r="AU390" s="90"/>
      <c r="AV390" s="90"/>
      <c r="AW390" s="90"/>
      <c r="AX390" s="90"/>
      <c r="AY390" s="90"/>
      <c r="AZ390" s="90"/>
      <c r="BA390" s="90"/>
    </row>
    <row r="391" spans="3:53">
      <c r="C391" s="91"/>
      <c r="D391" s="91"/>
      <c r="E391" s="91"/>
      <c r="F391" s="91"/>
      <c r="G391" s="91"/>
      <c r="H391" s="91"/>
      <c r="I391" s="91"/>
      <c r="J391" s="91"/>
      <c r="K391" s="91"/>
      <c r="L391" s="91"/>
      <c r="M391" s="91"/>
      <c r="N391" s="91"/>
      <c r="O391" s="91"/>
      <c r="P391" s="91"/>
      <c r="Q391" s="90"/>
      <c r="R391" s="90"/>
      <c r="S391" s="90"/>
      <c r="T391" s="90"/>
      <c r="U391" s="90"/>
      <c r="V391" s="90"/>
      <c r="W391" s="90"/>
      <c r="X391" s="90"/>
      <c r="Y391" s="90"/>
      <c r="Z391" s="90"/>
      <c r="AA391" s="90"/>
      <c r="AB391" s="90"/>
      <c r="AC391" s="90"/>
      <c r="AD391" s="90"/>
      <c r="AE391" s="90"/>
      <c r="AF391" s="90"/>
      <c r="AG391" s="90"/>
      <c r="AH391" s="90"/>
      <c r="AI391" s="90"/>
      <c r="AJ391" s="90"/>
      <c r="AK391" s="90"/>
      <c r="AL391" s="90"/>
      <c r="AM391" s="90"/>
      <c r="AN391" s="90"/>
      <c r="AO391" s="90"/>
      <c r="AP391" s="90"/>
      <c r="AQ391" s="90"/>
      <c r="AR391" s="90"/>
      <c r="AS391" s="90"/>
      <c r="AT391" s="90"/>
      <c r="AU391" s="90"/>
      <c r="AV391" s="90"/>
      <c r="AW391" s="90"/>
      <c r="AX391" s="90"/>
      <c r="AY391" s="90"/>
      <c r="AZ391" s="90"/>
      <c r="BA391" s="90"/>
    </row>
    <row r="392" spans="3:53">
      <c r="C392" s="91"/>
      <c r="D392" s="91"/>
      <c r="E392" s="91"/>
      <c r="F392" s="91"/>
      <c r="G392" s="91"/>
      <c r="H392" s="91"/>
      <c r="I392" s="91"/>
      <c r="J392" s="91"/>
      <c r="K392" s="91"/>
      <c r="L392" s="91"/>
      <c r="M392" s="91"/>
      <c r="N392" s="91"/>
      <c r="O392" s="91"/>
      <c r="P392" s="91"/>
      <c r="Q392" s="90"/>
      <c r="R392" s="90"/>
      <c r="S392" s="90"/>
      <c r="T392" s="90"/>
      <c r="U392" s="90"/>
      <c r="V392" s="90"/>
      <c r="W392" s="90"/>
      <c r="X392" s="90"/>
      <c r="Y392" s="90"/>
      <c r="Z392" s="90"/>
      <c r="AA392" s="90"/>
      <c r="AB392" s="90"/>
      <c r="AC392" s="90"/>
      <c r="AD392" s="90"/>
      <c r="AE392" s="90"/>
      <c r="AF392" s="90"/>
      <c r="AG392" s="90"/>
      <c r="AH392" s="90"/>
      <c r="AI392" s="90"/>
      <c r="AJ392" s="90"/>
      <c r="AK392" s="90"/>
      <c r="AL392" s="90"/>
      <c r="AM392" s="90"/>
      <c r="AN392" s="90"/>
      <c r="AO392" s="90"/>
      <c r="AP392" s="90"/>
      <c r="AQ392" s="90"/>
      <c r="AR392" s="90"/>
      <c r="AS392" s="90"/>
      <c r="AT392" s="90"/>
      <c r="AU392" s="90"/>
      <c r="AV392" s="90"/>
      <c r="AW392" s="90"/>
      <c r="AX392" s="90"/>
      <c r="AY392" s="90"/>
      <c r="AZ392" s="90"/>
      <c r="BA392" s="90"/>
    </row>
    <row r="393" spans="3:53">
      <c r="C393" s="91"/>
      <c r="D393" s="91"/>
      <c r="E393" s="91"/>
      <c r="F393" s="91"/>
      <c r="G393" s="91"/>
      <c r="H393" s="91"/>
      <c r="I393" s="91"/>
      <c r="J393" s="91"/>
      <c r="K393" s="91"/>
      <c r="L393" s="91"/>
      <c r="M393" s="91"/>
      <c r="N393" s="91"/>
      <c r="O393" s="91"/>
      <c r="P393" s="91"/>
      <c r="Q393" s="90"/>
      <c r="R393" s="90"/>
      <c r="S393" s="90"/>
      <c r="T393" s="90"/>
      <c r="U393" s="90"/>
      <c r="V393" s="90"/>
      <c r="W393" s="90"/>
      <c r="X393" s="90"/>
      <c r="Y393" s="90"/>
      <c r="Z393" s="90"/>
      <c r="AA393" s="90"/>
      <c r="AB393" s="90"/>
      <c r="AC393" s="90"/>
      <c r="AD393" s="90"/>
      <c r="AE393" s="90"/>
      <c r="AF393" s="90"/>
      <c r="AG393" s="90"/>
      <c r="AH393" s="90"/>
      <c r="AI393" s="90"/>
      <c r="AJ393" s="90"/>
      <c r="AK393" s="90"/>
      <c r="AL393" s="90"/>
      <c r="AM393" s="90"/>
      <c r="AN393" s="90"/>
      <c r="AO393" s="90"/>
      <c r="AP393" s="90"/>
      <c r="AQ393" s="90"/>
      <c r="AR393" s="90"/>
      <c r="AS393" s="90"/>
      <c r="AT393" s="90"/>
      <c r="AU393" s="90"/>
      <c r="AV393" s="90"/>
      <c r="AW393" s="90"/>
      <c r="AX393" s="90"/>
      <c r="AY393" s="90"/>
      <c r="AZ393" s="90"/>
      <c r="BA393" s="90"/>
    </row>
    <row r="394" spans="3:53">
      <c r="C394" s="91"/>
      <c r="D394" s="91"/>
      <c r="E394" s="91"/>
      <c r="F394" s="91"/>
      <c r="G394" s="91"/>
      <c r="H394" s="91"/>
      <c r="I394" s="91"/>
      <c r="J394" s="91"/>
      <c r="K394" s="91"/>
      <c r="L394" s="91"/>
      <c r="M394" s="91"/>
      <c r="N394" s="91"/>
      <c r="O394" s="91"/>
      <c r="P394" s="91"/>
      <c r="Q394" s="90"/>
      <c r="R394" s="90"/>
      <c r="S394" s="90"/>
      <c r="T394" s="90"/>
      <c r="U394" s="90"/>
      <c r="V394" s="90"/>
      <c r="W394" s="90"/>
      <c r="X394" s="90"/>
      <c r="Y394" s="90"/>
      <c r="Z394" s="90"/>
      <c r="AA394" s="90"/>
      <c r="AB394" s="90"/>
      <c r="AC394" s="90"/>
      <c r="AD394" s="90"/>
      <c r="AE394" s="90"/>
      <c r="AF394" s="90"/>
      <c r="AG394" s="90"/>
      <c r="AH394" s="90"/>
      <c r="AI394" s="90"/>
      <c r="AJ394" s="90"/>
      <c r="AK394" s="90"/>
      <c r="AL394" s="90"/>
      <c r="AM394" s="90"/>
      <c r="AN394" s="90"/>
      <c r="AO394" s="90"/>
      <c r="AP394" s="90"/>
      <c r="AQ394" s="90"/>
      <c r="AR394" s="90"/>
      <c r="AS394" s="90"/>
      <c r="AT394" s="90"/>
      <c r="AU394" s="90"/>
      <c r="AV394" s="90"/>
      <c r="AW394" s="90"/>
      <c r="AX394" s="90"/>
      <c r="AY394" s="90"/>
      <c r="AZ394" s="90"/>
      <c r="BA394" s="90"/>
    </row>
    <row r="395" spans="3:53">
      <c r="C395" s="91"/>
      <c r="D395" s="91"/>
      <c r="E395" s="91"/>
      <c r="F395" s="91"/>
      <c r="G395" s="91"/>
      <c r="H395" s="91"/>
      <c r="I395" s="91"/>
      <c r="J395" s="91"/>
      <c r="K395" s="91"/>
      <c r="L395" s="91"/>
      <c r="M395" s="91"/>
      <c r="N395" s="91"/>
      <c r="O395" s="91"/>
      <c r="P395" s="91"/>
      <c r="Q395" s="90"/>
      <c r="R395" s="90"/>
      <c r="S395" s="90"/>
      <c r="T395" s="90"/>
      <c r="U395" s="90"/>
      <c r="V395" s="90"/>
      <c r="W395" s="90"/>
      <c r="X395" s="90"/>
      <c r="Y395" s="90"/>
      <c r="Z395" s="90"/>
      <c r="AA395" s="90"/>
      <c r="AB395" s="90"/>
      <c r="AC395" s="90"/>
      <c r="AD395" s="90"/>
      <c r="AE395" s="90"/>
      <c r="AF395" s="90"/>
      <c r="AG395" s="90"/>
      <c r="AH395" s="90"/>
      <c r="AI395" s="90"/>
      <c r="AJ395" s="90"/>
      <c r="AK395" s="90"/>
      <c r="AL395" s="90"/>
      <c r="AM395" s="90"/>
      <c r="AN395" s="90"/>
      <c r="AO395" s="90"/>
      <c r="AP395" s="90"/>
      <c r="AQ395" s="90"/>
      <c r="AR395" s="90"/>
      <c r="AS395" s="90"/>
      <c r="AT395" s="90"/>
      <c r="AU395" s="90"/>
      <c r="AV395" s="90"/>
      <c r="AW395" s="90"/>
      <c r="AX395" s="90"/>
      <c r="AY395" s="90"/>
      <c r="AZ395" s="90"/>
      <c r="BA395" s="90"/>
    </row>
    <row r="396" spans="3:53">
      <c r="C396" s="91"/>
      <c r="D396" s="91"/>
      <c r="E396" s="91"/>
      <c r="F396" s="91"/>
      <c r="G396" s="91"/>
      <c r="H396" s="91"/>
      <c r="I396" s="91"/>
      <c r="J396" s="91"/>
      <c r="K396" s="91"/>
      <c r="L396" s="91"/>
      <c r="M396" s="91"/>
      <c r="N396" s="91"/>
      <c r="O396" s="91"/>
      <c r="P396" s="91"/>
      <c r="Q396" s="90"/>
      <c r="R396" s="90"/>
      <c r="S396" s="90"/>
      <c r="T396" s="90"/>
      <c r="U396" s="90"/>
      <c r="V396" s="90"/>
      <c r="W396" s="90"/>
      <c r="X396" s="90"/>
      <c r="Y396" s="90"/>
      <c r="Z396" s="90"/>
      <c r="AA396" s="90"/>
      <c r="AB396" s="90"/>
      <c r="AC396" s="90"/>
      <c r="AD396" s="90"/>
      <c r="AE396" s="90"/>
      <c r="AF396" s="90"/>
      <c r="AG396" s="90"/>
      <c r="AH396" s="90"/>
      <c r="AI396" s="90"/>
      <c r="AJ396" s="90"/>
      <c r="AK396" s="90"/>
      <c r="AL396" s="90"/>
      <c r="AM396" s="90"/>
      <c r="AN396" s="90"/>
      <c r="AO396" s="90"/>
      <c r="AP396" s="90"/>
      <c r="AQ396" s="90"/>
      <c r="AR396" s="90"/>
      <c r="AS396" s="90"/>
      <c r="AT396" s="90"/>
      <c r="AU396" s="90"/>
      <c r="AV396" s="90"/>
      <c r="AW396" s="90"/>
      <c r="AX396" s="90"/>
      <c r="AY396" s="90"/>
      <c r="AZ396" s="90"/>
      <c r="BA396" s="90"/>
    </row>
    <row r="397" spans="3:53">
      <c r="C397" s="91"/>
      <c r="D397" s="91"/>
      <c r="E397" s="91"/>
      <c r="F397" s="91"/>
      <c r="G397" s="91"/>
      <c r="H397" s="91"/>
      <c r="I397" s="91"/>
      <c r="J397" s="91"/>
      <c r="K397" s="91"/>
      <c r="L397" s="91"/>
      <c r="M397" s="91"/>
      <c r="N397" s="91"/>
      <c r="O397" s="91"/>
      <c r="P397" s="91"/>
      <c r="Q397" s="90"/>
      <c r="R397" s="90"/>
      <c r="S397" s="90"/>
      <c r="T397" s="90"/>
      <c r="U397" s="90"/>
      <c r="V397" s="90"/>
      <c r="W397" s="90"/>
      <c r="X397" s="90"/>
      <c r="Y397" s="90"/>
      <c r="Z397" s="90"/>
      <c r="AA397" s="90"/>
      <c r="AB397" s="90"/>
      <c r="AC397" s="90"/>
      <c r="AD397" s="90"/>
      <c r="AE397" s="90"/>
      <c r="AF397" s="90"/>
      <c r="AG397" s="90"/>
      <c r="AH397" s="90"/>
      <c r="AI397" s="90"/>
      <c r="AJ397" s="90"/>
      <c r="AK397" s="90"/>
      <c r="AL397" s="90"/>
      <c r="AM397" s="90"/>
      <c r="AN397" s="90"/>
      <c r="AO397" s="90"/>
      <c r="AP397" s="90"/>
      <c r="AQ397" s="90"/>
      <c r="AR397" s="90"/>
      <c r="AS397" s="90"/>
      <c r="AT397" s="90"/>
      <c r="AU397" s="90"/>
      <c r="AV397" s="90"/>
      <c r="AW397" s="90"/>
      <c r="AX397" s="90"/>
      <c r="AY397" s="90"/>
      <c r="AZ397" s="90"/>
      <c r="BA397" s="90"/>
    </row>
    <row r="398" spans="3:53">
      <c r="C398" s="91"/>
      <c r="D398" s="91"/>
      <c r="E398" s="91"/>
      <c r="F398" s="91"/>
      <c r="G398" s="91"/>
      <c r="H398" s="91"/>
      <c r="I398" s="91"/>
      <c r="J398" s="91"/>
      <c r="K398" s="91"/>
      <c r="L398" s="91"/>
      <c r="M398" s="91"/>
      <c r="N398" s="91"/>
      <c r="O398" s="91"/>
      <c r="P398" s="91"/>
      <c r="Q398" s="90"/>
      <c r="R398" s="90"/>
      <c r="S398" s="90"/>
      <c r="T398" s="90"/>
      <c r="U398" s="90"/>
      <c r="V398" s="90"/>
      <c r="W398" s="90"/>
      <c r="X398" s="90"/>
      <c r="Y398" s="90"/>
      <c r="Z398" s="90"/>
      <c r="AA398" s="90"/>
      <c r="AB398" s="90"/>
      <c r="AC398" s="90"/>
      <c r="AD398" s="90"/>
      <c r="AE398" s="90"/>
      <c r="AF398" s="90"/>
      <c r="AG398" s="90"/>
      <c r="AH398" s="90"/>
      <c r="AI398" s="90"/>
      <c r="AJ398" s="90"/>
      <c r="AK398" s="90"/>
      <c r="AL398" s="90"/>
      <c r="AM398" s="90"/>
      <c r="AN398" s="90"/>
      <c r="AO398" s="90"/>
      <c r="AP398" s="90"/>
      <c r="AQ398" s="90"/>
      <c r="AR398" s="90"/>
      <c r="AS398" s="90"/>
      <c r="AT398" s="90"/>
      <c r="AU398" s="90"/>
      <c r="AV398" s="90"/>
      <c r="AW398" s="90"/>
      <c r="AX398" s="90"/>
      <c r="AY398" s="90"/>
      <c r="AZ398" s="90"/>
      <c r="BA398" s="90"/>
    </row>
    <row r="399" spans="3:53">
      <c r="C399" s="91"/>
      <c r="D399" s="91"/>
      <c r="E399" s="91"/>
      <c r="F399" s="91"/>
      <c r="G399" s="91"/>
      <c r="H399" s="91"/>
      <c r="I399" s="91"/>
      <c r="J399" s="91"/>
      <c r="K399" s="91"/>
      <c r="L399" s="91"/>
      <c r="M399" s="91"/>
      <c r="N399" s="91"/>
      <c r="O399" s="91"/>
      <c r="P399" s="91"/>
      <c r="Q399" s="90"/>
      <c r="R399" s="90"/>
      <c r="S399" s="90"/>
      <c r="T399" s="90"/>
      <c r="U399" s="90"/>
      <c r="V399" s="90"/>
      <c r="W399" s="90"/>
      <c r="X399" s="90"/>
      <c r="Y399" s="90"/>
      <c r="Z399" s="90"/>
      <c r="AA399" s="90"/>
      <c r="AB399" s="90"/>
      <c r="AC399" s="90"/>
      <c r="AD399" s="90"/>
      <c r="AE399" s="90"/>
      <c r="AF399" s="90"/>
      <c r="AG399" s="90"/>
      <c r="AH399" s="90"/>
      <c r="AI399" s="90"/>
      <c r="AJ399" s="90"/>
      <c r="AK399" s="90"/>
      <c r="AL399" s="90"/>
      <c r="AM399" s="90"/>
      <c r="AN399" s="90"/>
      <c r="AO399" s="90"/>
      <c r="AP399" s="90"/>
      <c r="AQ399" s="90"/>
      <c r="AR399" s="90"/>
      <c r="AS399" s="90"/>
      <c r="AT399" s="90"/>
      <c r="AU399" s="90"/>
      <c r="AV399" s="90"/>
      <c r="AW399" s="90"/>
      <c r="AX399" s="90"/>
      <c r="AY399" s="90"/>
      <c r="AZ399" s="90"/>
      <c r="BA399" s="90"/>
    </row>
    <row r="400" spans="3:53">
      <c r="C400" s="91"/>
      <c r="D400" s="91"/>
      <c r="E400" s="91"/>
      <c r="F400" s="91"/>
      <c r="G400" s="91"/>
      <c r="H400" s="91"/>
      <c r="I400" s="91"/>
      <c r="J400" s="91"/>
      <c r="K400" s="91"/>
      <c r="L400" s="91"/>
      <c r="M400" s="91"/>
      <c r="N400" s="91"/>
      <c r="O400" s="91"/>
      <c r="P400" s="91"/>
      <c r="Q400" s="90"/>
      <c r="R400" s="90"/>
      <c r="S400" s="90"/>
      <c r="T400" s="90"/>
      <c r="U400" s="90"/>
      <c r="V400" s="90"/>
      <c r="W400" s="90"/>
      <c r="X400" s="90"/>
      <c r="Y400" s="90"/>
      <c r="Z400" s="90"/>
      <c r="AA400" s="90"/>
      <c r="AB400" s="90"/>
      <c r="AC400" s="90"/>
      <c r="AD400" s="90"/>
      <c r="AE400" s="90"/>
      <c r="AF400" s="90"/>
      <c r="AG400" s="90"/>
      <c r="AH400" s="90"/>
      <c r="AI400" s="90"/>
      <c r="AJ400" s="90"/>
      <c r="AK400" s="90"/>
      <c r="AL400" s="90"/>
      <c r="AM400" s="90"/>
      <c r="AN400" s="90"/>
      <c r="AO400" s="90"/>
      <c r="AP400" s="90"/>
      <c r="AQ400" s="90"/>
      <c r="AR400" s="90"/>
      <c r="AS400" s="90"/>
      <c r="AT400" s="90"/>
      <c r="AU400" s="90"/>
      <c r="AV400" s="90"/>
      <c r="AW400" s="90"/>
      <c r="AX400" s="90"/>
      <c r="AY400" s="90"/>
      <c r="AZ400" s="90"/>
      <c r="BA400" s="90"/>
    </row>
    <row r="401" spans="3:53">
      <c r="C401" s="91"/>
      <c r="D401" s="91"/>
      <c r="E401" s="91"/>
      <c r="F401" s="91"/>
      <c r="G401" s="91"/>
      <c r="H401" s="91"/>
      <c r="I401" s="91"/>
      <c r="J401" s="91"/>
      <c r="K401" s="91"/>
      <c r="L401" s="91"/>
      <c r="M401" s="91"/>
      <c r="N401" s="91"/>
      <c r="O401" s="91"/>
      <c r="P401" s="91"/>
      <c r="Q401" s="90"/>
      <c r="R401" s="90"/>
      <c r="S401" s="90"/>
      <c r="T401" s="90"/>
      <c r="U401" s="90"/>
      <c r="V401" s="90"/>
      <c r="W401" s="90"/>
      <c r="X401" s="90"/>
      <c r="Y401" s="90"/>
      <c r="Z401" s="90"/>
      <c r="AA401" s="90"/>
      <c r="AB401" s="90"/>
      <c r="AC401" s="90"/>
      <c r="AD401" s="90"/>
      <c r="AE401" s="90"/>
      <c r="AF401" s="90"/>
      <c r="AG401" s="90"/>
      <c r="AH401" s="90"/>
      <c r="AI401" s="90"/>
      <c r="AJ401" s="90"/>
      <c r="AK401" s="90"/>
      <c r="AL401" s="90"/>
      <c r="AM401" s="90"/>
      <c r="AN401" s="90"/>
      <c r="AO401" s="90"/>
      <c r="AP401" s="90"/>
      <c r="AQ401" s="90"/>
      <c r="AR401" s="90"/>
      <c r="AS401" s="90"/>
      <c r="AT401" s="90"/>
      <c r="AU401" s="90"/>
      <c r="AV401" s="90"/>
      <c r="AW401" s="90"/>
      <c r="AX401" s="90"/>
      <c r="AY401" s="90"/>
      <c r="AZ401" s="90"/>
      <c r="BA401" s="90"/>
    </row>
    <row r="402" spans="3:53">
      <c r="C402" s="91"/>
      <c r="D402" s="91"/>
      <c r="E402" s="91"/>
      <c r="F402" s="91"/>
      <c r="G402" s="91"/>
      <c r="H402" s="91"/>
      <c r="I402" s="91"/>
      <c r="J402" s="91"/>
      <c r="K402" s="91"/>
      <c r="L402" s="91"/>
      <c r="M402" s="91"/>
      <c r="N402" s="91"/>
      <c r="O402" s="91"/>
      <c r="P402" s="91"/>
      <c r="Q402" s="90"/>
      <c r="R402" s="90"/>
      <c r="S402" s="90"/>
      <c r="T402" s="90"/>
      <c r="U402" s="90"/>
      <c r="V402" s="90"/>
      <c r="W402" s="90"/>
      <c r="X402" s="90"/>
      <c r="Y402" s="90"/>
      <c r="Z402" s="90"/>
      <c r="AA402" s="90"/>
      <c r="AB402" s="90"/>
      <c r="AC402" s="90"/>
      <c r="AD402" s="90"/>
      <c r="AE402" s="90"/>
      <c r="AF402" s="90"/>
      <c r="AG402" s="90"/>
      <c r="AH402" s="90"/>
      <c r="AI402" s="90"/>
      <c r="AJ402" s="90"/>
      <c r="AK402" s="90"/>
      <c r="AL402" s="90"/>
      <c r="AM402" s="90"/>
      <c r="AN402" s="90"/>
      <c r="AO402" s="90"/>
      <c r="AP402" s="90"/>
      <c r="AQ402" s="90"/>
      <c r="AR402" s="90"/>
      <c r="AS402" s="90"/>
      <c r="AT402" s="90"/>
      <c r="AU402" s="90"/>
      <c r="AV402" s="90"/>
      <c r="AW402" s="90"/>
      <c r="AX402" s="90"/>
      <c r="AY402" s="90"/>
      <c r="AZ402" s="90"/>
      <c r="BA402" s="90"/>
    </row>
    <row r="403" spans="3:53">
      <c r="C403" s="91"/>
      <c r="D403" s="91"/>
      <c r="E403" s="91"/>
      <c r="F403" s="91"/>
      <c r="G403" s="91"/>
      <c r="H403" s="91"/>
      <c r="I403" s="91"/>
      <c r="J403" s="91"/>
      <c r="K403" s="91"/>
      <c r="L403" s="91"/>
      <c r="M403" s="91"/>
      <c r="N403" s="91"/>
      <c r="O403" s="91"/>
      <c r="P403" s="91"/>
      <c r="Q403" s="90"/>
      <c r="R403" s="90"/>
      <c r="S403" s="90"/>
      <c r="T403" s="90"/>
      <c r="U403" s="90"/>
      <c r="V403" s="90"/>
      <c r="W403" s="90"/>
      <c r="X403" s="90"/>
      <c r="Y403" s="90"/>
      <c r="Z403" s="90"/>
      <c r="AA403" s="90"/>
      <c r="AB403" s="90"/>
      <c r="AC403" s="90"/>
      <c r="AD403" s="90"/>
      <c r="AE403" s="90"/>
      <c r="AF403" s="90"/>
      <c r="AG403" s="90"/>
      <c r="AH403" s="90"/>
      <c r="AI403" s="90"/>
      <c r="AJ403" s="90"/>
      <c r="AK403" s="90"/>
      <c r="AL403" s="90"/>
      <c r="AM403" s="90"/>
      <c r="AN403" s="90"/>
      <c r="AO403" s="90"/>
      <c r="AP403" s="90"/>
      <c r="AQ403" s="90"/>
      <c r="AR403" s="90"/>
      <c r="AS403" s="90"/>
      <c r="AT403" s="90"/>
      <c r="AU403" s="90"/>
      <c r="AV403" s="90"/>
      <c r="AW403" s="90"/>
      <c r="AX403" s="90"/>
      <c r="AY403" s="90"/>
      <c r="AZ403" s="90"/>
      <c r="BA403" s="90"/>
    </row>
    <row r="404" spans="3:53">
      <c r="C404" s="91"/>
      <c r="D404" s="91"/>
      <c r="E404" s="91"/>
      <c r="F404" s="91"/>
      <c r="G404" s="91"/>
      <c r="H404" s="91"/>
      <c r="I404" s="91"/>
      <c r="J404" s="91"/>
      <c r="K404" s="91"/>
      <c r="L404" s="91"/>
      <c r="M404" s="91"/>
      <c r="N404" s="91"/>
      <c r="O404" s="91"/>
      <c r="P404" s="91"/>
      <c r="Q404" s="90"/>
      <c r="R404" s="90"/>
      <c r="S404" s="90"/>
      <c r="T404" s="90"/>
      <c r="U404" s="90"/>
      <c r="V404" s="90"/>
      <c r="W404" s="90"/>
      <c r="X404" s="90"/>
      <c r="Y404" s="90"/>
      <c r="Z404" s="90"/>
      <c r="AA404" s="90"/>
      <c r="AB404" s="90"/>
      <c r="AC404" s="90"/>
      <c r="AD404" s="90"/>
      <c r="AE404" s="90"/>
      <c r="AF404" s="90"/>
      <c r="AG404" s="90"/>
      <c r="AH404" s="90"/>
      <c r="AI404" s="90"/>
      <c r="AJ404" s="90"/>
      <c r="AK404" s="90"/>
      <c r="AL404" s="90"/>
      <c r="AM404" s="90"/>
      <c r="AN404" s="90"/>
      <c r="AO404" s="90"/>
      <c r="AP404" s="90"/>
      <c r="AQ404" s="90"/>
      <c r="AR404" s="90"/>
      <c r="AS404" s="90"/>
      <c r="AT404" s="90"/>
      <c r="AU404" s="90"/>
      <c r="AV404" s="90"/>
      <c r="AW404" s="90"/>
      <c r="AX404" s="90"/>
      <c r="AY404" s="90"/>
      <c r="AZ404" s="90"/>
      <c r="BA404" s="90"/>
    </row>
    <row r="405" spans="3:53">
      <c r="C405" s="91"/>
      <c r="D405" s="91"/>
      <c r="E405" s="91"/>
      <c r="F405" s="91"/>
      <c r="G405" s="91"/>
      <c r="H405" s="91"/>
      <c r="I405" s="91"/>
      <c r="J405" s="91"/>
      <c r="K405" s="91"/>
      <c r="L405" s="91"/>
      <c r="M405" s="91"/>
      <c r="N405" s="91"/>
      <c r="O405" s="91"/>
      <c r="P405" s="91"/>
      <c r="Q405" s="90"/>
      <c r="R405" s="90"/>
      <c r="S405" s="90"/>
      <c r="T405" s="90"/>
      <c r="U405" s="90"/>
      <c r="V405" s="90"/>
      <c r="W405" s="90"/>
      <c r="X405" s="90"/>
      <c r="Y405" s="90"/>
      <c r="Z405" s="90"/>
      <c r="AA405" s="90"/>
      <c r="AB405" s="90"/>
      <c r="AC405" s="90"/>
      <c r="AD405" s="90"/>
      <c r="AE405" s="90"/>
      <c r="AF405" s="90"/>
      <c r="AG405" s="90"/>
      <c r="AH405" s="90"/>
      <c r="AI405" s="90"/>
      <c r="AJ405" s="90"/>
      <c r="AK405" s="90"/>
      <c r="AL405" s="90"/>
      <c r="AM405" s="90"/>
      <c r="AN405" s="90"/>
      <c r="AO405" s="90"/>
      <c r="AP405" s="90"/>
      <c r="AQ405" s="90"/>
      <c r="AR405" s="90"/>
      <c r="AS405" s="90"/>
      <c r="AT405" s="90"/>
      <c r="AU405" s="90"/>
      <c r="AV405" s="90"/>
      <c r="AW405" s="90"/>
      <c r="AX405" s="90"/>
      <c r="AY405" s="90"/>
      <c r="AZ405" s="90"/>
      <c r="BA405" s="90"/>
    </row>
    <row r="406" spans="3:53">
      <c r="C406" s="91"/>
      <c r="D406" s="91"/>
      <c r="E406" s="91"/>
      <c r="F406" s="91"/>
      <c r="G406" s="91"/>
      <c r="H406" s="91"/>
      <c r="I406" s="91"/>
      <c r="J406" s="91"/>
      <c r="K406" s="91"/>
      <c r="L406" s="91"/>
      <c r="M406" s="91"/>
      <c r="N406" s="91"/>
      <c r="O406" s="91"/>
      <c r="P406" s="91"/>
      <c r="Q406" s="90"/>
      <c r="R406" s="90"/>
      <c r="S406" s="90"/>
      <c r="T406" s="90"/>
      <c r="U406" s="90"/>
      <c r="V406" s="90"/>
      <c r="W406" s="90"/>
      <c r="X406" s="90"/>
      <c r="Y406" s="90"/>
      <c r="Z406" s="90"/>
      <c r="AA406" s="90"/>
      <c r="AB406" s="90"/>
      <c r="AC406" s="90"/>
      <c r="AD406" s="90"/>
      <c r="AE406" s="90"/>
      <c r="AF406" s="90"/>
      <c r="AG406" s="90"/>
      <c r="AH406" s="90"/>
      <c r="AI406" s="90"/>
      <c r="AJ406" s="90"/>
      <c r="AK406" s="90"/>
      <c r="AL406" s="90"/>
      <c r="AM406" s="90"/>
      <c r="AN406" s="90"/>
      <c r="AO406" s="90"/>
      <c r="AP406" s="90"/>
      <c r="AQ406" s="90"/>
      <c r="AR406" s="90"/>
      <c r="AS406" s="90"/>
      <c r="AT406" s="90"/>
      <c r="AU406" s="90"/>
      <c r="AV406" s="90"/>
      <c r="AW406" s="90"/>
      <c r="AX406" s="90"/>
      <c r="AY406" s="90"/>
      <c r="AZ406" s="90"/>
      <c r="BA406" s="90"/>
    </row>
    <row r="407" spans="3:53">
      <c r="C407" s="91"/>
      <c r="D407" s="91"/>
      <c r="E407" s="91"/>
      <c r="F407" s="91"/>
      <c r="G407" s="91"/>
      <c r="H407" s="91"/>
      <c r="I407" s="91"/>
      <c r="J407" s="91"/>
      <c r="K407" s="91"/>
      <c r="L407" s="91"/>
      <c r="M407" s="91"/>
      <c r="N407" s="91"/>
      <c r="O407" s="91"/>
      <c r="P407" s="91"/>
      <c r="Q407" s="90"/>
      <c r="R407" s="90"/>
      <c r="S407" s="90"/>
      <c r="T407" s="90"/>
      <c r="U407" s="90"/>
      <c r="V407" s="90"/>
      <c r="W407" s="90"/>
      <c r="X407" s="90"/>
      <c r="Y407" s="90"/>
      <c r="Z407" s="90"/>
      <c r="AA407" s="90"/>
      <c r="AB407" s="90"/>
      <c r="AC407" s="90"/>
      <c r="AD407" s="90"/>
      <c r="AE407" s="90"/>
      <c r="AF407" s="90"/>
      <c r="AG407" s="90"/>
      <c r="AH407" s="90"/>
      <c r="AI407" s="90"/>
      <c r="AJ407" s="90"/>
      <c r="AK407" s="90"/>
      <c r="AL407" s="90"/>
      <c r="AM407" s="90"/>
      <c r="AN407" s="90"/>
      <c r="AO407" s="90"/>
      <c r="AP407" s="90"/>
      <c r="AQ407" s="90"/>
      <c r="AR407" s="90"/>
      <c r="AS407" s="90"/>
      <c r="AT407" s="90"/>
      <c r="AU407" s="90"/>
      <c r="AV407" s="90"/>
      <c r="AW407" s="90"/>
      <c r="AX407" s="90"/>
      <c r="AY407" s="90"/>
      <c r="AZ407" s="90"/>
      <c r="BA407" s="90"/>
    </row>
    <row r="408" spans="3:53">
      <c r="C408" s="91"/>
      <c r="D408" s="91"/>
      <c r="E408" s="91"/>
      <c r="F408" s="91"/>
      <c r="G408" s="91"/>
      <c r="H408" s="91"/>
      <c r="I408" s="91"/>
      <c r="J408" s="91"/>
      <c r="K408" s="91"/>
      <c r="L408" s="91"/>
      <c r="M408" s="91"/>
      <c r="N408" s="91"/>
      <c r="O408" s="91"/>
      <c r="P408" s="91"/>
      <c r="Q408" s="90"/>
      <c r="R408" s="90"/>
      <c r="S408" s="90"/>
      <c r="T408" s="90"/>
      <c r="U408" s="90"/>
      <c r="V408" s="90"/>
      <c r="W408" s="90"/>
      <c r="X408" s="90"/>
      <c r="Y408" s="90"/>
      <c r="Z408" s="90"/>
      <c r="AA408" s="90"/>
      <c r="AB408" s="90"/>
      <c r="AC408" s="90"/>
      <c r="AD408" s="90"/>
      <c r="AE408" s="90"/>
      <c r="AF408" s="90"/>
      <c r="AG408" s="90"/>
      <c r="AH408" s="90"/>
      <c r="AI408" s="90"/>
      <c r="AJ408" s="90"/>
      <c r="AK408" s="90"/>
      <c r="AL408" s="90"/>
      <c r="AM408" s="90"/>
      <c r="AN408" s="90"/>
      <c r="AO408" s="90"/>
      <c r="AP408" s="90"/>
      <c r="AQ408" s="90"/>
      <c r="AR408" s="90"/>
      <c r="AS408" s="90"/>
      <c r="AT408" s="90"/>
      <c r="AU408" s="90"/>
      <c r="AV408" s="90"/>
      <c r="AW408" s="90"/>
      <c r="AX408" s="90"/>
      <c r="AY408" s="90"/>
      <c r="AZ408" s="90"/>
      <c r="BA408" s="90"/>
    </row>
    <row r="409" spans="3:53">
      <c r="C409" s="91"/>
      <c r="D409" s="91"/>
      <c r="E409" s="91"/>
      <c r="F409" s="91"/>
      <c r="G409" s="91"/>
      <c r="H409" s="91"/>
      <c r="I409" s="91"/>
      <c r="J409" s="91"/>
      <c r="K409" s="91"/>
      <c r="L409" s="91"/>
      <c r="M409" s="91"/>
      <c r="N409" s="91"/>
      <c r="O409" s="91"/>
      <c r="P409" s="91"/>
      <c r="Q409" s="90"/>
      <c r="R409" s="90"/>
      <c r="S409" s="90"/>
      <c r="T409" s="90"/>
      <c r="U409" s="90"/>
      <c r="V409" s="90"/>
      <c r="W409" s="90"/>
      <c r="X409" s="90"/>
      <c r="Y409" s="90"/>
      <c r="Z409" s="90"/>
      <c r="AA409" s="90"/>
      <c r="AB409" s="90"/>
      <c r="AC409" s="90"/>
      <c r="AD409" s="90"/>
      <c r="AE409" s="90"/>
      <c r="AF409" s="90"/>
      <c r="AG409" s="90"/>
      <c r="AH409" s="90"/>
      <c r="AI409" s="90"/>
      <c r="AJ409" s="90"/>
      <c r="AK409" s="90"/>
      <c r="AL409" s="90"/>
      <c r="AM409" s="90"/>
      <c r="AN409" s="90"/>
      <c r="AO409" s="90"/>
      <c r="AP409" s="90"/>
      <c r="AQ409" s="90"/>
      <c r="AR409" s="90"/>
      <c r="AS409" s="90"/>
      <c r="AT409" s="90"/>
      <c r="AU409" s="90"/>
      <c r="AV409" s="90"/>
      <c r="AW409" s="90"/>
      <c r="AX409" s="90"/>
      <c r="AY409" s="90"/>
      <c r="AZ409" s="90"/>
      <c r="BA409" s="90"/>
    </row>
    <row r="410" spans="3:53">
      <c r="C410" s="91"/>
      <c r="D410" s="91"/>
      <c r="E410" s="91"/>
      <c r="F410" s="91"/>
      <c r="G410" s="91"/>
      <c r="H410" s="91"/>
      <c r="I410" s="91"/>
      <c r="J410" s="91"/>
      <c r="K410" s="91"/>
      <c r="L410" s="91"/>
      <c r="M410" s="91"/>
      <c r="N410" s="91"/>
      <c r="O410" s="91"/>
      <c r="P410" s="91"/>
      <c r="Q410" s="90"/>
      <c r="R410" s="90"/>
      <c r="S410" s="90"/>
      <c r="T410" s="90"/>
      <c r="U410" s="90"/>
      <c r="V410" s="90"/>
      <c r="W410" s="90"/>
      <c r="X410" s="90"/>
      <c r="Y410" s="90"/>
      <c r="Z410" s="90"/>
      <c r="AA410" s="90"/>
      <c r="AB410" s="90"/>
      <c r="AC410" s="90"/>
      <c r="AD410" s="90"/>
      <c r="AE410" s="90"/>
      <c r="AF410" s="90"/>
      <c r="AG410" s="90"/>
      <c r="AH410" s="90"/>
      <c r="AI410" s="90"/>
      <c r="AJ410" s="90"/>
      <c r="AK410" s="90"/>
      <c r="AL410" s="90"/>
      <c r="AM410" s="90"/>
      <c r="AN410" s="90"/>
      <c r="AO410" s="90"/>
      <c r="AP410" s="90"/>
      <c r="AQ410" s="90"/>
      <c r="AR410" s="90"/>
      <c r="AS410" s="90"/>
      <c r="AT410" s="90"/>
      <c r="AU410" s="90"/>
      <c r="AV410" s="90"/>
      <c r="AW410" s="90"/>
      <c r="AX410" s="90"/>
      <c r="AY410" s="90"/>
      <c r="AZ410" s="90"/>
      <c r="BA410" s="90"/>
    </row>
    <row r="411" spans="3:53">
      <c r="C411" s="91"/>
      <c r="D411" s="91"/>
      <c r="E411" s="91"/>
      <c r="F411" s="91"/>
      <c r="G411" s="91"/>
      <c r="H411" s="91"/>
      <c r="I411" s="91"/>
      <c r="J411" s="91"/>
      <c r="K411" s="91"/>
      <c r="L411" s="91"/>
      <c r="M411" s="91"/>
      <c r="N411" s="91"/>
      <c r="O411" s="91"/>
      <c r="P411" s="91"/>
      <c r="Q411" s="90"/>
      <c r="R411" s="90"/>
      <c r="S411" s="90"/>
      <c r="T411" s="90"/>
      <c r="U411" s="90"/>
      <c r="V411" s="90"/>
      <c r="W411" s="90"/>
      <c r="X411" s="90"/>
      <c r="Y411" s="90"/>
      <c r="Z411" s="90"/>
      <c r="AA411" s="90"/>
      <c r="AB411" s="90"/>
      <c r="AC411" s="90"/>
      <c r="AD411" s="90"/>
      <c r="AE411" s="90"/>
      <c r="AF411" s="90"/>
      <c r="AG411" s="90"/>
      <c r="AH411" s="90"/>
      <c r="AI411" s="90"/>
      <c r="AJ411" s="90"/>
      <c r="AK411" s="90"/>
      <c r="AL411" s="90"/>
      <c r="AM411" s="90"/>
      <c r="AN411" s="90"/>
      <c r="AO411" s="90"/>
      <c r="AP411" s="90"/>
      <c r="AQ411" s="90"/>
      <c r="AR411" s="90"/>
      <c r="AS411" s="90"/>
      <c r="AT411" s="90"/>
      <c r="AU411" s="90"/>
      <c r="AV411" s="90"/>
      <c r="AW411" s="90"/>
      <c r="AX411" s="90"/>
      <c r="AY411" s="90"/>
      <c r="AZ411" s="90"/>
      <c r="BA411" s="90"/>
    </row>
    <row r="412" spans="3:53">
      <c r="C412" s="91"/>
      <c r="D412" s="91"/>
      <c r="E412" s="91"/>
      <c r="F412" s="91"/>
      <c r="G412" s="91"/>
      <c r="H412" s="91"/>
      <c r="I412" s="91"/>
      <c r="J412" s="91"/>
      <c r="K412" s="91"/>
      <c r="L412" s="91"/>
      <c r="M412" s="91"/>
      <c r="N412" s="91"/>
      <c r="O412" s="91"/>
      <c r="P412" s="91"/>
      <c r="Q412" s="90"/>
      <c r="R412" s="90"/>
      <c r="S412" s="90"/>
      <c r="T412" s="90"/>
      <c r="U412" s="90"/>
      <c r="V412" s="90"/>
      <c r="W412" s="90"/>
      <c r="X412" s="90"/>
      <c r="Y412" s="90"/>
      <c r="Z412" s="90"/>
      <c r="AA412" s="90"/>
      <c r="AB412" s="90"/>
      <c r="AC412" s="90"/>
      <c r="AD412" s="90"/>
      <c r="AE412" s="90"/>
      <c r="AF412" s="90"/>
      <c r="AG412" s="90"/>
      <c r="AH412" s="90"/>
      <c r="AI412" s="90"/>
      <c r="AJ412" s="90"/>
      <c r="AK412" s="90"/>
      <c r="AL412" s="90"/>
      <c r="AM412" s="90"/>
      <c r="AN412" s="90"/>
      <c r="AO412" s="90"/>
      <c r="AP412" s="90"/>
      <c r="AQ412" s="90"/>
      <c r="AR412" s="90"/>
      <c r="AS412" s="90"/>
      <c r="AT412" s="90"/>
      <c r="AU412" s="90"/>
      <c r="AV412" s="90"/>
      <c r="AW412" s="90"/>
      <c r="AX412" s="90"/>
      <c r="AY412" s="90"/>
      <c r="AZ412" s="90"/>
      <c r="BA412" s="90"/>
    </row>
    <row r="413" spans="3:53">
      <c r="C413" s="91"/>
      <c r="D413" s="91"/>
      <c r="E413" s="91"/>
      <c r="F413" s="91"/>
      <c r="G413" s="91"/>
      <c r="H413" s="91"/>
      <c r="I413" s="91"/>
      <c r="J413" s="91"/>
      <c r="K413" s="91"/>
      <c r="L413" s="91"/>
      <c r="M413" s="91"/>
      <c r="N413" s="91"/>
      <c r="O413" s="91"/>
      <c r="P413" s="91"/>
      <c r="Q413" s="90"/>
      <c r="R413" s="90"/>
      <c r="S413" s="90"/>
      <c r="T413" s="90"/>
      <c r="U413" s="90"/>
      <c r="V413" s="90"/>
      <c r="W413" s="90"/>
      <c r="X413" s="90"/>
      <c r="Y413" s="90"/>
      <c r="Z413" s="90"/>
      <c r="AA413" s="90"/>
      <c r="AB413" s="90"/>
      <c r="AC413" s="90"/>
      <c r="AD413" s="90"/>
      <c r="AE413" s="90"/>
      <c r="AF413" s="90"/>
      <c r="AG413" s="90"/>
      <c r="AH413" s="90"/>
      <c r="AI413" s="90"/>
      <c r="AJ413" s="90"/>
      <c r="AK413" s="90"/>
      <c r="AL413" s="90"/>
      <c r="AM413" s="90"/>
      <c r="AN413" s="90"/>
      <c r="AO413" s="90"/>
      <c r="AP413" s="90"/>
      <c r="AQ413" s="90"/>
      <c r="AR413" s="90"/>
      <c r="AS413" s="90"/>
      <c r="AT413" s="90"/>
      <c r="AU413" s="90"/>
      <c r="AV413" s="90"/>
      <c r="AW413" s="90"/>
      <c r="AX413" s="90"/>
      <c r="AY413" s="90"/>
      <c r="AZ413" s="90"/>
      <c r="BA413" s="90"/>
    </row>
    <row r="414" spans="3:53">
      <c r="C414" s="91"/>
      <c r="D414" s="91"/>
      <c r="E414" s="91"/>
      <c r="F414" s="91"/>
      <c r="G414" s="91"/>
      <c r="H414" s="91"/>
      <c r="I414" s="91"/>
      <c r="J414" s="91"/>
      <c r="K414" s="91"/>
      <c r="L414" s="91"/>
      <c r="M414" s="91"/>
      <c r="N414" s="91"/>
      <c r="O414" s="91"/>
      <c r="P414" s="91"/>
      <c r="Q414" s="90"/>
      <c r="R414" s="90"/>
      <c r="S414" s="90"/>
      <c r="T414" s="90"/>
      <c r="U414" s="90"/>
      <c r="V414" s="90"/>
      <c r="W414" s="90"/>
      <c r="X414" s="90"/>
      <c r="Y414" s="90"/>
      <c r="Z414" s="90"/>
      <c r="AA414" s="90"/>
      <c r="AB414" s="90"/>
      <c r="AC414" s="90"/>
      <c r="AD414" s="90"/>
      <c r="AE414" s="90"/>
      <c r="AF414" s="90"/>
      <c r="AG414" s="90"/>
      <c r="AH414" s="90"/>
      <c r="AI414" s="90"/>
      <c r="AJ414" s="90"/>
      <c r="AK414" s="90"/>
      <c r="AL414" s="90"/>
      <c r="AM414" s="90"/>
      <c r="AN414" s="90"/>
      <c r="AO414" s="90"/>
      <c r="AP414" s="90"/>
      <c r="AQ414" s="90"/>
      <c r="AR414" s="90"/>
      <c r="AS414" s="90"/>
      <c r="AT414" s="90"/>
      <c r="AU414" s="90"/>
      <c r="AV414" s="90"/>
      <c r="AW414" s="90"/>
      <c r="AX414" s="90"/>
      <c r="AY414" s="90"/>
      <c r="AZ414" s="90"/>
      <c r="BA414" s="90"/>
    </row>
    <row r="415" spans="3:53">
      <c r="C415" s="91"/>
      <c r="D415" s="91"/>
      <c r="E415" s="91"/>
      <c r="F415" s="91"/>
      <c r="G415" s="91"/>
      <c r="H415" s="91"/>
      <c r="I415" s="91"/>
      <c r="J415" s="91"/>
      <c r="K415" s="91"/>
      <c r="L415" s="91"/>
      <c r="M415" s="91"/>
      <c r="N415" s="91"/>
      <c r="O415" s="91"/>
      <c r="P415" s="91"/>
      <c r="Q415" s="90"/>
      <c r="R415" s="90"/>
      <c r="S415" s="90"/>
      <c r="T415" s="90"/>
      <c r="U415" s="90"/>
      <c r="V415" s="90"/>
      <c r="W415" s="90"/>
      <c r="X415" s="90"/>
      <c r="Y415" s="90"/>
      <c r="Z415" s="90"/>
      <c r="AA415" s="90"/>
      <c r="AB415" s="90"/>
      <c r="AC415" s="90"/>
      <c r="AD415" s="90"/>
      <c r="AE415" s="90"/>
      <c r="AF415" s="90"/>
      <c r="AG415" s="90"/>
      <c r="AH415" s="90"/>
      <c r="AI415" s="90"/>
      <c r="AJ415" s="90"/>
      <c r="AK415" s="90"/>
      <c r="AL415" s="90"/>
      <c r="AM415" s="90"/>
      <c r="AN415" s="90"/>
      <c r="AO415" s="90"/>
      <c r="AP415" s="90"/>
      <c r="AQ415" s="90"/>
      <c r="AR415" s="90"/>
      <c r="AS415" s="90"/>
      <c r="AT415" s="90"/>
      <c r="AU415" s="90"/>
      <c r="AV415" s="90"/>
      <c r="AW415" s="90"/>
      <c r="AX415" s="90"/>
      <c r="AY415" s="90"/>
      <c r="AZ415" s="90"/>
      <c r="BA415" s="90"/>
    </row>
    <row r="416" spans="3:53">
      <c r="C416" s="91"/>
      <c r="D416" s="91"/>
      <c r="E416" s="91"/>
      <c r="F416" s="91"/>
      <c r="G416" s="91"/>
      <c r="H416" s="91"/>
      <c r="I416" s="91"/>
      <c r="J416" s="91"/>
      <c r="K416" s="91"/>
      <c r="L416" s="91"/>
      <c r="M416" s="91"/>
      <c r="N416" s="91"/>
      <c r="O416" s="91"/>
      <c r="P416" s="91"/>
      <c r="Q416" s="90"/>
      <c r="R416" s="90"/>
      <c r="S416" s="90"/>
      <c r="T416" s="90"/>
      <c r="U416" s="90"/>
      <c r="V416" s="90"/>
      <c r="W416" s="90"/>
      <c r="X416" s="90"/>
      <c r="Y416" s="90"/>
      <c r="Z416" s="90"/>
      <c r="AA416" s="90"/>
      <c r="AB416" s="90"/>
      <c r="AC416" s="90"/>
      <c r="AD416" s="90"/>
      <c r="AE416" s="90"/>
      <c r="AF416" s="90"/>
      <c r="AG416" s="90"/>
      <c r="AH416" s="90"/>
      <c r="AI416" s="90"/>
      <c r="AJ416" s="90"/>
      <c r="AK416" s="90"/>
      <c r="AL416" s="90"/>
      <c r="AM416" s="90"/>
      <c r="AN416" s="90"/>
      <c r="AO416" s="90"/>
      <c r="AP416" s="90"/>
      <c r="AQ416" s="90"/>
      <c r="AR416" s="90"/>
      <c r="AS416" s="90"/>
      <c r="AT416" s="90"/>
      <c r="AU416" s="90"/>
      <c r="AV416" s="90"/>
      <c r="AW416" s="90"/>
      <c r="AX416" s="90"/>
      <c r="AY416" s="90"/>
      <c r="AZ416" s="90"/>
      <c r="BA416" s="90"/>
    </row>
    <row r="417" spans="3:53">
      <c r="C417" s="91"/>
      <c r="D417" s="91"/>
      <c r="E417" s="91"/>
      <c r="F417" s="91"/>
      <c r="G417" s="91"/>
      <c r="H417" s="91"/>
      <c r="I417" s="91"/>
      <c r="J417" s="91"/>
      <c r="K417" s="91"/>
      <c r="L417" s="91"/>
      <c r="M417" s="91"/>
      <c r="N417" s="91"/>
      <c r="O417" s="91"/>
      <c r="P417" s="91"/>
      <c r="Q417" s="90"/>
      <c r="R417" s="90"/>
      <c r="S417" s="90"/>
      <c r="T417" s="90"/>
      <c r="U417" s="90"/>
      <c r="V417" s="90"/>
      <c r="W417" s="90"/>
      <c r="X417" s="90"/>
      <c r="Y417" s="90"/>
      <c r="Z417" s="90"/>
      <c r="AA417" s="90"/>
      <c r="AB417" s="90"/>
      <c r="AC417" s="90"/>
      <c r="AD417" s="90"/>
      <c r="AE417" s="90"/>
      <c r="AF417" s="90"/>
      <c r="AG417" s="90"/>
      <c r="AH417" s="90"/>
      <c r="AI417" s="90"/>
      <c r="AJ417" s="90"/>
      <c r="AK417" s="90"/>
      <c r="AL417" s="90"/>
      <c r="AM417" s="90"/>
      <c r="AN417" s="90"/>
      <c r="AO417" s="90"/>
      <c r="AP417" s="90"/>
      <c r="AQ417" s="90"/>
      <c r="AR417" s="90"/>
      <c r="AS417" s="90"/>
      <c r="AT417" s="90"/>
      <c r="AU417" s="90"/>
      <c r="AV417" s="90"/>
      <c r="AW417" s="90"/>
      <c r="AX417" s="90"/>
      <c r="AY417" s="90"/>
      <c r="AZ417" s="90"/>
      <c r="BA417" s="90"/>
    </row>
    <row r="418" spans="3:53">
      <c r="C418" s="91"/>
      <c r="D418" s="91"/>
      <c r="E418" s="91"/>
      <c r="F418" s="91"/>
      <c r="G418" s="91"/>
      <c r="H418" s="91"/>
      <c r="I418" s="91"/>
      <c r="J418" s="91"/>
      <c r="K418" s="91"/>
      <c r="L418" s="91"/>
      <c r="M418" s="91"/>
      <c r="N418" s="91"/>
      <c r="O418" s="91"/>
      <c r="P418" s="91"/>
      <c r="Q418" s="90"/>
      <c r="R418" s="90"/>
      <c r="S418" s="90"/>
      <c r="T418" s="90"/>
      <c r="U418" s="90"/>
      <c r="V418" s="90"/>
      <c r="W418" s="90"/>
      <c r="X418" s="90"/>
      <c r="Y418" s="90"/>
      <c r="Z418" s="90"/>
      <c r="AA418" s="90"/>
      <c r="AB418" s="90"/>
      <c r="AC418" s="90"/>
      <c r="AD418" s="90"/>
      <c r="AE418" s="90"/>
      <c r="AF418" s="90"/>
      <c r="AG418" s="90"/>
      <c r="AH418" s="90"/>
      <c r="AI418" s="90"/>
      <c r="AJ418" s="90"/>
      <c r="AK418" s="90"/>
      <c r="AL418" s="90"/>
      <c r="AM418" s="90"/>
      <c r="AN418" s="90"/>
      <c r="AO418" s="90"/>
      <c r="AP418" s="90"/>
      <c r="AQ418" s="90"/>
      <c r="AR418" s="90"/>
      <c r="AS418" s="90"/>
      <c r="AT418" s="90"/>
      <c r="AU418" s="90"/>
      <c r="AV418" s="90"/>
      <c r="AW418" s="90"/>
      <c r="AX418" s="90"/>
      <c r="AY418" s="90"/>
      <c r="AZ418" s="90"/>
      <c r="BA418" s="90"/>
    </row>
    <row r="419" spans="3:53">
      <c r="C419" s="91"/>
      <c r="D419" s="91"/>
      <c r="E419" s="91"/>
      <c r="F419" s="91"/>
      <c r="G419" s="91"/>
      <c r="H419" s="91"/>
      <c r="I419" s="91"/>
      <c r="J419" s="91"/>
      <c r="K419" s="91"/>
      <c r="L419" s="91"/>
      <c r="M419" s="91"/>
      <c r="N419" s="91"/>
      <c r="O419" s="91"/>
      <c r="P419" s="91"/>
      <c r="Q419" s="90"/>
      <c r="R419" s="90"/>
      <c r="S419" s="90"/>
      <c r="T419" s="90"/>
      <c r="U419" s="90"/>
      <c r="V419" s="90"/>
      <c r="W419" s="90"/>
      <c r="X419" s="90"/>
      <c r="Y419" s="90"/>
      <c r="Z419" s="90"/>
      <c r="AA419" s="90"/>
      <c r="AB419" s="90"/>
      <c r="AC419" s="90"/>
      <c r="AD419" s="90"/>
      <c r="AE419" s="90"/>
      <c r="AF419" s="90"/>
      <c r="AG419" s="90"/>
      <c r="AH419" s="90"/>
      <c r="AI419" s="90"/>
      <c r="AJ419" s="90"/>
      <c r="AK419" s="90"/>
      <c r="AL419" s="90"/>
      <c r="AM419" s="90"/>
      <c r="AN419" s="90"/>
      <c r="AO419" s="90"/>
      <c r="AP419" s="90"/>
      <c r="AQ419" s="90"/>
      <c r="AR419" s="90"/>
      <c r="AS419" s="90"/>
      <c r="AT419" s="90"/>
      <c r="AU419" s="90"/>
      <c r="AV419" s="90"/>
      <c r="AW419" s="90"/>
      <c r="AX419" s="90"/>
      <c r="AY419" s="90"/>
      <c r="AZ419" s="90"/>
      <c r="BA419" s="90"/>
    </row>
    <row r="420" spans="3:53">
      <c r="C420" s="91"/>
      <c r="D420" s="91"/>
      <c r="E420" s="91"/>
      <c r="F420" s="91"/>
      <c r="G420" s="91"/>
      <c r="H420" s="91"/>
      <c r="I420" s="91"/>
      <c r="J420" s="91"/>
      <c r="K420" s="91"/>
      <c r="L420" s="91"/>
      <c r="M420" s="91"/>
      <c r="N420" s="91"/>
      <c r="O420" s="91"/>
      <c r="P420" s="91"/>
      <c r="Q420" s="90"/>
      <c r="R420" s="90"/>
      <c r="S420" s="90"/>
      <c r="T420" s="90"/>
      <c r="U420" s="90"/>
      <c r="V420" s="90"/>
      <c r="W420" s="90"/>
      <c r="X420" s="90"/>
      <c r="Y420" s="90"/>
      <c r="Z420" s="90"/>
      <c r="AA420" s="90"/>
      <c r="AB420" s="90"/>
      <c r="AC420" s="90"/>
      <c r="AD420" s="90"/>
      <c r="AE420" s="90"/>
      <c r="AF420" s="90"/>
      <c r="AG420" s="90"/>
      <c r="AH420" s="90"/>
      <c r="AI420" s="90"/>
      <c r="AJ420" s="90"/>
      <c r="AK420" s="90"/>
      <c r="AL420" s="90"/>
      <c r="AM420" s="90"/>
      <c r="AN420" s="90"/>
      <c r="AO420" s="90"/>
      <c r="AP420" s="90"/>
      <c r="AQ420" s="90"/>
      <c r="AR420" s="90"/>
      <c r="AS420" s="90"/>
      <c r="AT420" s="90"/>
      <c r="AU420" s="90"/>
      <c r="AV420" s="90"/>
      <c r="AW420" s="90"/>
      <c r="AX420" s="90"/>
      <c r="AY420" s="90"/>
      <c r="AZ420" s="90"/>
      <c r="BA420" s="90"/>
    </row>
    <row r="421" spans="3:53">
      <c r="C421" s="91"/>
      <c r="D421" s="91"/>
      <c r="E421" s="91"/>
      <c r="F421" s="91"/>
      <c r="G421" s="91"/>
      <c r="H421" s="91"/>
      <c r="I421" s="91"/>
      <c r="J421" s="91"/>
      <c r="K421" s="91"/>
      <c r="L421" s="91"/>
      <c r="M421" s="91"/>
      <c r="N421" s="91"/>
      <c r="O421" s="91"/>
      <c r="P421" s="91"/>
      <c r="Q421" s="90"/>
      <c r="R421" s="90"/>
      <c r="S421" s="90"/>
      <c r="T421" s="90"/>
      <c r="U421" s="90"/>
      <c r="V421" s="90"/>
      <c r="W421" s="90"/>
      <c r="X421" s="90"/>
      <c r="Y421" s="90"/>
      <c r="Z421" s="90"/>
      <c r="AA421" s="90"/>
      <c r="AB421" s="90"/>
      <c r="AC421" s="90"/>
      <c r="AD421" s="90"/>
      <c r="AE421" s="90"/>
      <c r="AF421" s="90"/>
      <c r="AG421" s="90"/>
      <c r="AH421" s="90"/>
      <c r="AI421" s="90"/>
      <c r="AJ421" s="90"/>
      <c r="AK421" s="90"/>
      <c r="AL421" s="90"/>
      <c r="AM421" s="90"/>
      <c r="AN421" s="90"/>
      <c r="AO421" s="90"/>
      <c r="AP421" s="90"/>
      <c r="AQ421" s="90"/>
      <c r="AR421" s="90"/>
      <c r="AS421" s="90"/>
      <c r="AT421" s="90"/>
      <c r="AU421" s="90"/>
      <c r="AV421" s="90"/>
      <c r="AW421" s="90"/>
      <c r="AX421" s="90"/>
      <c r="AY421" s="90"/>
      <c r="AZ421" s="90"/>
      <c r="BA421" s="90"/>
    </row>
    <row r="422" spans="3:53">
      <c r="C422" s="91"/>
      <c r="D422" s="91"/>
      <c r="E422" s="91"/>
      <c r="F422" s="91"/>
      <c r="G422" s="91"/>
      <c r="H422" s="91"/>
      <c r="I422" s="91"/>
      <c r="J422" s="91"/>
      <c r="K422" s="91"/>
      <c r="L422" s="91"/>
      <c r="M422" s="91"/>
      <c r="N422" s="91"/>
      <c r="O422" s="91"/>
      <c r="P422" s="91"/>
      <c r="Q422" s="90"/>
      <c r="R422" s="90"/>
      <c r="S422" s="90"/>
      <c r="T422" s="90"/>
      <c r="U422" s="90"/>
      <c r="V422" s="90"/>
      <c r="W422" s="90"/>
      <c r="X422" s="90"/>
      <c r="Y422" s="90"/>
      <c r="Z422" s="90"/>
      <c r="AA422" s="90"/>
      <c r="AB422" s="90"/>
      <c r="AC422" s="90"/>
      <c r="AD422" s="90"/>
      <c r="AE422" s="90"/>
      <c r="AF422" s="90"/>
      <c r="AG422" s="90"/>
      <c r="AH422" s="90"/>
      <c r="AI422" s="90"/>
      <c r="AJ422" s="90"/>
      <c r="AK422" s="90"/>
      <c r="AL422" s="90"/>
      <c r="AM422" s="90"/>
      <c r="AN422" s="90"/>
      <c r="AO422" s="90"/>
      <c r="AP422" s="90"/>
      <c r="AQ422" s="90"/>
      <c r="AR422" s="90"/>
      <c r="AS422" s="90"/>
      <c r="AT422" s="90"/>
      <c r="AU422" s="90"/>
      <c r="AV422" s="90"/>
      <c r="AW422" s="90"/>
      <c r="AX422" s="90"/>
      <c r="AY422" s="90"/>
      <c r="AZ422" s="90"/>
      <c r="BA422" s="90"/>
    </row>
    <row r="423" spans="3:53">
      <c r="C423" s="91"/>
      <c r="D423" s="91"/>
      <c r="E423" s="91"/>
      <c r="F423" s="91"/>
      <c r="G423" s="91"/>
      <c r="H423" s="91"/>
      <c r="I423" s="91"/>
      <c r="J423" s="91"/>
      <c r="K423" s="91"/>
      <c r="L423" s="91"/>
      <c r="M423" s="91"/>
      <c r="N423" s="91"/>
      <c r="O423" s="91"/>
      <c r="P423" s="91"/>
      <c r="Q423" s="90"/>
      <c r="R423" s="90"/>
      <c r="S423" s="90"/>
      <c r="T423" s="90"/>
      <c r="U423" s="90"/>
      <c r="V423" s="90"/>
      <c r="W423" s="90"/>
      <c r="X423" s="90"/>
      <c r="Y423" s="90"/>
      <c r="Z423" s="90"/>
      <c r="AA423" s="90"/>
      <c r="AB423" s="90"/>
      <c r="AC423" s="90"/>
      <c r="AD423" s="90"/>
      <c r="AE423" s="90"/>
      <c r="AF423" s="90"/>
      <c r="AG423" s="90"/>
      <c r="AH423" s="90"/>
      <c r="AI423" s="90"/>
      <c r="AJ423" s="90"/>
      <c r="AK423" s="90"/>
      <c r="AL423" s="90"/>
      <c r="AM423" s="90"/>
      <c r="AN423" s="90"/>
      <c r="AO423" s="90"/>
      <c r="AP423" s="90"/>
      <c r="AQ423" s="90"/>
      <c r="AR423" s="90"/>
      <c r="AS423" s="90"/>
      <c r="AT423" s="90"/>
      <c r="AU423" s="90"/>
      <c r="AV423" s="90"/>
      <c r="AW423" s="90"/>
      <c r="AX423" s="90"/>
      <c r="AY423" s="90"/>
      <c r="AZ423" s="90"/>
      <c r="BA423" s="90"/>
    </row>
    <row r="424" spans="3:53">
      <c r="C424" s="91"/>
      <c r="D424" s="91"/>
      <c r="E424" s="91"/>
      <c r="F424" s="91"/>
      <c r="G424" s="91"/>
      <c r="H424" s="91"/>
      <c r="I424" s="91"/>
      <c r="J424" s="91"/>
      <c r="K424" s="91"/>
      <c r="L424" s="91"/>
      <c r="M424" s="91"/>
      <c r="N424" s="91"/>
      <c r="O424" s="91"/>
      <c r="P424" s="91"/>
      <c r="Q424" s="90"/>
      <c r="R424" s="90"/>
      <c r="S424" s="90"/>
      <c r="T424" s="90"/>
      <c r="U424" s="90"/>
      <c r="V424" s="90"/>
      <c r="W424" s="90"/>
      <c r="X424" s="90"/>
      <c r="Y424" s="90"/>
      <c r="Z424" s="90"/>
      <c r="AA424" s="90"/>
      <c r="AB424" s="90"/>
      <c r="AC424" s="90"/>
      <c r="AD424" s="90"/>
      <c r="AE424" s="90"/>
      <c r="AF424" s="90"/>
      <c r="AG424" s="90"/>
      <c r="AH424" s="90"/>
      <c r="AI424" s="90"/>
      <c r="AJ424" s="90"/>
      <c r="AK424" s="90"/>
      <c r="AL424" s="90"/>
      <c r="AM424" s="90"/>
      <c r="AN424" s="90"/>
      <c r="AO424" s="90"/>
      <c r="AP424" s="90"/>
      <c r="AQ424" s="90"/>
      <c r="AR424" s="90"/>
      <c r="AS424" s="90"/>
      <c r="AT424" s="90"/>
      <c r="AU424" s="90"/>
      <c r="AV424" s="90"/>
      <c r="AW424" s="90"/>
      <c r="AX424" s="90"/>
      <c r="AY424" s="90"/>
      <c r="AZ424" s="90"/>
      <c r="BA424" s="90"/>
    </row>
    <row r="425" spans="3:53">
      <c r="C425" s="91"/>
      <c r="D425" s="91"/>
      <c r="E425" s="91"/>
      <c r="F425" s="91"/>
      <c r="G425" s="91"/>
      <c r="H425" s="91"/>
      <c r="I425" s="91"/>
      <c r="J425" s="91"/>
      <c r="K425" s="91"/>
      <c r="L425" s="91"/>
      <c r="M425" s="91"/>
      <c r="N425" s="91"/>
      <c r="O425" s="91"/>
      <c r="P425" s="91"/>
      <c r="Q425" s="90"/>
      <c r="R425" s="90"/>
      <c r="S425" s="90"/>
      <c r="T425" s="90"/>
      <c r="U425" s="90"/>
      <c r="V425" s="90"/>
      <c r="W425" s="90"/>
      <c r="X425" s="90"/>
      <c r="Y425" s="90"/>
      <c r="Z425" s="90"/>
      <c r="AA425" s="90"/>
      <c r="AB425" s="90"/>
      <c r="AC425" s="90"/>
      <c r="AD425" s="90"/>
      <c r="AE425" s="90"/>
      <c r="AF425" s="90"/>
      <c r="AG425" s="90"/>
      <c r="AH425" s="90"/>
      <c r="AI425" s="90"/>
      <c r="AJ425" s="90"/>
      <c r="AK425" s="90"/>
      <c r="AL425" s="90"/>
      <c r="AM425" s="90"/>
      <c r="AN425" s="90"/>
      <c r="AO425" s="90"/>
      <c r="AP425" s="90"/>
      <c r="AQ425" s="90"/>
      <c r="AR425" s="90"/>
      <c r="AS425" s="90"/>
      <c r="AT425" s="90"/>
      <c r="AU425" s="90"/>
      <c r="AV425" s="90"/>
      <c r="AW425" s="90"/>
      <c r="AX425" s="90"/>
      <c r="AY425" s="90"/>
      <c r="AZ425" s="90"/>
      <c r="BA425" s="90"/>
    </row>
    <row r="426" spans="3:53">
      <c r="C426" s="91"/>
      <c r="D426" s="91"/>
      <c r="E426" s="91"/>
      <c r="F426" s="91"/>
      <c r="G426" s="91"/>
      <c r="H426" s="91"/>
      <c r="I426" s="91"/>
      <c r="J426" s="91"/>
      <c r="K426" s="91"/>
      <c r="L426" s="91"/>
      <c r="M426" s="91"/>
      <c r="N426" s="91"/>
      <c r="O426" s="91"/>
      <c r="P426" s="91"/>
      <c r="Q426" s="90"/>
      <c r="R426" s="90"/>
      <c r="S426" s="90"/>
      <c r="T426" s="90"/>
      <c r="U426" s="90"/>
      <c r="V426" s="90"/>
      <c r="W426" s="90"/>
      <c r="X426" s="90"/>
      <c r="Y426" s="90"/>
      <c r="Z426" s="90"/>
      <c r="AA426" s="90"/>
      <c r="AB426" s="90"/>
      <c r="AC426" s="90"/>
      <c r="AD426" s="90"/>
      <c r="AE426" s="90"/>
      <c r="AF426" s="90"/>
      <c r="AG426" s="90"/>
      <c r="AH426" s="90"/>
      <c r="AI426" s="90"/>
      <c r="AJ426" s="90"/>
      <c r="AK426" s="90"/>
      <c r="AL426" s="90"/>
      <c r="AM426" s="90"/>
      <c r="AN426" s="90"/>
      <c r="AO426" s="90"/>
      <c r="AP426" s="90"/>
      <c r="AQ426" s="90"/>
      <c r="AR426" s="90"/>
      <c r="AS426" s="90"/>
      <c r="AT426" s="90"/>
      <c r="AU426" s="90"/>
      <c r="AV426" s="90"/>
      <c r="AW426" s="90"/>
      <c r="AX426" s="90"/>
      <c r="AY426" s="90"/>
      <c r="AZ426" s="90"/>
      <c r="BA426" s="90"/>
    </row>
    <row r="427" spans="3:53">
      <c r="C427" s="91"/>
      <c r="D427" s="91"/>
      <c r="E427" s="91"/>
      <c r="F427" s="91"/>
      <c r="G427" s="91"/>
      <c r="H427" s="91"/>
      <c r="I427" s="91"/>
      <c r="J427" s="91"/>
      <c r="K427" s="91"/>
      <c r="L427" s="91"/>
      <c r="M427" s="91"/>
      <c r="N427" s="91"/>
      <c r="O427" s="91"/>
      <c r="P427" s="91"/>
      <c r="Q427" s="90"/>
      <c r="R427" s="90"/>
      <c r="S427" s="90"/>
      <c r="T427" s="90"/>
      <c r="U427" s="90"/>
      <c r="V427" s="90"/>
      <c r="W427" s="90"/>
      <c r="X427" s="90"/>
      <c r="Y427" s="90"/>
      <c r="Z427" s="90"/>
      <c r="AA427" s="90"/>
      <c r="AB427" s="90"/>
      <c r="AC427" s="90"/>
      <c r="AD427" s="90"/>
      <c r="AE427" s="90"/>
      <c r="AF427" s="90"/>
      <c r="AG427" s="90"/>
      <c r="AH427" s="90"/>
      <c r="AI427" s="90"/>
      <c r="AJ427" s="90"/>
      <c r="AK427" s="90"/>
      <c r="AL427" s="90"/>
      <c r="AM427" s="90"/>
      <c r="AN427" s="90"/>
      <c r="AO427" s="90"/>
      <c r="AP427" s="90"/>
      <c r="AQ427" s="90"/>
      <c r="AR427" s="90"/>
      <c r="AS427" s="90"/>
      <c r="AT427" s="90"/>
      <c r="AU427" s="90"/>
      <c r="AV427" s="90"/>
      <c r="AW427" s="90"/>
      <c r="AX427" s="90"/>
      <c r="AY427" s="90"/>
      <c r="AZ427" s="90"/>
      <c r="BA427" s="90"/>
    </row>
    <row r="428" spans="3:53">
      <c r="C428" s="91"/>
      <c r="D428" s="91"/>
      <c r="E428" s="91"/>
      <c r="F428" s="91"/>
      <c r="G428" s="91"/>
      <c r="H428" s="91"/>
      <c r="I428" s="91"/>
      <c r="J428" s="91"/>
      <c r="K428" s="91"/>
      <c r="L428" s="91"/>
      <c r="M428" s="91"/>
      <c r="N428" s="91"/>
      <c r="O428" s="91"/>
      <c r="P428" s="91"/>
      <c r="Q428" s="90"/>
      <c r="R428" s="90"/>
      <c r="S428" s="90"/>
      <c r="T428" s="90"/>
      <c r="U428" s="90"/>
      <c r="V428" s="90"/>
      <c r="W428" s="90"/>
      <c r="X428" s="90"/>
      <c r="Y428" s="90"/>
      <c r="Z428" s="90"/>
      <c r="AA428" s="90"/>
      <c r="AB428" s="90"/>
      <c r="AC428" s="90"/>
      <c r="AD428" s="90"/>
      <c r="AE428" s="90"/>
      <c r="AF428" s="90"/>
      <c r="AG428" s="90"/>
      <c r="AH428" s="90"/>
      <c r="AI428" s="90"/>
      <c r="AJ428" s="90"/>
      <c r="AK428" s="90"/>
      <c r="AL428" s="90"/>
      <c r="AM428" s="90"/>
      <c r="AN428" s="90"/>
      <c r="AO428" s="90"/>
      <c r="AP428" s="90"/>
      <c r="AQ428" s="90"/>
      <c r="AR428" s="90"/>
      <c r="AS428" s="90"/>
      <c r="AT428" s="90"/>
      <c r="AU428" s="90"/>
      <c r="AV428" s="90"/>
      <c r="AW428" s="90"/>
      <c r="AX428" s="90"/>
      <c r="AY428" s="90"/>
      <c r="AZ428" s="90"/>
      <c r="BA428" s="90"/>
    </row>
    <row r="429" spans="3:53">
      <c r="C429" s="91"/>
      <c r="D429" s="91"/>
      <c r="E429" s="91"/>
      <c r="F429" s="91"/>
      <c r="G429" s="91"/>
      <c r="H429" s="91"/>
      <c r="I429" s="91"/>
      <c r="J429" s="91"/>
      <c r="K429" s="91"/>
      <c r="L429" s="91"/>
      <c r="M429" s="91"/>
      <c r="N429" s="91"/>
      <c r="O429" s="91"/>
      <c r="P429" s="91"/>
      <c r="Q429" s="90"/>
      <c r="R429" s="90"/>
      <c r="S429" s="90"/>
      <c r="T429" s="90"/>
      <c r="U429" s="90"/>
      <c r="V429" s="90"/>
      <c r="W429" s="90"/>
      <c r="X429" s="90"/>
      <c r="Y429" s="90"/>
      <c r="Z429" s="90"/>
      <c r="AA429" s="90"/>
      <c r="AB429" s="90"/>
      <c r="AC429" s="90"/>
      <c r="AD429" s="90"/>
      <c r="AE429" s="90"/>
      <c r="AF429" s="90"/>
      <c r="AG429" s="90"/>
      <c r="AH429" s="90"/>
      <c r="AI429" s="90"/>
      <c r="AJ429" s="90"/>
      <c r="AK429" s="90"/>
      <c r="AL429" s="90"/>
      <c r="AM429" s="90"/>
      <c r="AN429" s="90"/>
      <c r="AO429" s="90"/>
      <c r="AP429" s="90"/>
      <c r="AQ429" s="90"/>
      <c r="AR429" s="90"/>
      <c r="AS429" s="90"/>
      <c r="AT429" s="90"/>
      <c r="AU429" s="90"/>
      <c r="AV429" s="90"/>
      <c r="AW429" s="90"/>
      <c r="AX429" s="90"/>
      <c r="AY429" s="90"/>
      <c r="AZ429" s="90"/>
      <c r="BA429" s="90"/>
    </row>
    <row r="430" spans="3:53">
      <c r="C430" s="91"/>
      <c r="D430" s="91"/>
      <c r="E430" s="91"/>
      <c r="F430" s="91"/>
      <c r="G430" s="91"/>
      <c r="H430" s="91"/>
      <c r="I430" s="91"/>
      <c r="J430" s="91"/>
      <c r="K430" s="91"/>
      <c r="L430" s="91"/>
      <c r="M430" s="91"/>
      <c r="N430" s="91"/>
      <c r="O430" s="91"/>
      <c r="P430" s="91"/>
      <c r="Q430" s="90"/>
      <c r="R430" s="90"/>
      <c r="S430" s="90"/>
      <c r="T430" s="90"/>
      <c r="U430" s="90"/>
      <c r="V430" s="90"/>
      <c r="W430" s="90"/>
      <c r="X430" s="90"/>
      <c r="Y430" s="90"/>
      <c r="Z430" s="90"/>
      <c r="AA430" s="90"/>
      <c r="AB430" s="90"/>
      <c r="AC430" s="90"/>
      <c r="AD430" s="90"/>
      <c r="AE430" s="90"/>
      <c r="AF430" s="90"/>
      <c r="AG430" s="90"/>
      <c r="AH430" s="90"/>
      <c r="AI430" s="90"/>
      <c r="AJ430" s="90"/>
      <c r="AK430" s="90"/>
      <c r="AL430" s="90"/>
      <c r="AM430" s="90"/>
      <c r="AN430" s="90"/>
      <c r="AO430" s="90"/>
      <c r="AP430" s="90"/>
      <c r="AQ430" s="90"/>
      <c r="AR430" s="90"/>
      <c r="AS430" s="90"/>
      <c r="AT430" s="90"/>
      <c r="AU430" s="90"/>
      <c r="AV430" s="90"/>
      <c r="AW430" s="90"/>
      <c r="AX430" s="90"/>
      <c r="AY430" s="90"/>
      <c r="AZ430" s="90"/>
      <c r="BA430" s="90"/>
    </row>
    <row r="431" spans="3:53">
      <c r="C431" s="91"/>
      <c r="D431" s="91"/>
      <c r="E431" s="91"/>
      <c r="F431" s="91"/>
      <c r="G431" s="91"/>
      <c r="H431" s="91"/>
      <c r="I431" s="91"/>
      <c r="J431" s="91"/>
      <c r="K431" s="91"/>
      <c r="L431" s="91"/>
      <c r="M431" s="91"/>
      <c r="N431" s="91"/>
      <c r="O431" s="91"/>
      <c r="P431" s="91"/>
      <c r="Q431" s="90"/>
      <c r="R431" s="90"/>
      <c r="S431" s="90"/>
      <c r="T431" s="90"/>
      <c r="U431" s="90"/>
      <c r="V431" s="90"/>
      <c r="W431" s="90"/>
      <c r="X431" s="90"/>
      <c r="Y431" s="90"/>
      <c r="Z431" s="90"/>
      <c r="AA431" s="90"/>
      <c r="AB431" s="90"/>
      <c r="AC431" s="90"/>
      <c r="AD431" s="90"/>
      <c r="AE431" s="90"/>
      <c r="AF431" s="90"/>
      <c r="AG431" s="90"/>
      <c r="AH431" s="90"/>
      <c r="AI431" s="90"/>
      <c r="AJ431" s="90"/>
      <c r="AK431" s="90"/>
      <c r="AL431" s="90"/>
      <c r="AM431" s="90"/>
      <c r="AN431" s="90"/>
      <c r="AO431" s="90"/>
      <c r="AP431" s="90"/>
      <c r="AQ431" s="90"/>
      <c r="AR431" s="90"/>
      <c r="AS431" s="90"/>
      <c r="AT431" s="90"/>
      <c r="AU431" s="90"/>
      <c r="AV431" s="90"/>
      <c r="AW431" s="90"/>
      <c r="AX431" s="90"/>
      <c r="AY431" s="90"/>
      <c r="AZ431" s="90"/>
      <c r="BA431" s="90"/>
    </row>
    <row r="432" spans="3:53">
      <c r="C432" s="91"/>
      <c r="D432" s="91"/>
      <c r="E432" s="91"/>
      <c r="F432" s="91"/>
      <c r="G432" s="91"/>
      <c r="H432" s="91"/>
      <c r="I432" s="91"/>
      <c r="J432" s="91"/>
      <c r="K432" s="91"/>
      <c r="L432" s="91"/>
      <c r="M432" s="91"/>
      <c r="N432" s="91"/>
      <c r="O432" s="91"/>
      <c r="P432" s="91"/>
      <c r="Q432" s="90"/>
      <c r="R432" s="90"/>
      <c r="S432" s="90"/>
      <c r="T432" s="90"/>
      <c r="U432" s="90"/>
      <c r="V432" s="90"/>
      <c r="W432" s="90"/>
      <c r="X432" s="90"/>
      <c r="Y432" s="90"/>
      <c r="Z432" s="90"/>
      <c r="AA432" s="90"/>
      <c r="AB432" s="90"/>
      <c r="AC432" s="90"/>
      <c r="AD432" s="90"/>
      <c r="AE432" s="90"/>
      <c r="AF432" s="90"/>
      <c r="AG432" s="90"/>
      <c r="AH432" s="90"/>
      <c r="AI432" s="90"/>
      <c r="AJ432" s="90"/>
      <c r="AK432" s="90"/>
      <c r="AL432" s="90"/>
      <c r="AM432" s="90"/>
      <c r="AN432" s="90"/>
      <c r="AO432" s="90"/>
      <c r="AP432" s="90"/>
      <c r="AQ432" s="90"/>
      <c r="AR432" s="90"/>
      <c r="AS432" s="90"/>
      <c r="AT432" s="90"/>
      <c r="AU432" s="90"/>
      <c r="AV432" s="90"/>
      <c r="AW432" s="90"/>
      <c r="AX432" s="90"/>
      <c r="AY432" s="90"/>
      <c r="AZ432" s="90"/>
      <c r="BA432" s="90"/>
    </row>
    <row r="433" spans="3:53">
      <c r="C433" s="91"/>
      <c r="D433" s="91"/>
      <c r="E433" s="91"/>
      <c r="F433" s="91"/>
      <c r="G433" s="91"/>
      <c r="H433" s="91"/>
      <c r="I433" s="91"/>
      <c r="J433" s="91"/>
      <c r="K433" s="91"/>
      <c r="L433" s="91"/>
      <c r="M433" s="91"/>
      <c r="N433" s="91"/>
      <c r="O433" s="91"/>
      <c r="P433" s="91"/>
      <c r="Q433" s="90"/>
      <c r="R433" s="90"/>
      <c r="S433" s="90"/>
      <c r="T433" s="90"/>
      <c r="U433" s="90"/>
      <c r="V433" s="90"/>
      <c r="W433" s="90"/>
      <c r="X433" s="90"/>
      <c r="Y433" s="90"/>
      <c r="Z433" s="90"/>
      <c r="AA433" s="90"/>
      <c r="AB433" s="90"/>
      <c r="AC433" s="90"/>
      <c r="AD433" s="90"/>
      <c r="AE433" s="90"/>
      <c r="AF433" s="90"/>
      <c r="AG433" s="90"/>
      <c r="AH433" s="90"/>
      <c r="AI433" s="90"/>
      <c r="AJ433" s="90"/>
      <c r="AK433" s="90"/>
      <c r="AL433" s="90"/>
      <c r="AM433" s="90"/>
      <c r="AN433" s="90"/>
      <c r="AO433" s="90"/>
      <c r="AP433" s="90"/>
      <c r="AQ433" s="90"/>
      <c r="AR433" s="90"/>
      <c r="AS433" s="90"/>
      <c r="AT433" s="90"/>
      <c r="AU433" s="90"/>
      <c r="AV433" s="90"/>
      <c r="AW433" s="90"/>
      <c r="AX433" s="90"/>
      <c r="AY433" s="90"/>
      <c r="AZ433" s="90"/>
      <c r="BA433" s="90"/>
    </row>
    <row r="434" spans="3:53">
      <c r="C434" s="91"/>
      <c r="D434" s="91"/>
      <c r="E434" s="91"/>
      <c r="F434" s="91"/>
      <c r="G434" s="91"/>
      <c r="H434" s="91"/>
      <c r="I434" s="91"/>
      <c r="J434" s="91"/>
      <c r="K434" s="91"/>
      <c r="L434" s="91"/>
      <c r="M434" s="91"/>
      <c r="N434" s="91"/>
      <c r="O434" s="91"/>
      <c r="P434" s="91"/>
      <c r="Q434" s="90"/>
      <c r="R434" s="90"/>
      <c r="S434" s="90"/>
      <c r="T434" s="90"/>
      <c r="U434" s="90"/>
      <c r="V434" s="90"/>
      <c r="W434" s="90"/>
      <c r="X434" s="90"/>
      <c r="Y434" s="90"/>
      <c r="Z434" s="90"/>
      <c r="AA434" s="90"/>
      <c r="AB434" s="90"/>
      <c r="AC434" s="90"/>
      <c r="AD434" s="90"/>
      <c r="AE434" s="90"/>
      <c r="AF434" s="90"/>
      <c r="AG434" s="90"/>
      <c r="AH434" s="90"/>
      <c r="AI434" s="90"/>
      <c r="AJ434" s="90"/>
      <c r="AK434" s="90"/>
      <c r="AL434" s="90"/>
      <c r="AM434" s="90"/>
      <c r="AN434" s="90"/>
      <c r="AO434" s="90"/>
      <c r="AP434" s="90"/>
      <c r="AQ434" s="90"/>
      <c r="AR434" s="90"/>
      <c r="AS434" s="90"/>
      <c r="AT434" s="90"/>
      <c r="AU434" s="90"/>
      <c r="AV434" s="90"/>
      <c r="AW434" s="90"/>
      <c r="AX434" s="90"/>
      <c r="AY434" s="90"/>
      <c r="AZ434" s="90"/>
      <c r="BA434" s="90"/>
    </row>
    <row r="435" spans="3:53">
      <c r="C435" s="91"/>
      <c r="D435" s="91"/>
      <c r="E435" s="91"/>
      <c r="F435" s="91"/>
      <c r="G435" s="91"/>
      <c r="H435" s="91"/>
      <c r="I435" s="91"/>
      <c r="J435" s="91"/>
      <c r="K435" s="91"/>
      <c r="L435" s="91"/>
      <c r="M435" s="91"/>
      <c r="N435" s="91"/>
      <c r="O435" s="91"/>
      <c r="P435" s="91"/>
      <c r="Q435" s="90"/>
      <c r="R435" s="90"/>
      <c r="S435" s="90"/>
      <c r="T435" s="90"/>
      <c r="U435" s="90"/>
      <c r="V435" s="90"/>
      <c r="W435" s="90"/>
      <c r="X435" s="90"/>
      <c r="Y435" s="90"/>
      <c r="Z435" s="90"/>
      <c r="AA435" s="90"/>
      <c r="AB435" s="90"/>
      <c r="AC435" s="90"/>
      <c r="AD435" s="90"/>
      <c r="AE435" s="90"/>
      <c r="AF435" s="90"/>
      <c r="AG435" s="90"/>
      <c r="AH435" s="90"/>
      <c r="AI435" s="90"/>
      <c r="AJ435" s="90"/>
      <c r="AK435" s="90"/>
      <c r="AL435" s="90"/>
      <c r="AM435" s="90"/>
      <c r="AN435" s="90"/>
      <c r="AO435" s="90"/>
      <c r="AP435" s="90"/>
      <c r="AQ435" s="90"/>
      <c r="AR435" s="90"/>
      <c r="AS435" s="90"/>
      <c r="AT435" s="90"/>
      <c r="AU435" s="90"/>
      <c r="AV435" s="90"/>
      <c r="AW435" s="90"/>
      <c r="AX435" s="90"/>
      <c r="AY435" s="90"/>
      <c r="AZ435" s="90"/>
      <c r="BA435" s="90"/>
    </row>
    <row r="436" spans="3:53">
      <c r="C436" s="91"/>
      <c r="D436" s="91"/>
      <c r="E436" s="91"/>
      <c r="F436" s="91"/>
      <c r="G436" s="91"/>
      <c r="H436" s="91"/>
      <c r="I436" s="91"/>
      <c r="J436" s="91"/>
      <c r="K436" s="91"/>
      <c r="L436" s="91"/>
      <c r="M436" s="91"/>
      <c r="N436" s="91"/>
      <c r="O436" s="91"/>
      <c r="P436" s="91"/>
      <c r="Q436" s="90"/>
      <c r="R436" s="90"/>
      <c r="S436" s="90"/>
      <c r="T436" s="90"/>
      <c r="U436" s="90"/>
      <c r="V436" s="90"/>
      <c r="W436" s="90"/>
      <c r="X436" s="90"/>
      <c r="Y436" s="90"/>
      <c r="Z436" s="90"/>
      <c r="AA436" s="90"/>
      <c r="AB436" s="90"/>
      <c r="AC436" s="90"/>
      <c r="AD436" s="90"/>
      <c r="AE436" s="90"/>
      <c r="AF436" s="90"/>
      <c r="AG436" s="90"/>
      <c r="AH436" s="90"/>
      <c r="AI436" s="90"/>
      <c r="AJ436" s="90"/>
      <c r="AK436" s="90"/>
      <c r="AL436" s="90"/>
      <c r="AM436" s="90"/>
      <c r="AN436" s="90"/>
      <c r="AO436" s="90"/>
      <c r="AP436" s="90"/>
      <c r="AQ436" s="90"/>
      <c r="AR436" s="90"/>
      <c r="AS436" s="90"/>
      <c r="AT436" s="90"/>
      <c r="AU436" s="90"/>
      <c r="AV436" s="90"/>
      <c r="AW436" s="90"/>
      <c r="AX436" s="90"/>
      <c r="AY436" s="90"/>
      <c r="AZ436" s="90"/>
      <c r="BA436" s="90"/>
    </row>
    <row r="437" spans="3:53">
      <c r="C437" s="91"/>
      <c r="D437" s="91"/>
      <c r="E437" s="91"/>
      <c r="F437" s="91"/>
      <c r="G437" s="91"/>
      <c r="H437" s="91"/>
      <c r="I437" s="91"/>
      <c r="J437" s="91"/>
      <c r="K437" s="91"/>
      <c r="L437" s="91"/>
      <c r="M437" s="91"/>
      <c r="N437" s="91"/>
      <c r="O437" s="91"/>
      <c r="P437" s="91"/>
      <c r="Q437" s="90"/>
      <c r="R437" s="90"/>
      <c r="S437" s="90"/>
      <c r="T437" s="90"/>
      <c r="U437" s="90"/>
      <c r="V437" s="90"/>
      <c r="W437" s="90"/>
      <c r="X437" s="90"/>
      <c r="Y437" s="90"/>
      <c r="Z437" s="90"/>
      <c r="AA437" s="90"/>
      <c r="AB437" s="90"/>
      <c r="AC437" s="90"/>
      <c r="AD437" s="90"/>
      <c r="AE437" s="90"/>
      <c r="AF437" s="90"/>
      <c r="AG437" s="90"/>
      <c r="AH437" s="90"/>
      <c r="AI437" s="90"/>
      <c r="AJ437" s="90"/>
      <c r="AK437" s="90"/>
      <c r="AL437" s="90"/>
      <c r="AM437" s="90"/>
      <c r="AN437" s="90"/>
      <c r="AO437" s="90"/>
      <c r="AP437" s="90"/>
      <c r="AQ437" s="90"/>
      <c r="AR437" s="90"/>
      <c r="AS437" s="90"/>
      <c r="AT437" s="90"/>
      <c r="AU437" s="90"/>
      <c r="AV437" s="90"/>
      <c r="AW437" s="90"/>
      <c r="AX437" s="90"/>
      <c r="AY437" s="90"/>
      <c r="AZ437" s="90"/>
      <c r="BA437" s="90"/>
    </row>
    <row r="438" spans="3:53">
      <c r="C438" s="91"/>
      <c r="D438" s="91"/>
      <c r="E438" s="91"/>
      <c r="F438" s="91"/>
      <c r="G438" s="91"/>
      <c r="H438" s="91"/>
      <c r="I438" s="91"/>
      <c r="J438" s="91"/>
      <c r="K438" s="91"/>
      <c r="L438" s="91"/>
      <c r="M438" s="91"/>
      <c r="N438" s="91"/>
      <c r="O438" s="91"/>
      <c r="P438" s="91"/>
      <c r="Q438" s="90"/>
      <c r="R438" s="90"/>
      <c r="S438" s="90"/>
      <c r="T438" s="90"/>
      <c r="U438" s="90"/>
      <c r="V438" s="90"/>
      <c r="W438" s="90"/>
      <c r="X438" s="90"/>
      <c r="Y438" s="90"/>
      <c r="Z438" s="90"/>
      <c r="AA438" s="90"/>
      <c r="AB438" s="90"/>
      <c r="AC438" s="90"/>
      <c r="AD438" s="90"/>
      <c r="AE438" s="90"/>
      <c r="AF438" s="90"/>
      <c r="AG438" s="90"/>
      <c r="AH438" s="90"/>
      <c r="AI438" s="90"/>
      <c r="AJ438" s="90"/>
      <c r="AK438" s="90"/>
      <c r="AL438" s="90"/>
      <c r="AM438" s="90"/>
      <c r="AN438" s="90"/>
      <c r="AO438" s="90"/>
      <c r="AP438" s="90"/>
      <c r="AQ438" s="90"/>
      <c r="AR438" s="90"/>
      <c r="AS438" s="90"/>
      <c r="AT438" s="90"/>
      <c r="AU438" s="90"/>
      <c r="AV438" s="90"/>
      <c r="AW438" s="90"/>
      <c r="AX438" s="90"/>
      <c r="AY438" s="90"/>
      <c r="AZ438" s="90"/>
      <c r="BA438" s="90"/>
    </row>
    <row r="439" spans="3:53">
      <c r="C439" s="91"/>
      <c r="D439" s="91"/>
      <c r="E439" s="91"/>
      <c r="F439" s="91"/>
      <c r="G439" s="91"/>
      <c r="H439" s="91"/>
      <c r="I439" s="91"/>
      <c r="J439" s="91"/>
      <c r="K439" s="91"/>
      <c r="L439" s="91"/>
      <c r="M439" s="91"/>
      <c r="N439" s="91"/>
      <c r="O439" s="91"/>
      <c r="P439" s="91"/>
      <c r="Q439" s="90"/>
      <c r="R439" s="90"/>
      <c r="S439" s="90"/>
      <c r="T439" s="90"/>
      <c r="U439" s="90"/>
      <c r="V439" s="90"/>
      <c r="W439" s="90"/>
      <c r="X439" s="90"/>
      <c r="Y439" s="90"/>
      <c r="Z439" s="90"/>
      <c r="AA439" s="90"/>
      <c r="AB439" s="90"/>
      <c r="AC439" s="90"/>
      <c r="AD439" s="90"/>
      <c r="AE439" s="90"/>
      <c r="AF439" s="90"/>
      <c r="AG439" s="90"/>
      <c r="AH439" s="90"/>
      <c r="AI439" s="90"/>
      <c r="AJ439" s="90"/>
      <c r="AK439" s="90"/>
      <c r="AL439" s="90"/>
      <c r="AM439" s="90"/>
      <c r="AN439" s="90"/>
      <c r="AO439" s="90"/>
      <c r="AP439" s="90"/>
      <c r="AQ439" s="90"/>
      <c r="AR439" s="90"/>
      <c r="AS439" s="90"/>
      <c r="AT439" s="90"/>
      <c r="AU439" s="90"/>
      <c r="AV439" s="90"/>
      <c r="AW439" s="90"/>
      <c r="AX439" s="90"/>
      <c r="AY439" s="90"/>
      <c r="AZ439" s="90"/>
      <c r="BA439" s="90"/>
    </row>
    <row r="440" spans="3:53">
      <c r="C440" s="91"/>
      <c r="D440" s="91"/>
      <c r="E440" s="91"/>
      <c r="F440" s="91"/>
      <c r="G440" s="91"/>
      <c r="H440" s="91"/>
      <c r="I440" s="91"/>
      <c r="J440" s="91"/>
      <c r="K440" s="91"/>
      <c r="L440" s="91"/>
      <c r="M440" s="91"/>
      <c r="N440" s="91"/>
      <c r="O440" s="91"/>
      <c r="P440" s="91"/>
      <c r="Q440" s="90"/>
      <c r="R440" s="90"/>
      <c r="S440" s="90"/>
      <c r="T440" s="90"/>
      <c r="U440" s="90"/>
      <c r="V440" s="90"/>
      <c r="W440" s="90"/>
      <c r="X440" s="90"/>
      <c r="Y440" s="90"/>
      <c r="Z440" s="90"/>
      <c r="AA440" s="90"/>
      <c r="AB440" s="90"/>
      <c r="AC440" s="90"/>
      <c r="AD440" s="90"/>
      <c r="AE440" s="90"/>
      <c r="AF440" s="90"/>
      <c r="AG440" s="90"/>
      <c r="AH440" s="90"/>
      <c r="AI440" s="90"/>
      <c r="AJ440" s="90"/>
      <c r="AK440" s="90"/>
      <c r="AL440" s="90"/>
      <c r="AM440" s="90"/>
      <c r="AN440" s="90"/>
      <c r="AO440" s="90"/>
      <c r="AP440" s="90"/>
      <c r="AQ440" s="90"/>
      <c r="AR440" s="90"/>
      <c r="AS440" s="90"/>
      <c r="AT440" s="90"/>
      <c r="AU440" s="90"/>
      <c r="AV440" s="90"/>
      <c r="AW440" s="90"/>
      <c r="AX440" s="90"/>
      <c r="AY440" s="90"/>
      <c r="AZ440" s="90"/>
      <c r="BA440" s="90"/>
    </row>
    <row r="441" spans="3:53">
      <c r="C441" s="91"/>
      <c r="D441" s="91"/>
      <c r="E441" s="91"/>
      <c r="F441" s="91"/>
      <c r="G441" s="91"/>
      <c r="H441" s="91"/>
      <c r="I441" s="91"/>
      <c r="J441" s="91"/>
      <c r="K441" s="91"/>
      <c r="L441" s="91"/>
      <c r="M441" s="91"/>
      <c r="N441" s="91"/>
      <c r="O441" s="91"/>
      <c r="P441" s="91"/>
      <c r="Q441" s="90"/>
      <c r="R441" s="90"/>
      <c r="S441" s="90"/>
      <c r="T441" s="90"/>
      <c r="U441" s="90"/>
      <c r="V441" s="90"/>
      <c r="W441" s="90"/>
      <c r="X441" s="90"/>
      <c r="Y441" s="90"/>
      <c r="Z441" s="90"/>
      <c r="AA441" s="90"/>
      <c r="AB441" s="90"/>
      <c r="AC441" s="90"/>
      <c r="AD441" s="90"/>
      <c r="AE441" s="90"/>
      <c r="AF441" s="90"/>
      <c r="AG441" s="90"/>
      <c r="AH441" s="90"/>
      <c r="AI441" s="90"/>
      <c r="AJ441" s="90"/>
      <c r="AK441" s="90"/>
      <c r="AL441" s="90"/>
      <c r="AM441" s="90"/>
      <c r="AN441" s="90"/>
      <c r="AO441" s="90"/>
      <c r="AP441" s="90"/>
      <c r="AQ441" s="90"/>
      <c r="AR441" s="90"/>
      <c r="AS441" s="90"/>
      <c r="AT441" s="90"/>
      <c r="AU441" s="90"/>
      <c r="AV441" s="90"/>
      <c r="AW441" s="90"/>
      <c r="AX441" s="90"/>
      <c r="AY441" s="90"/>
      <c r="AZ441" s="90"/>
      <c r="BA441" s="90"/>
    </row>
    <row r="442" spans="3:53">
      <c r="C442" s="91"/>
      <c r="D442" s="91"/>
      <c r="E442" s="91"/>
      <c r="F442" s="91"/>
      <c r="G442" s="91"/>
      <c r="H442" s="91"/>
      <c r="I442" s="91"/>
      <c r="J442" s="91"/>
      <c r="K442" s="91"/>
      <c r="L442" s="91"/>
      <c r="M442" s="91"/>
      <c r="N442" s="91"/>
      <c r="O442" s="91"/>
      <c r="P442" s="91"/>
      <c r="Q442" s="90"/>
      <c r="R442" s="90"/>
      <c r="S442" s="90"/>
      <c r="T442" s="90"/>
      <c r="U442" s="90"/>
      <c r="V442" s="90"/>
      <c r="W442" s="90"/>
      <c r="X442" s="90"/>
      <c r="Y442" s="90"/>
      <c r="Z442" s="90"/>
      <c r="AA442" s="90"/>
      <c r="AB442" s="90"/>
      <c r="AC442" s="90"/>
      <c r="AD442" s="90"/>
      <c r="AE442" s="90"/>
      <c r="AF442" s="90"/>
      <c r="AG442" s="90"/>
      <c r="AH442" s="90"/>
      <c r="AI442" s="90"/>
      <c r="AJ442" s="90"/>
      <c r="AK442" s="90"/>
      <c r="AL442" s="90"/>
      <c r="AM442" s="90"/>
      <c r="AN442" s="90"/>
      <c r="AO442" s="90"/>
      <c r="AP442" s="90"/>
      <c r="AQ442" s="90"/>
      <c r="AR442" s="90"/>
      <c r="AS442" s="90"/>
      <c r="AT442" s="90"/>
      <c r="AU442" s="90"/>
      <c r="AV442" s="90"/>
      <c r="AW442" s="90"/>
      <c r="AX442" s="90"/>
      <c r="AY442" s="90"/>
      <c r="AZ442" s="90"/>
      <c r="BA442" s="90"/>
    </row>
    <row r="443" spans="3:53">
      <c r="C443" s="91"/>
      <c r="D443" s="91"/>
      <c r="E443" s="91"/>
      <c r="F443" s="91"/>
      <c r="G443" s="91"/>
      <c r="H443" s="91"/>
      <c r="I443" s="91"/>
      <c r="J443" s="91"/>
      <c r="K443" s="91"/>
      <c r="L443" s="91"/>
      <c r="M443" s="91"/>
      <c r="N443" s="91"/>
      <c r="O443" s="91"/>
      <c r="P443" s="91"/>
      <c r="Q443" s="90"/>
      <c r="R443" s="90"/>
      <c r="S443" s="90"/>
      <c r="T443" s="90"/>
      <c r="U443" s="90"/>
      <c r="V443" s="90"/>
      <c r="W443" s="90"/>
      <c r="X443" s="90"/>
      <c r="Y443" s="90"/>
      <c r="Z443" s="90"/>
      <c r="AA443" s="90"/>
      <c r="AB443" s="90"/>
      <c r="AC443" s="90"/>
      <c r="AD443" s="90"/>
      <c r="AE443" s="90"/>
      <c r="AF443" s="90"/>
      <c r="AG443" s="90"/>
      <c r="AH443" s="90"/>
      <c r="AI443" s="90"/>
      <c r="AJ443" s="90"/>
      <c r="AK443" s="90"/>
      <c r="AL443" s="90"/>
      <c r="AM443" s="90"/>
      <c r="AN443" s="90"/>
      <c r="AO443" s="90"/>
      <c r="AP443" s="90"/>
      <c r="AQ443" s="90"/>
      <c r="AR443" s="90"/>
      <c r="AS443" s="90"/>
      <c r="AT443" s="90"/>
      <c r="AU443" s="90"/>
      <c r="AV443" s="90"/>
      <c r="AW443" s="90"/>
      <c r="AX443" s="90"/>
      <c r="AY443" s="90"/>
      <c r="AZ443" s="90"/>
      <c r="BA443" s="90"/>
    </row>
    <row r="444" spans="3:53">
      <c r="C444" s="91"/>
      <c r="D444" s="91"/>
      <c r="E444" s="91"/>
      <c r="F444" s="91"/>
      <c r="G444" s="91"/>
      <c r="H444" s="91"/>
      <c r="I444" s="91"/>
      <c r="J444" s="91"/>
      <c r="K444" s="91"/>
      <c r="L444" s="91"/>
      <c r="M444" s="91"/>
      <c r="N444" s="91"/>
      <c r="O444" s="91"/>
      <c r="P444" s="91"/>
      <c r="Q444" s="90"/>
      <c r="R444" s="90"/>
      <c r="S444" s="90"/>
      <c r="T444" s="90"/>
      <c r="U444" s="90"/>
      <c r="V444" s="90"/>
      <c r="W444" s="90"/>
      <c r="X444" s="90"/>
      <c r="Y444" s="90"/>
      <c r="Z444" s="90"/>
      <c r="AA444" s="90"/>
      <c r="AB444" s="90"/>
      <c r="AC444" s="90"/>
      <c r="AD444" s="90"/>
      <c r="AE444" s="90"/>
      <c r="AF444" s="90"/>
      <c r="AG444" s="90"/>
      <c r="AH444" s="90"/>
      <c r="AI444" s="90"/>
      <c r="AJ444" s="90"/>
      <c r="AK444" s="90"/>
      <c r="AL444" s="90"/>
      <c r="AM444" s="90"/>
      <c r="AN444" s="90"/>
      <c r="AO444" s="90"/>
      <c r="AP444" s="90"/>
      <c r="AQ444" s="90"/>
      <c r="AR444" s="90"/>
      <c r="AS444" s="90"/>
      <c r="AT444" s="90"/>
      <c r="AU444" s="90"/>
      <c r="AV444" s="90"/>
      <c r="AW444" s="90"/>
      <c r="AX444" s="90"/>
      <c r="AY444" s="90"/>
      <c r="AZ444" s="90"/>
      <c r="BA444" s="90"/>
    </row>
    <row r="445" spans="3:53">
      <c r="C445" s="91"/>
      <c r="D445" s="91"/>
      <c r="E445" s="91"/>
      <c r="F445" s="91"/>
      <c r="G445" s="91"/>
      <c r="H445" s="91"/>
      <c r="I445" s="91"/>
      <c r="J445" s="91"/>
      <c r="K445" s="91"/>
      <c r="L445" s="91"/>
      <c r="M445" s="91"/>
      <c r="N445" s="91"/>
      <c r="O445" s="91"/>
      <c r="P445" s="91"/>
      <c r="Q445" s="90"/>
      <c r="R445" s="90"/>
      <c r="S445" s="90"/>
      <c r="T445" s="90"/>
      <c r="U445" s="90"/>
      <c r="V445" s="90"/>
      <c r="W445" s="90"/>
      <c r="X445" s="90"/>
      <c r="Y445" s="90"/>
      <c r="Z445" s="90"/>
      <c r="AA445" s="90"/>
      <c r="AB445" s="90"/>
      <c r="AC445" s="90"/>
      <c r="AD445" s="90"/>
      <c r="AE445" s="90"/>
      <c r="AF445" s="90"/>
      <c r="AG445" s="90"/>
      <c r="AH445" s="90"/>
      <c r="AI445" s="90"/>
      <c r="AJ445" s="90"/>
      <c r="AK445" s="90"/>
      <c r="AL445" s="90"/>
      <c r="AM445" s="90"/>
      <c r="AN445" s="90"/>
      <c r="AO445" s="90"/>
      <c r="AP445" s="90"/>
      <c r="AQ445" s="90"/>
      <c r="AR445" s="90"/>
      <c r="AS445" s="90"/>
      <c r="AT445" s="90"/>
      <c r="AU445" s="90"/>
      <c r="AV445" s="90"/>
      <c r="AW445" s="90"/>
      <c r="AX445" s="90"/>
      <c r="AY445" s="90"/>
      <c r="AZ445" s="90"/>
      <c r="BA445" s="90"/>
    </row>
    <row r="446" spans="3:53">
      <c r="C446" s="91"/>
      <c r="D446" s="91"/>
      <c r="E446" s="91"/>
      <c r="F446" s="91"/>
      <c r="G446" s="91"/>
      <c r="H446" s="91"/>
      <c r="I446" s="91"/>
      <c r="J446" s="91"/>
      <c r="K446" s="91"/>
      <c r="L446" s="91"/>
      <c r="M446" s="91"/>
      <c r="N446" s="91"/>
      <c r="O446" s="91"/>
      <c r="P446" s="91"/>
      <c r="Q446" s="90"/>
      <c r="R446" s="90"/>
      <c r="S446" s="90"/>
      <c r="T446" s="90"/>
      <c r="U446" s="90"/>
      <c r="V446" s="90"/>
      <c r="W446" s="90"/>
      <c r="X446" s="90"/>
      <c r="Y446" s="90"/>
      <c r="Z446" s="90"/>
      <c r="AA446" s="90"/>
      <c r="AB446" s="90"/>
      <c r="AC446" s="90"/>
      <c r="AD446" s="90"/>
      <c r="AE446" s="90"/>
      <c r="AF446" s="90"/>
      <c r="AG446" s="90"/>
      <c r="AH446" s="90"/>
      <c r="AI446" s="90"/>
      <c r="AJ446" s="90"/>
      <c r="AK446" s="90"/>
      <c r="AL446" s="90"/>
      <c r="AM446" s="90"/>
      <c r="AN446" s="90"/>
      <c r="AO446" s="90"/>
      <c r="AP446" s="90"/>
      <c r="AQ446" s="90"/>
      <c r="AR446" s="90"/>
      <c r="AS446" s="90"/>
      <c r="AT446" s="90"/>
      <c r="AU446" s="90"/>
      <c r="AV446" s="90"/>
      <c r="AW446" s="90"/>
      <c r="AX446" s="90"/>
      <c r="AY446" s="90"/>
      <c r="AZ446" s="90"/>
      <c r="BA446" s="90"/>
    </row>
    <row r="447" spans="3:53">
      <c r="C447" s="91"/>
      <c r="D447" s="91"/>
      <c r="E447" s="91"/>
      <c r="F447" s="91"/>
      <c r="G447" s="91"/>
      <c r="H447" s="91"/>
      <c r="I447" s="91"/>
      <c r="J447" s="91"/>
      <c r="K447" s="91"/>
      <c r="L447" s="91"/>
      <c r="M447" s="91"/>
      <c r="N447" s="91"/>
      <c r="O447" s="91"/>
      <c r="P447" s="91"/>
      <c r="Q447" s="90"/>
      <c r="R447" s="90"/>
      <c r="S447" s="90"/>
      <c r="T447" s="90"/>
      <c r="U447" s="90"/>
      <c r="V447" s="90"/>
      <c r="W447" s="90"/>
      <c r="X447" s="90"/>
      <c r="Y447" s="90"/>
      <c r="Z447" s="90"/>
      <c r="AA447" s="90"/>
      <c r="AB447" s="90"/>
      <c r="AC447" s="90"/>
      <c r="AD447" s="90"/>
      <c r="AE447" s="90"/>
      <c r="AF447" s="90"/>
      <c r="AG447" s="90"/>
      <c r="AH447" s="90"/>
      <c r="AI447" s="90"/>
      <c r="AJ447" s="90"/>
      <c r="AK447" s="90"/>
      <c r="AL447" s="90"/>
      <c r="AM447" s="90"/>
      <c r="AN447" s="90"/>
      <c r="AO447" s="90"/>
      <c r="AP447" s="90"/>
      <c r="AQ447" s="90"/>
      <c r="AR447" s="90"/>
      <c r="AS447" s="90"/>
      <c r="AT447" s="90"/>
      <c r="AU447" s="90"/>
      <c r="AV447" s="90"/>
      <c r="AW447" s="90"/>
      <c r="AX447" s="90"/>
      <c r="AY447" s="90"/>
      <c r="AZ447" s="90"/>
      <c r="BA447" s="90"/>
    </row>
    <row r="448" spans="3:53">
      <c r="C448" s="91"/>
      <c r="D448" s="91"/>
      <c r="E448" s="91"/>
      <c r="F448" s="91"/>
      <c r="G448" s="91"/>
      <c r="H448" s="91"/>
      <c r="I448" s="91"/>
      <c r="J448" s="91"/>
      <c r="K448" s="91"/>
      <c r="L448" s="91"/>
      <c r="M448" s="91"/>
      <c r="N448" s="91"/>
      <c r="O448" s="91"/>
      <c r="P448" s="91"/>
      <c r="Q448" s="90"/>
      <c r="R448" s="90"/>
      <c r="S448" s="90"/>
      <c r="T448" s="90"/>
      <c r="U448" s="90"/>
      <c r="V448" s="90"/>
      <c r="W448" s="90"/>
      <c r="X448" s="90"/>
      <c r="Y448" s="90"/>
      <c r="Z448" s="90"/>
      <c r="AA448" s="90"/>
      <c r="AB448" s="90"/>
      <c r="AC448" s="90"/>
      <c r="AD448" s="90"/>
      <c r="AE448" s="90"/>
      <c r="AF448" s="90"/>
      <c r="AG448" s="90"/>
      <c r="AH448" s="90"/>
      <c r="AI448" s="90"/>
      <c r="AJ448" s="90"/>
      <c r="AK448" s="90"/>
      <c r="AL448" s="90"/>
      <c r="AM448" s="90"/>
      <c r="AN448" s="90"/>
      <c r="AO448" s="90"/>
      <c r="AP448" s="90"/>
      <c r="AQ448" s="90"/>
      <c r="AR448" s="90"/>
      <c r="AS448" s="90"/>
      <c r="AT448" s="90"/>
      <c r="AU448" s="90"/>
      <c r="AV448" s="90"/>
      <c r="AW448" s="90"/>
      <c r="AX448" s="90"/>
      <c r="AY448" s="90"/>
      <c r="AZ448" s="90"/>
      <c r="BA448" s="90"/>
    </row>
    <row r="449" spans="3:53">
      <c r="C449" s="91"/>
      <c r="D449" s="91"/>
      <c r="E449" s="91"/>
      <c r="F449" s="91"/>
      <c r="G449" s="91"/>
      <c r="H449" s="91"/>
      <c r="I449" s="91"/>
      <c r="J449" s="91"/>
      <c r="K449" s="91"/>
      <c r="L449" s="91"/>
      <c r="M449" s="91"/>
      <c r="N449" s="91"/>
      <c r="O449" s="91"/>
      <c r="P449" s="91"/>
      <c r="Q449" s="90"/>
      <c r="R449" s="90"/>
      <c r="S449" s="90"/>
      <c r="T449" s="90"/>
      <c r="U449" s="90"/>
      <c r="V449" s="90"/>
      <c r="W449" s="90"/>
      <c r="X449" s="90"/>
      <c r="Y449" s="90"/>
      <c r="Z449" s="90"/>
      <c r="AA449" s="90"/>
      <c r="AB449" s="90"/>
      <c r="AC449" s="90"/>
      <c r="AD449" s="90"/>
      <c r="AE449" s="90"/>
      <c r="AF449" s="90"/>
      <c r="AG449" s="90"/>
      <c r="AH449" s="90"/>
      <c r="AI449" s="90"/>
      <c r="AJ449" s="90"/>
      <c r="AK449" s="90"/>
      <c r="AL449" s="90"/>
      <c r="AM449" s="90"/>
      <c r="AN449" s="90"/>
      <c r="AO449" s="90"/>
      <c r="AP449" s="90"/>
      <c r="AQ449" s="90"/>
      <c r="AR449" s="90"/>
      <c r="AS449" s="90"/>
      <c r="AT449" s="90"/>
      <c r="AU449" s="90"/>
      <c r="AV449" s="90"/>
      <c r="AW449" s="90"/>
      <c r="AX449" s="90"/>
      <c r="AY449" s="90"/>
      <c r="AZ449" s="90"/>
      <c r="BA449" s="90"/>
    </row>
    <row r="450" spans="3:53">
      <c r="C450" s="91"/>
      <c r="D450" s="91"/>
      <c r="E450" s="91"/>
      <c r="F450" s="91"/>
      <c r="G450" s="91"/>
      <c r="H450" s="91"/>
      <c r="I450" s="91"/>
      <c r="J450" s="91"/>
      <c r="K450" s="91"/>
      <c r="L450" s="91"/>
      <c r="M450" s="91"/>
      <c r="N450" s="91"/>
      <c r="O450" s="91"/>
      <c r="P450" s="91"/>
      <c r="Q450" s="90"/>
      <c r="R450" s="90"/>
      <c r="S450" s="90"/>
      <c r="T450" s="90"/>
      <c r="U450" s="90"/>
      <c r="V450" s="90"/>
      <c r="W450" s="90"/>
      <c r="X450" s="90"/>
      <c r="Y450" s="90"/>
      <c r="Z450" s="90"/>
      <c r="AA450" s="90"/>
      <c r="AB450" s="90"/>
      <c r="AC450" s="90"/>
      <c r="AD450" s="90"/>
      <c r="AE450" s="90"/>
      <c r="AF450" s="90"/>
      <c r="AG450" s="90"/>
      <c r="AH450" s="90"/>
      <c r="AI450" s="90"/>
      <c r="AJ450" s="90"/>
      <c r="AK450" s="90"/>
      <c r="AL450" s="90"/>
      <c r="AM450" s="90"/>
      <c r="AN450" s="90"/>
      <c r="AO450" s="90"/>
      <c r="AP450" s="90"/>
      <c r="AQ450" s="90"/>
      <c r="AR450" s="90"/>
      <c r="AS450" s="90"/>
      <c r="AT450" s="90"/>
      <c r="AU450" s="90"/>
      <c r="AV450" s="90"/>
      <c r="AW450" s="90"/>
      <c r="AX450" s="90"/>
      <c r="AY450" s="90"/>
      <c r="AZ450" s="90"/>
      <c r="BA450" s="90"/>
    </row>
    <row r="451" spans="3:53">
      <c r="C451" s="91"/>
      <c r="D451" s="91"/>
      <c r="E451" s="91"/>
      <c r="F451" s="91"/>
      <c r="G451" s="91"/>
      <c r="H451" s="91"/>
      <c r="I451" s="91"/>
      <c r="J451" s="91"/>
      <c r="K451" s="91"/>
      <c r="L451" s="91"/>
      <c r="M451" s="91"/>
      <c r="N451" s="91"/>
      <c r="O451" s="91"/>
      <c r="P451" s="91"/>
      <c r="Q451" s="90"/>
      <c r="R451" s="90"/>
      <c r="S451" s="90"/>
      <c r="T451" s="90"/>
      <c r="U451" s="90"/>
      <c r="V451" s="90"/>
      <c r="W451" s="90"/>
      <c r="X451" s="90"/>
      <c r="Y451" s="90"/>
      <c r="Z451" s="90"/>
      <c r="AA451" s="90"/>
      <c r="AB451" s="90"/>
      <c r="AC451" s="90"/>
      <c r="AD451" s="90"/>
      <c r="AE451" s="90"/>
      <c r="AF451" s="90"/>
      <c r="AG451" s="90"/>
      <c r="AH451" s="90"/>
      <c r="AI451" s="90"/>
      <c r="AJ451" s="90"/>
      <c r="AK451" s="90"/>
      <c r="AL451" s="90"/>
      <c r="AM451" s="90"/>
      <c r="AN451" s="90"/>
      <c r="AO451" s="90"/>
      <c r="AP451" s="90"/>
      <c r="AQ451" s="90"/>
      <c r="AR451" s="90"/>
      <c r="AS451" s="90"/>
      <c r="AT451" s="90"/>
      <c r="AU451" s="90"/>
      <c r="AV451" s="90"/>
      <c r="AW451" s="90"/>
      <c r="AX451" s="90"/>
      <c r="AY451" s="90"/>
      <c r="AZ451" s="90"/>
      <c r="BA451" s="90"/>
    </row>
    <row r="452" spans="3:53">
      <c r="C452" s="91"/>
      <c r="D452" s="91"/>
      <c r="E452" s="91"/>
      <c r="F452" s="91"/>
      <c r="G452" s="91"/>
      <c r="H452" s="91"/>
      <c r="I452" s="91"/>
      <c r="J452" s="91"/>
      <c r="K452" s="91"/>
      <c r="L452" s="91"/>
      <c r="M452" s="91"/>
      <c r="N452" s="91"/>
      <c r="O452" s="91"/>
      <c r="P452" s="91"/>
      <c r="Q452" s="90"/>
      <c r="R452" s="90"/>
      <c r="S452" s="90"/>
      <c r="T452" s="90"/>
      <c r="U452" s="90"/>
      <c r="V452" s="90"/>
      <c r="W452" s="90"/>
      <c r="X452" s="90"/>
      <c r="Y452" s="90"/>
      <c r="Z452" s="90"/>
      <c r="AA452" s="90"/>
      <c r="AB452" s="90"/>
      <c r="AC452" s="90"/>
      <c r="AD452" s="90"/>
      <c r="AE452" s="90"/>
      <c r="AF452" s="90"/>
      <c r="AG452" s="90"/>
      <c r="AH452" s="90"/>
      <c r="AI452" s="90"/>
      <c r="AJ452" s="90"/>
      <c r="AK452" s="90"/>
      <c r="AL452" s="90"/>
      <c r="AM452" s="90"/>
      <c r="AN452" s="90"/>
      <c r="AO452" s="90"/>
      <c r="AP452" s="90"/>
      <c r="AQ452" s="90"/>
      <c r="AR452" s="90"/>
      <c r="AS452" s="90"/>
      <c r="AT452" s="90"/>
      <c r="AU452" s="90"/>
      <c r="AV452" s="90"/>
      <c r="AW452" s="90"/>
      <c r="AX452" s="90"/>
      <c r="AY452" s="90"/>
      <c r="AZ452" s="90"/>
      <c r="BA452" s="90"/>
    </row>
    <row r="453" spans="3:53">
      <c r="C453" s="91"/>
      <c r="D453" s="91"/>
      <c r="E453" s="91"/>
      <c r="F453" s="91"/>
      <c r="G453" s="91"/>
      <c r="H453" s="91"/>
      <c r="I453" s="91"/>
      <c r="J453" s="91"/>
      <c r="K453" s="91"/>
      <c r="L453" s="91"/>
      <c r="M453" s="91"/>
      <c r="N453" s="91"/>
      <c r="O453" s="91"/>
      <c r="P453" s="91"/>
      <c r="Q453" s="90"/>
      <c r="R453" s="90"/>
      <c r="S453" s="90"/>
      <c r="T453" s="90"/>
      <c r="U453" s="90"/>
      <c r="V453" s="90"/>
      <c r="W453" s="90"/>
      <c r="X453" s="90"/>
      <c r="Y453" s="90"/>
      <c r="Z453" s="90"/>
      <c r="AA453" s="90"/>
      <c r="AB453" s="90"/>
      <c r="AC453" s="90"/>
      <c r="AD453" s="90"/>
      <c r="AE453" s="90"/>
      <c r="AF453" s="90"/>
      <c r="AG453" s="90"/>
      <c r="AH453" s="90"/>
      <c r="AI453" s="90"/>
      <c r="AJ453" s="90"/>
      <c r="AK453" s="90"/>
      <c r="AL453" s="90"/>
      <c r="AM453" s="90"/>
      <c r="AN453" s="90"/>
      <c r="AO453" s="90"/>
      <c r="AP453" s="90"/>
      <c r="AQ453" s="90"/>
      <c r="AR453" s="90"/>
      <c r="AS453" s="90"/>
      <c r="AT453" s="90"/>
      <c r="AU453" s="90"/>
      <c r="AV453" s="90"/>
      <c r="AW453" s="90"/>
      <c r="AX453" s="90"/>
      <c r="AY453" s="90"/>
      <c r="AZ453" s="90"/>
      <c r="BA453" s="90"/>
    </row>
    <row r="454" spans="3:53">
      <c r="C454" s="91"/>
      <c r="D454" s="91"/>
      <c r="E454" s="91"/>
      <c r="F454" s="91"/>
      <c r="G454" s="91"/>
      <c r="H454" s="91"/>
      <c r="I454" s="91"/>
      <c r="J454" s="91"/>
      <c r="K454" s="91"/>
      <c r="L454" s="91"/>
      <c r="M454" s="91"/>
      <c r="N454" s="91"/>
      <c r="O454" s="91"/>
      <c r="P454" s="91"/>
      <c r="Q454" s="90"/>
      <c r="R454" s="90"/>
      <c r="S454" s="90"/>
      <c r="T454" s="90"/>
      <c r="U454" s="90"/>
      <c r="V454" s="90"/>
      <c r="W454" s="90"/>
      <c r="X454" s="90"/>
      <c r="Y454" s="90"/>
      <c r="Z454" s="90"/>
      <c r="AA454" s="90"/>
      <c r="AB454" s="90"/>
      <c r="AC454" s="90"/>
      <c r="AD454" s="90"/>
      <c r="AE454" s="90"/>
      <c r="AF454" s="90"/>
      <c r="AG454" s="90"/>
      <c r="AH454" s="90"/>
      <c r="AI454" s="90"/>
      <c r="AJ454" s="90"/>
      <c r="AK454" s="90"/>
      <c r="AL454" s="90"/>
      <c r="AM454" s="90"/>
      <c r="AN454" s="90"/>
      <c r="AO454" s="90"/>
      <c r="AP454" s="90"/>
      <c r="AQ454" s="90"/>
      <c r="AR454" s="90"/>
      <c r="AS454" s="90"/>
      <c r="AT454" s="90"/>
      <c r="AU454" s="90"/>
      <c r="AV454" s="90"/>
      <c r="AW454" s="90"/>
      <c r="AX454" s="90"/>
      <c r="AY454" s="90"/>
      <c r="AZ454" s="90"/>
      <c r="BA454" s="90"/>
    </row>
    <row r="455" spans="3:53">
      <c r="C455" s="91"/>
      <c r="D455" s="91"/>
      <c r="E455" s="91"/>
      <c r="F455" s="91"/>
      <c r="G455" s="91"/>
      <c r="H455" s="91"/>
      <c r="I455" s="91"/>
      <c r="J455" s="91"/>
      <c r="K455" s="91"/>
      <c r="L455" s="91"/>
      <c r="M455" s="91"/>
      <c r="N455" s="91"/>
      <c r="O455" s="91"/>
      <c r="P455" s="91"/>
      <c r="Q455" s="90"/>
      <c r="R455" s="90"/>
      <c r="S455" s="90"/>
      <c r="T455" s="90"/>
      <c r="U455" s="90"/>
      <c r="V455" s="90"/>
      <c r="W455" s="90"/>
      <c r="X455" s="90"/>
      <c r="Y455" s="90"/>
      <c r="Z455" s="90"/>
      <c r="AA455" s="90"/>
      <c r="AB455" s="90"/>
      <c r="AC455" s="90"/>
      <c r="AD455" s="90"/>
      <c r="AE455" s="90"/>
      <c r="AF455" s="90"/>
      <c r="AG455" s="90"/>
      <c r="AH455" s="90"/>
      <c r="AI455" s="90"/>
      <c r="AJ455" s="90"/>
      <c r="AK455" s="90"/>
      <c r="AL455" s="90"/>
      <c r="AM455" s="90"/>
      <c r="AN455" s="90"/>
      <c r="AO455" s="90"/>
      <c r="AP455" s="90"/>
      <c r="AQ455" s="90"/>
      <c r="AR455" s="90"/>
      <c r="AS455" s="90"/>
      <c r="AT455" s="90"/>
      <c r="AU455" s="90"/>
      <c r="AV455" s="90"/>
      <c r="AW455" s="90"/>
      <c r="AX455" s="90"/>
      <c r="AY455" s="90"/>
      <c r="AZ455" s="90"/>
      <c r="BA455" s="90"/>
    </row>
    <row r="456" spans="3:53">
      <c r="C456" s="91"/>
      <c r="D456" s="91"/>
      <c r="E456" s="91"/>
      <c r="F456" s="91"/>
      <c r="G456" s="91"/>
      <c r="H456" s="91"/>
      <c r="I456" s="91"/>
      <c r="J456" s="91"/>
      <c r="K456" s="91"/>
      <c r="L456" s="91"/>
      <c r="M456" s="91"/>
      <c r="N456" s="91"/>
      <c r="O456" s="91"/>
      <c r="P456" s="91"/>
      <c r="Q456" s="90"/>
      <c r="R456" s="90"/>
      <c r="S456" s="90"/>
      <c r="T456" s="90"/>
      <c r="U456" s="90"/>
      <c r="V456" s="90"/>
      <c r="W456" s="90"/>
      <c r="X456" s="90"/>
      <c r="Y456" s="90"/>
      <c r="Z456" s="90"/>
      <c r="AA456" s="90"/>
      <c r="AB456" s="90"/>
      <c r="AC456" s="90"/>
      <c r="AD456" s="90"/>
      <c r="AE456" s="90"/>
      <c r="AF456" s="90"/>
      <c r="AG456" s="90"/>
      <c r="AH456" s="90"/>
      <c r="AI456" s="90"/>
      <c r="AJ456" s="90"/>
      <c r="AK456" s="90"/>
      <c r="AL456" s="90"/>
      <c r="AM456" s="90"/>
      <c r="AN456" s="90"/>
      <c r="AO456" s="90"/>
      <c r="AP456" s="90"/>
      <c r="AQ456" s="90"/>
      <c r="AR456" s="90"/>
      <c r="AS456" s="90"/>
      <c r="AT456" s="90"/>
      <c r="AU456" s="90"/>
      <c r="AV456" s="90"/>
      <c r="AW456" s="90"/>
      <c r="AX456" s="90"/>
      <c r="AY456" s="90"/>
      <c r="AZ456" s="90"/>
      <c r="BA456" s="90"/>
    </row>
    <row r="457" spans="3:53">
      <c r="C457" s="91"/>
      <c r="D457" s="91"/>
      <c r="E457" s="91"/>
      <c r="F457" s="91"/>
      <c r="G457" s="91"/>
      <c r="H457" s="91"/>
      <c r="I457" s="91"/>
      <c r="J457" s="91"/>
      <c r="K457" s="91"/>
      <c r="L457" s="91"/>
      <c r="M457" s="91"/>
      <c r="N457" s="91"/>
      <c r="O457" s="91"/>
      <c r="P457" s="91"/>
      <c r="Q457" s="90"/>
      <c r="R457" s="90"/>
      <c r="S457" s="90"/>
      <c r="T457" s="90"/>
      <c r="U457" s="90"/>
      <c r="V457" s="90"/>
      <c r="W457" s="90"/>
      <c r="X457" s="90"/>
      <c r="Y457" s="90"/>
      <c r="Z457" s="90"/>
      <c r="AA457" s="90"/>
      <c r="AB457" s="90"/>
      <c r="AC457" s="90"/>
      <c r="AD457" s="90"/>
      <c r="AE457" s="90"/>
      <c r="AF457" s="90"/>
      <c r="AG457" s="90"/>
      <c r="AH457" s="90"/>
      <c r="AI457" s="90"/>
      <c r="AJ457" s="90"/>
      <c r="AK457" s="90"/>
      <c r="AL457" s="90"/>
      <c r="AM457" s="90"/>
      <c r="AN457" s="90"/>
      <c r="AO457" s="90"/>
      <c r="AP457" s="90"/>
      <c r="AQ457" s="90"/>
      <c r="AR457" s="90"/>
      <c r="AS457" s="90"/>
      <c r="AT457" s="90"/>
      <c r="AU457" s="90"/>
      <c r="AV457" s="90"/>
      <c r="AW457" s="90"/>
      <c r="AX457" s="90"/>
      <c r="AY457" s="90"/>
      <c r="AZ457" s="90"/>
      <c r="BA457" s="90"/>
    </row>
    <row r="458" spans="3:53">
      <c r="C458" s="91"/>
      <c r="D458" s="91"/>
      <c r="E458" s="91"/>
      <c r="F458" s="91"/>
      <c r="G458" s="91"/>
      <c r="H458" s="91"/>
      <c r="I458" s="91"/>
      <c r="J458" s="91"/>
      <c r="K458" s="91"/>
      <c r="L458" s="91"/>
      <c r="M458" s="91"/>
      <c r="N458" s="91"/>
      <c r="O458" s="91"/>
      <c r="P458" s="91"/>
      <c r="Q458" s="90"/>
      <c r="R458" s="90"/>
      <c r="S458" s="90"/>
      <c r="T458" s="90"/>
      <c r="U458" s="90"/>
      <c r="V458" s="90"/>
      <c r="W458" s="90"/>
      <c r="X458" s="90"/>
      <c r="Y458" s="90"/>
      <c r="Z458" s="90"/>
      <c r="AA458" s="90"/>
      <c r="AB458" s="90"/>
      <c r="AC458" s="90"/>
      <c r="AD458" s="90"/>
      <c r="AE458" s="90"/>
      <c r="AF458" s="90"/>
      <c r="AG458" s="90"/>
      <c r="AH458" s="90"/>
      <c r="AI458" s="90"/>
      <c r="AJ458" s="90"/>
      <c r="AK458" s="90"/>
      <c r="AL458" s="90"/>
      <c r="AM458" s="90"/>
      <c r="AN458" s="90"/>
      <c r="AO458" s="90"/>
      <c r="AP458" s="90"/>
      <c r="AQ458" s="90"/>
      <c r="AR458" s="90"/>
      <c r="AS458" s="90"/>
      <c r="AT458" s="90"/>
      <c r="AU458" s="90"/>
      <c r="AV458" s="90"/>
      <c r="AW458" s="90"/>
      <c r="AX458" s="90"/>
      <c r="AY458" s="90"/>
      <c r="AZ458" s="90"/>
      <c r="BA458" s="90"/>
    </row>
    <row r="459" spans="3:53">
      <c r="C459" s="91"/>
      <c r="D459" s="91"/>
      <c r="E459" s="91"/>
      <c r="F459" s="91"/>
      <c r="G459" s="91"/>
      <c r="H459" s="91"/>
      <c r="I459" s="91"/>
      <c r="J459" s="91"/>
      <c r="K459" s="91"/>
      <c r="L459" s="91"/>
      <c r="M459" s="91"/>
      <c r="N459" s="91"/>
      <c r="O459" s="91"/>
      <c r="P459" s="91"/>
      <c r="Q459" s="90"/>
      <c r="R459" s="90"/>
      <c r="S459" s="90"/>
      <c r="T459" s="90"/>
      <c r="U459" s="90"/>
      <c r="V459" s="90"/>
      <c r="W459" s="90"/>
      <c r="X459" s="90"/>
      <c r="Y459" s="90"/>
      <c r="Z459" s="90"/>
      <c r="AA459" s="90"/>
      <c r="AB459" s="90"/>
      <c r="AC459" s="90"/>
      <c r="AD459" s="90"/>
      <c r="AE459" s="90"/>
      <c r="AF459" s="90"/>
      <c r="AG459" s="90"/>
      <c r="AH459" s="90"/>
      <c r="AI459" s="90"/>
      <c r="AJ459" s="90"/>
      <c r="AK459" s="90"/>
      <c r="AL459" s="90"/>
      <c r="AM459" s="90"/>
      <c r="AN459" s="90"/>
      <c r="AO459" s="90"/>
      <c r="AP459" s="90"/>
      <c r="AQ459" s="90"/>
      <c r="AR459" s="90"/>
      <c r="AS459" s="90"/>
      <c r="AT459" s="90"/>
      <c r="AU459" s="90"/>
      <c r="AV459" s="90"/>
      <c r="AW459" s="90"/>
      <c r="AX459" s="90"/>
      <c r="AY459" s="90"/>
      <c r="AZ459" s="90"/>
      <c r="BA459" s="90"/>
    </row>
    <row r="460" spans="3:53">
      <c r="C460" s="91"/>
      <c r="D460" s="91"/>
      <c r="E460" s="91"/>
      <c r="F460" s="91"/>
      <c r="G460" s="91"/>
      <c r="H460" s="91"/>
      <c r="I460" s="91"/>
      <c r="J460" s="91"/>
      <c r="K460" s="91"/>
      <c r="L460" s="91"/>
      <c r="M460" s="91"/>
      <c r="N460" s="91"/>
      <c r="O460" s="91"/>
      <c r="P460" s="91"/>
      <c r="Q460" s="90"/>
      <c r="R460" s="90"/>
      <c r="S460" s="90"/>
      <c r="T460" s="90"/>
      <c r="U460" s="90"/>
      <c r="V460" s="90"/>
      <c r="W460" s="90"/>
      <c r="X460" s="90"/>
      <c r="Y460" s="90"/>
      <c r="Z460" s="90"/>
      <c r="AA460" s="90"/>
      <c r="AB460" s="90"/>
      <c r="AC460" s="90"/>
      <c r="AD460" s="90"/>
      <c r="AE460" s="90"/>
      <c r="AF460" s="90"/>
      <c r="AG460" s="90"/>
      <c r="AH460" s="90"/>
      <c r="AI460" s="90"/>
      <c r="AJ460" s="90"/>
      <c r="AK460" s="90"/>
      <c r="AL460" s="90"/>
      <c r="AM460" s="90"/>
      <c r="AN460" s="90"/>
      <c r="AO460" s="90"/>
      <c r="AP460" s="90"/>
      <c r="AQ460" s="90"/>
      <c r="AR460" s="90"/>
      <c r="AS460" s="90"/>
      <c r="AT460" s="90"/>
      <c r="AU460" s="90"/>
      <c r="AV460" s="90"/>
      <c r="AW460" s="90"/>
      <c r="AX460" s="90"/>
      <c r="AY460" s="90"/>
      <c r="AZ460" s="90"/>
      <c r="BA460" s="90"/>
    </row>
    <row r="461" spans="3:53">
      <c r="C461" s="91"/>
      <c r="D461" s="91"/>
      <c r="E461" s="91"/>
      <c r="F461" s="91"/>
      <c r="G461" s="91"/>
      <c r="H461" s="91"/>
      <c r="I461" s="91"/>
      <c r="J461" s="91"/>
      <c r="K461" s="91"/>
      <c r="L461" s="91"/>
      <c r="M461" s="91"/>
      <c r="N461" s="91"/>
      <c r="O461" s="91"/>
      <c r="P461" s="91"/>
      <c r="Q461" s="90"/>
      <c r="R461" s="90"/>
      <c r="S461" s="90"/>
      <c r="T461" s="90"/>
      <c r="U461" s="90"/>
      <c r="V461" s="90"/>
      <c r="W461" s="90"/>
      <c r="X461" s="90"/>
      <c r="Y461" s="90"/>
      <c r="Z461" s="90"/>
      <c r="AA461" s="90"/>
      <c r="AB461" s="90"/>
      <c r="AC461" s="90"/>
      <c r="AD461" s="90"/>
      <c r="AE461" s="90"/>
      <c r="AF461" s="90"/>
      <c r="AG461" s="90"/>
      <c r="AH461" s="90"/>
      <c r="AI461" s="90"/>
      <c r="AJ461" s="90"/>
      <c r="AK461" s="90"/>
      <c r="AL461" s="90"/>
      <c r="AM461" s="90"/>
      <c r="AN461" s="90"/>
      <c r="AO461" s="90"/>
      <c r="AP461" s="90"/>
      <c r="AQ461" s="90"/>
      <c r="AR461" s="90"/>
      <c r="AS461" s="90"/>
      <c r="AT461" s="90"/>
      <c r="AU461" s="90"/>
      <c r="AV461" s="90"/>
      <c r="AW461" s="90"/>
      <c r="AX461" s="90"/>
      <c r="AY461" s="90"/>
      <c r="AZ461" s="90"/>
      <c r="BA461" s="90"/>
    </row>
    <row r="462" spans="3:53">
      <c r="C462" s="91"/>
      <c r="D462" s="91"/>
      <c r="E462" s="91"/>
      <c r="F462" s="91"/>
      <c r="G462" s="91"/>
      <c r="H462" s="91"/>
      <c r="I462" s="91"/>
      <c r="J462" s="91"/>
      <c r="K462" s="91"/>
      <c r="L462" s="91"/>
      <c r="M462" s="91"/>
      <c r="N462" s="91"/>
      <c r="O462" s="91"/>
      <c r="P462" s="91"/>
      <c r="Q462" s="90"/>
      <c r="R462" s="90"/>
      <c r="S462" s="90"/>
      <c r="T462" s="90"/>
      <c r="U462" s="90"/>
      <c r="V462" s="90"/>
      <c r="W462" s="90"/>
      <c r="X462" s="90"/>
      <c r="Y462" s="90"/>
      <c r="Z462" s="90"/>
      <c r="AA462" s="90"/>
      <c r="AB462" s="90"/>
      <c r="AC462" s="90"/>
      <c r="AD462" s="90"/>
      <c r="AE462" s="90"/>
      <c r="AF462" s="90"/>
      <c r="AG462" s="90"/>
      <c r="AH462" s="90"/>
      <c r="AI462" s="90"/>
      <c r="AJ462" s="90"/>
      <c r="AK462" s="90"/>
      <c r="AL462" s="90"/>
      <c r="AM462" s="90"/>
      <c r="AN462" s="90"/>
      <c r="AO462" s="90"/>
      <c r="AP462" s="90"/>
      <c r="AQ462" s="90"/>
      <c r="AR462" s="90"/>
      <c r="AS462" s="90"/>
      <c r="AT462" s="90"/>
      <c r="AU462" s="90"/>
      <c r="AV462" s="90"/>
      <c r="AW462" s="90"/>
      <c r="AX462" s="90"/>
      <c r="AY462" s="90"/>
      <c r="AZ462" s="90"/>
      <c r="BA462" s="90"/>
    </row>
    <row r="463" spans="3:53">
      <c r="C463" s="91"/>
      <c r="D463" s="91"/>
      <c r="E463" s="91"/>
      <c r="F463" s="91"/>
      <c r="G463" s="91"/>
      <c r="H463" s="91"/>
      <c r="I463" s="91"/>
      <c r="J463" s="91"/>
      <c r="K463" s="91"/>
      <c r="L463" s="91"/>
      <c r="M463" s="91"/>
      <c r="N463" s="91"/>
      <c r="O463" s="91"/>
      <c r="P463" s="91"/>
      <c r="Q463" s="90"/>
      <c r="R463" s="90"/>
      <c r="S463" s="90"/>
      <c r="T463" s="90"/>
      <c r="U463" s="90"/>
      <c r="V463" s="90"/>
      <c r="W463" s="90"/>
      <c r="X463" s="90"/>
      <c r="Y463" s="90"/>
      <c r="Z463" s="90"/>
      <c r="AA463" s="90"/>
      <c r="AB463" s="90"/>
      <c r="AC463" s="90"/>
      <c r="AD463" s="90"/>
      <c r="AE463" s="90"/>
      <c r="AF463" s="90"/>
      <c r="AG463" s="90"/>
      <c r="AH463" s="90"/>
      <c r="AI463" s="90"/>
      <c r="AJ463" s="90"/>
      <c r="AK463" s="90"/>
      <c r="AL463" s="90"/>
      <c r="AM463" s="90"/>
      <c r="AN463" s="90"/>
      <c r="AO463" s="90"/>
      <c r="AP463" s="90"/>
      <c r="AQ463" s="90"/>
      <c r="AR463" s="90"/>
      <c r="AS463" s="90"/>
      <c r="AT463" s="90"/>
      <c r="AU463" s="90"/>
      <c r="AV463" s="90"/>
      <c r="AW463" s="90"/>
      <c r="AX463" s="90"/>
      <c r="AY463" s="90"/>
      <c r="AZ463" s="90"/>
      <c r="BA463" s="90"/>
    </row>
    <row r="464" spans="3:53">
      <c r="C464" s="91"/>
      <c r="D464" s="91"/>
      <c r="E464" s="91"/>
      <c r="F464" s="91"/>
      <c r="G464" s="91"/>
      <c r="H464" s="91"/>
      <c r="I464" s="91"/>
      <c r="J464" s="91"/>
      <c r="K464" s="91"/>
      <c r="L464" s="91"/>
      <c r="M464" s="91"/>
      <c r="N464" s="91"/>
      <c r="O464" s="91"/>
      <c r="P464" s="91"/>
      <c r="Q464" s="90"/>
      <c r="R464" s="90"/>
      <c r="S464" s="90"/>
      <c r="T464" s="90"/>
      <c r="U464" s="90"/>
      <c r="V464" s="90"/>
      <c r="W464" s="90"/>
      <c r="X464" s="90"/>
      <c r="Y464" s="90"/>
      <c r="Z464" s="90"/>
      <c r="AA464" s="90"/>
      <c r="AB464" s="90"/>
      <c r="AC464" s="90"/>
      <c r="AD464" s="90"/>
      <c r="AE464" s="90"/>
      <c r="AF464" s="90"/>
      <c r="AG464" s="90"/>
      <c r="AH464" s="90"/>
      <c r="AI464" s="90"/>
      <c r="AJ464" s="90"/>
      <c r="AK464" s="90"/>
      <c r="AL464" s="90"/>
      <c r="AM464" s="90"/>
      <c r="AN464" s="90"/>
      <c r="AO464" s="90"/>
      <c r="AP464" s="90"/>
      <c r="AQ464" s="90"/>
      <c r="AR464" s="90"/>
      <c r="AS464" s="90"/>
      <c r="AT464" s="90"/>
      <c r="AU464" s="90"/>
      <c r="AV464" s="90"/>
      <c r="AW464" s="90"/>
      <c r="AX464" s="90"/>
      <c r="AY464" s="90"/>
      <c r="AZ464" s="90"/>
      <c r="BA464" s="90"/>
    </row>
    <row r="465" spans="3:53">
      <c r="C465" s="91"/>
      <c r="D465" s="91"/>
      <c r="E465" s="91"/>
      <c r="F465" s="91"/>
      <c r="G465" s="91"/>
      <c r="H465" s="91"/>
      <c r="I465" s="91"/>
      <c r="J465" s="91"/>
      <c r="K465" s="91"/>
      <c r="L465" s="91"/>
      <c r="M465" s="91"/>
      <c r="N465" s="91"/>
      <c r="O465" s="91"/>
      <c r="P465" s="91"/>
      <c r="Q465" s="90"/>
      <c r="R465" s="90"/>
      <c r="S465" s="90"/>
      <c r="T465" s="90"/>
      <c r="U465" s="90"/>
      <c r="V465" s="90"/>
      <c r="W465" s="90"/>
      <c r="X465" s="90"/>
      <c r="Y465" s="90"/>
      <c r="Z465" s="90"/>
      <c r="AA465" s="90"/>
      <c r="AB465" s="90"/>
      <c r="AC465" s="90"/>
      <c r="AD465" s="90"/>
      <c r="AE465" s="90"/>
      <c r="AF465" s="90"/>
      <c r="AG465" s="90"/>
      <c r="AH465" s="90"/>
      <c r="AI465" s="90"/>
      <c r="AJ465" s="90"/>
      <c r="AK465" s="90"/>
      <c r="AL465" s="90"/>
      <c r="AM465" s="90"/>
      <c r="AN465" s="90"/>
      <c r="AO465" s="90"/>
      <c r="AP465" s="90"/>
      <c r="AQ465" s="90"/>
      <c r="AR465" s="90"/>
      <c r="AS465" s="90"/>
      <c r="AT465" s="90"/>
      <c r="AU465" s="90"/>
      <c r="AV465" s="90"/>
      <c r="AW465" s="90"/>
      <c r="AX465" s="90"/>
      <c r="AY465" s="90"/>
      <c r="AZ465" s="90"/>
      <c r="BA465" s="90"/>
    </row>
    <row r="466" spans="3:53">
      <c r="C466" s="91"/>
      <c r="D466" s="91"/>
      <c r="E466" s="91"/>
      <c r="F466" s="91"/>
      <c r="G466" s="91"/>
      <c r="H466" s="91"/>
      <c r="I466" s="91"/>
      <c r="J466" s="91"/>
      <c r="K466" s="91"/>
      <c r="L466" s="91"/>
      <c r="M466" s="91"/>
      <c r="N466" s="91"/>
      <c r="O466" s="91"/>
      <c r="P466" s="91"/>
      <c r="Q466" s="90"/>
      <c r="R466" s="90"/>
      <c r="S466" s="90"/>
      <c r="T466" s="90"/>
      <c r="U466" s="90"/>
      <c r="V466" s="90"/>
      <c r="W466" s="90"/>
      <c r="X466" s="90"/>
      <c r="Y466" s="90"/>
      <c r="Z466" s="90"/>
      <c r="AA466" s="90"/>
      <c r="AB466" s="90"/>
      <c r="AC466" s="90"/>
      <c r="AD466" s="90"/>
      <c r="AE466" s="90"/>
      <c r="AF466" s="90"/>
      <c r="AG466" s="90"/>
      <c r="AH466" s="90"/>
      <c r="AI466" s="90"/>
      <c r="AJ466" s="90"/>
      <c r="AK466" s="90"/>
      <c r="AL466" s="90"/>
      <c r="AM466" s="90"/>
      <c r="AN466" s="90"/>
      <c r="AO466" s="90"/>
      <c r="AP466" s="90"/>
      <c r="AQ466" s="90"/>
      <c r="AR466" s="90"/>
      <c r="AS466" s="90"/>
      <c r="AT466" s="90"/>
      <c r="AU466" s="90"/>
      <c r="AV466" s="90"/>
      <c r="AW466" s="90"/>
      <c r="AX466" s="90"/>
      <c r="AY466" s="90"/>
      <c r="AZ466" s="90"/>
      <c r="BA466" s="90"/>
    </row>
    <row r="467" spans="3:53">
      <c r="C467" s="91"/>
      <c r="D467" s="91"/>
      <c r="E467" s="91"/>
      <c r="F467" s="91"/>
      <c r="G467" s="91"/>
      <c r="H467" s="91"/>
      <c r="I467" s="91"/>
      <c r="J467" s="91"/>
      <c r="K467" s="91"/>
      <c r="L467" s="91"/>
      <c r="M467" s="91"/>
      <c r="N467" s="91"/>
      <c r="O467" s="91"/>
      <c r="P467" s="91"/>
      <c r="Q467" s="90"/>
      <c r="R467" s="90"/>
      <c r="S467" s="90"/>
      <c r="T467" s="90"/>
      <c r="U467" s="90"/>
      <c r="V467" s="90"/>
      <c r="W467" s="90"/>
      <c r="X467" s="90"/>
      <c r="Y467" s="90"/>
      <c r="Z467" s="90"/>
      <c r="AA467" s="90"/>
      <c r="AB467" s="90"/>
      <c r="AC467" s="90"/>
      <c r="AD467" s="90"/>
      <c r="AE467" s="90"/>
      <c r="AF467" s="90"/>
      <c r="AG467" s="90"/>
      <c r="AH467" s="90"/>
      <c r="AI467" s="90"/>
      <c r="AJ467" s="90"/>
      <c r="AK467" s="90"/>
      <c r="AL467" s="90"/>
      <c r="AM467" s="90"/>
      <c r="AN467" s="90"/>
      <c r="AO467" s="90"/>
      <c r="AP467" s="90"/>
      <c r="AQ467" s="90"/>
      <c r="AR467" s="90"/>
      <c r="AS467" s="90"/>
      <c r="AT467" s="90"/>
      <c r="AU467" s="90"/>
      <c r="AV467" s="90"/>
      <c r="AW467" s="90"/>
      <c r="AX467" s="90"/>
      <c r="AY467" s="90"/>
      <c r="AZ467" s="90"/>
      <c r="BA467" s="90"/>
    </row>
    <row r="468" spans="3:53">
      <c r="C468" s="91"/>
      <c r="D468" s="91"/>
      <c r="E468" s="91"/>
      <c r="F468" s="91"/>
      <c r="G468" s="91"/>
      <c r="H468" s="91"/>
      <c r="I468" s="91"/>
      <c r="J468" s="91"/>
      <c r="K468" s="91"/>
      <c r="L468" s="91"/>
      <c r="M468" s="91"/>
      <c r="N468" s="91"/>
      <c r="O468" s="91"/>
      <c r="P468" s="91"/>
      <c r="Q468" s="90"/>
      <c r="R468" s="90"/>
      <c r="S468" s="90"/>
      <c r="T468" s="90"/>
      <c r="U468" s="90"/>
      <c r="V468" s="90"/>
      <c r="W468" s="90"/>
      <c r="X468" s="90"/>
      <c r="Y468" s="90"/>
      <c r="Z468" s="90"/>
      <c r="AA468" s="90"/>
      <c r="AB468" s="90"/>
      <c r="AC468" s="90"/>
      <c r="AD468" s="90"/>
      <c r="AE468" s="90"/>
      <c r="AF468" s="90"/>
      <c r="AG468" s="90"/>
      <c r="AH468" s="90"/>
      <c r="AI468" s="90"/>
      <c r="AJ468" s="90"/>
      <c r="AK468" s="90"/>
      <c r="AL468" s="90"/>
      <c r="AM468" s="90"/>
      <c r="AN468" s="90"/>
      <c r="AO468" s="90"/>
      <c r="AP468" s="90"/>
      <c r="AQ468" s="90"/>
      <c r="AR468" s="90"/>
      <c r="AS468" s="90"/>
      <c r="AT468" s="90"/>
      <c r="AU468" s="90"/>
      <c r="AV468" s="90"/>
      <c r="AW468" s="90"/>
      <c r="AX468" s="90"/>
      <c r="AY468" s="90"/>
      <c r="AZ468" s="90"/>
      <c r="BA468" s="90"/>
    </row>
    <row r="469" spans="3:53">
      <c r="C469" s="91"/>
      <c r="D469" s="91"/>
      <c r="E469" s="91"/>
      <c r="F469" s="91"/>
      <c r="G469" s="91"/>
      <c r="H469" s="91"/>
      <c r="I469" s="91"/>
      <c r="J469" s="91"/>
      <c r="K469" s="91"/>
      <c r="L469" s="91"/>
      <c r="M469" s="91"/>
      <c r="N469" s="91"/>
      <c r="O469" s="91"/>
      <c r="P469" s="91"/>
      <c r="Q469" s="90"/>
      <c r="R469" s="90"/>
      <c r="S469" s="90"/>
      <c r="T469" s="90"/>
      <c r="U469" s="90"/>
      <c r="V469" s="90"/>
      <c r="W469" s="90"/>
      <c r="X469" s="90"/>
      <c r="Y469" s="90"/>
      <c r="Z469" s="90"/>
      <c r="AA469" s="90"/>
      <c r="AB469" s="90"/>
      <c r="AC469" s="90"/>
      <c r="AD469" s="90"/>
      <c r="AE469" s="90"/>
      <c r="AF469" s="90"/>
      <c r="AG469" s="90"/>
      <c r="AH469" s="90"/>
      <c r="AI469" s="90"/>
      <c r="AJ469" s="90"/>
      <c r="AK469" s="90"/>
      <c r="AL469" s="90"/>
      <c r="AM469" s="90"/>
      <c r="AN469" s="90"/>
      <c r="AO469" s="90"/>
      <c r="AP469" s="90"/>
      <c r="AQ469" s="90"/>
      <c r="AR469" s="90"/>
      <c r="AS469" s="90"/>
      <c r="AT469" s="90"/>
      <c r="AU469" s="90"/>
      <c r="AV469" s="90"/>
      <c r="AW469" s="90"/>
      <c r="AX469" s="90"/>
      <c r="AY469" s="90"/>
      <c r="AZ469" s="90"/>
      <c r="BA469" s="90"/>
    </row>
    <row r="470" spans="3:53">
      <c r="C470" s="91"/>
      <c r="D470" s="91"/>
      <c r="E470" s="91"/>
      <c r="F470" s="91"/>
      <c r="G470" s="91"/>
      <c r="H470" s="91"/>
      <c r="I470" s="91"/>
      <c r="J470" s="91"/>
      <c r="K470" s="91"/>
      <c r="L470" s="91"/>
      <c r="M470" s="91"/>
      <c r="N470" s="91"/>
      <c r="O470" s="91"/>
      <c r="P470" s="91"/>
      <c r="Q470" s="90"/>
      <c r="R470" s="90"/>
      <c r="S470" s="90"/>
      <c r="T470" s="90"/>
      <c r="U470" s="90"/>
      <c r="V470" s="90"/>
      <c r="W470" s="90"/>
      <c r="X470" s="90"/>
      <c r="Y470" s="90"/>
      <c r="Z470" s="90"/>
      <c r="AA470" s="90"/>
      <c r="AB470" s="90"/>
      <c r="AC470" s="90"/>
      <c r="AD470" s="90"/>
      <c r="AE470" s="90"/>
      <c r="AF470" s="90"/>
      <c r="AG470" s="90"/>
      <c r="AH470" s="90"/>
      <c r="AI470" s="90"/>
      <c r="AJ470" s="90"/>
      <c r="AK470" s="90"/>
      <c r="AL470" s="90"/>
      <c r="AM470" s="90"/>
      <c r="AN470" s="90"/>
      <c r="AO470" s="90"/>
      <c r="AP470" s="90"/>
      <c r="AQ470" s="90"/>
      <c r="AR470" s="90"/>
      <c r="AS470" s="90"/>
      <c r="AT470" s="90"/>
      <c r="AU470" s="90"/>
      <c r="AV470" s="90"/>
      <c r="AW470" s="90"/>
      <c r="AX470" s="90"/>
      <c r="AY470" s="90"/>
      <c r="AZ470" s="90"/>
      <c r="BA470" s="90"/>
    </row>
    <row r="471" spans="3:53">
      <c r="C471" s="91"/>
      <c r="D471" s="91"/>
      <c r="E471" s="91"/>
      <c r="F471" s="91"/>
      <c r="G471" s="91"/>
      <c r="H471" s="91"/>
      <c r="I471" s="91"/>
      <c r="J471" s="91"/>
      <c r="K471" s="91"/>
      <c r="L471" s="91"/>
      <c r="M471" s="91"/>
      <c r="N471" s="91"/>
      <c r="O471" s="91"/>
      <c r="P471" s="91"/>
      <c r="Q471" s="90"/>
      <c r="R471" s="90"/>
      <c r="S471" s="90"/>
      <c r="T471" s="90"/>
      <c r="U471" s="90"/>
      <c r="V471" s="90"/>
      <c r="W471" s="90"/>
      <c r="X471" s="90"/>
      <c r="Y471" s="90"/>
      <c r="Z471" s="90"/>
      <c r="AA471" s="90"/>
      <c r="AB471" s="90"/>
      <c r="AC471" s="90"/>
      <c r="AD471" s="90"/>
      <c r="AE471" s="90"/>
      <c r="AF471" s="90"/>
      <c r="AG471" s="90"/>
      <c r="AH471" s="90"/>
      <c r="AI471" s="90"/>
      <c r="AJ471" s="90"/>
      <c r="AK471" s="90"/>
      <c r="AL471" s="90"/>
      <c r="AM471" s="90"/>
      <c r="AN471" s="90"/>
      <c r="AO471" s="90"/>
      <c r="AP471" s="90"/>
      <c r="AQ471" s="90"/>
      <c r="AR471" s="90"/>
      <c r="AS471" s="90"/>
      <c r="AT471" s="90"/>
      <c r="AU471" s="90"/>
      <c r="AV471" s="90"/>
      <c r="AW471" s="90"/>
      <c r="AX471" s="90"/>
      <c r="AY471" s="90"/>
      <c r="AZ471" s="90"/>
      <c r="BA471" s="90"/>
    </row>
    <row r="472" spans="3:53">
      <c r="C472" s="91"/>
      <c r="D472" s="91"/>
      <c r="E472" s="91"/>
      <c r="F472" s="91"/>
      <c r="G472" s="91"/>
      <c r="H472" s="91"/>
      <c r="I472" s="91"/>
      <c r="J472" s="91"/>
      <c r="K472" s="91"/>
      <c r="L472" s="91"/>
      <c r="M472" s="91"/>
      <c r="N472" s="91"/>
      <c r="O472" s="91"/>
      <c r="P472" s="91"/>
      <c r="Q472" s="90"/>
      <c r="R472" s="90"/>
      <c r="S472" s="90"/>
      <c r="T472" s="90"/>
      <c r="U472" s="90"/>
      <c r="V472" s="90"/>
      <c r="W472" s="90"/>
      <c r="X472" s="90"/>
      <c r="Y472" s="90"/>
      <c r="Z472" s="90"/>
      <c r="AA472" s="90"/>
      <c r="AB472" s="90"/>
      <c r="AC472" s="90"/>
      <c r="AD472" s="90"/>
      <c r="AE472" s="90"/>
      <c r="AF472" s="90"/>
      <c r="AG472" s="90"/>
      <c r="AH472" s="90"/>
      <c r="AI472" s="90"/>
      <c r="AJ472" s="90"/>
      <c r="AK472" s="90"/>
      <c r="AL472" s="90"/>
      <c r="AM472" s="90"/>
      <c r="AN472" s="90"/>
      <c r="AO472" s="90"/>
      <c r="AP472" s="90"/>
      <c r="AQ472" s="90"/>
      <c r="AR472" s="90"/>
      <c r="AS472" s="90"/>
      <c r="AT472" s="90"/>
      <c r="AU472" s="90"/>
      <c r="AV472" s="90"/>
      <c r="AW472" s="90"/>
      <c r="AX472" s="90"/>
      <c r="AY472" s="90"/>
      <c r="AZ472" s="90"/>
      <c r="BA472" s="90"/>
    </row>
    <row r="473" spans="3:53">
      <c r="C473" s="91"/>
      <c r="D473" s="91"/>
      <c r="E473" s="91"/>
      <c r="F473" s="91"/>
      <c r="G473" s="91"/>
      <c r="H473" s="91"/>
      <c r="I473" s="91"/>
      <c r="J473" s="91"/>
      <c r="K473" s="91"/>
      <c r="L473" s="91"/>
      <c r="M473" s="91"/>
      <c r="N473" s="91"/>
      <c r="O473" s="91"/>
      <c r="P473" s="91"/>
      <c r="Q473" s="90"/>
      <c r="R473" s="90"/>
      <c r="S473" s="90"/>
      <c r="T473" s="90"/>
      <c r="U473" s="90"/>
      <c r="V473" s="90"/>
      <c r="W473" s="90"/>
      <c r="X473" s="90"/>
      <c r="Y473" s="90"/>
      <c r="Z473" s="90"/>
      <c r="AA473" s="90"/>
      <c r="AB473" s="90"/>
      <c r="AC473" s="90"/>
      <c r="AD473" s="90"/>
      <c r="AE473" s="90"/>
      <c r="AF473" s="90"/>
      <c r="AG473" s="90"/>
      <c r="AH473" s="90"/>
      <c r="AI473" s="90"/>
      <c r="AJ473" s="90"/>
      <c r="AK473" s="90"/>
      <c r="AL473" s="90"/>
      <c r="AM473" s="90"/>
      <c r="AN473" s="90"/>
      <c r="AO473" s="90"/>
      <c r="AP473" s="90"/>
      <c r="AQ473" s="90"/>
      <c r="AR473" s="90"/>
      <c r="AS473" s="90"/>
      <c r="AT473" s="90"/>
      <c r="AU473" s="90"/>
      <c r="AV473" s="90"/>
      <c r="AW473" s="90"/>
      <c r="AX473" s="90"/>
      <c r="AY473" s="90"/>
      <c r="AZ473" s="90"/>
      <c r="BA473" s="90"/>
    </row>
    <row r="474" spans="3:53">
      <c r="C474" s="91"/>
      <c r="D474" s="91"/>
      <c r="E474" s="91"/>
      <c r="F474" s="91"/>
      <c r="G474" s="91"/>
      <c r="H474" s="91"/>
      <c r="I474" s="91"/>
      <c r="J474" s="91"/>
      <c r="K474" s="91"/>
      <c r="L474" s="91"/>
      <c r="M474" s="91"/>
      <c r="N474" s="91"/>
      <c r="O474" s="91"/>
      <c r="P474" s="91"/>
      <c r="Q474" s="90"/>
      <c r="R474" s="90"/>
      <c r="S474" s="90"/>
      <c r="T474" s="90"/>
      <c r="U474" s="90"/>
      <c r="V474" s="90"/>
      <c r="W474" s="90"/>
      <c r="X474" s="90"/>
      <c r="Y474" s="90"/>
      <c r="Z474" s="90"/>
      <c r="AA474" s="90"/>
      <c r="AB474" s="90"/>
      <c r="AC474" s="90"/>
      <c r="AD474" s="90"/>
      <c r="AE474" s="90"/>
      <c r="AF474" s="90"/>
      <c r="AG474" s="90"/>
      <c r="AH474" s="90"/>
      <c r="AI474" s="90"/>
      <c r="AJ474" s="90"/>
      <c r="AK474" s="90"/>
      <c r="AL474" s="90"/>
      <c r="AM474" s="90"/>
      <c r="AN474" s="90"/>
      <c r="AO474" s="90"/>
      <c r="AP474" s="90"/>
      <c r="AQ474" s="90"/>
      <c r="AR474" s="90"/>
      <c r="AS474" s="90"/>
      <c r="AT474" s="90"/>
      <c r="AU474" s="90"/>
      <c r="AV474" s="90"/>
      <c r="AW474" s="90"/>
      <c r="AX474" s="90"/>
      <c r="AY474" s="90"/>
      <c r="AZ474" s="90"/>
      <c r="BA474" s="90"/>
    </row>
    <row r="475" spans="3:53">
      <c r="C475" s="91"/>
      <c r="D475" s="91"/>
      <c r="E475" s="91"/>
      <c r="F475" s="91"/>
      <c r="G475" s="91"/>
      <c r="H475" s="91"/>
      <c r="I475" s="91"/>
      <c r="J475" s="91"/>
      <c r="K475" s="91"/>
      <c r="L475" s="91"/>
      <c r="M475" s="91"/>
      <c r="N475" s="91"/>
      <c r="O475" s="91"/>
      <c r="P475" s="91"/>
      <c r="Q475" s="90"/>
      <c r="R475" s="90"/>
      <c r="S475" s="90"/>
      <c r="T475" s="90"/>
      <c r="U475" s="90"/>
      <c r="V475" s="90"/>
      <c r="W475" s="90"/>
      <c r="X475" s="90"/>
      <c r="Y475" s="90"/>
      <c r="Z475" s="90"/>
      <c r="AA475" s="90"/>
      <c r="AB475" s="90"/>
      <c r="AC475" s="90"/>
      <c r="AD475" s="90"/>
      <c r="AE475" s="90"/>
      <c r="AF475" s="90"/>
      <c r="AG475" s="90"/>
      <c r="AH475" s="90"/>
      <c r="AI475" s="90"/>
      <c r="AJ475" s="90"/>
      <c r="AK475" s="90"/>
      <c r="AL475" s="90"/>
      <c r="AM475" s="90"/>
      <c r="AN475" s="90"/>
      <c r="AO475" s="90"/>
      <c r="AP475" s="90"/>
      <c r="AQ475" s="90"/>
      <c r="AR475" s="90"/>
      <c r="AS475" s="90"/>
      <c r="AT475" s="90"/>
      <c r="AU475" s="90"/>
      <c r="AV475" s="90"/>
      <c r="AW475" s="90"/>
      <c r="AX475" s="90"/>
      <c r="AY475" s="90"/>
      <c r="AZ475" s="90"/>
      <c r="BA475" s="90"/>
    </row>
    <row r="476" spans="3:53">
      <c r="C476" s="91"/>
      <c r="D476" s="91"/>
      <c r="E476" s="91"/>
      <c r="F476" s="91"/>
      <c r="G476" s="91"/>
      <c r="H476" s="91"/>
      <c r="I476" s="91"/>
      <c r="J476" s="91"/>
      <c r="K476" s="91"/>
      <c r="L476" s="91"/>
      <c r="M476" s="91"/>
      <c r="N476" s="91"/>
      <c r="O476" s="91"/>
      <c r="P476" s="91"/>
      <c r="Q476" s="90"/>
      <c r="R476" s="90"/>
      <c r="S476" s="90"/>
      <c r="T476" s="90"/>
      <c r="U476" s="90"/>
      <c r="V476" s="90"/>
      <c r="W476" s="90"/>
      <c r="X476" s="90"/>
      <c r="Y476" s="90"/>
      <c r="Z476" s="90"/>
      <c r="AA476" s="90"/>
      <c r="AB476" s="90"/>
      <c r="AC476" s="90"/>
      <c r="AD476" s="90"/>
      <c r="AE476" s="90"/>
      <c r="AF476" s="90"/>
      <c r="AG476" s="90"/>
      <c r="AH476" s="90"/>
      <c r="AI476" s="90"/>
      <c r="AJ476" s="90"/>
      <c r="AK476" s="90"/>
      <c r="AL476" s="90"/>
      <c r="AM476" s="90"/>
      <c r="AN476" s="90"/>
      <c r="AO476" s="90"/>
      <c r="AP476" s="90"/>
      <c r="AQ476" s="90"/>
      <c r="AR476" s="90"/>
      <c r="AS476" s="90"/>
      <c r="AT476" s="90"/>
      <c r="AU476" s="90"/>
      <c r="AV476" s="90"/>
      <c r="AW476" s="90"/>
      <c r="AX476" s="90"/>
      <c r="AY476" s="90"/>
      <c r="AZ476" s="90"/>
      <c r="BA476" s="90"/>
    </row>
    <row r="477" spans="3:53">
      <c r="C477" s="91"/>
      <c r="D477" s="91"/>
      <c r="E477" s="91"/>
      <c r="F477" s="91"/>
      <c r="G477" s="91"/>
      <c r="H477" s="91"/>
      <c r="I477" s="91"/>
      <c r="J477" s="91"/>
      <c r="K477" s="91"/>
      <c r="L477" s="91"/>
      <c r="M477" s="91"/>
      <c r="N477" s="91"/>
      <c r="O477" s="91"/>
      <c r="P477" s="91"/>
      <c r="Q477" s="90"/>
      <c r="R477" s="90"/>
      <c r="S477" s="90"/>
      <c r="T477" s="90"/>
      <c r="U477" s="90"/>
      <c r="V477" s="90"/>
      <c r="W477" s="90"/>
      <c r="X477" s="90"/>
      <c r="Y477" s="90"/>
      <c r="Z477" s="90"/>
      <c r="AA477" s="90"/>
      <c r="AB477" s="90"/>
      <c r="AC477" s="90"/>
      <c r="AD477" s="90"/>
      <c r="AE477" s="90"/>
      <c r="AF477" s="90"/>
      <c r="AG477" s="90"/>
      <c r="AH477" s="90"/>
      <c r="AI477" s="90"/>
      <c r="AJ477" s="90"/>
      <c r="AK477" s="90"/>
      <c r="AL477" s="90"/>
      <c r="AM477" s="90"/>
      <c r="AN477" s="90"/>
      <c r="AO477" s="90"/>
      <c r="AP477" s="90"/>
      <c r="AQ477" s="90"/>
      <c r="AR477" s="90"/>
      <c r="AS477" s="90"/>
      <c r="AT477" s="90"/>
      <c r="AU477" s="90"/>
      <c r="AV477" s="90"/>
      <c r="AW477" s="90"/>
      <c r="AX477" s="90"/>
      <c r="AY477" s="90"/>
      <c r="AZ477" s="90"/>
      <c r="BA477" s="90"/>
    </row>
    <row r="478" spans="3:53">
      <c r="C478" s="91"/>
      <c r="D478" s="91"/>
      <c r="E478" s="91"/>
      <c r="F478" s="91"/>
      <c r="G478" s="91"/>
      <c r="H478" s="91"/>
      <c r="I478" s="91"/>
      <c r="J478" s="91"/>
      <c r="K478" s="91"/>
      <c r="L478" s="91"/>
      <c r="M478" s="91"/>
      <c r="N478" s="91"/>
      <c r="O478" s="91"/>
      <c r="P478" s="91"/>
      <c r="Q478" s="90"/>
      <c r="R478" s="90"/>
      <c r="S478" s="90"/>
      <c r="T478" s="90"/>
      <c r="U478" s="90"/>
      <c r="V478" s="90"/>
      <c r="W478" s="90"/>
      <c r="X478" s="90"/>
      <c r="Y478" s="90"/>
      <c r="Z478" s="90"/>
      <c r="AA478" s="90"/>
      <c r="AB478" s="90"/>
      <c r="AC478" s="90"/>
      <c r="AD478" s="90"/>
      <c r="AE478" s="90"/>
      <c r="AF478" s="90"/>
      <c r="AG478" s="90"/>
      <c r="AH478" s="90"/>
      <c r="AI478" s="90"/>
      <c r="AJ478" s="90"/>
      <c r="AK478" s="90"/>
      <c r="AL478" s="90"/>
      <c r="AM478" s="90"/>
      <c r="AN478" s="90"/>
      <c r="AO478" s="90"/>
      <c r="AP478" s="90"/>
      <c r="AQ478" s="90"/>
      <c r="AR478" s="90"/>
      <c r="AS478" s="90"/>
      <c r="AT478" s="90"/>
      <c r="AU478" s="90"/>
      <c r="AV478" s="90"/>
      <c r="AW478" s="90"/>
      <c r="AX478" s="90"/>
      <c r="AY478" s="90"/>
      <c r="AZ478" s="90"/>
      <c r="BA478" s="90"/>
    </row>
    <row r="479" spans="3:53">
      <c r="C479" s="91"/>
      <c r="D479" s="91"/>
      <c r="E479" s="91"/>
      <c r="F479" s="91"/>
      <c r="G479" s="91"/>
      <c r="H479" s="91"/>
      <c r="I479" s="91"/>
      <c r="J479" s="91"/>
      <c r="K479" s="91"/>
      <c r="L479" s="91"/>
      <c r="M479" s="91"/>
      <c r="N479" s="91"/>
      <c r="O479" s="91"/>
      <c r="P479" s="91"/>
      <c r="Q479" s="90"/>
      <c r="R479" s="90"/>
      <c r="S479" s="90"/>
      <c r="T479" s="90"/>
      <c r="U479" s="90"/>
      <c r="V479" s="90"/>
      <c r="W479" s="90"/>
      <c r="X479" s="90"/>
      <c r="Y479" s="90"/>
      <c r="Z479" s="90"/>
      <c r="AA479" s="90"/>
      <c r="AB479" s="90"/>
      <c r="AC479" s="90"/>
      <c r="AD479" s="90"/>
      <c r="AE479" s="90"/>
      <c r="AF479" s="90"/>
      <c r="AG479" s="90"/>
      <c r="AH479" s="90"/>
      <c r="AI479" s="90"/>
      <c r="AJ479" s="90"/>
      <c r="AK479" s="90"/>
      <c r="AL479" s="90"/>
      <c r="AM479" s="90"/>
      <c r="AN479" s="90"/>
      <c r="AO479" s="90"/>
      <c r="AP479" s="90"/>
      <c r="AQ479" s="90"/>
      <c r="AR479" s="90"/>
      <c r="AS479" s="90"/>
      <c r="AT479" s="90"/>
      <c r="AU479" s="90"/>
      <c r="AV479" s="90"/>
      <c r="AW479" s="90"/>
      <c r="AX479" s="90"/>
      <c r="AY479" s="90"/>
      <c r="AZ479" s="90"/>
      <c r="BA479" s="90"/>
    </row>
    <row r="480" spans="3:53">
      <c r="C480" s="91"/>
      <c r="D480" s="91"/>
      <c r="E480" s="91"/>
      <c r="F480" s="91"/>
      <c r="G480" s="91"/>
      <c r="H480" s="91"/>
      <c r="I480" s="91"/>
      <c r="J480" s="91"/>
      <c r="K480" s="91"/>
      <c r="L480" s="91"/>
      <c r="M480" s="91"/>
      <c r="N480" s="91"/>
      <c r="O480" s="91"/>
      <c r="P480" s="91"/>
      <c r="Q480" s="90"/>
      <c r="R480" s="90"/>
      <c r="S480" s="90"/>
      <c r="T480" s="90"/>
      <c r="U480" s="90"/>
      <c r="V480" s="90"/>
      <c r="W480" s="90"/>
      <c r="X480" s="90"/>
      <c r="Y480" s="90"/>
      <c r="Z480" s="90"/>
      <c r="AA480" s="90"/>
      <c r="AB480" s="90"/>
      <c r="AC480" s="90"/>
      <c r="AD480" s="90"/>
      <c r="AE480" s="90"/>
      <c r="AF480" s="90"/>
      <c r="AG480" s="90"/>
      <c r="AH480" s="90"/>
      <c r="AI480" s="90"/>
      <c r="AJ480" s="90"/>
      <c r="AK480" s="90"/>
      <c r="AL480" s="90"/>
      <c r="AM480" s="90"/>
      <c r="AN480" s="90"/>
      <c r="AO480" s="90"/>
      <c r="AP480" s="90"/>
      <c r="AQ480" s="90"/>
      <c r="AR480" s="90"/>
      <c r="AS480" s="90"/>
      <c r="AT480" s="90"/>
      <c r="AU480" s="90"/>
      <c r="AV480" s="90"/>
      <c r="AW480" s="90"/>
      <c r="AX480" s="90"/>
      <c r="AY480" s="90"/>
      <c r="AZ480" s="90"/>
      <c r="BA480" s="90"/>
    </row>
    <row r="481" spans="3:53">
      <c r="C481" s="91"/>
      <c r="D481" s="91"/>
      <c r="E481" s="91"/>
      <c r="F481" s="91"/>
      <c r="G481" s="91"/>
      <c r="H481" s="91"/>
      <c r="I481" s="91"/>
      <c r="J481" s="91"/>
      <c r="K481" s="91"/>
      <c r="L481" s="91"/>
      <c r="M481" s="91"/>
      <c r="N481" s="91"/>
      <c r="O481" s="91"/>
      <c r="P481" s="91"/>
      <c r="Q481" s="90"/>
      <c r="R481" s="90"/>
      <c r="S481" s="90"/>
      <c r="T481" s="90"/>
      <c r="U481" s="90"/>
      <c r="V481" s="90"/>
      <c r="W481" s="90"/>
      <c r="X481" s="90"/>
      <c r="Y481" s="90"/>
      <c r="Z481" s="90"/>
      <c r="AA481" s="90"/>
      <c r="AB481" s="90"/>
      <c r="AC481" s="90"/>
      <c r="AD481" s="90"/>
      <c r="AE481" s="90"/>
      <c r="AF481" s="90"/>
      <c r="AG481" s="90"/>
      <c r="AH481" s="90"/>
      <c r="AI481" s="90"/>
      <c r="AJ481" s="90"/>
      <c r="AK481" s="90"/>
      <c r="AL481" s="90"/>
      <c r="AM481" s="90"/>
      <c r="AN481" s="90"/>
      <c r="AO481" s="90"/>
      <c r="AP481" s="90"/>
      <c r="AQ481" s="90"/>
      <c r="AR481" s="90"/>
      <c r="AS481" s="90"/>
      <c r="AT481" s="90"/>
      <c r="AU481" s="90"/>
      <c r="AV481" s="90"/>
      <c r="AW481" s="90"/>
      <c r="AX481" s="90"/>
      <c r="AY481" s="90"/>
      <c r="AZ481" s="90"/>
      <c r="BA481" s="90"/>
    </row>
    <row r="482" spans="3:53">
      <c r="C482" s="91"/>
      <c r="D482" s="91"/>
      <c r="E482" s="91"/>
      <c r="F482" s="91"/>
      <c r="G482" s="91"/>
      <c r="H482" s="91"/>
      <c r="I482" s="91"/>
      <c r="J482" s="91"/>
      <c r="K482" s="91"/>
      <c r="L482" s="91"/>
      <c r="M482" s="91"/>
      <c r="N482" s="91"/>
      <c r="O482" s="91"/>
      <c r="P482" s="91"/>
      <c r="Q482" s="90"/>
      <c r="R482" s="90"/>
      <c r="S482" s="90"/>
      <c r="T482" s="90"/>
      <c r="U482" s="90"/>
      <c r="V482" s="90"/>
      <c r="W482" s="90"/>
      <c r="X482" s="90"/>
      <c r="Y482" s="90"/>
      <c r="Z482" s="90"/>
      <c r="AA482" s="90"/>
      <c r="AB482" s="90"/>
      <c r="AC482" s="90"/>
      <c r="AD482" s="90"/>
      <c r="AE482" s="90"/>
      <c r="AF482" s="90"/>
      <c r="AG482" s="90"/>
      <c r="AH482" s="90"/>
      <c r="AI482" s="90"/>
      <c r="AJ482" s="90"/>
      <c r="AK482" s="90"/>
      <c r="AL482" s="90"/>
      <c r="AM482" s="90"/>
      <c r="AN482" s="90"/>
      <c r="AO482" s="90"/>
      <c r="AP482" s="90"/>
      <c r="AQ482" s="90"/>
      <c r="AR482" s="90"/>
      <c r="AS482" s="90"/>
      <c r="AT482" s="90"/>
      <c r="AU482" s="90"/>
      <c r="AV482" s="90"/>
      <c r="AW482" s="90"/>
      <c r="AX482" s="90"/>
      <c r="AY482" s="90"/>
      <c r="AZ482" s="90"/>
      <c r="BA482" s="90"/>
    </row>
    <row r="483" spans="3:53">
      <c r="C483" s="91"/>
      <c r="D483" s="91"/>
      <c r="E483" s="91"/>
      <c r="F483" s="91"/>
      <c r="G483" s="91"/>
      <c r="H483" s="91"/>
      <c r="I483" s="91"/>
      <c r="J483" s="91"/>
      <c r="K483" s="91"/>
      <c r="L483" s="91"/>
      <c r="M483" s="91"/>
      <c r="N483" s="91"/>
      <c r="O483" s="91"/>
      <c r="P483" s="91"/>
      <c r="Q483" s="90"/>
      <c r="R483" s="90"/>
      <c r="S483" s="90"/>
      <c r="T483" s="90"/>
      <c r="U483" s="90"/>
      <c r="V483" s="90"/>
      <c r="W483" s="90"/>
      <c r="X483" s="90"/>
      <c r="Y483" s="90"/>
      <c r="Z483" s="90"/>
      <c r="AA483" s="90"/>
      <c r="AB483" s="90"/>
      <c r="AC483" s="90"/>
      <c r="AD483" s="90"/>
      <c r="AE483" s="90"/>
      <c r="AF483" s="90"/>
      <c r="AG483" s="90"/>
      <c r="AH483" s="90"/>
      <c r="AI483" s="90"/>
      <c r="AJ483" s="90"/>
      <c r="AK483" s="90"/>
      <c r="AL483" s="90"/>
      <c r="AM483" s="90"/>
      <c r="AN483" s="90"/>
      <c r="AO483" s="90"/>
      <c r="AP483" s="90"/>
      <c r="AQ483" s="90"/>
      <c r="AR483" s="90"/>
      <c r="AS483" s="90"/>
      <c r="AT483" s="90"/>
      <c r="AU483" s="90"/>
      <c r="AV483" s="90"/>
      <c r="AW483" s="90"/>
      <c r="AX483" s="90"/>
      <c r="AY483" s="90"/>
      <c r="AZ483" s="90"/>
      <c r="BA483" s="90"/>
    </row>
    <row r="484" spans="3:53">
      <c r="C484" s="91"/>
      <c r="D484" s="91"/>
      <c r="E484" s="91"/>
      <c r="F484" s="91"/>
      <c r="G484" s="91"/>
      <c r="H484" s="91"/>
      <c r="I484" s="91"/>
      <c r="J484" s="91"/>
      <c r="K484" s="91"/>
      <c r="L484" s="91"/>
      <c r="M484" s="91"/>
      <c r="N484" s="91"/>
      <c r="O484" s="91"/>
      <c r="P484" s="91"/>
      <c r="Q484" s="90"/>
      <c r="R484" s="90"/>
      <c r="S484" s="90"/>
      <c r="T484" s="90"/>
      <c r="U484" s="90"/>
      <c r="V484" s="90"/>
      <c r="W484" s="90"/>
      <c r="X484" s="90"/>
      <c r="Y484" s="90"/>
      <c r="Z484" s="90"/>
      <c r="AA484" s="90"/>
      <c r="AB484" s="90"/>
      <c r="AC484" s="90"/>
      <c r="AD484" s="90"/>
      <c r="AE484" s="90"/>
      <c r="AF484" s="90"/>
      <c r="AG484" s="90"/>
      <c r="AH484" s="90"/>
      <c r="AI484" s="90"/>
      <c r="AJ484" s="90"/>
      <c r="AK484" s="90"/>
      <c r="AL484" s="90"/>
      <c r="AM484" s="90"/>
      <c r="AN484" s="90"/>
      <c r="AO484" s="90"/>
      <c r="AP484" s="90"/>
      <c r="AQ484" s="90"/>
      <c r="AR484" s="90"/>
      <c r="AS484" s="90"/>
      <c r="AT484" s="90"/>
      <c r="AU484" s="90"/>
      <c r="AV484" s="90"/>
      <c r="AW484" s="90"/>
      <c r="AX484" s="90"/>
      <c r="AY484" s="90"/>
      <c r="AZ484" s="90"/>
      <c r="BA484" s="90"/>
    </row>
    <row r="485" spans="3:53">
      <c r="C485" s="91"/>
      <c r="D485" s="91"/>
      <c r="E485" s="91"/>
      <c r="F485" s="91"/>
      <c r="G485" s="91"/>
      <c r="H485" s="91"/>
      <c r="I485" s="91"/>
      <c r="J485" s="91"/>
      <c r="K485" s="91"/>
      <c r="L485" s="91"/>
      <c r="M485" s="91"/>
      <c r="N485" s="91"/>
      <c r="O485" s="91"/>
      <c r="P485" s="91"/>
      <c r="Q485" s="90"/>
      <c r="R485" s="90"/>
      <c r="S485" s="90"/>
      <c r="T485" s="90"/>
      <c r="U485" s="90"/>
      <c r="V485" s="90"/>
      <c r="W485" s="90"/>
      <c r="X485" s="90"/>
      <c r="Y485" s="90"/>
      <c r="Z485" s="90"/>
      <c r="AA485" s="90"/>
      <c r="AB485" s="90"/>
      <c r="AC485" s="90"/>
      <c r="AD485" s="90"/>
      <c r="AE485" s="90"/>
      <c r="AF485" s="90"/>
      <c r="AG485" s="90"/>
      <c r="AH485" s="90"/>
      <c r="AI485" s="90"/>
      <c r="AJ485" s="90"/>
      <c r="AK485" s="90"/>
      <c r="AL485" s="90"/>
      <c r="AM485" s="90"/>
      <c r="AN485" s="90"/>
      <c r="AO485" s="90"/>
      <c r="AP485" s="90"/>
      <c r="AQ485" s="90"/>
      <c r="AR485" s="90"/>
      <c r="AS485" s="90"/>
      <c r="AT485" s="90"/>
      <c r="AU485" s="90"/>
      <c r="AV485" s="90"/>
      <c r="AW485" s="90"/>
      <c r="AX485" s="90"/>
      <c r="AY485" s="90"/>
      <c r="AZ485" s="90"/>
      <c r="BA485" s="90"/>
    </row>
    <row r="486" spans="3:53">
      <c r="C486" s="91"/>
      <c r="D486" s="91"/>
      <c r="E486" s="91"/>
      <c r="F486" s="91"/>
      <c r="G486" s="91"/>
      <c r="H486" s="91"/>
      <c r="I486" s="91"/>
      <c r="J486" s="91"/>
      <c r="K486" s="91"/>
      <c r="L486" s="91"/>
      <c r="M486" s="91"/>
      <c r="N486" s="91"/>
      <c r="O486" s="91"/>
      <c r="P486" s="91"/>
      <c r="Q486" s="90"/>
      <c r="R486" s="90"/>
      <c r="S486" s="90"/>
      <c r="T486" s="90"/>
      <c r="U486" s="90"/>
      <c r="V486" s="90"/>
      <c r="W486" s="90"/>
      <c r="X486" s="90"/>
      <c r="Y486" s="90"/>
      <c r="Z486" s="90"/>
      <c r="AA486" s="90"/>
      <c r="AB486" s="90"/>
      <c r="AC486" s="90"/>
      <c r="AD486" s="90"/>
      <c r="AE486" s="90"/>
      <c r="AF486" s="90"/>
      <c r="AG486" s="90"/>
      <c r="AH486" s="90"/>
      <c r="AI486" s="90"/>
      <c r="AJ486" s="90"/>
      <c r="AK486" s="90"/>
      <c r="AL486" s="90"/>
      <c r="AM486" s="90"/>
      <c r="AN486" s="90"/>
      <c r="AO486" s="90"/>
      <c r="AP486" s="90"/>
      <c r="AQ486" s="90"/>
      <c r="AR486" s="90"/>
      <c r="AS486" s="90"/>
      <c r="AT486" s="90"/>
      <c r="AU486" s="90"/>
      <c r="AV486" s="90"/>
      <c r="AW486" s="90"/>
      <c r="AX486" s="90"/>
      <c r="AY486" s="90"/>
      <c r="AZ486" s="90"/>
      <c r="BA486" s="90"/>
    </row>
    <row r="487" spans="3:53">
      <c r="C487" s="91"/>
      <c r="D487" s="91"/>
      <c r="E487" s="91"/>
      <c r="F487" s="91"/>
      <c r="G487" s="91"/>
      <c r="H487" s="91"/>
      <c r="I487" s="91"/>
      <c r="J487" s="91"/>
      <c r="K487" s="91"/>
      <c r="L487" s="91"/>
      <c r="M487" s="91"/>
      <c r="N487" s="91"/>
      <c r="O487" s="91"/>
      <c r="P487" s="91"/>
      <c r="Q487" s="90"/>
      <c r="R487" s="90"/>
      <c r="S487" s="90"/>
      <c r="T487" s="90"/>
      <c r="U487" s="90"/>
      <c r="V487" s="90"/>
      <c r="W487" s="90"/>
      <c r="X487" s="90"/>
      <c r="Y487" s="90"/>
      <c r="Z487" s="90"/>
      <c r="AA487" s="90"/>
      <c r="AB487" s="90"/>
      <c r="AC487" s="90"/>
      <c r="AD487" s="90"/>
      <c r="AE487" s="90"/>
      <c r="AF487" s="90"/>
      <c r="AG487" s="90"/>
      <c r="AH487" s="90"/>
      <c r="AI487" s="90"/>
      <c r="AJ487" s="90"/>
      <c r="AK487" s="90"/>
      <c r="AL487" s="90"/>
      <c r="AM487" s="90"/>
      <c r="AN487" s="90"/>
      <c r="AO487" s="90"/>
      <c r="AP487" s="90"/>
      <c r="AQ487" s="90"/>
      <c r="AR487" s="90"/>
      <c r="AS487" s="90"/>
      <c r="AT487" s="90"/>
      <c r="AU487" s="90"/>
      <c r="AV487" s="90"/>
      <c r="AW487" s="90"/>
      <c r="AX487" s="90"/>
      <c r="AY487" s="90"/>
      <c r="AZ487" s="90"/>
      <c r="BA487" s="90"/>
    </row>
    <row r="488" spans="3:53">
      <c r="C488" s="91"/>
      <c r="D488" s="91"/>
      <c r="E488" s="91"/>
      <c r="F488" s="91"/>
      <c r="G488" s="91"/>
      <c r="H488" s="91"/>
      <c r="I488" s="91"/>
      <c r="J488" s="91"/>
      <c r="K488" s="91"/>
      <c r="L488" s="91"/>
      <c r="M488" s="91"/>
      <c r="N488" s="91"/>
      <c r="O488" s="91"/>
      <c r="P488" s="91"/>
      <c r="Q488" s="90"/>
      <c r="R488" s="90"/>
      <c r="S488" s="90"/>
      <c r="T488" s="90"/>
      <c r="U488" s="90"/>
      <c r="V488" s="90"/>
      <c r="W488" s="90"/>
      <c r="X488" s="90"/>
      <c r="Y488" s="90"/>
      <c r="Z488" s="90"/>
      <c r="AA488" s="90"/>
      <c r="AB488" s="90"/>
      <c r="AC488" s="90"/>
      <c r="AD488" s="90"/>
      <c r="AE488" s="90"/>
      <c r="AF488" s="90"/>
      <c r="AG488" s="90"/>
      <c r="AH488" s="90"/>
      <c r="AI488" s="90"/>
      <c r="AJ488" s="90"/>
      <c r="AK488" s="90"/>
      <c r="AL488" s="90"/>
      <c r="AM488" s="90"/>
      <c r="AN488" s="90"/>
      <c r="AO488" s="90"/>
      <c r="AP488" s="90"/>
      <c r="AQ488" s="90"/>
      <c r="AR488" s="90"/>
      <c r="AS488" s="90"/>
      <c r="AT488" s="90"/>
      <c r="AU488" s="90"/>
      <c r="AV488" s="90"/>
      <c r="AW488" s="90"/>
      <c r="AX488" s="90"/>
      <c r="AY488" s="90"/>
      <c r="AZ488" s="90"/>
      <c r="BA488" s="90"/>
    </row>
    <row r="489" spans="3:53">
      <c r="C489" s="91"/>
      <c r="D489" s="91"/>
      <c r="E489" s="91"/>
      <c r="F489" s="91"/>
      <c r="G489" s="91"/>
      <c r="H489" s="91"/>
      <c r="I489" s="91"/>
      <c r="J489" s="91"/>
      <c r="K489" s="91"/>
      <c r="L489" s="91"/>
      <c r="M489" s="91"/>
      <c r="N489" s="91"/>
      <c r="O489" s="91"/>
      <c r="P489" s="91"/>
      <c r="Q489" s="90"/>
      <c r="R489" s="90"/>
      <c r="S489" s="90"/>
      <c r="T489" s="90"/>
      <c r="U489" s="90"/>
      <c r="V489" s="90"/>
      <c r="W489" s="90"/>
      <c r="X489" s="90"/>
      <c r="Y489" s="90"/>
      <c r="Z489" s="90"/>
      <c r="AA489" s="90"/>
      <c r="AB489" s="90"/>
      <c r="AC489" s="90"/>
      <c r="AD489" s="90"/>
      <c r="AE489" s="90"/>
      <c r="AF489" s="90"/>
      <c r="AG489" s="90"/>
      <c r="AH489" s="90"/>
      <c r="AI489" s="90"/>
      <c r="AJ489" s="90"/>
      <c r="AK489" s="90"/>
      <c r="AL489" s="90"/>
      <c r="AM489" s="90"/>
      <c r="AN489" s="90"/>
      <c r="AO489" s="90"/>
      <c r="AP489" s="90"/>
      <c r="AQ489" s="90"/>
      <c r="AR489" s="90"/>
      <c r="AS489" s="90"/>
      <c r="AT489" s="90"/>
      <c r="AU489" s="90"/>
      <c r="AV489" s="90"/>
      <c r="AW489" s="90"/>
      <c r="AX489" s="90"/>
      <c r="AY489" s="90"/>
      <c r="AZ489" s="90"/>
      <c r="BA489" s="90"/>
    </row>
    <row r="490" spans="3:53">
      <c r="C490" s="91"/>
      <c r="D490" s="91"/>
      <c r="E490" s="91"/>
      <c r="F490" s="91"/>
      <c r="G490" s="91"/>
      <c r="H490" s="91"/>
      <c r="I490" s="91"/>
      <c r="J490" s="91"/>
      <c r="K490" s="91"/>
      <c r="L490" s="91"/>
      <c r="M490" s="91"/>
      <c r="N490" s="91"/>
      <c r="O490" s="91"/>
      <c r="P490" s="91"/>
      <c r="Q490" s="90"/>
      <c r="R490" s="90"/>
      <c r="S490" s="90"/>
      <c r="T490" s="90"/>
      <c r="U490" s="90"/>
      <c r="V490" s="90"/>
      <c r="W490" s="90"/>
      <c r="X490" s="90"/>
      <c r="Y490" s="90"/>
      <c r="Z490" s="90"/>
      <c r="AA490" s="90"/>
      <c r="AB490" s="90"/>
      <c r="AC490" s="90"/>
      <c r="AD490" s="90"/>
      <c r="AE490" s="90"/>
      <c r="AF490" s="90"/>
      <c r="AG490" s="90"/>
      <c r="AH490" s="90"/>
      <c r="AI490" s="90"/>
      <c r="AJ490" s="90"/>
      <c r="AK490" s="90"/>
      <c r="AL490" s="90"/>
      <c r="AM490" s="90"/>
      <c r="AN490" s="90"/>
      <c r="AO490" s="90"/>
      <c r="AP490" s="90"/>
      <c r="AQ490" s="90"/>
      <c r="AR490" s="90"/>
      <c r="AS490" s="90"/>
      <c r="AT490" s="90"/>
      <c r="AU490" s="90"/>
      <c r="AV490" s="90"/>
      <c r="AW490" s="90"/>
      <c r="AX490" s="90"/>
      <c r="AY490" s="90"/>
      <c r="AZ490" s="90"/>
      <c r="BA490" s="90"/>
    </row>
    <row r="491" spans="3:53">
      <c r="C491" s="91"/>
      <c r="D491" s="91"/>
      <c r="E491" s="91"/>
      <c r="F491" s="91"/>
      <c r="G491" s="91"/>
      <c r="H491" s="91"/>
      <c r="I491" s="91"/>
      <c r="J491" s="91"/>
      <c r="K491" s="91"/>
      <c r="L491" s="91"/>
      <c r="M491" s="91"/>
      <c r="N491" s="91"/>
      <c r="O491" s="91"/>
      <c r="P491" s="91"/>
      <c r="Q491" s="90"/>
      <c r="R491" s="90"/>
      <c r="S491" s="90"/>
      <c r="T491" s="90"/>
      <c r="U491" s="90"/>
      <c r="V491" s="90"/>
      <c r="W491" s="90"/>
      <c r="X491" s="90"/>
      <c r="Y491" s="90"/>
      <c r="Z491" s="90"/>
      <c r="AA491" s="90"/>
      <c r="AB491" s="90"/>
      <c r="AC491" s="90"/>
      <c r="AD491" s="90"/>
      <c r="AE491" s="90"/>
      <c r="AF491" s="90"/>
      <c r="AG491" s="90"/>
      <c r="AH491" s="90"/>
      <c r="AI491" s="90"/>
      <c r="AJ491" s="90"/>
      <c r="AK491" s="90"/>
      <c r="AL491" s="90"/>
      <c r="AM491" s="90"/>
      <c r="AN491" s="90"/>
      <c r="AO491" s="90"/>
      <c r="AP491" s="90"/>
      <c r="AQ491" s="90"/>
      <c r="AR491" s="90"/>
      <c r="AS491" s="90"/>
      <c r="AT491" s="90"/>
      <c r="AU491" s="90"/>
      <c r="AV491" s="90"/>
      <c r="AW491" s="90"/>
      <c r="AX491" s="90"/>
      <c r="AY491" s="90"/>
      <c r="AZ491" s="90"/>
      <c r="BA491" s="90"/>
    </row>
    <row r="492" spans="3:53">
      <c r="C492" s="91"/>
      <c r="D492" s="91"/>
      <c r="E492" s="91"/>
      <c r="F492" s="91"/>
      <c r="G492" s="91"/>
      <c r="H492" s="91"/>
      <c r="I492" s="91"/>
      <c r="J492" s="91"/>
      <c r="K492" s="91"/>
      <c r="L492" s="91"/>
      <c r="M492" s="91"/>
      <c r="N492" s="91"/>
      <c r="O492" s="91"/>
      <c r="P492" s="91"/>
      <c r="Q492" s="90"/>
      <c r="R492" s="90"/>
      <c r="S492" s="90"/>
      <c r="T492" s="90"/>
      <c r="U492" s="90"/>
      <c r="V492" s="90"/>
      <c r="W492" s="90"/>
      <c r="X492" s="90"/>
      <c r="Y492" s="90"/>
      <c r="Z492" s="90"/>
      <c r="AA492" s="90"/>
      <c r="AB492" s="90"/>
      <c r="AC492" s="90"/>
      <c r="AD492" s="90"/>
      <c r="AE492" s="90"/>
      <c r="AF492" s="90"/>
      <c r="AG492" s="90"/>
      <c r="AH492" s="90"/>
      <c r="AI492" s="90"/>
      <c r="AJ492" s="90"/>
      <c r="AK492" s="90"/>
      <c r="AL492" s="90"/>
      <c r="AM492" s="90"/>
      <c r="AN492" s="90"/>
      <c r="AO492" s="90"/>
      <c r="AP492" s="90"/>
      <c r="AQ492" s="90"/>
      <c r="AR492" s="90"/>
      <c r="AS492" s="90"/>
      <c r="AT492" s="90"/>
      <c r="AU492" s="90"/>
      <c r="AV492" s="90"/>
      <c r="AW492" s="90"/>
      <c r="AX492" s="90"/>
      <c r="AY492" s="90"/>
      <c r="AZ492" s="90"/>
      <c r="BA492" s="90"/>
    </row>
    <row r="493" spans="3:53">
      <c r="C493" s="91"/>
      <c r="D493" s="91"/>
      <c r="E493" s="91"/>
      <c r="F493" s="91"/>
      <c r="G493" s="91"/>
      <c r="H493" s="91"/>
      <c r="I493" s="91"/>
      <c r="J493" s="91"/>
      <c r="K493" s="91"/>
      <c r="L493" s="91"/>
      <c r="M493" s="91"/>
      <c r="N493" s="91"/>
      <c r="O493" s="91"/>
      <c r="P493" s="91"/>
      <c r="Q493" s="90"/>
      <c r="R493" s="90"/>
      <c r="S493" s="90"/>
      <c r="T493" s="90"/>
      <c r="U493" s="90"/>
      <c r="V493" s="90"/>
      <c r="W493" s="90"/>
      <c r="X493" s="90"/>
      <c r="Y493" s="90"/>
      <c r="Z493" s="90"/>
      <c r="AA493" s="90"/>
      <c r="AB493" s="90"/>
      <c r="AC493" s="90"/>
      <c r="AD493" s="90"/>
      <c r="AE493" s="90"/>
      <c r="AF493" s="90"/>
      <c r="AG493" s="90"/>
      <c r="AH493" s="90"/>
      <c r="AI493" s="90"/>
      <c r="AJ493" s="90"/>
      <c r="AK493" s="90"/>
      <c r="AL493" s="90"/>
      <c r="AM493" s="90"/>
      <c r="AN493" s="90"/>
      <c r="AO493" s="90"/>
      <c r="AP493" s="90"/>
      <c r="AQ493" s="90"/>
      <c r="AR493" s="90"/>
      <c r="AS493" s="90"/>
      <c r="AT493" s="90"/>
      <c r="AU493" s="90"/>
      <c r="AV493" s="90"/>
      <c r="AW493" s="90"/>
      <c r="AX493" s="90"/>
      <c r="AY493" s="90"/>
      <c r="AZ493" s="90"/>
      <c r="BA493" s="90"/>
    </row>
    <row r="494" spans="3:53">
      <c r="C494" s="91"/>
      <c r="D494" s="91"/>
      <c r="E494" s="91"/>
      <c r="F494" s="91"/>
      <c r="G494" s="91"/>
      <c r="H494" s="91"/>
      <c r="I494" s="91"/>
      <c r="J494" s="91"/>
      <c r="K494" s="91"/>
      <c r="L494" s="91"/>
      <c r="M494" s="91"/>
      <c r="N494" s="91"/>
      <c r="O494" s="91"/>
      <c r="P494" s="91"/>
      <c r="Q494" s="90"/>
      <c r="R494" s="90"/>
      <c r="S494" s="90"/>
      <c r="T494" s="90"/>
      <c r="U494" s="90"/>
      <c r="V494" s="90"/>
      <c r="W494" s="90"/>
      <c r="X494" s="90"/>
      <c r="Y494" s="90"/>
      <c r="Z494" s="90"/>
      <c r="AA494" s="90"/>
      <c r="AB494" s="90"/>
      <c r="AC494" s="90"/>
      <c r="AD494" s="90"/>
      <c r="AE494" s="90"/>
      <c r="AF494" s="90"/>
      <c r="AG494" s="90"/>
      <c r="AH494" s="90"/>
      <c r="AI494" s="90"/>
      <c r="AJ494" s="90"/>
      <c r="AK494" s="90"/>
      <c r="AL494" s="90"/>
      <c r="AM494" s="90"/>
      <c r="AN494" s="90"/>
      <c r="AO494" s="90"/>
      <c r="AP494" s="90"/>
      <c r="AQ494" s="90"/>
      <c r="AR494" s="90"/>
      <c r="AS494" s="90"/>
      <c r="AT494" s="90"/>
      <c r="AU494" s="90"/>
      <c r="AV494" s="90"/>
      <c r="AW494" s="90"/>
      <c r="AX494" s="90"/>
      <c r="AY494" s="90"/>
      <c r="AZ494" s="90"/>
      <c r="BA494" s="90"/>
    </row>
    <row r="495" spans="3:53">
      <c r="C495" s="91"/>
      <c r="D495" s="91"/>
      <c r="E495" s="91"/>
      <c r="F495" s="91"/>
      <c r="G495" s="91"/>
      <c r="H495" s="91"/>
      <c r="I495" s="91"/>
      <c r="J495" s="91"/>
      <c r="K495" s="91"/>
      <c r="L495" s="91"/>
      <c r="M495" s="91"/>
      <c r="N495" s="91"/>
      <c r="O495" s="91"/>
      <c r="P495" s="91"/>
      <c r="Q495" s="90"/>
      <c r="R495" s="90"/>
      <c r="S495" s="90"/>
      <c r="T495" s="90"/>
      <c r="U495" s="90"/>
      <c r="V495" s="90"/>
      <c r="W495" s="90"/>
      <c r="X495" s="90"/>
      <c r="Y495" s="90"/>
      <c r="Z495" s="90"/>
      <c r="AA495" s="90"/>
      <c r="AB495" s="90"/>
      <c r="AC495" s="90"/>
      <c r="AD495" s="90"/>
      <c r="AE495" s="90"/>
      <c r="AF495" s="90"/>
      <c r="AG495" s="90"/>
      <c r="AH495" s="90"/>
      <c r="AI495" s="90"/>
      <c r="AJ495" s="90"/>
      <c r="AK495" s="90"/>
      <c r="AL495" s="90"/>
      <c r="AM495" s="90"/>
      <c r="AN495" s="90"/>
      <c r="AO495" s="90"/>
      <c r="AP495" s="90"/>
      <c r="AQ495" s="90"/>
      <c r="AR495" s="90"/>
      <c r="AS495" s="90"/>
      <c r="AT495" s="90"/>
      <c r="AU495" s="90"/>
      <c r="AV495" s="90"/>
      <c r="AW495" s="90"/>
      <c r="AX495" s="90"/>
      <c r="AY495" s="90"/>
      <c r="AZ495" s="90"/>
      <c r="BA495" s="90"/>
    </row>
    <row r="496" spans="3:53">
      <c r="C496" s="91"/>
      <c r="D496" s="91"/>
      <c r="E496" s="91"/>
      <c r="F496" s="91"/>
      <c r="G496" s="91"/>
      <c r="H496" s="91"/>
      <c r="I496" s="91"/>
      <c r="J496" s="91"/>
      <c r="K496" s="91"/>
      <c r="L496" s="91"/>
      <c r="M496" s="91"/>
      <c r="N496" s="91"/>
      <c r="O496" s="91"/>
      <c r="P496" s="91"/>
      <c r="Q496" s="90"/>
      <c r="R496" s="90"/>
      <c r="S496" s="90"/>
      <c r="T496" s="90"/>
      <c r="U496" s="90"/>
      <c r="V496" s="90"/>
      <c r="W496" s="90"/>
      <c r="X496" s="90"/>
      <c r="Y496" s="90"/>
      <c r="Z496" s="90"/>
      <c r="AA496" s="90"/>
      <c r="AB496" s="90"/>
      <c r="AC496" s="90"/>
      <c r="AD496" s="90"/>
      <c r="AE496" s="90"/>
      <c r="AF496" s="90"/>
      <c r="AG496" s="90"/>
      <c r="AH496" s="90"/>
      <c r="AI496" s="90"/>
      <c r="AJ496" s="90"/>
      <c r="AK496" s="90"/>
      <c r="AL496" s="90"/>
      <c r="AM496" s="90"/>
      <c r="AN496" s="90"/>
      <c r="AO496" s="90"/>
      <c r="AP496" s="90"/>
      <c r="AQ496" s="90"/>
      <c r="AR496" s="90"/>
      <c r="AS496" s="90"/>
      <c r="AT496" s="90"/>
      <c r="AU496" s="90"/>
      <c r="AV496" s="90"/>
      <c r="AW496" s="90"/>
      <c r="AX496" s="90"/>
      <c r="AY496" s="90"/>
      <c r="AZ496" s="90"/>
      <c r="BA496" s="90"/>
    </row>
    <row r="497" spans="3:53">
      <c r="C497" s="91"/>
      <c r="D497" s="91"/>
      <c r="E497" s="91"/>
      <c r="F497" s="91"/>
      <c r="G497" s="91"/>
      <c r="H497" s="91"/>
      <c r="I497" s="91"/>
      <c r="J497" s="91"/>
      <c r="K497" s="91"/>
      <c r="L497" s="91"/>
      <c r="M497" s="91"/>
      <c r="N497" s="91"/>
      <c r="O497" s="91"/>
      <c r="P497" s="91"/>
      <c r="Q497" s="90"/>
      <c r="R497" s="90"/>
      <c r="S497" s="90"/>
      <c r="T497" s="90"/>
      <c r="U497" s="90"/>
      <c r="V497" s="90"/>
      <c r="W497" s="90"/>
      <c r="X497" s="90"/>
      <c r="Y497" s="90"/>
      <c r="Z497" s="90"/>
      <c r="AA497" s="90"/>
      <c r="AB497" s="90"/>
      <c r="AC497" s="90"/>
      <c r="AD497" s="90"/>
      <c r="AE497" s="90"/>
      <c r="AF497" s="90"/>
      <c r="AG497" s="90"/>
      <c r="AH497" s="90"/>
      <c r="AI497" s="90"/>
      <c r="AJ497" s="90"/>
      <c r="AK497" s="90"/>
      <c r="AL497" s="90"/>
      <c r="AM497" s="90"/>
      <c r="AN497" s="90"/>
      <c r="AO497" s="90"/>
      <c r="AP497" s="90"/>
      <c r="AQ497" s="90"/>
      <c r="AR497" s="90"/>
      <c r="AS497" s="90"/>
      <c r="AT497" s="90"/>
      <c r="AU497" s="90"/>
      <c r="AV497" s="90"/>
      <c r="AW497" s="90"/>
      <c r="AX497" s="90"/>
      <c r="AY497" s="90"/>
      <c r="AZ497" s="90"/>
      <c r="BA497" s="90"/>
    </row>
    <row r="498" spans="3:53">
      <c r="C498" s="91"/>
      <c r="D498" s="91"/>
      <c r="E498" s="91"/>
      <c r="F498" s="91"/>
      <c r="G498" s="91"/>
      <c r="H498" s="91"/>
      <c r="I498" s="91"/>
      <c r="J498" s="91"/>
      <c r="K498" s="91"/>
      <c r="L498" s="91"/>
      <c r="M498" s="91"/>
      <c r="N498" s="91"/>
      <c r="O498" s="91"/>
      <c r="P498" s="91"/>
      <c r="Q498" s="90"/>
      <c r="R498" s="90"/>
      <c r="S498" s="90"/>
      <c r="T498" s="90"/>
      <c r="U498" s="90"/>
      <c r="V498" s="90"/>
      <c r="W498" s="90"/>
      <c r="X498" s="90"/>
      <c r="Y498" s="90"/>
      <c r="Z498" s="90"/>
      <c r="AA498" s="90"/>
      <c r="AB498" s="90"/>
      <c r="AC498" s="90"/>
      <c r="AD498" s="90"/>
      <c r="AE498" s="90"/>
      <c r="AF498" s="90"/>
      <c r="AG498" s="90"/>
      <c r="AH498" s="90"/>
      <c r="AI498" s="90"/>
      <c r="AJ498" s="90"/>
      <c r="AK498" s="90"/>
      <c r="AL498" s="90"/>
      <c r="AM498" s="90"/>
      <c r="AN498" s="90"/>
      <c r="AO498" s="90"/>
      <c r="AP498" s="90"/>
      <c r="AQ498" s="90"/>
      <c r="AR498" s="90"/>
      <c r="AS498" s="90"/>
      <c r="AT498" s="90"/>
      <c r="AU498" s="90"/>
      <c r="AV498" s="90"/>
      <c r="AW498" s="90"/>
      <c r="AX498" s="90"/>
      <c r="AY498" s="90"/>
      <c r="AZ498" s="90"/>
      <c r="BA498" s="90"/>
    </row>
    <row r="499" spans="3:53">
      <c r="C499" s="91"/>
      <c r="D499" s="91"/>
      <c r="E499" s="91"/>
      <c r="F499" s="91"/>
      <c r="G499" s="91"/>
      <c r="H499" s="91"/>
      <c r="I499" s="91"/>
      <c r="J499" s="91"/>
      <c r="K499" s="91"/>
      <c r="L499" s="91"/>
      <c r="M499" s="91"/>
      <c r="N499" s="91"/>
      <c r="O499" s="91"/>
      <c r="P499" s="91"/>
      <c r="Q499" s="90"/>
      <c r="R499" s="90"/>
      <c r="S499" s="90"/>
      <c r="T499" s="90"/>
      <c r="U499" s="90"/>
      <c r="V499" s="90"/>
      <c r="W499" s="90"/>
      <c r="X499" s="90"/>
      <c r="Y499" s="90"/>
      <c r="Z499" s="90"/>
      <c r="AA499" s="90"/>
      <c r="AB499" s="90"/>
      <c r="AC499" s="90"/>
      <c r="AD499" s="90"/>
      <c r="AE499" s="90"/>
      <c r="AF499" s="90"/>
      <c r="AG499" s="90"/>
      <c r="AH499" s="90"/>
      <c r="AI499" s="90"/>
      <c r="AJ499" s="90"/>
      <c r="AK499" s="90"/>
      <c r="AL499" s="90"/>
      <c r="AM499" s="90"/>
      <c r="AN499" s="90"/>
      <c r="AO499" s="90"/>
      <c r="AP499" s="90"/>
      <c r="AQ499" s="90"/>
      <c r="AR499" s="90"/>
      <c r="AS499" s="90"/>
      <c r="AT499" s="90"/>
      <c r="AU499" s="90"/>
      <c r="AV499" s="90"/>
      <c r="AW499" s="90"/>
      <c r="AX499" s="90"/>
      <c r="AY499" s="90"/>
      <c r="AZ499" s="90"/>
      <c r="BA499" s="90"/>
    </row>
    <row r="500" spans="3:53">
      <c r="C500" s="91"/>
      <c r="D500" s="91"/>
      <c r="E500" s="91"/>
      <c r="F500" s="91"/>
      <c r="G500" s="91"/>
      <c r="H500" s="91"/>
      <c r="I500" s="91"/>
      <c r="J500" s="91"/>
      <c r="K500" s="91"/>
      <c r="L500" s="91"/>
      <c r="M500" s="91"/>
      <c r="N500" s="91"/>
      <c r="O500" s="91"/>
      <c r="P500" s="91"/>
      <c r="Q500" s="90"/>
      <c r="R500" s="90"/>
      <c r="S500" s="90"/>
      <c r="T500" s="90"/>
      <c r="U500" s="90"/>
      <c r="V500" s="90"/>
      <c r="W500" s="90"/>
      <c r="X500" s="90"/>
      <c r="Y500" s="90"/>
      <c r="Z500" s="90"/>
      <c r="AA500" s="90"/>
      <c r="AB500" s="90"/>
      <c r="AC500" s="90"/>
      <c r="AD500" s="90"/>
      <c r="AE500" s="90"/>
      <c r="AF500" s="90"/>
      <c r="AG500" s="90"/>
      <c r="AH500" s="90"/>
      <c r="AI500" s="90"/>
      <c r="AJ500" s="90"/>
      <c r="AK500" s="90"/>
      <c r="AL500" s="90"/>
      <c r="AM500" s="90"/>
      <c r="AN500" s="90"/>
      <c r="AO500" s="90"/>
      <c r="AP500" s="90"/>
      <c r="AQ500" s="90"/>
      <c r="AR500" s="90"/>
      <c r="AS500" s="90"/>
      <c r="AT500" s="90"/>
      <c r="AU500" s="90"/>
      <c r="AV500" s="90"/>
      <c r="AW500" s="90"/>
      <c r="AX500" s="90"/>
      <c r="AY500" s="90"/>
      <c r="AZ500" s="90"/>
      <c r="BA500" s="90"/>
    </row>
    <row r="501" spans="3:53">
      <c r="C501" s="91"/>
      <c r="D501" s="91"/>
      <c r="E501" s="91"/>
      <c r="F501" s="91"/>
      <c r="G501" s="91"/>
      <c r="H501" s="91"/>
      <c r="I501" s="91"/>
      <c r="J501" s="91"/>
      <c r="K501" s="91"/>
      <c r="L501" s="91"/>
      <c r="M501" s="91"/>
      <c r="N501" s="91"/>
      <c r="O501" s="91"/>
      <c r="P501" s="91"/>
      <c r="Q501" s="90"/>
      <c r="R501" s="90"/>
      <c r="S501" s="90"/>
      <c r="T501" s="90"/>
      <c r="U501" s="90"/>
      <c r="V501" s="90"/>
      <c r="W501" s="90"/>
      <c r="X501" s="90"/>
      <c r="Y501" s="90"/>
      <c r="Z501" s="90"/>
      <c r="AA501" s="90"/>
      <c r="AB501" s="90"/>
      <c r="AC501" s="90"/>
      <c r="AD501" s="90"/>
      <c r="AE501" s="90"/>
      <c r="AF501" s="90"/>
      <c r="AG501" s="90"/>
      <c r="AH501" s="90"/>
      <c r="AI501" s="90"/>
      <c r="AJ501" s="90"/>
      <c r="AK501" s="90"/>
      <c r="AL501" s="90"/>
      <c r="AM501" s="90"/>
      <c r="AN501" s="90"/>
      <c r="AO501" s="90"/>
      <c r="AP501" s="90"/>
      <c r="AQ501" s="90"/>
      <c r="AR501" s="90"/>
      <c r="AS501" s="90"/>
      <c r="AT501" s="90"/>
      <c r="AU501" s="90"/>
      <c r="AV501" s="90"/>
      <c r="AW501" s="90"/>
      <c r="AX501" s="90"/>
      <c r="AY501" s="90"/>
      <c r="AZ501" s="90"/>
      <c r="BA501" s="90"/>
    </row>
    <row r="502" spans="3:53">
      <c r="C502" s="91"/>
      <c r="D502" s="91"/>
      <c r="E502" s="91"/>
      <c r="F502" s="91"/>
      <c r="G502" s="91"/>
      <c r="H502" s="91"/>
      <c r="I502" s="91"/>
      <c r="J502" s="91"/>
      <c r="K502" s="91"/>
      <c r="L502" s="91"/>
      <c r="M502" s="91"/>
      <c r="N502" s="91"/>
      <c r="O502" s="91"/>
      <c r="P502" s="91"/>
      <c r="Q502" s="90"/>
      <c r="R502" s="90"/>
      <c r="S502" s="90"/>
      <c r="T502" s="90"/>
      <c r="U502" s="90"/>
      <c r="V502" s="90"/>
      <c r="W502" s="90"/>
      <c r="X502" s="90"/>
      <c r="Y502" s="90"/>
      <c r="Z502" s="90"/>
      <c r="AA502" s="90"/>
      <c r="AB502" s="90"/>
      <c r="AC502" s="90"/>
      <c r="AD502" s="90"/>
      <c r="AE502" s="90"/>
      <c r="AF502" s="90"/>
      <c r="AG502" s="90"/>
      <c r="AH502" s="90"/>
      <c r="AI502" s="90"/>
      <c r="AJ502" s="90"/>
      <c r="AK502" s="90"/>
      <c r="AL502" s="90"/>
      <c r="AM502" s="90"/>
      <c r="AN502" s="90"/>
      <c r="AO502" s="90"/>
      <c r="AP502" s="90"/>
      <c r="AQ502" s="90"/>
      <c r="AR502" s="90"/>
      <c r="AS502" s="90"/>
      <c r="AT502" s="90"/>
      <c r="AU502" s="90"/>
      <c r="AV502" s="90"/>
      <c r="AW502" s="90"/>
      <c r="AX502" s="90"/>
      <c r="AY502" s="90"/>
      <c r="AZ502" s="90"/>
      <c r="BA502" s="90"/>
    </row>
    <row r="503" spans="3:53">
      <c r="C503" s="91"/>
      <c r="D503" s="91"/>
      <c r="E503" s="91"/>
      <c r="F503" s="91"/>
      <c r="G503" s="91"/>
      <c r="H503" s="91"/>
      <c r="I503" s="91"/>
      <c r="J503" s="91"/>
      <c r="K503" s="91"/>
      <c r="L503" s="91"/>
      <c r="M503" s="91"/>
      <c r="N503" s="91"/>
      <c r="O503" s="91"/>
      <c r="P503" s="91"/>
      <c r="Q503" s="90"/>
      <c r="R503" s="90"/>
      <c r="S503" s="90"/>
      <c r="T503" s="90"/>
      <c r="U503" s="90"/>
      <c r="V503" s="90"/>
      <c r="W503" s="90"/>
      <c r="X503" s="90"/>
      <c r="Y503" s="90"/>
      <c r="Z503" s="90"/>
      <c r="AA503" s="90"/>
      <c r="AB503" s="90"/>
      <c r="AC503" s="90"/>
      <c r="AD503" s="90"/>
      <c r="AE503" s="90"/>
      <c r="AF503" s="90"/>
      <c r="AG503" s="90"/>
      <c r="AH503" s="90"/>
      <c r="AI503" s="90"/>
      <c r="AJ503" s="90"/>
      <c r="AK503" s="90"/>
      <c r="AL503" s="90"/>
      <c r="AM503" s="90"/>
      <c r="AN503" s="90"/>
      <c r="AO503" s="90"/>
      <c r="AP503" s="90"/>
      <c r="AQ503" s="90"/>
      <c r="AR503" s="90"/>
      <c r="AS503" s="90"/>
      <c r="AT503" s="90"/>
      <c r="AU503" s="90"/>
      <c r="AV503" s="90"/>
      <c r="AW503" s="90"/>
      <c r="AX503" s="90"/>
      <c r="AY503" s="90"/>
      <c r="AZ503" s="90"/>
      <c r="BA503" s="90"/>
    </row>
    <row r="504" spans="3:53">
      <c r="C504" s="91"/>
      <c r="D504" s="91"/>
      <c r="E504" s="91"/>
      <c r="F504" s="91"/>
      <c r="G504" s="91"/>
      <c r="H504" s="91"/>
      <c r="I504" s="91"/>
      <c r="J504" s="91"/>
      <c r="K504" s="91"/>
      <c r="L504" s="91"/>
      <c r="M504" s="91"/>
      <c r="N504" s="91"/>
      <c r="O504" s="91"/>
      <c r="P504" s="91"/>
      <c r="Q504" s="90"/>
      <c r="R504" s="90"/>
      <c r="S504" s="90"/>
      <c r="T504" s="90"/>
      <c r="U504" s="90"/>
      <c r="V504" s="90"/>
      <c r="W504" s="90"/>
      <c r="X504" s="90"/>
      <c r="Y504" s="90"/>
      <c r="Z504" s="90"/>
      <c r="AA504" s="90"/>
      <c r="AB504" s="90"/>
      <c r="AC504" s="90"/>
      <c r="AD504" s="90"/>
      <c r="AE504" s="90"/>
      <c r="AF504" s="90"/>
      <c r="AG504" s="90"/>
      <c r="AH504" s="90"/>
      <c r="AI504" s="90"/>
      <c r="AJ504" s="90"/>
      <c r="AK504" s="90"/>
      <c r="AL504" s="90"/>
      <c r="AM504" s="90"/>
      <c r="AN504" s="90"/>
      <c r="AO504" s="90"/>
      <c r="AP504" s="90"/>
      <c r="AQ504" s="90"/>
      <c r="AR504" s="90"/>
      <c r="AS504" s="90"/>
      <c r="AT504" s="90"/>
      <c r="AU504" s="90"/>
      <c r="AV504" s="90"/>
      <c r="AW504" s="90"/>
      <c r="AX504" s="90"/>
      <c r="AY504" s="90"/>
      <c r="AZ504" s="90"/>
      <c r="BA504" s="90"/>
    </row>
    <row r="505" spans="3:53">
      <c r="C505" s="91"/>
      <c r="D505" s="91"/>
      <c r="E505" s="91"/>
      <c r="F505" s="91"/>
      <c r="G505" s="91"/>
      <c r="H505" s="91"/>
      <c r="I505" s="91"/>
      <c r="J505" s="91"/>
      <c r="K505" s="91"/>
      <c r="L505" s="91"/>
      <c r="M505" s="91"/>
      <c r="N505" s="91"/>
      <c r="O505" s="91"/>
      <c r="P505" s="91"/>
      <c r="Q505" s="90"/>
      <c r="R505" s="90"/>
      <c r="S505" s="90"/>
      <c r="T505" s="90"/>
      <c r="U505" s="90"/>
      <c r="V505" s="90"/>
      <c r="W505" s="90"/>
      <c r="X505" s="90"/>
      <c r="Y505" s="90"/>
      <c r="Z505" s="90"/>
      <c r="AA505" s="90"/>
      <c r="AB505" s="90"/>
      <c r="AC505" s="90"/>
      <c r="AD505" s="90"/>
      <c r="AE505" s="90"/>
      <c r="AF505" s="90"/>
      <c r="AG505" s="90"/>
      <c r="AH505" s="90"/>
      <c r="AI505" s="90"/>
      <c r="AJ505" s="90"/>
      <c r="AK505" s="90"/>
      <c r="AL505" s="90"/>
      <c r="AM505" s="90"/>
      <c r="AN505" s="90"/>
      <c r="AO505" s="90"/>
      <c r="AP505" s="90"/>
      <c r="AQ505" s="90"/>
      <c r="AR505" s="90"/>
      <c r="AS505" s="90"/>
      <c r="AT505" s="90"/>
      <c r="AU505" s="90"/>
      <c r="AV505" s="90"/>
      <c r="AW505" s="90"/>
      <c r="AX505" s="90"/>
      <c r="AY505" s="90"/>
      <c r="AZ505" s="90"/>
      <c r="BA505" s="90"/>
    </row>
    <row r="506" spans="3:53">
      <c r="C506" s="91"/>
      <c r="D506" s="91"/>
      <c r="E506" s="91"/>
      <c r="F506" s="91"/>
      <c r="G506" s="91"/>
      <c r="H506" s="91"/>
      <c r="I506" s="91"/>
      <c r="J506" s="91"/>
      <c r="K506" s="91"/>
      <c r="L506" s="91"/>
      <c r="M506" s="91"/>
      <c r="N506" s="91"/>
      <c r="O506" s="91"/>
      <c r="P506" s="91"/>
      <c r="Q506" s="90"/>
      <c r="R506" s="90"/>
      <c r="S506" s="90"/>
      <c r="T506" s="90"/>
      <c r="U506" s="90"/>
      <c r="V506" s="90"/>
      <c r="W506" s="90"/>
      <c r="X506" s="90"/>
      <c r="Y506" s="90"/>
      <c r="Z506" s="90"/>
      <c r="AA506" s="90"/>
      <c r="AB506" s="90"/>
      <c r="AC506" s="90"/>
      <c r="AD506" s="90"/>
      <c r="AE506" s="90"/>
      <c r="AF506" s="90"/>
      <c r="AG506" s="90"/>
      <c r="AH506" s="90"/>
      <c r="AI506" s="90"/>
      <c r="AJ506" s="90"/>
      <c r="AK506" s="90"/>
      <c r="AL506" s="90"/>
      <c r="AM506" s="90"/>
      <c r="AN506" s="90"/>
      <c r="AO506" s="90"/>
      <c r="AP506" s="90"/>
      <c r="AQ506" s="90"/>
      <c r="AR506" s="90"/>
      <c r="AS506" s="90"/>
      <c r="AT506" s="90"/>
      <c r="AU506" s="90"/>
      <c r="AV506" s="90"/>
      <c r="AW506" s="90"/>
      <c r="AX506" s="90"/>
      <c r="AY506" s="90"/>
      <c r="AZ506" s="90"/>
      <c r="BA506" s="90"/>
    </row>
    <row r="507" spans="3:53">
      <c r="C507" s="91"/>
      <c r="D507" s="91"/>
      <c r="E507" s="91"/>
      <c r="F507" s="91"/>
      <c r="G507" s="91"/>
      <c r="H507" s="91"/>
      <c r="I507" s="91"/>
      <c r="J507" s="91"/>
      <c r="K507" s="91"/>
      <c r="L507" s="91"/>
      <c r="M507" s="91"/>
      <c r="N507" s="91"/>
      <c r="O507" s="91"/>
      <c r="P507" s="91"/>
      <c r="Q507" s="90"/>
      <c r="R507" s="90"/>
      <c r="S507" s="90"/>
      <c r="T507" s="90"/>
      <c r="U507" s="90"/>
      <c r="V507" s="90"/>
      <c r="W507" s="90"/>
      <c r="X507" s="90"/>
      <c r="Y507" s="90"/>
      <c r="Z507" s="90"/>
      <c r="AA507" s="90"/>
      <c r="AB507" s="90"/>
      <c r="AC507" s="90"/>
      <c r="AD507" s="90"/>
      <c r="AE507" s="90"/>
      <c r="AF507" s="90"/>
      <c r="AG507" s="90"/>
      <c r="AH507" s="90"/>
      <c r="AI507" s="90"/>
      <c r="AJ507" s="90"/>
      <c r="AK507" s="90"/>
      <c r="AL507" s="90"/>
      <c r="AM507" s="90"/>
      <c r="AN507" s="90"/>
      <c r="AO507" s="90"/>
      <c r="AP507" s="90"/>
      <c r="AQ507" s="90"/>
      <c r="AR507" s="90"/>
      <c r="AS507" s="90"/>
      <c r="AT507" s="90"/>
      <c r="AU507" s="90"/>
      <c r="AV507" s="90"/>
      <c r="AW507" s="90"/>
      <c r="AX507" s="90"/>
      <c r="AY507" s="90"/>
      <c r="AZ507" s="90"/>
      <c r="BA507" s="90"/>
    </row>
    <row r="508" spans="3:53">
      <c r="C508" s="91"/>
      <c r="D508" s="91"/>
      <c r="E508" s="91"/>
      <c r="F508" s="91"/>
      <c r="G508" s="91"/>
      <c r="H508" s="91"/>
      <c r="I508" s="91"/>
      <c r="J508" s="91"/>
      <c r="K508" s="91"/>
      <c r="L508" s="91"/>
      <c r="M508" s="91"/>
      <c r="N508" s="91"/>
      <c r="O508" s="91"/>
      <c r="P508" s="91"/>
      <c r="Q508" s="90"/>
      <c r="R508" s="90"/>
      <c r="S508" s="90"/>
      <c r="T508" s="90"/>
      <c r="U508" s="90"/>
      <c r="V508" s="90"/>
      <c r="W508" s="90"/>
      <c r="X508" s="90"/>
      <c r="Y508" s="90"/>
      <c r="Z508" s="90"/>
      <c r="AA508" s="90"/>
      <c r="AB508" s="90"/>
      <c r="AC508" s="90"/>
      <c r="AD508" s="90"/>
      <c r="AE508" s="90"/>
      <c r="AF508" s="90"/>
      <c r="AG508" s="90"/>
      <c r="AH508" s="90"/>
      <c r="AI508" s="90"/>
      <c r="AJ508" s="90"/>
      <c r="AK508" s="90"/>
      <c r="AL508" s="90"/>
      <c r="AM508" s="90"/>
      <c r="AN508" s="90"/>
      <c r="AO508" s="90"/>
      <c r="AP508" s="90"/>
      <c r="AQ508" s="90"/>
      <c r="AR508" s="90"/>
      <c r="AS508" s="90"/>
      <c r="AT508" s="90"/>
      <c r="AU508" s="90"/>
      <c r="AV508" s="90"/>
      <c r="AW508" s="90"/>
      <c r="AX508" s="90"/>
      <c r="AY508" s="90"/>
      <c r="AZ508" s="90"/>
      <c r="BA508" s="90"/>
    </row>
    <row r="509" spans="3:53">
      <c r="C509" s="91"/>
      <c r="D509" s="91"/>
      <c r="E509" s="91"/>
      <c r="F509" s="91"/>
      <c r="G509" s="91"/>
      <c r="H509" s="91"/>
      <c r="I509" s="91"/>
      <c r="J509" s="91"/>
      <c r="K509" s="91"/>
      <c r="L509" s="91"/>
      <c r="M509" s="91"/>
      <c r="N509" s="91"/>
      <c r="O509" s="91"/>
      <c r="P509" s="91"/>
      <c r="Q509" s="90"/>
      <c r="R509" s="90"/>
      <c r="S509" s="90"/>
      <c r="T509" s="90"/>
      <c r="U509" s="90"/>
      <c r="V509" s="90"/>
      <c r="W509" s="90"/>
      <c r="X509" s="90"/>
      <c r="Y509" s="90"/>
      <c r="Z509" s="90"/>
      <c r="AA509" s="90"/>
      <c r="AB509" s="90"/>
      <c r="AC509" s="90"/>
      <c r="AD509" s="90"/>
      <c r="AE509" s="90"/>
      <c r="AF509" s="90"/>
      <c r="AG509" s="90"/>
      <c r="AH509" s="90"/>
      <c r="AI509" s="90"/>
      <c r="AJ509" s="90"/>
      <c r="AK509" s="90"/>
      <c r="AL509" s="90"/>
      <c r="AM509" s="90"/>
      <c r="AN509" s="90"/>
      <c r="AO509" s="90"/>
      <c r="AP509" s="90"/>
      <c r="AQ509" s="90"/>
      <c r="AR509" s="90"/>
      <c r="AS509" s="90"/>
      <c r="AT509" s="90"/>
      <c r="AU509" s="90"/>
      <c r="AV509" s="90"/>
      <c r="AW509" s="90"/>
      <c r="AX509" s="90"/>
      <c r="AY509" s="90"/>
      <c r="AZ509" s="90"/>
      <c r="BA509" s="90"/>
    </row>
    <row r="510" spans="3:53">
      <c r="C510" s="91"/>
      <c r="D510" s="91"/>
      <c r="E510" s="91"/>
      <c r="F510" s="91"/>
      <c r="G510" s="91"/>
      <c r="H510" s="91"/>
      <c r="I510" s="91"/>
      <c r="J510" s="91"/>
      <c r="K510" s="91"/>
      <c r="L510" s="91"/>
      <c r="M510" s="91"/>
      <c r="N510" s="91"/>
      <c r="O510" s="91"/>
      <c r="P510" s="91"/>
      <c r="Q510" s="90"/>
      <c r="R510" s="90"/>
      <c r="S510" s="90"/>
      <c r="T510" s="90"/>
      <c r="U510" s="90"/>
      <c r="V510" s="90"/>
      <c r="W510" s="90"/>
      <c r="X510" s="90"/>
      <c r="Y510" s="90"/>
      <c r="Z510" s="90"/>
      <c r="AA510" s="90"/>
      <c r="AB510" s="90"/>
      <c r="AC510" s="90"/>
      <c r="AD510" s="90"/>
      <c r="AE510" s="90"/>
      <c r="AF510" s="90"/>
      <c r="AG510" s="90"/>
      <c r="AH510" s="90"/>
      <c r="AI510" s="90"/>
      <c r="AJ510" s="90"/>
      <c r="AK510" s="90"/>
      <c r="AL510" s="90"/>
      <c r="AM510" s="90"/>
      <c r="AN510" s="90"/>
      <c r="AO510" s="90"/>
      <c r="AP510" s="90"/>
      <c r="AQ510" s="90"/>
      <c r="AR510" s="90"/>
      <c r="AS510" s="90"/>
      <c r="AT510" s="90"/>
      <c r="AU510" s="90"/>
      <c r="AV510" s="90"/>
      <c r="AW510" s="90"/>
      <c r="AX510" s="90"/>
      <c r="AY510" s="90"/>
      <c r="AZ510" s="90"/>
      <c r="BA510" s="90"/>
    </row>
    <row r="511" spans="3:53">
      <c r="C511" s="91"/>
      <c r="D511" s="91"/>
      <c r="E511" s="91"/>
      <c r="F511" s="91"/>
      <c r="G511" s="91"/>
      <c r="H511" s="91"/>
      <c r="I511" s="91"/>
      <c r="J511" s="91"/>
      <c r="K511" s="91"/>
      <c r="L511" s="91"/>
      <c r="M511" s="91"/>
      <c r="N511" s="91"/>
      <c r="O511" s="91"/>
      <c r="P511" s="91"/>
      <c r="Q511" s="90"/>
      <c r="R511" s="90"/>
      <c r="S511" s="90"/>
      <c r="T511" s="90"/>
      <c r="U511" s="90"/>
      <c r="V511" s="90"/>
      <c r="W511" s="90"/>
      <c r="X511" s="90"/>
      <c r="Y511" s="90"/>
      <c r="Z511" s="90"/>
      <c r="AA511" s="90"/>
      <c r="AB511" s="90"/>
      <c r="AC511" s="90"/>
      <c r="AD511" s="90"/>
      <c r="AE511" s="90"/>
      <c r="AF511" s="90"/>
      <c r="AG511" s="90"/>
      <c r="AH511" s="90"/>
      <c r="AI511" s="90"/>
      <c r="AJ511" s="90"/>
      <c r="AK511" s="90"/>
      <c r="AL511" s="90"/>
      <c r="AM511" s="90"/>
      <c r="AN511" s="90"/>
      <c r="AO511" s="90"/>
      <c r="AP511" s="90"/>
      <c r="AQ511" s="90"/>
      <c r="AR511" s="90"/>
      <c r="AS511" s="90"/>
      <c r="AT511" s="90"/>
      <c r="AU511" s="90"/>
      <c r="AV511" s="90"/>
      <c r="AW511" s="90"/>
      <c r="AX511" s="90"/>
      <c r="AY511" s="90"/>
      <c r="AZ511" s="90"/>
      <c r="BA511" s="90"/>
    </row>
    <row r="512" spans="3:53">
      <c r="C512" s="91"/>
      <c r="D512" s="91"/>
      <c r="E512" s="91"/>
      <c r="F512" s="91"/>
      <c r="G512" s="91"/>
      <c r="H512" s="91"/>
      <c r="I512" s="91"/>
      <c r="J512" s="91"/>
      <c r="K512" s="91"/>
      <c r="L512" s="91"/>
      <c r="M512" s="91"/>
      <c r="N512" s="91"/>
      <c r="O512" s="91"/>
      <c r="P512" s="91"/>
      <c r="Q512" s="90"/>
      <c r="R512" s="90"/>
      <c r="S512" s="90"/>
      <c r="T512" s="90"/>
      <c r="U512" s="90"/>
      <c r="V512" s="90"/>
      <c r="W512" s="90"/>
      <c r="X512" s="90"/>
      <c r="Y512" s="90"/>
      <c r="Z512" s="90"/>
      <c r="AA512" s="90"/>
      <c r="AB512" s="90"/>
      <c r="AC512" s="90"/>
      <c r="AD512" s="90"/>
      <c r="AE512" s="90"/>
      <c r="AF512" s="90"/>
      <c r="AG512" s="90"/>
      <c r="AH512" s="90"/>
      <c r="AI512" s="90"/>
      <c r="AJ512" s="90"/>
      <c r="AK512" s="90"/>
      <c r="AL512" s="90"/>
      <c r="AM512" s="90"/>
      <c r="AN512" s="90"/>
      <c r="AO512" s="90"/>
      <c r="AP512" s="90"/>
      <c r="AQ512" s="90"/>
      <c r="AR512" s="90"/>
      <c r="AS512" s="90"/>
      <c r="AT512" s="90"/>
      <c r="AU512" s="90"/>
      <c r="AV512" s="90"/>
      <c r="AW512" s="90"/>
      <c r="AX512" s="90"/>
      <c r="AY512" s="90"/>
      <c r="AZ512" s="90"/>
      <c r="BA512" s="90"/>
    </row>
    <row r="513" spans="3:53">
      <c r="C513" s="91"/>
      <c r="D513" s="91"/>
      <c r="E513" s="91"/>
      <c r="F513" s="91"/>
      <c r="G513" s="91"/>
      <c r="H513" s="91"/>
      <c r="I513" s="91"/>
      <c r="J513" s="91"/>
      <c r="K513" s="91"/>
      <c r="L513" s="91"/>
      <c r="M513" s="91"/>
      <c r="N513" s="91"/>
      <c r="O513" s="91"/>
      <c r="P513" s="91"/>
      <c r="Q513" s="90"/>
      <c r="R513" s="90"/>
      <c r="S513" s="90"/>
      <c r="T513" s="90"/>
      <c r="U513" s="90"/>
      <c r="V513" s="90"/>
      <c r="W513" s="90"/>
      <c r="X513" s="90"/>
      <c r="Y513" s="90"/>
      <c r="Z513" s="90"/>
      <c r="AA513" s="90"/>
      <c r="AB513" s="90"/>
      <c r="AC513" s="90"/>
      <c r="AD513" s="90"/>
      <c r="AE513" s="90"/>
      <c r="AF513" s="90"/>
      <c r="AG513" s="90"/>
      <c r="AH513" s="90"/>
      <c r="AI513" s="90"/>
      <c r="AJ513" s="90"/>
      <c r="AK513" s="90"/>
      <c r="AL513" s="90"/>
      <c r="AM513" s="90"/>
      <c r="AN513" s="90"/>
      <c r="AO513" s="90"/>
      <c r="AP513" s="90"/>
      <c r="AQ513" s="90"/>
      <c r="AR513" s="90"/>
      <c r="AS513" s="90"/>
      <c r="AT513" s="90"/>
      <c r="AU513" s="90"/>
      <c r="AV513" s="90"/>
      <c r="AW513" s="90"/>
      <c r="AX513" s="90"/>
      <c r="AY513" s="90"/>
      <c r="AZ513" s="90"/>
      <c r="BA513" s="90"/>
    </row>
    <row r="514" spans="3:53">
      <c r="C514" s="91"/>
      <c r="D514" s="91"/>
      <c r="E514" s="91"/>
      <c r="F514" s="91"/>
      <c r="G514" s="91"/>
      <c r="H514" s="91"/>
      <c r="I514" s="91"/>
      <c r="J514" s="91"/>
      <c r="K514" s="91"/>
      <c r="L514" s="91"/>
      <c r="M514" s="91"/>
      <c r="N514" s="91"/>
      <c r="O514" s="91"/>
      <c r="P514" s="91"/>
      <c r="Q514" s="90"/>
      <c r="R514" s="90"/>
      <c r="S514" s="90"/>
      <c r="T514" s="90"/>
      <c r="U514" s="90"/>
      <c r="V514" s="90"/>
      <c r="W514" s="90"/>
      <c r="X514" s="90"/>
      <c r="Y514" s="90"/>
      <c r="Z514" s="90"/>
      <c r="AA514" s="90"/>
      <c r="AB514" s="90"/>
      <c r="AC514" s="90"/>
      <c r="AD514" s="90"/>
      <c r="AE514" s="90"/>
      <c r="AF514" s="90"/>
      <c r="AG514" s="90"/>
      <c r="AH514" s="90"/>
      <c r="AI514" s="90"/>
      <c r="AJ514" s="90"/>
      <c r="AK514" s="90"/>
      <c r="AL514" s="90"/>
      <c r="AM514" s="90"/>
      <c r="AN514" s="90"/>
      <c r="AO514" s="90"/>
      <c r="AP514" s="90"/>
      <c r="AQ514" s="90"/>
      <c r="AR514" s="90"/>
      <c r="AS514" s="90"/>
      <c r="AT514" s="90"/>
      <c r="AU514" s="90"/>
      <c r="AV514" s="90"/>
      <c r="AW514" s="90"/>
      <c r="AX514" s="90"/>
      <c r="AY514" s="90"/>
      <c r="AZ514" s="90"/>
      <c r="BA514" s="90"/>
    </row>
    <row r="515" spans="3:53">
      <c r="C515" s="91"/>
      <c r="D515" s="91"/>
      <c r="E515" s="91"/>
      <c r="F515" s="91"/>
      <c r="G515" s="91"/>
      <c r="H515" s="91"/>
      <c r="I515" s="91"/>
      <c r="J515" s="91"/>
      <c r="K515" s="91"/>
      <c r="L515" s="91"/>
      <c r="M515" s="91"/>
      <c r="N515" s="91"/>
      <c r="O515" s="91"/>
      <c r="P515" s="91"/>
      <c r="Q515" s="90"/>
      <c r="R515" s="90"/>
      <c r="S515" s="90"/>
      <c r="T515" s="90"/>
      <c r="U515" s="90"/>
      <c r="V515" s="90"/>
      <c r="W515" s="90"/>
      <c r="X515" s="90"/>
      <c r="Y515" s="90"/>
      <c r="Z515" s="90"/>
      <c r="AA515" s="90"/>
      <c r="AB515" s="90"/>
      <c r="AC515" s="90"/>
      <c r="AD515" s="90"/>
      <c r="AE515" s="90"/>
      <c r="AF515" s="90"/>
      <c r="AG515" s="90"/>
      <c r="AH515" s="90"/>
      <c r="AI515" s="90"/>
      <c r="AJ515" s="90"/>
      <c r="AK515" s="90"/>
      <c r="AL515" s="90"/>
      <c r="AM515" s="90"/>
      <c r="AN515" s="90"/>
      <c r="AO515" s="90"/>
      <c r="AP515" s="90"/>
      <c r="AQ515" s="90"/>
      <c r="AR515" s="90"/>
      <c r="AS515" s="90"/>
      <c r="AT515" s="90"/>
      <c r="AU515" s="90"/>
      <c r="AV515" s="90"/>
      <c r="AW515" s="90"/>
      <c r="AX515" s="90"/>
      <c r="AY515" s="90"/>
      <c r="AZ515" s="90"/>
      <c r="BA515" s="90"/>
    </row>
    <row r="516" spans="3:53">
      <c r="C516" s="91"/>
      <c r="D516" s="91"/>
      <c r="E516" s="91"/>
      <c r="F516" s="91"/>
      <c r="G516" s="91"/>
      <c r="H516" s="91"/>
      <c r="I516" s="91"/>
      <c r="J516" s="91"/>
      <c r="K516" s="91"/>
      <c r="L516" s="91"/>
      <c r="M516" s="91"/>
      <c r="N516" s="91"/>
      <c r="O516" s="91"/>
      <c r="P516" s="91"/>
      <c r="Q516" s="90"/>
      <c r="R516" s="90"/>
      <c r="S516" s="90"/>
      <c r="T516" s="90"/>
      <c r="U516" s="90"/>
      <c r="V516" s="90"/>
      <c r="W516" s="90"/>
      <c r="X516" s="90"/>
      <c r="Y516" s="90"/>
      <c r="Z516" s="90"/>
      <c r="AA516" s="90"/>
      <c r="AB516" s="90"/>
      <c r="AC516" s="90"/>
      <c r="AD516" s="90"/>
      <c r="AE516" s="90"/>
      <c r="AF516" s="90"/>
      <c r="AG516" s="90"/>
      <c r="AH516" s="90"/>
      <c r="AI516" s="90"/>
      <c r="AJ516" s="90"/>
      <c r="AK516" s="90"/>
      <c r="AL516" s="90"/>
      <c r="AM516" s="90"/>
      <c r="AN516" s="90"/>
      <c r="AO516" s="90"/>
      <c r="AP516" s="90"/>
      <c r="AQ516" s="90"/>
      <c r="AR516" s="90"/>
      <c r="AS516" s="90"/>
      <c r="AT516" s="90"/>
      <c r="AU516" s="90"/>
      <c r="AV516" s="90"/>
      <c r="AW516" s="90"/>
      <c r="AX516" s="90"/>
      <c r="AY516" s="90"/>
      <c r="AZ516" s="90"/>
      <c r="BA516" s="90"/>
    </row>
    <row r="517" spans="3:53">
      <c r="C517" s="91"/>
      <c r="D517" s="91"/>
      <c r="E517" s="91"/>
      <c r="F517" s="91"/>
      <c r="G517" s="91"/>
      <c r="H517" s="91"/>
      <c r="I517" s="91"/>
      <c r="J517" s="91"/>
      <c r="K517" s="91"/>
      <c r="L517" s="91"/>
      <c r="M517" s="91"/>
      <c r="N517" s="91"/>
      <c r="O517" s="91"/>
      <c r="P517" s="91"/>
      <c r="Q517" s="90"/>
      <c r="R517" s="90"/>
      <c r="S517" s="90"/>
      <c r="T517" s="90"/>
      <c r="U517" s="90"/>
      <c r="V517" s="90"/>
      <c r="W517" s="90"/>
      <c r="X517" s="90"/>
      <c r="Y517" s="90"/>
      <c r="Z517" s="90"/>
      <c r="AA517" s="90"/>
      <c r="AB517" s="90"/>
      <c r="AC517" s="90"/>
      <c r="AD517" s="90"/>
      <c r="AE517" s="90"/>
      <c r="AF517" s="90"/>
      <c r="AG517" s="90"/>
      <c r="AH517" s="90"/>
      <c r="AI517" s="90"/>
      <c r="AJ517" s="90"/>
      <c r="AK517" s="90"/>
      <c r="AL517" s="90"/>
      <c r="AM517" s="90"/>
      <c r="AN517" s="90"/>
      <c r="AO517" s="90"/>
      <c r="AP517" s="90"/>
      <c r="AQ517" s="90"/>
      <c r="AR517" s="90"/>
      <c r="AS517" s="90"/>
      <c r="AT517" s="90"/>
      <c r="AU517" s="90"/>
      <c r="AV517" s="90"/>
      <c r="AW517" s="90"/>
      <c r="AX517" s="90"/>
      <c r="AY517" s="90"/>
      <c r="AZ517" s="90"/>
      <c r="BA517" s="90"/>
    </row>
    <row r="518" spans="3:53">
      <c r="C518" s="91"/>
      <c r="D518" s="91"/>
      <c r="E518" s="91"/>
      <c r="F518" s="91"/>
      <c r="G518" s="91"/>
      <c r="H518" s="91"/>
      <c r="I518" s="91"/>
      <c r="J518" s="91"/>
      <c r="K518" s="91"/>
      <c r="L518" s="91"/>
      <c r="M518" s="91"/>
      <c r="N518" s="91"/>
      <c r="O518" s="91"/>
      <c r="P518" s="91"/>
      <c r="Q518" s="90"/>
      <c r="R518" s="90"/>
      <c r="S518" s="90"/>
      <c r="T518" s="90"/>
      <c r="U518" s="90"/>
      <c r="V518" s="90"/>
      <c r="W518" s="90"/>
      <c r="X518" s="90"/>
      <c r="Y518" s="90"/>
      <c r="Z518" s="90"/>
      <c r="AA518" s="90"/>
      <c r="AB518" s="90"/>
      <c r="AC518" s="90"/>
      <c r="AD518" s="90"/>
      <c r="AE518" s="90"/>
      <c r="AF518" s="90"/>
      <c r="AG518" s="90"/>
      <c r="AH518" s="90"/>
      <c r="AI518" s="90"/>
      <c r="AJ518" s="90"/>
      <c r="AK518" s="90"/>
      <c r="AL518" s="90"/>
      <c r="AM518" s="90"/>
      <c r="AN518" s="90"/>
      <c r="AO518" s="90"/>
      <c r="AP518" s="90"/>
      <c r="AQ518" s="90"/>
      <c r="AR518" s="90"/>
      <c r="AS518" s="90"/>
      <c r="AT518" s="90"/>
      <c r="AU518" s="90"/>
      <c r="AV518" s="90"/>
      <c r="AW518" s="90"/>
      <c r="AX518" s="90"/>
      <c r="AY518" s="90"/>
      <c r="AZ518" s="90"/>
      <c r="BA518" s="90"/>
    </row>
    <row r="519" spans="3:53">
      <c r="C519" s="91"/>
      <c r="D519" s="91"/>
      <c r="E519" s="91"/>
      <c r="F519" s="91"/>
      <c r="G519" s="91"/>
      <c r="H519" s="91"/>
      <c r="I519" s="91"/>
      <c r="J519" s="91"/>
      <c r="K519" s="91"/>
      <c r="L519" s="91"/>
      <c r="M519" s="91"/>
      <c r="N519" s="91"/>
      <c r="O519" s="91"/>
      <c r="P519" s="91"/>
      <c r="Q519" s="90"/>
      <c r="R519" s="90"/>
      <c r="S519" s="90"/>
      <c r="T519" s="90"/>
      <c r="U519" s="90"/>
      <c r="V519" s="90"/>
      <c r="W519" s="90"/>
      <c r="X519" s="90"/>
      <c r="Y519" s="90"/>
      <c r="Z519" s="90"/>
      <c r="AA519" s="90"/>
      <c r="AB519" s="90"/>
      <c r="AC519" s="90"/>
      <c r="AD519" s="90"/>
      <c r="AE519" s="90"/>
      <c r="AF519" s="90"/>
      <c r="AG519" s="90"/>
      <c r="AH519" s="90"/>
      <c r="AI519" s="90"/>
      <c r="AJ519" s="90"/>
      <c r="AK519" s="90"/>
      <c r="AL519" s="90"/>
      <c r="AM519" s="90"/>
      <c r="AN519" s="90"/>
      <c r="AO519" s="90"/>
      <c r="AP519" s="90"/>
      <c r="AQ519" s="90"/>
      <c r="AR519" s="90"/>
      <c r="AS519" s="90"/>
      <c r="AT519" s="90"/>
      <c r="AU519" s="90"/>
      <c r="AV519" s="90"/>
      <c r="AW519" s="90"/>
      <c r="AX519" s="90"/>
      <c r="AY519" s="90"/>
      <c r="AZ519" s="90"/>
      <c r="BA519" s="90"/>
    </row>
    <row r="520" spans="3:53">
      <c r="C520" s="91"/>
      <c r="D520" s="91"/>
      <c r="E520" s="91"/>
      <c r="F520" s="91"/>
      <c r="G520" s="91"/>
      <c r="H520" s="91"/>
      <c r="I520" s="91"/>
      <c r="J520" s="91"/>
      <c r="K520" s="91"/>
      <c r="L520" s="91"/>
      <c r="M520" s="91"/>
      <c r="N520" s="91"/>
      <c r="O520" s="91"/>
      <c r="P520" s="91"/>
      <c r="Q520" s="90"/>
      <c r="R520" s="90"/>
      <c r="S520" s="90"/>
      <c r="T520" s="90"/>
      <c r="U520" s="90"/>
      <c r="V520" s="90"/>
      <c r="W520" s="90"/>
      <c r="X520" s="90"/>
      <c r="Y520" s="90"/>
      <c r="Z520" s="90"/>
      <c r="AA520" s="90"/>
      <c r="AB520" s="90"/>
      <c r="AC520" s="90"/>
      <c r="AD520" s="90"/>
      <c r="AE520" s="90"/>
      <c r="AF520" s="90"/>
      <c r="AG520" s="90"/>
      <c r="AH520" s="90"/>
      <c r="AI520" s="90"/>
      <c r="AJ520" s="90"/>
      <c r="AK520" s="90"/>
      <c r="AL520" s="90"/>
      <c r="AM520" s="90"/>
      <c r="AN520" s="90"/>
      <c r="AO520" s="90"/>
      <c r="AP520" s="90"/>
      <c r="AQ520" s="90"/>
      <c r="AR520" s="90"/>
      <c r="AS520" s="90"/>
      <c r="AT520" s="90"/>
      <c r="AU520" s="90"/>
      <c r="AV520" s="90"/>
      <c r="AW520" s="90"/>
      <c r="AX520" s="90"/>
      <c r="AY520" s="90"/>
      <c r="AZ520" s="90"/>
      <c r="BA520" s="90"/>
    </row>
    <row r="521" spans="3:53">
      <c r="C521" s="91"/>
      <c r="D521" s="91"/>
      <c r="E521" s="91"/>
      <c r="F521" s="91"/>
      <c r="G521" s="91"/>
      <c r="H521" s="91"/>
      <c r="I521" s="91"/>
      <c r="J521" s="91"/>
      <c r="K521" s="91"/>
      <c r="L521" s="91"/>
      <c r="M521" s="91"/>
      <c r="N521" s="91"/>
      <c r="O521" s="91"/>
      <c r="P521" s="91"/>
      <c r="Q521" s="90"/>
      <c r="R521" s="90"/>
      <c r="S521" s="90"/>
      <c r="T521" s="90"/>
      <c r="U521" s="90"/>
      <c r="V521" s="90"/>
      <c r="W521" s="90"/>
      <c r="X521" s="90"/>
      <c r="Y521" s="90"/>
      <c r="Z521" s="90"/>
      <c r="AA521" s="90"/>
      <c r="AB521" s="90"/>
      <c r="AC521" s="90"/>
      <c r="AD521" s="90"/>
      <c r="AE521" s="90"/>
      <c r="AF521" s="90"/>
      <c r="AG521" s="90"/>
      <c r="AH521" s="90"/>
      <c r="AI521" s="90"/>
      <c r="AJ521" s="90"/>
      <c r="AK521" s="90"/>
      <c r="AL521" s="90"/>
      <c r="AM521" s="90"/>
      <c r="AN521" s="90"/>
      <c r="AO521" s="90"/>
      <c r="AP521" s="90"/>
      <c r="AQ521" s="90"/>
      <c r="AR521" s="90"/>
      <c r="AS521" s="90"/>
      <c r="AT521" s="90"/>
      <c r="AU521" s="90"/>
      <c r="AV521" s="90"/>
      <c r="AW521" s="90"/>
      <c r="AX521" s="90"/>
      <c r="AY521" s="90"/>
      <c r="AZ521" s="90"/>
      <c r="BA521" s="90"/>
    </row>
    <row r="522" spans="3:53">
      <c r="C522" s="91"/>
      <c r="D522" s="91"/>
      <c r="E522" s="91"/>
      <c r="F522" s="91"/>
      <c r="G522" s="91"/>
      <c r="H522" s="91"/>
      <c r="I522" s="91"/>
      <c r="J522" s="91"/>
      <c r="K522" s="91"/>
      <c r="L522" s="91"/>
      <c r="M522" s="91"/>
      <c r="N522" s="91"/>
      <c r="O522" s="91"/>
      <c r="P522" s="91"/>
      <c r="Q522" s="90"/>
      <c r="R522" s="90"/>
      <c r="S522" s="90"/>
      <c r="T522" s="90"/>
      <c r="U522" s="90"/>
      <c r="V522" s="90"/>
      <c r="W522" s="90"/>
      <c r="X522" s="90"/>
      <c r="Y522" s="90"/>
      <c r="Z522" s="90"/>
      <c r="AA522" s="90"/>
      <c r="AB522" s="90"/>
      <c r="AC522" s="90"/>
      <c r="AD522" s="90"/>
      <c r="AE522" s="90"/>
      <c r="AF522" s="90"/>
      <c r="AG522" s="90"/>
      <c r="AH522" s="90"/>
      <c r="AI522" s="90"/>
      <c r="AJ522" s="90"/>
      <c r="AK522" s="90"/>
      <c r="AL522" s="90"/>
      <c r="AM522" s="90"/>
      <c r="AN522" s="90"/>
      <c r="AO522" s="90"/>
      <c r="AP522" s="90"/>
      <c r="AQ522" s="90"/>
      <c r="AR522" s="90"/>
      <c r="AS522" s="90"/>
      <c r="AT522" s="90"/>
      <c r="AU522" s="90"/>
      <c r="AV522" s="90"/>
      <c r="AW522" s="90"/>
      <c r="AX522" s="90"/>
      <c r="AY522" s="90"/>
      <c r="AZ522" s="90"/>
      <c r="BA522" s="90"/>
    </row>
    <row r="523" spans="3:53">
      <c r="C523" s="91"/>
      <c r="D523" s="91"/>
      <c r="E523" s="91"/>
      <c r="F523" s="91"/>
      <c r="G523" s="91"/>
      <c r="H523" s="91"/>
      <c r="I523" s="91"/>
      <c r="J523" s="91"/>
      <c r="K523" s="91"/>
      <c r="L523" s="91"/>
      <c r="M523" s="91"/>
      <c r="N523" s="91"/>
      <c r="O523" s="91"/>
      <c r="P523" s="91"/>
      <c r="Q523" s="90"/>
      <c r="R523" s="90"/>
      <c r="S523" s="90"/>
      <c r="T523" s="90"/>
      <c r="U523" s="90"/>
      <c r="V523" s="90"/>
      <c r="W523" s="90"/>
      <c r="X523" s="90"/>
      <c r="Y523" s="90"/>
      <c r="Z523" s="90"/>
      <c r="AA523" s="90"/>
      <c r="AB523" s="90"/>
      <c r="AC523" s="90"/>
      <c r="AD523" s="90"/>
      <c r="AE523" s="90"/>
      <c r="AF523" s="90"/>
      <c r="AG523" s="90"/>
      <c r="AH523" s="90"/>
      <c r="AI523" s="90"/>
      <c r="AJ523" s="90"/>
      <c r="AK523" s="90"/>
      <c r="AL523" s="90"/>
      <c r="AM523" s="90"/>
      <c r="AN523" s="90"/>
      <c r="AO523" s="90"/>
      <c r="AP523" s="90"/>
      <c r="AQ523" s="90"/>
      <c r="AR523" s="90"/>
      <c r="AS523" s="90"/>
      <c r="AT523" s="90"/>
      <c r="AU523" s="90"/>
      <c r="AV523" s="90"/>
      <c r="AW523" s="90"/>
      <c r="AX523" s="90"/>
      <c r="AY523" s="90"/>
      <c r="AZ523" s="90"/>
      <c r="BA523" s="90"/>
    </row>
    <row r="524" spans="3:53">
      <c r="C524" s="91"/>
      <c r="D524" s="91"/>
      <c r="E524" s="91"/>
      <c r="F524" s="91"/>
      <c r="G524" s="91"/>
      <c r="H524" s="91"/>
      <c r="I524" s="91"/>
      <c r="J524" s="91"/>
      <c r="K524" s="91"/>
      <c r="L524" s="91"/>
      <c r="M524" s="91"/>
      <c r="N524" s="91"/>
      <c r="O524" s="91"/>
      <c r="P524" s="91"/>
      <c r="Q524" s="90"/>
      <c r="R524" s="90"/>
      <c r="S524" s="90"/>
      <c r="T524" s="90"/>
      <c r="U524" s="90"/>
      <c r="V524" s="90"/>
      <c r="W524" s="90"/>
      <c r="X524" s="90"/>
      <c r="Y524" s="90"/>
      <c r="Z524" s="90"/>
      <c r="AA524" s="90"/>
      <c r="AB524" s="90"/>
      <c r="AC524" s="90"/>
      <c r="AD524" s="90"/>
      <c r="AE524" s="90"/>
      <c r="AF524" s="90"/>
      <c r="AG524" s="90"/>
      <c r="AH524" s="90"/>
      <c r="AI524" s="90"/>
      <c r="AJ524" s="90"/>
      <c r="AK524" s="90"/>
      <c r="AL524" s="90"/>
      <c r="AM524" s="90"/>
      <c r="AN524" s="90"/>
      <c r="AO524" s="90"/>
      <c r="AP524" s="90"/>
      <c r="AQ524" s="90"/>
      <c r="AR524" s="90"/>
      <c r="AS524" s="90"/>
      <c r="AT524" s="90"/>
      <c r="AU524" s="90"/>
      <c r="AV524" s="90"/>
      <c r="AW524" s="90"/>
      <c r="AX524" s="90"/>
      <c r="AY524" s="90"/>
      <c r="AZ524" s="90"/>
      <c r="BA524" s="90"/>
    </row>
    <row r="525" spans="3:53">
      <c r="C525" s="91"/>
      <c r="D525" s="91"/>
      <c r="E525" s="91"/>
      <c r="F525" s="91"/>
      <c r="G525" s="91"/>
      <c r="H525" s="91"/>
      <c r="I525" s="91"/>
      <c r="J525" s="91"/>
      <c r="K525" s="91"/>
      <c r="L525" s="91"/>
      <c r="M525" s="91"/>
      <c r="N525" s="91"/>
      <c r="O525" s="91"/>
      <c r="P525" s="91"/>
      <c r="Q525" s="90"/>
      <c r="R525" s="90"/>
      <c r="S525" s="90"/>
      <c r="T525" s="90"/>
      <c r="U525" s="90"/>
      <c r="V525" s="90"/>
      <c r="W525" s="90"/>
      <c r="X525" s="90"/>
      <c r="Y525" s="90"/>
      <c r="Z525" s="90"/>
      <c r="AA525" s="90"/>
      <c r="AB525" s="90"/>
      <c r="AC525" s="90"/>
      <c r="AD525" s="90"/>
      <c r="AE525" s="90"/>
      <c r="AF525" s="90"/>
      <c r="AG525" s="90"/>
      <c r="AH525" s="90"/>
      <c r="AI525" s="90"/>
      <c r="AJ525" s="90"/>
      <c r="AK525" s="90"/>
      <c r="AL525" s="90"/>
      <c r="AM525" s="90"/>
      <c r="AN525" s="90"/>
      <c r="AO525" s="90"/>
      <c r="AP525" s="90"/>
      <c r="AQ525" s="90"/>
      <c r="AR525" s="90"/>
      <c r="AS525" s="90"/>
      <c r="AT525" s="90"/>
      <c r="AU525" s="90"/>
      <c r="AV525" s="90"/>
      <c r="AW525" s="90"/>
      <c r="AX525" s="90"/>
      <c r="AY525" s="90"/>
      <c r="AZ525" s="90"/>
      <c r="BA525" s="90"/>
    </row>
    <row r="526" spans="3:53">
      <c r="C526" s="91"/>
      <c r="D526" s="91"/>
      <c r="E526" s="91"/>
      <c r="F526" s="91"/>
      <c r="G526" s="91"/>
      <c r="H526" s="91"/>
      <c r="I526" s="91"/>
      <c r="J526" s="91"/>
      <c r="K526" s="91"/>
      <c r="L526" s="91"/>
      <c r="M526" s="91"/>
      <c r="N526" s="91"/>
      <c r="O526" s="91"/>
      <c r="P526" s="91"/>
      <c r="Q526" s="90"/>
      <c r="R526" s="90"/>
      <c r="S526" s="90"/>
      <c r="T526" s="90"/>
      <c r="U526" s="90"/>
      <c r="V526" s="90"/>
      <c r="W526" s="90"/>
      <c r="X526" s="90"/>
      <c r="Y526" s="90"/>
      <c r="Z526" s="90"/>
      <c r="AA526" s="90"/>
      <c r="AB526" s="90"/>
      <c r="AC526" s="90"/>
      <c r="AD526" s="90"/>
      <c r="AE526" s="90"/>
      <c r="AF526" s="90"/>
      <c r="AG526" s="90"/>
      <c r="AH526" s="90"/>
      <c r="AI526" s="90"/>
      <c r="AJ526" s="90"/>
      <c r="AK526" s="90"/>
      <c r="AL526" s="90"/>
      <c r="AM526" s="90"/>
      <c r="AN526" s="90"/>
      <c r="AO526" s="90"/>
      <c r="AP526" s="90"/>
      <c r="AQ526" s="90"/>
      <c r="AR526" s="90"/>
      <c r="AS526" s="90"/>
      <c r="AT526" s="90"/>
      <c r="AU526" s="90"/>
      <c r="AV526" s="90"/>
      <c r="AW526" s="90"/>
      <c r="AX526" s="90"/>
      <c r="AY526" s="90"/>
      <c r="AZ526" s="90"/>
      <c r="BA526" s="90"/>
    </row>
    <row r="527" spans="3:53">
      <c r="C527" s="91"/>
      <c r="D527" s="91"/>
      <c r="E527" s="91"/>
      <c r="F527" s="91"/>
      <c r="G527" s="91"/>
      <c r="H527" s="91"/>
      <c r="I527" s="91"/>
      <c r="J527" s="91"/>
      <c r="K527" s="91"/>
      <c r="L527" s="91"/>
      <c r="M527" s="91"/>
      <c r="N527" s="91"/>
      <c r="O527" s="91"/>
      <c r="P527" s="91"/>
      <c r="Q527" s="90"/>
      <c r="R527" s="90"/>
      <c r="S527" s="90"/>
      <c r="T527" s="90"/>
      <c r="U527" s="90"/>
      <c r="V527" s="90"/>
      <c r="W527" s="90"/>
      <c r="X527" s="90"/>
      <c r="Y527" s="90"/>
      <c r="Z527" s="90"/>
      <c r="AA527" s="90"/>
      <c r="AB527" s="90"/>
      <c r="AC527" s="90"/>
      <c r="AD527" s="90"/>
      <c r="AE527" s="90"/>
      <c r="AF527" s="90"/>
      <c r="AG527" s="90"/>
      <c r="AH527" s="90"/>
      <c r="AI527" s="90"/>
      <c r="AJ527" s="90"/>
      <c r="AK527" s="90"/>
      <c r="AL527" s="90"/>
      <c r="AM527" s="90"/>
      <c r="AN527" s="90"/>
      <c r="AO527" s="90"/>
      <c r="AP527" s="90"/>
      <c r="AQ527" s="90"/>
      <c r="AR527" s="90"/>
      <c r="AS527" s="90"/>
      <c r="AT527" s="90"/>
      <c r="AU527" s="90"/>
      <c r="AV527" s="90"/>
      <c r="AW527" s="90"/>
      <c r="AX527" s="90"/>
      <c r="AY527" s="90"/>
      <c r="AZ527" s="90"/>
      <c r="BA527" s="90"/>
    </row>
    <row r="528" spans="3:53">
      <c r="C528" s="91"/>
      <c r="D528" s="91"/>
      <c r="E528" s="91"/>
      <c r="F528" s="91"/>
      <c r="G528" s="91"/>
      <c r="H528" s="91"/>
      <c r="I528" s="91"/>
      <c r="J528" s="91"/>
      <c r="K528" s="91"/>
      <c r="L528" s="91"/>
      <c r="M528" s="91"/>
      <c r="N528" s="91"/>
      <c r="O528" s="91"/>
      <c r="P528" s="91"/>
      <c r="Q528" s="90"/>
      <c r="R528" s="90"/>
      <c r="S528" s="90"/>
      <c r="T528" s="90"/>
      <c r="U528" s="90"/>
      <c r="V528" s="90"/>
      <c r="W528" s="90"/>
      <c r="X528" s="90"/>
      <c r="Y528" s="90"/>
      <c r="Z528" s="90"/>
      <c r="AA528" s="90"/>
      <c r="AB528" s="90"/>
      <c r="AC528" s="90"/>
      <c r="AD528" s="90"/>
      <c r="AE528" s="90"/>
      <c r="AF528" s="90"/>
      <c r="AG528" s="90"/>
      <c r="AH528" s="90"/>
      <c r="AI528" s="90"/>
      <c r="AJ528" s="90"/>
      <c r="AK528" s="90"/>
      <c r="AL528" s="90"/>
      <c r="AM528" s="90"/>
      <c r="AN528" s="90"/>
      <c r="AO528" s="90"/>
      <c r="AP528" s="90"/>
      <c r="AQ528" s="90"/>
      <c r="AR528" s="90"/>
      <c r="AS528" s="90"/>
      <c r="AT528" s="90"/>
      <c r="AU528" s="90"/>
      <c r="AV528" s="90"/>
      <c r="AW528" s="90"/>
      <c r="AX528" s="90"/>
      <c r="AY528" s="90"/>
      <c r="AZ528" s="90"/>
      <c r="BA528" s="90"/>
    </row>
    <row r="529" spans="3:53">
      <c r="C529" s="91"/>
      <c r="D529" s="91"/>
      <c r="E529" s="91"/>
      <c r="F529" s="91"/>
      <c r="G529" s="91"/>
      <c r="H529" s="91"/>
      <c r="I529" s="91"/>
      <c r="J529" s="91"/>
      <c r="K529" s="91"/>
      <c r="L529" s="91"/>
      <c r="M529" s="91"/>
      <c r="N529" s="91"/>
      <c r="O529" s="91"/>
      <c r="P529" s="91"/>
      <c r="Q529" s="90"/>
      <c r="R529" s="90"/>
      <c r="S529" s="90"/>
      <c r="T529" s="90"/>
      <c r="U529" s="90"/>
      <c r="V529" s="90"/>
      <c r="W529" s="90"/>
      <c r="X529" s="90"/>
      <c r="Y529" s="90"/>
      <c r="Z529" s="90"/>
      <c r="AA529" s="90"/>
      <c r="AB529" s="90"/>
      <c r="AC529" s="90"/>
      <c r="AD529" s="90"/>
      <c r="AE529" s="90"/>
      <c r="AF529" s="90"/>
      <c r="AG529" s="90"/>
      <c r="AH529" s="90"/>
      <c r="AI529" s="90"/>
      <c r="AJ529" s="90"/>
      <c r="AK529" s="90"/>
      <c r="AL529" s="90"/>
      <c r="AM529" s="90"/>
      <c r="AN529" s="90"/>
      <c r="AO529" s="90"/>
      <c r="AP529" s="90"/>
      <c r="AQ529" s="90"/>
      <c r="AR529" s="90"/>
      <c r="AS529" s="90"/>
      <c r="AT529" s="90"/>
      <c r="AU529" s="90"/>
      <c r="AV529" s="90"/>
      <c r="AW529" s="90"/>
      <c r="AX529" s="90"/>
      <c r="AY529" s="90"/>
      <c r="AZ529" s="90"/>
      <c r="BA529" s="90"/>
    </row>
    <row r="530" spans="3:53">
      <c r="C530" s="91"/>
      <c r="D530" s="91"/>
      <c r="E530" s="91"/>
      <c r="F530" s="91"/>
      <c r="G530" s="91"/>
      <c r="H530" s="91"/>
      <c r="I530" s="91"/>
      <c r="J530" s="91"/>
      <c r="K530" s="91"/>
      <c r="L530" s="91"/>
      <c r="M530" s="91"/>
      <c r="N530" s="91"/>
      <c r="O530" s="91"/>
      <c r="P530" s="91"/>
      <c r="Q530" s="90"/>
      <c r="R530" s="90"/>
      <c r="S530" s="90"/>
      <c r="T530" s="90"/>
      <c r="U530" s="90"/>
      <c r="V530" s="90"/>
      <c r="W530" s="90"/>
      <c r="X530" s="90"/>
      <c r="Y530" s="90"/>
      <c r="Z530" s="90"/>
      <c r="AA530" s="90"/>
      <c r="AB530" s="90"/>
      <c r="AC530" s="90"/>
      <c r="AD530" s="90"/>
      <c r="AE530" s="90"/>
      <c r="AF530" s="90"/>
      <c r="AG530" s="90"/>
      <c r="AH530" s="90"/>
      <c r="AI530" s="90"/>
      <c r="AJ530" s="90"/>
      <c r="AK530" s="90"/>
      <c r="AL530" s="90"/>
      <c r="AM530" s="90"/>
      <c r="AN530" s="90"/>
      <c r="AO530" s="90"/>
      <c r="AP530" s="90"/>
      <c r="AQ530" s="90"/>
      <c r="AR530" s="90"/>
      <c r="AS530" s="90"/>
      <c r="AT530" s="90"/>
      <c r="AU530" s="90"/>
      <c r="AV530" s="90"/>
      <c r="AW530" s="90"/>
      <c r="AX530" s="90"/>
      <c r="AY530" s="90"/>
      <c r="AZ530" s="90"/>
      <c r="BA530" s="90"/>
    </row>
    <row r="531" spans="3:53">
      <c r="C531" s="91"/>
      <c r="D531" s="91"/>
      <c r="E531" s="91"/>
      <c r="F531" s="91"/>
      <c r="G531" s="91"/>
      <c r="H531" s="91"/>
      <c r="I531" s="91"/>
      <c r="J531" s="91"/>
      <c r="K531" s="91"/>
      <c r="L531" s="91"/>
      <c r="M531" s="91"/>
      <c r="N531" s="91"/>
      <c r="O531" s="91"/>
      <c r="P531" s="91"/>
      <c r="Q531" s="90"/>
      <c r="R531" s="90"/>
      <c r="S531" s="90"/>
      <c r="T531" s="90"/>
      <c r="U531" s="90"/>
      <c r="V531" s="90"/>
      <c r="W531" s="90"/>
      <c r="X531" s="90"/>
      <c r="Y531" s="90"/>
      <c r="Z531" s="90"/>
      <c r="AA531" s="90"/>
      <c r="AB531" s="90"/>
      <c r="AC531" s="90"/>
      <c r="AD531" s="90"/>
      <c r="AE531" s="90"/>
      <c r="AF531" s="90"/>
      <c r="AG531" s="90"/>
      <c r="AH531" s="90"/>
      <c r="AI531" s="90"/>
      <c r="AJ531" s="90"/>
      <c r="AK531" s="90"/>
      <c r="AL531" s="90"/>
      <c r="AM531" s="90"/>
      <c r="AN531" s="90"/>
      <c r="AO531" s="90"/>
      <c r="AP531" s="90"/>
      <c r="AQ531" s="90"/>
      <c r="AR531" s="90"/>
      <c r="AS531" s="90"/>
      <c r="AT531" s="90"/>
      <c r="AU531" s="90"/>
      <c r="AV531" s="90"/>
      <c r="AW531" s="90"/>
      <c r="AX531" s="90"/>
      <c r="AY531" s="90"/>
      <c r="AZ531" s="90"/>
      <c r="BA531" s="90"/>
    </row>
    <row r="532" spans="3:53">
      <c r="C532" s="91"/>
      <c r="D532" s="91"/>
      <c r="E532" s="91"/>
      <c r="F532" s="91"/>
      <c r="G532" s="91"/>
      <c r="H532" s="91"/>
      <c r="I532" s="91"/>
      <c r="J532" s="91"/>
      <c r="K532" s="91"/>
      <c r="L532" s="91"/>
      <c r="M532" s="91"/>
      <c r="N532" s="91"/>
      <c r="O532" s="91"/>
      <c r="P532" s="91"/>
      <c r="Q532" s="90"/>
      <c r="R532" s="90"/>
      <c r="S532" s="90"/>
      <c r="T532" s="90"/>
      <c r="U532" s="90"/>
      <c r="V532" s="90"/>
      <c r="W532" s="90"/>
      <c r="X532" s="90"/>
      <c r="Y532" s="90"/>
      <c r="Z532" s="90"/>
      <c r="AA532" s="90"/>
      <c r="AB532" s="90"/>
      <c r="AC532" s="90"/>
      <c r="AD532" s="90"/>
      <c r="AE532" s="90"/>
      <c r="AF532" s="90"/>
      <c r="AG532" s="90"/>
      <c r="AH532" s="90"/>
      <c r="AI532" s="90"/>
      <c r="AJ532" s="90"/>
      <c r="AK532" s="90"/>
      <c r="AL532" s="90"/>
      <c r="AM532" s="90"/>
      <c r="AN532" s="90"/>
      <c r="AO532" s="90"/>
      <c r="AP532" s="90"/>
      <c r="AQ532" s="90"/>
      <c r="AR532" s="90"/>
      <c r="AS532" s="90"/>
      <c r="AT532" s="90"/>
      <c r="AU532" s="90"/>
      <c r="AV532" s="90"/>
      <c r="AW532" s="90"/>
      <c r="AX532" s="90"/>
      <c r="AY532" s="90"/>
      <c r="AZ532" s="90"/>
      <c r="BA532" s="90"/>
    </row>
    <row r="533" spans="3:53">
      <c r="C533" s="91"/>
      <c r="D533" s="91"/>
      <c r="E533" s="91"/>
      <c r="F533" s="91"/>
      <c r="G533" s="91"/>
      <c r="H533" s="91"/>
      <c r="I533" s="91"/>
      <c r="J533" s="91"/>
      <c r="K533" s="91"/>
      <c r="L533" s="91"/>
      <c r="M533" s="91"/>
      <c r="N533" s="91"/>
      <c r="O533" s="91"/>
      <c r="P533" s="91"/>
      <c r="Q533" s="90"/>
      <c r="R533" s="90"/>
      <c r="S533" s="90"/>
      <c r="T533" s="90"/>
      <c r="U533" s="90"/>
      <c r="V533" s="90"/>
      <c r="W533" s="90"/>
      <c r="X533" s="90"/>
      <c r="Y533" s="90"/>
      <c r="Z533" s="90"/>
      <c r="AA533" s="90"/>
      <c r="AB533" s="90"/>
      <c r="AC533" s="90"/>
      <c r="AD533" s="90"/>
      <c r="AE533" s="90"/>
      <c r="AF533" s="90"/>
      <c r="AG533" s="90"/>
      <c r="AH533" s="90"/>
      <c r="AI533" s="90"/>
      <c r="AJ533" s="90"/>
      <c r="AK533" s="90"/>
      <c r="AL533" s="90"/>
      <c r="AM533" s="90"/>
      <c r="AN533" s="90"/>
      <c r="AO533" s="90"/>
      <c r="AP533" s="90"/>
      <c r="AQ533" s="90"/>
      <c r="AR533" s="90"/>
      <c r="AS533" s="90"/>
      <c r="AT533" s="90"/>
      <c r="AU533" s="90"/>
      <c r="AV533" s="90"/>
      <c r="AW533" s="90"/>
      <c r="AX533" s="90"/>
      <c r="AY533" s="90"/>
      <c r="AZ533" s="90"/>
      <c r="BA533" s="90"/>
    </row>
    <row r="534" spans="3:53">
      <c r="C534" s="91"/>
      <c r="D534" s="91"/>
      <c r="E534" s="91"/>
      <c r="F534" s="91"/>
      <c r="G534" s="91"/>
      <c r="H534" s="91"/>
      <c r="I534" s="91"/>
      <c r="J534" s="91"/>
      <c r="K534" s="91"/>
      <c r="L534" s="91"/>
      <c r="M534" s="91"/>
      <c r="N534" s="91"/>
      <c r="O534" s="91"/>
      <c r="P534" s="91"/>
      <c r="Q534" s="90"/>
      <c r="R534" s="90"/>
      <c r="S534" s="90"/>
      <c r="T534" s="90"/>
      <c r="U534" s="90"/>
      <c r="V534" s="90"/>
      <c r="W534" s="90"/>
      <c r="X534" s="90"/>
      <c r="Y534" s="90"/>
      <c r="Z534" s="90"/>
      <c r="AA534" s="90"/>
      <c r="AB534" s="90"/>
      <c r="AC534" s="90"/>
      <c r="AD534" s="90"/>
      <c r="AE534" s="90"/>
      <c r="AF534" s="90"/>
      <c r="AG534" s="90"/>
      <c r="AH534" s="90"/>
      <c r="AI534" s="90"/>
      <c r="AJ534" s="90"/>
      <c r="AK534" s="90"/>
      <c r="AL534" s="90"/>
      <c r="AM534" s="90"/>
      <c r="AN534" s="90"/>
      <c r="AO534" s="90"/>
      <c r="AP534" s="90"/>
      <c r="AQ534" s="90"/>
      <c r="AR534" s="90"/>
      <c r="AS534" s="90"/>
      <c r="AT534" s="90"/>
      <c r="AU534" s="90"/>
      <c r="AV534" s="90"/>
      <c r="AW534" s="90"/>
      <c r="AX534" s="90"/>
      <c r="AY534" s="90"/>
      <c r="AZ534" s="90"/>
      <c r="BA534" s="90"/>
    </row>
    <row r="535" spans="3:53">
      <c r="C535" s="91"/>
      <c r="D535" s="91"/>
      <c r="E535" s="91"/>
      <c r="F535" s="91"/>
      <c r="G535" s="91"/>
      <c r="H535" s="91"/>
      <c r="I535" s="91"/>
      <c r="J535" s="91"/>
      <c r="K535" s="91"/>
      <c r="L535" s="91"/>
      <c r="M535" s="91"/>
      <c r="N535" s="91"/>
      <c r="O535" s="91"/>
      <c r="P535" s="91"/>
      <c r="Q535" s="90"/>
      <c r="R535" s="90"/>
      <c r="S535" s="90"/>
      <c r="T535" s="90"/>
      <c r="U535" s="90"/>
      <c r="V535" s="90"/>
      <c r="W535" s="90"/>
      <c r="X535" s="90"/>
      <c r="Y535" s="90"/>
      <c r="Z535" s="90"/>
      <c r="AA535" s="90"/>
      <c r="AB535" s="90"/>
      <c r="AC535" s="90"/>
      <c r="AD535" s="90"/>
      <c r="AE535" s="90"/>
      <c r="AF535" s="90"/>
      <c r="AG535" s="90"/>
      <c r="AH535" s="90"/>
      <c r="AI535" s="90"/>
      <c r="AJ535" s="90"/>
      <c r="AK535" s="90"/>
      <c r="AL535" s="90"/>
      <c r="AM535" s="90"/>
      <c r="AN535" s="90"/>
      <c r="AO535" s="90"/>
      <c r="AP535" s="90"/>
      <c r="AQ535" s="90"/>
      <c r="AR535" s="90"/>
      <c r="AS535" s="90"/>
      <c r="AT535" s="90"/>
      <c r="AU535" s="90"/>
      <c r="AV535" s="90"/>
      <c r="AW535" s="90"/>
      <c r="AX535" s="90"/>
      <c r="AY535" s="90"/>
      <c r="AZ535" s="90"/>
      <c r="BA535" s="90"/>
    </row>
    <row r="536" spans="3:53">
      <c r="C536" s="91"/>
      <c r="D536" s="91"/>
      <c r="E536" s="91"/>
      <c r="F536" s="91"/>
      <c r="G536" s="91"/>
      <c r="H536" s="91"/>
      <c r="I536" s="91"/>
      <c r="J536" s="91"/>
      <c r="K536" s="91"/>
      <c r="L536" s="91"/>
      <c r="M536" s="91"/>
      <c r="N536" s="91"/>
      <c r="O536" s="91"/>
      <c r="P536" s="91"/>
      <c r="Q536" s="90"/>
      <c r="R536" s="90"/>
      <c r="S536" s="90"/>
      <c r="T536" s="90"/>
      <c r="U536" s="90"/>
      <c r="V536" s="90"/>
      <c r="W536" s="90"/>
      <c r="X536" s="90"/>
      <c r="Y536" s="90"/>
      <c r="Z536" s="90"/>
      <c r="AA536" s="90"/>
      <c r="AB536" s="90"/>
      <c r="AC536" s="90"/>
      <c r="AD536" s="90"/>
      <c r="AE536" s="90"/>
      <c r="AF536" s="90"/>
      <c r="AG536" s="90"/>
      <c r="AH536" s="90"/>
      <c r="AI536" s="90"/>
      <c r="AJ536" s="90"/>
      <c r="AK536" s="90"/>
      <c r="AL536" s="90"/>
      <c r="AM536" s="90"/>
      <c r="AN536" s="90"/>
      <c r="AO536" s="90"/>
      <c r="AP536" s="90"/>
      <c r="AQ536" s="90"/>
      <c r="AR536" s="90"/>
      <c r="AS536" s="90"/>
      <c r="AT536" s="90"/>
      <c r="AU536" s="90"/>
      <c r="AV536" s="90"/>
      <c r="AW536" s="90"/>
      <c r="AX536" s="90"/>
      <c r="AY536" s="90"/>
      <c r="AZ536" s="90"/>
      <c r="BA536" s="90"/>
    </row>
    <row r="537" spans="3:53">
      <c r="C537" s="91"/>
      <c r="D537" s="91"/>
      <c r="E537" s="91"/>
      <c r="F537" s="91"/>
      <c r="G537" s="91"/>
      <c r="H537" s="91"/>
      <c r="I537" s="91"/>
      <c r="J537" s="91"/>
      <c r="K537" s="91"/>
      <c r="L537" s="91"/>
      <c r="M537" s="91"/>
      <c r="N537" s="91"/>
      <c r="O537" s="91"/>
      <c r="P537" s="91"/>
      <c r="Q537" s="90"/>
      <c r="R537" s="90"/>
      <c r="S537" s="90"/>
      <c r="T537" s="90"/>
      <c r="U537" s="90"/>
      <c r="V537" s="90"/>
      <c r="W537" s="90"/>
      <c r="X537" s="90"/>
      <c r="Y537" s="90"/>
      <c r="Z537" s="90"/>
      <c r="AA537" s="90"/>
      <c r="AB537" s="90"/>
      <c r="AC537" s="90"/>
      <c r="AD537" s="90"/>
      <c r="AE537" s="90"/>
      <c r="AF537" s="90"/>
      <c r="AG537" s="90"/>
      <c r="AH537" s="90"/>
      <c r="AI537" s="90"/>
      <c r="AJ537" s="90"/>
      <c r="AK537" s="90"/>
      <c r="AL537" s="90"/>
      <c r="AM537" s="90"/>
      <c r="AN537" s="90"/>
      <c r="AO537" s="90"/>
      <c r="AP537" s="90"/>
      <c r="AQ537" s="90"/>
      <c r="AR537" s="90"/>
      <c r="AS537" s="90"/>
      <c r="AT537" s="90"/>
      <c r="AU537" s="90"/>
      <c r="AV537" s="90"/>
      <c r="AW537" s="90"/>
      <c r="AX537" s="90"/>
      <c r="AY537" s="90"/>
      <c r="AZ537" s="90"/>
      <c r="BA537" s="90"/>
    </row>
    <row r="538" spans="3:53">
      <c r="C538" s="91"/>
      <c r="D538" s="91"/>
      <c r="E538" s="91"/>
      <c r="F538" s="91"/>
      <c r="G538" s="91"/>
      <c r="H538" s="91"/>
      <c r="I538" s="91"/>
      <c r="J538" s="91"/>
      <c r="K538" s="91"/>
      <c r="L538" s="91"/>
      <c r="M538" s="91"/>
      <c r="N538" s="91"/>
      <c r="O538" s="91"/>
      <c r="P538" s="91"/>
      <c r="Q538" s="90"/>
      <c r="R538" s="90"/>
      <c r="S538" s="90"/>
      <c r="T538" s="90"/>
      <c r="U538" s="90"/>
      <c r="V538" s="90"/>
      <c r="W538" s="90"/>
      <c r="X538" s="90"/>
      <c r="Y538" s="90"/>
      <c r="Z538" s="90"/>
      <c r="AA538" s="90"/>
      <c r="AB538" s="90"/>
      <c r="AC538" s="90"/>
      <c r="AD538" s="90"/>
      <c r="AE538" s="90"/>
      <c r="AF538" s="90"/>
      <c r="AG538" s="90"/>
      <c r="AH538" s="90"/>
      <c r="AI538" s="90"/>
      <c r="AJ538" s="90"/>
      <c r="AK538" s="90"/>
      <c r="AL538" s="90"/>
      <c r="AM538" s="90"/>
      <c r="AN538" s="90"/>
      <c r="AO538" s="90"/>
      <c r="AP538" s="90"/>
      <c r="AQ538" s="90"/>
      <c r="AR538" s="90"/>
      <c r="AS538" s="90"/>
      <c r="AT538" s="90"/>
      <c r="AU538" s="90"/>
      <c r="AV538" s="90"/>
      <c r="AW538" s="90"/>
      <c r="AX538" s="90"/>
      <c r="AY538" s="90"/>
      <c r="AZ538" s="90"/>
      <c r="BA538" s="90"/>
    </row>
    <row r="539" spans="3:53">
      <c r="C539" s="91"/>
      <c r="D539" s="91"/>
      <c r="E539" s="91"/>
      <c r="F539" s="91"/>
      <c r="G539" s="91"/>
      <c r="H539" s="91"/>
      <c r="I539" s="91"/>
      <c r="J539" s="91"/>
      <c r="K539" s="91"/>
      <c r="L539" s="91"/>
      <c r="M539" s="91"/>
      <c r="N539" s="91"/>
      <c r="O539" s="91"/>
      <c r="P539" s="91"/>
      <c r="Q539" s="90"/>
      <c r="R539" s="90"/>
      <c r="S539" s="90"/>
      <c r="T539" s="90"/>
      <c r="U539" s="90"/>
      <c r="V539" s="90"/>
      <c r="W539" s="90"/>
      <c r="X539" s="90"/>
      <c r="Y539" s="90"/>
      <c r="Z539" s="90"/>
      <c r="AA539" s="90"/>
      <c r="AB539" s="90"/>
      <c r="AC539" s="90"/>
      <c r="AD539" s="90"/>
      <c r="AE539" s="90"/>
      <c r="AF539" s="90"/>
      <c r="AG539" s="90"/>
      <c r="AH539" s="90"/>
      <c r="AI539" s="90"/>
      <c r="AJ539" s="90"/>
      <c r="AK539" s="90"/>
      <c r="AL539" s="90"/>
      <c r="AM539" s="90"/>
      <c r="AN539" s="90"/>
      <c r="AO539" s="90"/>
      <c r="AP539" s="90"/>
      <c r="AQ539" s="90"/>
      <c r="AR539" s="90"/>
      <c r="AS539" s="90"/>
      <c r="AT539" s="90"/>
      <c r="AU539" s="90"/>
      <c r="AV539" s="90"/>
      <c r="AW539" s="90"/>
      <c r="AX539" s="90"/>
      <c r="AY539" s="90"/>
      <c r="AZ539" s="90"/>
      <c r="BA539" s="90"/>
    </row>
    <row r="540" spans="3:53">
      <c r="C540" s="91"/>
      <c r="D540" s="91"/>
      <c r="E540" s="91"/>
      <c r="F540" s="91"/>
      <c r="G540" s="91"/>
      <c r="H540" s="91"/>
      <c r="I540" s="91"/>
      <c r="J540" s="91"/>
      <c r="K540" s="91"/>
      <c r="L540" s="91"/>
      <c r="M540" s="91"/>
      <c r="N540" s="91"/>
      <c r="O540" s="91"/>
      <c r="P540" s="91"/>
      <c r="Q540" s="90"/>
      <c r="R540" s="90"/>
      <c r="S540" s="90"/>
      <c r="T540" s="90"/>
      <c r="U540" s="90"/>
      <c r="V540" s="90"/>
      <c r="W540" s="90"/>
      <c r="X540" s="90"/>
      <c r="Y540" s="90"/>
      <c r="Z540" s="90"/>
      <c r="AA540" s="90"/>
      <c r="AB540" s="90"/>
      <c r="AC540" s="90"/>
      <c r="AD540" s="90"/>
      <c r="AE540" s="90"/>
      <c r="AF540" s="90"/>
      <c r="AG540" s="90"/>
      <c r="AH540" s="90"/>
      <c r="AI540" s="90"/>
      <c r="AJ540" s="90"/>
      <c r="AK540" s="90"/>
      <c r="AL540" s="90"/>
      <c r="AM540" s="90"/>
      <c r="AN540" s="90"/>
      <c r="AO540" s="90"/>
      <c r="AP540" s="90"/>
      <c r="AQ540" s="90"/>
      <c r="AR540" s="90"/>
      <c r="AS540" s="90"/>
      <c r="AT540" s="90"/>
      <c r="AU540" s="90"/>
      <c r="AV540" s="90"/>
      <c r="AW540" s="90"/>
      <c r="AX540" s="90"/>
      <c r="AY540" s="90"/>
      <c r="AZ540" s="90"/>
      <c r="BA540" s="90"/>
    </row>
    <row r="541" spans="3:53">
      <c r="C541" s="91"/>
      <c r="D541" s="91"/>
      <c r="E541" s="91"/>
      <c r="F541" s="91"/>
      <c r="G541" s="91"/>
      <c r="H541" s="91"/>
      <c r="I541" s="91"/>
      <c r="J541" s="91"/>
      <c r="K541" s="91"/>
      <c r="L541" s="91"/>
      <c r="M541" s="91"/>
      <c r="N541" s="91"/>
      <c r="O541" s="91"/>
      <c r="P541" s="91"/>
      <c r="Q541" s="90"/>
      <c r="R541" s="90"/>
      <c r="S541" s="90"/>
      <c r="T541" s="90"/>
      <c r="U541" s="90"/>
      <c r="V541" s="90"/>
      <c r="W541" s="90"/>
      <c r="X541" s="90"/>
      <c r="Y541" s="90"/>
      <c r="Z541" s="90"/>
      <c r="AA541" s="90"/>
      <c r="AB541" s="90"/>
      <c r="AC541" s="90"/>
      <c r="AD541" s="90"/>
      <c r="AE541" s="90"/>
      <c r="AF541" s="90"/>
      <c r="AG541" s="90"/>
      <c r="AH541" s="90"/>
      <c r="AI541" s="90"/>
      <c r="AJ541" s="90"/>
      <c r="AK541" s="90"/>
      <c r="AL541" s="90"/>
      <c r="AM541" s="90"/>
      <c r="AN541" s="90"/>
      <c r="AO541" s="90"/>
      <c r="AP541" s="90"/>
      <c r="AQ541" s="90"/>
      <c r="AR541" s="90"/>
      <c r="AS541" s="90"/>
      <c r="AT541" s="90"/>
      <c r="AU541" s="90"/>
      <c r="AV541" s="90"/>
      <c r="AW541" s="90"/>
      <c r="AX541" s="90"/>
      <c r="AY541" s="90"/>
      <c r="AZ541" s="90"/>
      <c r="BA541" s="90"/>
    </row>
    <row r="542" spans="3:53">
      <c r="C542" s="91"/>
      <c r="D542" s="91"/>
      <c r="E542" s="91"/>
      <c r="F542" s="91"/>
      <c r="G542" s="91"/>
      <c r="H542" s="91"/>
      <c r="I542" s="91"/>
      <c r="J542" s="91"/>
      <c r="K542" s="91"/>
      <c r="L542" s="91"/>
      <c r="M542" s="91"/>
      <c r="N542" s="91"/>
      <c r="O542" s="91"/>
      <c r="P542" s="91"/>
      <c r="Q542" s="90"/>
      <c r="R542" s="90"/>
      <c r="S542" s="90"/>
      <c r="T542" s="90"/>
      <c r="U542" s="90"/>
      <c r="V542" s="90"/>
      <c r="W542" s="90"/>
      <c r="X542" s="90"/>
      <c r="Y542" s="90"/>
      <c r="Z542" s="90"/>
      <c r="AA542" s="90"/>
      <c r="AB542" s="90"/>
      <c r="AC542" s="90"/>
      <c r="AD542" s="90"/>
      <c r="AE542" s="90"/>
      <c r="AF542" s="90"/>
      <c r="AG542" s="90"/>
      <c r="AH542" s="90"/>
      <c r="AI542" s="90"/>
      <c r="AJ542" s="90"/>
      <c r="AK542" s="90"/>
      <c r="AL542" s="90"/>
      <c r="AM542" s="90"/>
      <c r="AN542" s="90"/>
      <c r="AO542" s="90"/>
      <c r="AP542" s="90"/>
      <c r="AQ542" s="90"/>
      <c r="AR542" s="90"/>
      <c r="AS542" s="90"/>
      <c r="AT542" s="90"/>
      <c r="AU542" s="90"/>
      <c r="AV542" s="90"/>
      <c r="AW542" s="90"/>
      <c r="AX542" s="90"/>
      <c r="AY542" s="90"/>
      <c r="AZ542" s="90"/>
      <c r="BA542" s="90"/>
    </row>
    <row r="543" spans="3:53">
      <c r="C543" s="91"/>
      <c r="D543" s="91"/>
      <c r="E543" s="91"/>
      <c r="F543" s="91"/>
      <c r="G543" s="91"/>
      <c r="H543" s="91"/>
      <c r="I543" s="91"/>
      <c r="J543" s="91"/>
      <c r="K543" s="91"/>
      <c r="L543" s="91"/>
      <c r="M543" s="91"/>
      <c r="N543" s="91"/>
      <c r="O543" s="91"/>
      <c r="P543" s="91"/>
      <c r="Q543" s="90"/>
      <c r="R543" s="90"/>
      <c r="S543" s="90"/>
      <c r="T543" s="90"/>
      <c r="U543" s="90"/>
      <c r="V543" s="90"/>
      <c r="W543" s="90"/>
      <c r="X543" s="90"/>
      <c r="Y543" s="90"/>
      <c r="Z543" s="90"/>
      <c r="AA543" s="90"/>
      <c r="AB543" s="90"/>
      <c r="AC543" s="90"/>
      <c r="AD543" s="90"/>
      <c r="AE543" s="90"/>
      <c r="AF543" s="90"/>
      <c r="AG543" s="90"/>
      <c r="AH543" s="90"/>
      <c r="AI543" s="90"/>
      <c r="AJ543" s="90"/>
      <c r="AK543" s="90"/>
      <c r="AL543" s="90"/>
      <c r="AM543" s="90"/>
      <c r="AN543" s="90"/>
      <c r="AO543" s="90"/>
      <c r="AP543" s="90"/>
      <c r="AQ543" s="90"/>
      <c r="AR543" s="90"/>
      <c r="AS543" s="90"/>
      <c r="AT543" s="90"/>
      <c r="AU543" s="90"/>
      <c r="AV543" s="90"/>
      <c r="AW543" s="90"/>
      <c r="AX543" s="90"/>
      <c r="AY543" s="90"/>
      <c r="AZ543" s="90"/>
      <c r="BA543" s="90"/>
    </row>
    <row r="544" spans="3:53">
      <c r="C544" s="91"/>
      <c r="D544" s="91"/>
      <c r="E544" s="91"/>
      <c r="F544" s="91"/>
      <c r="G544" s="91"/>
      <c r="H544" s="91"/>
      <c r="I544" s="91"/>
      <c r="J544" s="91"/>
      <c r="K544" s="91"/>
      <c r="L544" s="91"/>
      <c r="M544" s="91"/>
      <c r="N544" s="91"/>
      <c r="O544" s="91"/>
      <c r="P544" s="91"/>
      <c r="Q544" s="90"/>
      <c r="R544" s="90"/>
      <c r="S544" s="90"/>
      <c r="T544" s="90"/>
      <c r="U544" s="90"/>
      <c r="V544" s="90"/>
      <c r="W544" s="90"/>
      <c r="X544" s="90"/>
      <c r="Y544" s="90"/>
      <c r="Z544" s="90"/>
      <c r="AA544" s="90"/>
      <c r="AB544" s="90"/>
      <c r="AC544" s="90"/>
      <c r="AD544" s="90"/>
      <c r="AE544" s="90"/>
      <c r="AF544" s="90"/>
      <c r="AG544" s="90"/>
      <c r="AH544" s="90"/>
      <c r="AI544" s="90"/>
      <c r="AJ544" s="90"/>
      <c r="AK544" s="90"/>
      <c r="AL544" s="90"/>
      <c r="AM544" s="90"/>
      <c r="AN544" s="90"/>
      <c r="AO544" s="90"/>
      <c r="AP544" s="90"/>
      <c r="AQ544" s="90"/>
      <c r="AR544" s="90"/>
      <c r="AS544" s="90"/>
      <c r="AT544" s="90"/>
      <c r="AU544" s="90"/>
      <c r="AV544" s="90"/>
      <c r="AW544" s="90"/>
      <c r="AX544" s="90"/>
      <c r="AY544" s="90"/>
      <c r="AZ544" s="90"/>
      <c r="BA544" s="90"/>
    </row>
    <row r="545" spans="3:53">
      <c r="C545" s="91"/>
      <c r="D545" s="91"/>
      <c r="E545" s="91"/>
      <c r="F545" s="91"/>
      <c r="G545" s="91"/>
      <c r="H545" s="91"/>
      <c r="I545" s="91"/>
      <c r="J545" s="91"/>
      <c r="K545" s="91"/>
      <c r="L545" s="91"/>
      <c r="M545" s="91"/>
      <c r="N545" s="91"/>
      <c r="O545" s="91"/>
      <c r="P545" s="91"/>
      <c r="Q545" s="90"/>
      <c r="R545" s="90"/>
      <c r="S545" s="90"/>
      <c r="T545" s="90"/>
      <c r="U545" s="90"/>
      <c r="V545" s="90"/>
      <c r="W545" s="90"/>
      <c r="X545" s="90"/>
      <c r="Y545" s="90"/>
      <c r="Z545" s="90"/>
      <c r="AA545" s="90"/>
      <c r="AB545" s="90"/>
      <c r="AC545" s="90"/>
      <c r="AD545" s="90"/>
      <c r="AE545" s="90"/>
      <c r="AF545" s="90"/>
      <c r="AG545" s="90"/>
      <c r="AH545" s="90"/>
      <c r="AI545" s="90"/>
      <c r="AJ545" s="90"/>
      <c r="AK545" s="90"/>
      <c r="AL545" s="90"/>
      <c r="AM545" s="90"/>
      <c r="AN545" s="90"/>
      <c r="AO545" s="90"/>
      <c r="AP545" s="90"/>
      <c r="AQ545" s="90"/>
      <c r="AR545" s="90"/>
      <c r="AS545" s="90"/>
      <c r="AT545" s="90"/>
      <c r="AU545" s="90"/>
      <c r="AV545" s="90"/>
      <c r="AW545" s="90"/>
      <c r="AX545" s="90"/>
      <c r="AY545" s="90"/>
      <c r="AZ545" s="90"/>
      <c r="BA545" s="90"/>
    </row>
    <row r="546" spans="3:53">
      <c r="C546" s="91"/>
      <c r="D546" s="91"/>
      <c r="E546" s="91"/>
      <c r="F546" s="91"/>
      <c r="G546" s="91"/>
      <c r="H546" s="91"/>
      <c r="I546" s="91"/>
      <c r="J546" s="91"/>
      <c r="K546" s="91"/>
      <c r="L546" s="91"/>
      <c r="M546" s="91"/>
      <c r="N546" s="91"/>
      <c r="O546" s="91"/>
      <c r="P546" s="91"/>
      <c r="Q546" s="90"/>
      <c r="R546" s="90"/>
      <c r="S546" s="90"/>
      <c r="T546" s="90"/>
      <c r="U546" s="90"/>
      <c r="V546" s="90"/>
      <c r="W546" s="90"/>
      <c r="X546" s="90"/>
      <c r="Y546" s="90"/>
      <c r="Z546" s="90"/>
      <c r="AA546" s="90"/>
      <c r="AB546" s="90"/>
      <c r="AC546" s="90"/>
      <c r="AD546" s="90"/>
      <c r="AE546" s="90"/>
      <c r="AF546" s="90"/>
      <c r="AG546" s="90"/>
      <c r="AH546" s="90"/>
      <c r="AI546" s="90"/>
      <c r="AJ546" s="90"/>
      <c r="AK546" s="90"/>
      <c r="AL546" s="90"/>
      <c r="AM546" s="90"/>
      <c r="AN546" s="90"/>
      <c r="AO546" s="90"/>
      <c r="AP546" s="90"/>
      <c r="AQ546" s="90"/>
      <c r="AR546" s="90"/>
      <c r="AS546" s="90"/>
      <c r="AT546" s="90"/>
      <c r="AU546" s="90"/>
      <c r="AV546" s="90"/>
      <c r="AW546" s="90"/>
      <c r="AX546" s="90"/>
      <c r="AY546" s="90"/>
      <c r="AZ546" s="90"/>
      <c r="BA546" s="90"/>
    </row>
    <row r="547" spans="3:53">
      <c r="C547" s="91"/>
      <c r="D547" s="91"/>
      <c r="E547" s="91"/>
      <c r="F547" s="91"/>
      <c r="G547" s="91"/>
      <c r="H547" s="91"/>
      <c r="I547" s="91"/>
      <c r="J547" s="91"/>
      <c r="K547" s="91"/>
      <c r="L547" s="91"/>
      <c r="M547" s="91"/>
      <c r="N547" s="91"/>
      <c r="O547" s="91"/>
      <c r="P547" s="91"/>
      <c r="Q547" s="90"/>
      <c r="R547" s="90"/>
      <c r="S547" s="90"/>
      <c r="T547" s="90"/>
      <c r="U547" s="90"/>
      <c r="V547" s="90"/>
      <c r="W547" s="90"/>
      <c r="X547" s="90"/>
      <c r="Y547" s="90"/>
      <c r="Z547" s="90"/>
      <c r="AA547" s="90"/>
      <c r="AB547" s="90"/>
      <c r="AC547" s="90"/>
      <c r="AD547" s="90"/>
      <c r="AE547" s="90"/>
      <c r="AF547" s="90"/>
      <c r="AG547" s="90"/>
      <c r="AH547" s="90"/>
      <c r="AI547" s="90"/>
      <c r="AJ547" s="90"/>
      <c r="AK547" s="90"/>
      <c r="AL547" s="90"/>
      <c r="AM547" s="90"/>
      <c r="AN547" s="90"/>
      <c r="AO547" s="90"/>
      <c r="AP547" s="90"/>
      <c r="AQ547" s="90"/>
      <c r="AR547" s="90"/>
      <c r="AS547" s="90"/>
      <c r="AT547" s="90"/>
      <c r="AU547" s="90"/>
      <c r="AV547" s="90"/>
      <c r="AW547" s="90"/>
      <c r="AX547" s="90"/>
      <c r="AY547" s="90"/>
      <c r="AZ547" s="90"/>
      <c r="BA547" s="90"/>
    </row>
    <row r="548" spans="3:53">
      <c r="C548" s="91"/>
      <c r="D548" s="91"/>
      <c r="E548" s="91"/>
      <c r="F548" s="91"/>
      <c r="G548" s="91"/>
      <c r="H548" s="91"/>
      <c r="I548" s="91"/>
      <c r="J548" s="91"/>
      <c r="K548" s="91"/>
      <c r="L548" s="91"/>
      <c r="M548" s="91"/>
      <c r="N548" s="91"/>
      <c r="O548" s="91"/>
      <c r="P548" s="91"/>
      <c r="Q548" s="90"/>
      <c r="R548" s="90"/>
      <c r="S548" s="90"/>
      <c r="T548" s="90"/>
      <c r="U548" s="90"/>
      <c r="V548" s="90"/>
      <c r="W548" s="90"/>
      <c r="X548" s="90"/>
      <c r="Y548" s="90"/>
      <c r="Z548" s="90"/>
      <c r="AA548" s="90"/>
      <c r="AB548" s="90"/>
      <c r="AC548" s="90"/>
      <c r="AD548" s="90"/>
      <c r="AE548" s="90"/>
      <c r="AF548" s="90"/>
      <c r="AG548" s="90"/>
      <c r="AH548" s="90"/>
      <c r="AI548" s="90"/>
      <c r="AJ548" s="90"/>
      <c r="AK548" s="90"/>
      <c r="AL548" s="90"/>
      <c r="AM548" s="90"/>
      <c r="AN548" s="90"/>
      <c r="AO548" s="90"/>
      <c r="AP548" s="90"/>
      <c r="AQ548" s="90"/>
      <c r="AR548" s="90"/>
      <c r="AS548" s="90"/>
      <c r="AT548" s="90"/>
      <c r="AU548" s="90"/>
      <c r="AV548" s="90"/>
      <c r="AW548" s="90"/>
      <c r="AX548" s="90"/>
      <c r="AY548" s="90"/>
      <c r="AZ548" s="90"/>
      <c r="BA548" s="90"/>
    </row>
    <row r="549" spans="3:53">
      <c r="C549" s="91"/>
      <c r="D549" s="91"/>
      <c r="E549" s="91"/>
      <c r="F549" s="91"/>
      <c r="G549" s="91"/>
      <c r="H549" s="91"/>
      <c r="I549" s="91"/>
      <c r="J549" s="91"/>
      <c r="K549" s="91"/>
      <c r="L549" s="91"/>
      <c r="M549" s="91"/>
      <c r="N549" s="91"/>
      <c r="O549" s="91"/>
      <c r="P549" s="91"/>
      <c r="Q549" s="90"/>
      <c r="R549" s="90"/>
      <c r="S549" s="90"/>
      <c r="T549" s="90"/>
      <c r="U549" s="90"/>
      <c r="V549" s="90"/>
      <c r="W549" s="90"/>
      <c r="X549" s="90"/>
      <c r="Y549" s="90"/>
      <c r="Z549" s="90"/>
      <c r="AA549" s="90"/>
      <c r="AB549" s="90"/>
      <c r="AC549" s="90"/>
      <c r="AD549" s="90"/>
      <c r="AE549" s="90"/>
      <c r="AF549" s="90"/>
      <c r="AG549" s="90"/>
      <c r="AH549" s="90"/>
      <c r="AI549" s="90"/>
      <c r="AJ549" s="90"/>
      <c r="AK549" s="90"/>
      <c r="AL549" s="90"/>
      <c r="AM549" s="90"/>
      <c r="AN549" s="90"/>
      <c r="AO549" s="90"/>
      <c r="AP549" s="90"/>
      <c r="AQ549" s="90"/>
      <c r="AR549" s="90"/>
      <c r="AS549" s="90"/>
      <c r="AT549" s="90"/>
      <c r="AU549" s="90"/>
      <c r="AV549" s="90"/>
      <c r="AW549" s="90"/>
      <c r="AX549" s="90"/>
      <c r="AY549" s="90"/>
      <c r="AZ549" s="90"/>
      <c r="BA549" s="90"/>
    </row>
    <row r="550" spans="3:53">
      <c r="C550" s="91"/>
      <c r="D550" s="91"/>
      <c r="E550" s="91"/>
      <c r="F550" s="91"/>
      <c r="G550" s="91"/>
      <c r="H550" s="91"/>
      <c r="I550" s="91"/>
      <c r="J550" s="91"/>
      <c r="K550" s="91"/>
      <c r="L550" s="91"/>
      <c r="M550" s="91"/>
      <c r="N550" s="91"/>
      <c r="O550" s="91"/>
      <c r="P550" s="91"/>
      <c r="Q550" s="90"/>
      <c r="R550" s="90"/>
      <c r="S550" s="90"/>
      <c r="T550" s="90"/>
      <c r="U550" s="90"/>
      <c r="V550" s="90"/>
      <c r="W550" s="90"/>
      <c r="X550" s="90"/>
      <c r="Y550" s="90"/>
      <c r="Z550" s="90"/>
      <c r="AA550" s="90"/>
      <c r="AB550" s="90"/>
      <c r="AC550" s="90"/>
      <c r="AD550" s="90"/>
      <c r="AE550" s="90"/>
      <c r="AF550" s="90"/>
      <c r="AG550" s="90"/>
      <c r="AH550" s="90"/>
      <c r="AI550" s="90"/>
      <c r="AJ550" s="90"/>
      <c r="AK550" s="90"/>
      <c r="AL550" s="90"/>
      <c r="AM550" s="90"/>
      <c r="AN550" s="90"/>
      <c r="AO550" s="90"/>
      <c r="AP550" s="90"/>
      <c r="AQ550" s="90"/>
      <c r="AR550" s="90"/>
      <c r="AS550" s="90"/>
      <c r="AT550" s="90"/>
      <c r="AU550" s="90"/>
      <c r="AV550" s="90"/>
      <c r="AW550" s="90"/>
      <c r="AX550" s="90"/>
      <c r="AY550" s="90"/>
      <c r="AZ550" s="90"/>
      <c r="BA550" s="90"/>
    </row>
    <row r="551" spans="3:53">
      <c r="C551" s="91"/>
      <c r="D551" s="91"/>
      <c r="E551" s="91"/>
      <c r="F551" s="91"/>
      <c r="G551" s="91"/>
      <c r="H551" s="91"/>
      <c r="I551" s="91"/>
      <c r="J551" s="91"/>
      <c r="K551" s="91"/>
      <c r="L551" s="91"/>
      <c r="M551" s="91"/>
      <c r="N551" s="91"/>
      <c r="O551" s="91"/>
      <c r="P551" s="91"/>
      <c r="Q551" s="90"/>
      <c r="R551" s="90"/>
      <c r="S551" s="90"/>
      <c r="T551" s="90"/>
      <c r="U551" s="90"/>
      <c r="V551" s="90"/>
      <c r="W551" s="90"/>
      <c r="X551" s="90"/>
      <c r="Y551" s="90"/>
      <c r="Z551" s="90"/>
      <c r="AA551" s="90"/>
      <c r="AB551" s="90"/>
      <c r="AC551" s="90"/>
      <c r="AD551" s="90"/>
      <c r="AE551" s="90"/>
      <c r="AF551" s="90"/>
      <c r="AG551" s="90"/>
      <c r="AH551" s="90"/>
      <c r="AI551" s="90"/>
      <c r="AJ551" s="90"/>
      <c r="AK551" s="90"/>
      <c r="AL551" s="90"/>
      <c r="AM551" s="90"/>
      <c r="AN551" s="90"/>
      <c r="AO551" s="90"/>
      <c r="AP551" s="90"/>
      <c r="AQ551" s="90"/>
      <c r="AR551" s="90"/>
      <c r="AS551" s="90"/>
      <c r="AT551" s="90"/>
      <c r="AU551" s="90"/>
      <c r="AV551" s="90"/>
      <c r="AW551" s="90"/>
      <c r="AX551" s="90"/>
      <c r="AY551" s="90"/>
      <c r="AZ551" s="90"/>
      <c r="BA551" s="90"/>
    </row>
    <row r="552" spans="3:53">
      <c r="C552" s="91"/>
      <c r="D552" s="91"/>
      <c r="E552" s="91"/>
      <c r="F552" s="91"/>
      <c r="G552" s="91"/>
      <c r="H552" s="91"/>
      <c r="I552" s="91"/>
      <c r="J552" s="91"/>
      <c r="K552" s="91"/>
      <c r="L552" s="91"/>
      <c r="M552" s="91"/>
      <c r="N552" s="91"/>
      <c r="O552" s="91"/>
      <c r="P552" s="91"/>
      <c r="Q552" s="90"/>
      <c r="R552" s="90"/>
      <c r="S552" s="90"/>
      <c r="T552" s="90"/>
      <c r="U552" s="90"/>
      <c r="V552" s="90"/>
      <c r="W552" s="90"/>
      <c r="X552" s="90"/>
      <c r="Y552" s="90"/>
      <c r="Z552" s="90"/>
      <c r="AA552" s="90"/>
      <c r="AB552" s="90"/>
      <c r="AC552" s="90"/>
      <c r="AD552" s="90"/>
      <c r="AE552" s="90"/>
      <c r="AF552" s="90"/>
      <c r="AG552" s="90"/>
      <c r="AH552" s="90"/>
      <c r="AI552" s="90"/>
      <c r="AJ552" s="90"/>
      <c r="AK552" s="90"/>
      <c r="AL552" s="90"/>
      <c r="AM552" s="90"/>
      <c r="AN552" s="90"/>
      <c r="AO552" s="90"/>
      <c r="AP552" s="90"/>
      <c r="AQ552" s="90"/>
      <c r="AR552" s="90"/>
      <c r="AS552" s="90"/>
      <c r="AT552" s="90"/>
      <c r="AU552" s="90"/>
      <c r="AV552" s="90"/>
      <c r="AW552" s="90"/>
      <c r="AX552" s="90"/>
      <c r="AY552" s="90"/>
      <c r="AZ552" s="90"/>
      <c r="BA552" s="90"/>
    </row>
    <row r="553" spans="3:53">
      <c r="C553" s="91"/>
      <c r="D553" s="91"/>
      <c r="E553" s="91"/>
      <c r="F553" s="91"/>
      <c r="G553" s="91"/>
      <c r="H553" s="91"/>
      <c r="I553" s="91"/>
      <c r="J553" s="91"/>
      <c r="K553" s="91"/>
      <c r="L553" s="91"/>
      <c r="M553" s="91"/>
      <c r="N553" s="91"/>
      <c r="O553" s="91"/>
      <c r="P553" s="91"/>
      <c r="Q553" s="90"/>
      <c r="R553" s="90"/>
      <c r="S553" s="90"/>
      <c r="T553" s="90"/>
      <c r="U553" s="90"/>
      <c r="V553" s="90"/>
      <c r="W553" s="90"/>
      <c r="X553" s="90"/>
      <c r="Y553" s="90"/>
      <c r="Z553" s="90"/>
      <c r="AA553" s="90"/>
      <c r="AB553" s="90"/>
      <c r="AC553" s="90"/>
      <c r="AD553" s="90"/>
      <c r="AE553" s="90"/>
      <c r="AF553" s="90"/>
      <c r="AG553" s="90"/>
      <c r="AH553" s="90"/>
      <c r="AI553" s="90"/>
      <c r="AJ553" s="90"/>
      <c r="AK553" s="90"/>
      <c r="AL553" s="90"/>
      <c r="AM553" s="90"/>
      <c r="AN553" s="90"/>
      <c r="AO553" s="90"/>
      <c r="AP553" s="90"/>
      <c r="AQ553" s="90"/>
      <c r="AR553" s="90"/>
      <c r="AS553" s="90"/>
      <c r="AT553" s="90"/>
      <c r="AU553" s="90"/>
      <c r="AV553" s="90"/>
      <c r="AW553" s="90"/>
      <c r="AX553" s="90"/>
      <c r="AY553" s="90"/>
      <c r="AZ553" s="90"/>
      <c r="BA553" s="90"/>
    </row>
    <row r="554" spans="3:53">
      <c r="C554" s="91"/>
      <c r="D554" s="91"/>
      <c r="E554" s="91"/>
      <c r="F554" s="91"/>
      <c r="G554" s="91"/>
      <c r="H554" s="91"/>
      <c r="I554" s="91"/>
      <c r="J554" s="91"/>
      <c r="K554" s="91"/>
      <c r="L554" s="91"/>
      <c r="M554" s="91"/>
      <c r="N554" s="91"/>
      <c r="O554" s="91"/>
      <c r="P554" s="91"/>
      <c r="Q554" s="90"/>
      <c r="R554" s="90"/>
      <c r="S554" s="90"/>
      <c r="T554" s="90"/>
      <c r="U554" s="90"/>
      <c r="V554" s="90"/>
      <c r="W554" s="90"/>
      <c r="X554" s="90"/>
      <c r="Y554" s="90"/>
      <c r="Z554" s="90"/>
      <c r="AA554" s="90"/>
      <c r="AB554" s="90"/>
      <c r="AC554" s="90"/>
      <c r="AD554" s="90"/>
      <c r="AE554" s="90"/>
      <c r="AF554" s="90"/>
      <c r="AG554" s="90"/>
      <c r="AH554" s="90"/>
      <c r="AI554" s="90"/>
      <c r="AJ554" s="90"/>
      <c r="AK554" s="90"/>
      <c r="AL554" s="90"/>
      <c r="AM554" s="90"/>
      <c r="AN554" s="90"/>
      <c r="AO554" s="90"/>
      <c r="AP554" s="90"/>
      <c r="AQ554" s="90"/>
      <c r="AR554" s="90"/>
      <c r="AS554" s="90"/>
      <c r="AT554" s="90"/>
      <c r="AU554" s="90"/>
      <c r="AV554" s="90"/>
      <c r="AW554" s="90"/>
      <c r="AX554" s="90"/>
      <c r="AY554" s="90"/>
      <c r="AZ554" s="90"/>
      <c r="BA554" s="90"/>
    </row>
    <row r="555" spans="3:53">
      <c r="C555" s="91"/>
      <c r="D555" s="91"/>
      <c r="E555" s="91"/>
      <c r="F555" s="91"/>
      <c r="G555" s="91"/>
      <c r="H555" s="91"/>
      <c r="I555" s="91"/>
      <c r="J555" s="91"/>
      <c r="K555" s="91"/>
      <c r="L555" s="91"/>
      <c r="M555" s="91"/>
      <c r="N555" s="91"/>
      <c r="O555" s="91"/>
      <c r="P555" s="91"/>
      <c r="Q555" s="90"/>
      <c r="R555" s="90"/>
      <c r="S555" s="90"/>
      <c r="T555" s="90"/>
      <c r="U555" s="90"/>
      <c r="V555" s="90"/>
      <c r="W555" s="90"/>
      <c r="X555" s="90"/>
      <c r="Y555" s="90"/>
      <c r="Z555" s="90"/>
      <c r="AA555" s="90"/>
      <c r="AB555" s="90"/>
      <c r="AC555" s="90"/>
      <c r="AD555" s="90"/>
      <c r="AE555" s="90"/>
      <c r="AF555" s="90"/>
      <c r="AG555" s="90"/>
      <c r="AH555" s="90"/>
      <c r="AI555" s="90"/>
      <c r="AJ555" s="90"/>
      <c r="AK555" s="90"/>
      <c r="AL555" s="90"/>
      <c r="AM555" s="90"/>
      <c r="AN555" s="90"/>
      <c r="AO555" s="90"/>
      <c r="AP555" s="90"/>
      <c r="AQ555" s="90"/>
      <c r="AR555" s="90"/>
      <c r="AS555" s="90"/>
      <c r="AT555" s="90"/>
      <c r="AU555" s="90"/>
      <c r="AV555" s="90"/>
      <c r="AW555" s="90"/>
      <c r="AX555" s="90"/>
      <c r="AY555" s="90"/>
      <c r="AZ555" s="90"/>
      <c r="BA555" s="90"/>
    </row>
    <row r="556" spans="3:53">
      <c r="C556" s="91"/>
      <c r="D556" s="91"/>
      <c r="E556" s="91"/>
      <c r="F556" s="91"/>
      <c r="G556" s="91"/>
      <c r="H556" s="91"/>
      <c r="I556" s="91"/>
      <c r="J556" s="91"/>
      <c r="K556" s="91"/>
      <c r="L556" s="91"/>
      <c r="M556" s="91"/>
      <c r="N556" s="91"/>
      <c r="O556" s="91"/>
      <c r="P556" s="91"/>
      <c r="Q556" s="90"/>
      <c r="R556" s="90"/>
      <c r="S556" s="90"/>
      <c r="T556" s="90"/>
      <c r="U556" s="90"/>
      <c r="V556" s="90"/>
      <c r="W556" s="90"/>
      <c r="X556" s="90"/>
      <c r="Y556" s="90"/>
      <c r="Z556" s="90"/>
      <c r="AA556" s="90"/>
      <c r="AB556" s="90"/>
      <c r="AC556" s="90"/>
      <c r="AD556" s="90"/>
      <c r="AE556" s="90"/>
      <c r="AF556" s="90"/>
      <c r="AG556" s="90"/>
      <c r="AH556" s="90"/>
      <c r="AI556" s="90"/>
      <c r="AJ556" s="90"/>
      <c r="AK556" s="90"/>
      <c r="AL556" s="90"/>
      <c r="AM556" s="90"/>
      <c r="AN556" s="90"/>
      <c r="AO556" s="90"/>
      <c r="AP556" s="90"/>
      <c r="AQ556" s="90"/>
      <c r="AR556" s="90"/>
      <c r="AS556" s="90"/>
      <c r="AT556" s="90"/>
      <c r="AU556" s="90"/>
      <c r="AV556" s="90"/>
      <c r="AW556" s="90"/>
      <c r="AX556" s="90"/>
      <c r="AY556" s="90"/>
      <c r="AZ556" s="90"/>
      <c r="BA556" s="90"/>
    </row>
    <row r="557" spans="3:53">
      <c r="C557" s="91"/>
      <c r="D557" s="91"/>
      <c r="E557" s="91"/>
      <c r="F557" s="91"/>
      <c r="G557" s="91"/>
      <c r="H557" s="91"/>
      <c r="I557" s="91"/>
      <c r="J557" s="91"/>
      <c r="K557" s="91"/>
      <c r="L557" s="91"/>
      <c r="M557" s="91"/>
      <c r="N557" s="91"/>
      <c r="O557" s="91"/>
      <c r="P557" s="91"/>
      <c r="Q557" s="90"/>
      <c r="R557" s="90"/>
      <c r="S557" s="90"/>
      <c r="T557" s="90"/>
      <c r="U557" s="90"/>
      <c r="V557" s="90"/>
      <c r="W557" s="90"/>
      <c r="X557" s="90"/>
      <c r="Y557" s="90"/>
      <c r="Z557" s="90"/>
      <c r="AA557" s="90"/>
      <c r="AB557" s="90"/>
      <c r="AC557" s="90"/>
      <c r="AD557" s="90"/>
      <c r="AE557" s="90"/>
      <c r="AF557" s="90"/>
      <c r="AG557" s="90"/>
      <c r="AH557" s="90"/>
      <c r="AI557" s="90"/>
      <c r="AJ557" s="90"/>
      <c r="AK557" s="90"/>
      <c r="AL557" s="90"/>
      <c r="AM557" s="90"/>
      <c r="AN557" s="90"/>
      <c r="AO557" s="90"/>
      <c r="AP557" s="90"/>
      <c r="AQ557" s="90"/>
      <c r="AR557" s="90"/>
      <c r="AS557" s="90"/>
      <c r="AT557" s="90"/>
      <c r="AU557" s="90"/>
      <c r="AV557" s="90"/>
      <c r="AW557" s="90"/>
      <c r="AX557" s="90"/>
      <c r="AY557" s="90"/>
      <c r="AZ557" s="90"/>
      <c r="BA557" s="90"/>
    </row>
    <row r="558" spans="3:53">
      <c r="C558" s="91"/>
      <c r="D558" s="91"/>
      <c r="E558" s="91"/>
      <c r="F558" s="91"/>
      <c r="G558" s="91"/>
      <c r="H558" s="91"/>
      <c r="I558" s="91"/>
      <c r="J558" s="91"/>
      <c r="K558" s="91"/>
      <c r="L558" s="91"/>
      <c r="M558" s="91"/>
      <c r="N558" s="91"/>
      <c r="O558" s="91"/>
      <c r="P558" s="91"/>
      <c r="Q558" s="90"/>
      <c r="R558" s="90"/>
      <c r="S558" s="90"/>
      <c r="T558" s="90"/>
      <c r="U558" s="90"/>
      <c r="V558" s="90"/>
      <c r="W558" s="90"/>
      <c r="X558" s="90"/>
      <c r="Y558" s="90"/>
      <c r="Z558" s="90"/>
      <c r="AA558" s="90"/>
      <c r="AB558" s="90"/>
      <c r="AC558" s="90"/>
      <c r="AD558" s="90"/>
      <c r="AE558" s="90"/>
      <c r="AF558" s="90"/>
      <c r="AG558" s="90"/>
      <c r="AH558" s="90"/>
      <c r="AI558" s="90"/>
      <c r="AJ558" s="90"/>
      <c r="AK558" s="90"/>
      <c r="AL558" s="90"/>
      <c r="AM558" s="90"/>
      <c r="AN558" s="90"/>
      <c r="AO558" s="90"/>
      <c r="AP558" s="90"/>
      <c r="AQ558" s="90"/>
      <c r="AR558" s="90"/>
      <c r="AS558" s="90"/>
      <c r="AT558" s="90"/>
      <c r="AU558" s="90"/>
      <c r="AV558" s="90"/>
      <c r="AW558" s="90"/>
      <c r="AX558" s="90"/>
      <c r="AY558" s="90"/>
      <c r="AZ558" s="90"/>
      <c r="BA558" s="90"/>
    </row>
    <row r="559" spans="3:53">
      <c r="C559" s="91"/>
      <c r="D559" s="91"/>
      <c r="E559" s="91"/>
      <c r="F559" s="91"/>
      <c r="G559" s="91"/>
      <c r="H559" s="91"/>
      <c r="I559" s="91"/>
      <c r="J559" s="91"/>
      <c r="K559" s="91"/>
      <c r="L559" s="91"/>
      <c r="M559" s="91"/>
      <c r="N559" s="91"/>
      <c r="O559" s="91"/>
      <c r="P559" s="91"/>
      <c r="Q559" s="90"/>
      <c r="R559" s="90"/>
      <c r="S559" s="90"/>
      <c r="T559" s="90"/>
      <c r="U559" s="90"/>
      <c r="V559" s="90"/>
      <c r="W559" s="90"/>
      <c r="X559" s="90"/>
      <c r="Y559" s="90"/>
      <c r="Z559" s="90"/>
      <c r="AA559" s="90"/>
      <c r="AB559" s="90"/>
      <c r="AC559" s="90"/>
      <c r="AD559" s="90"/>
      <c r="AE559" s="90"/>
      <c r="AF559" s="90"/>
      <c r="AG559" s="90"/>
      <c r="AH559" s="90"/>
      <c r="AI559" s="90"/>
      <c r="AJ559" s="90"/>
      <c r="AK559" s="90"/>
      <c r="AL559" s="90"/>
      <c r="AM559" s="90"/>
      <c r="AN559" s="90"/>
      <c r="AO559" s="90"/>
      <c r="AP559" s="90"/>
      <c r="AQ559" s="90"/>
      <c r="AR559" s="90"/>
      <c r="AS559" s="90"/>
      <c r="AT559" s="90"/>
      <c r="AU559" s="90"/>
      <c r="AV559" s="90"/>
      <c r="AW559" s="90"/>
      <c r="AX559" s="90"/>
      <c r="AY559" s="90"/>
      <c r="AZ559" s="90"/>
      <c r="BA559" s="90"/>
    </row>
    <row r="560" spans="3:53">
      <c r="C560" s="91"/>
      <c r="D560" s="91"/>
      <c r="E560" s="91"/>
      <c r="F560" s="91"/>
      <c r="G560" s="91"/>
      <c r="H560" s="91"/>
      <c r="I560" s="91"/>
      <c r="J560" s="91"/>
      <c r="K560" s="91"/>
      <c r="L560" s="91"/>
      <c r="M560" s="91"/>
      <c r="N560" s="91"/>
      <c r="O560" s="91"/>
      <c r="P560" s="91"/>
      <c r="Q560" s="90"/>
      <c r="R560" s="90"/>
      <c r="S560" s="90"/>
      <c r="T560" s="90"/>
      <c r="U560" s="90"/>
      <c r="V560" s="90"/>
      <c r="W560" s="90"/>
      <c r="X560" s="90"/>
      <c r="Y560" s="90"/>
      <c r="Z560" s="90"/>
      <c r="AA560" s="90"/>
      <c r="AB560" s="90"/>
      <c r="AC560" s="90"/>
      <c r="AD560" s="90"/>
      <c r="AE560" s="90"/>
      <c r="AF560" s="90"/>
      <c r="AG560" s="90"/>
      <c r="AH560" s="90"/>
      <c r="AI560" s="90"/>
      <c r="AJ560" s="90"/>
      <c r="AK560" s="90"/>
      <c r="AL560" s="90"/>
      <c r="AM560" s="90"/>
      <c r="AN560" s="90"/>
      <c r="AO560" s="90"/>
      <c r="AP560" s="90"/>
      <c r="AQ560" s="90"/>
      <c r="AR560" s="90"/>
      <c r="AS560" s="90"/>
      <c r="AT560" s="90"/>
      <c r="AU560" s="90"/>
      <c r="AV560" s="90"/>
      <c r="AW560" s="90"/>
      <c r="AX560" s="90"/>
      <c r="AY560" s="90"/>
      <c r="AZ560" s="90"/>
      <c r="BA560" s="90"/>
    </row>
    <row r="561" spans="3:53">
      <c r="C561" s="91"/>
      <c r="D561" s="91"/>
      <c r="E561" s="91"/>
      <c r="F561" s="91"/>
      <c r="G561" s="91"/>
      <c r="H561" s="91"/>
      <c r="I561" s="91"/>
      <c r="J561" s="91"/>
      <c r="K561" s="91"/>
      <c r="L561" s="91"/>
      <c r="M561" s="91"/>
      <c r="N561" s="91"/>
      <c r="O561" s="91"/>
      <c r="P561" s="91"/>
      <c r="Q561" s="90"/>
      <c r="R561" s="90"/>
      <c r="S561" s="90"/>
      <c r="T561" s="90"/>
      <c r="U561" s="90"/>
      <c r="V561" s="90"/>
      <c r="W561" s="90"/>
      <c r="X561" s="90"/>
      <c r="Y561" s="90"/>
      <c r="Z561" s="90"/>
      <c r="AA561" s="90"/>
      <c r="AB561" s="90"/>
      <c r="AC561" s="90"/>
      <c r="AD561" s="90"/>
      <c r="AE561" s="90"/>
      <c r="AF561" s="90"/>
      <c r="AG561" s="90"/>
      <c r="AH561" s="90"/>
      <c r="AI561" s="90"/>
      <c r="AJ561" s="90"/>
      <c r="AK561" s="90"/>
      <c r="AL561" s="90"/>
      <c r="AM561" s="90"/>
      <c r="AN561" s="90"/>
      <c r="AO561" s="90"/>
      <c r="AP561" s="90"/>
      <c r="AQ561" s="90"/>
      <c r="AR561" s="90"/>
      <c r="AS561" s="90"/>
      <c r="AT561" s="90"/>
      <c r="AU561" s="90"/>
      <c r="AV561" s="90"/>
      <c r="AW561" s="90"/>
      <c r="AX561" s="90"/>
      <c r="AY561" s="90"/>
      <c r="AZ561" s="90"/>
      <c r="BA561" s="90"/>
    </row>
    <row r="562" spans="3:53">
      <c r="C562" s="91"/>
      <c r="D562" s="91"/>
      <c r="E562" s="91"/>
      <c r="F562" s="91"/>
      <c r="G562" s="91"/>
      <c r="H562" s="91"/>
      <c r="I562" s="91"/>
      <c r="J562" s="91"/>
      <c r="K562" s="91"/>
      <c r="L562" s="91"/>
      <c r="M562" s="91"/>
      <c r="N562" s="91"/>
      <c r="O562" s="91"/>
      <c r="P562" s="91"/>
      <c r="Q562" s="90"/>
      <c r="R562" s="90"/>
      <c r="S562" s="90"/>
      <c r="T562" s="90"/>
      <c r="U562" s="90"/>
      <c r="V562" s="90"/>
      <c r="W562" s="90"/>
      <c r="X562" s="90"/>
      <c r="Y562" s="90"/>
      <c r="Z562" s="90"/>
      <c r="AA562" s="90"/>
      <c r="AB562" s="90"/>
      <c r="AC562" s="90"/>
      <c r="AD562" s="90"/>
      <c r="AE562" s="90"/>
      <c r="AF562" s="90"/>
      <c r="AG562" s="90"/>
      <c r="AH562" s="90"/>
      <c r="AI562" s="90"/>
      <c r="AJ562" s="90"/>
      <c r="AK562" s="90"/>
      <c r="AL562" s="90"/>
      <c r="AM562" s="90"/>
      <c r="AN562" s="90"/>
      <c r="AO562" s="90"/>
      <c r="AP562" s="90"/>
      <c r="AQ562" s="90"/>
      <c r="AR562" s="90"/>
      <c r="AS562" s="90"/>
      <c r="AT562" s="90"/>
      <c r="AU562" s="90"/>
      <c r="AV562" s="90"/>
      <c r="AW562" s="90"/>
      <c r="AX562" s="90"/>
      <c r="AY562" s="90"/>
      <c r="AZ562" s="90"/>
      <c r="BA562" s="90"/>
    </row>
    <row r="563" spans="3:53">
      <c r="C563" s="91"/>
      <c r="D563" s="91"/>
      <c r="E563" s="91"/>
      <c r="F563" s="91"/>
      <c r="G563" s="91"/>
      <c r="H563" s="91"/>
      <c r="I563" s="91"/>
      <c r="J563" s="91"/>
      <c r="K563" s="91"/>
      <c r="L563" s="91"/>
      <c r="M563" s="91"/>
      <c r="N563" s="91"/>
      <c r="O563" s="91"/>
      <c r="P563" s="91"/>
      <c r="Q563" s="90"/>
      <c r="R563" s="90"/>
      <c r="S563" s="90"/>
      <c r="T563" s="90"/>
      <c r="U563" s="90"/>
      <c r="V563" s="90"/>
      <c r="W563" s="90"/>
      <c r="X563" s="90"/>
      <c r="Y563" s="90"/>
      <c r="Z563" s="90"/>
      <c r="AA563" s="90"/>
      <c r="AB563" s="90"/>
      <c r="AC563" s="90"/>
      <c r="AD563" s="90"/>
      <c r="AE563" s="90"/>
      <c r="AF563" s="90"/>
      <c r="AG563" s="90"/>
      <c r="AH563" s="90"/>
      <c r="AI563" s="90"/>
      <c r="AJ563" s="90"/>
      <c r="AK563" s="90"/>
      <c r="AL563" s="90"/>
      <c r="AM563" s="90"/>
      <c r="AN563" s="90"/>
      <c r="AO563" s="90"/>
      <c r="AP563" s="90"/>
      <c r="AQ563" s="90"/>
      <c r="AR563" s="90"/>
      <c r="AS563" s="90"/>
      <c r="AT563" s="90"/>
      <c r="AU563" s="90"/>
      <c r="AV563" s="90"/>
      <c r="AW563" s="90"/>
      <c r="AX563" s="90"/>
      <c r="AY563" s="90"/>
      <c r="AZ563" s="90"/>
      <c r="BA563" s="90"/>
    </row>
    <row r="564" spans="3:53">
      <c r="C564" s="91"/>
      <c r="D564" s="91"/>
      <c r="E564" s="91"/>
      <c r="F564" s="91"/>
      <c r="G564" s="91"/>
      <c r="H564" s="91"/>
      <c r="I564" s="91"/>
      <c r="J564" s="91"/>
      <c r="K564" s="91"/>
      <c r="L564" s="91"/>
      <c r="M564" s="91"/>
      <c r="N564" s="91"/>
      <c r="O564" s="91"/>
      <c r="P564" s="91"/>
      <c r="Q564" s="90"/>
      <c r="R564" s="90"/>
      <c r="S564" s="90"/>
      <c r="T564" s="90"/>
      <c r="U564" s="90"/>
      <c r="V564" s="90"/>
      <c r="W564" s="90"/>
      <c r="X564" s="90"/>
      <c r="Y564" s="90"/>
      <c r="Z564" s="90"/>
      <c r="AA564" s="90"/>
      <c r="AB564" s="90"/>
      <c r="AC564" s="90"/>
      <c r="AD564" s="90"/>
      <c r="AE564" s="90"/>
      <c r="AF564" s="90"/>
      <c r="AG564" s="90"/>
      <c r="AH564" s="90"/>
      <c r="AI564" s="90"/>
      <c r="AJ564" s="90"/>
      <c r="AK564" s="90"/>
      <c r="AL564" s="90"/>
      <c r="AM564" s="90"/>
      <c r="AN564" s="90"/>
      <c r="AO564" s="90"/>
      <c r="AP564" s="90"/>
      <c r="AQ564" s="90"/>
      <c r="AR564" s="90"/>
      <c r="AS564" s="90"/>
      <c r="AT564" s="90"/>
      <c r="AU564" s="90"/>
      <c r="AV564" s="90"/>
      <c r="AW564" s="90"/>
      <c r="AX564" s="90"/>
      <c r="AY564" s="90"/>
      <c r="AZ564" s="90"/>
      <c r="BA564" s="90"/>
    </row>
    <row r="565" spans="3:53">
      <c r="C565" s="91"/>
      <c r="D565" s="91"/>
      <c r="E565" s="91"/>
      <c r="F565" s="91"/>
      <c r="G565" s="91"/>
      <c r="H565" s="91"/>
      <c r="I565" s="91"/>
      <c r="J565" s="91"/>
      <c r="K565" s="91"/>
      <c r="L565" s="91"/>
      <c r="M565" s="91"/>
      <c r="N565" s="91"/>
      <c r="O565" s="91"/>
      <c r="P565" s="91"/>
      <c r="Q565" s="90"/>
      <c r="R565" s="90"/>
      <c r="S565" s="90"/>
      <c r="T565" s="90"/>
      <c r="U565" s="90"/>
      <c r="V565" s="90"/>
      <c r="W565" s="90"/>
      <c r="X565" s="90"/>
      <c r="Y565" s="90"/>
      <c r="Z565" s="90"/>
      <c r="AA565" s="90"/>
      <c r="AB565" s="90"/>
      <c r="AC565" s="90"/>
      <c r="AD565" s="90"/>
      <c r="AE565" s="90"/>
      <c r="AF565" s="90"/>
      <c r="AG565" s="90"/>
      <c r="AH565" s="90"/>
      <c r="AI565" s="90"/>
      <c r="AJ565" s="90"/>
      <c r="AK565" s="90"/>
      <c r="AL565" s="90"/>
      <c r="AM565" s="90"/>
      <c r="AN565" s="90"/>
      <c r="AO565" s="90"/>
      <c r="AP565" s="90"/>
      <c r="AQ565" s="90"/>
      <c r="AR565" s="90"/>
      <c r="AS565" s="90"/>
      <c r="AT565" s="90"/>
      <c r="AU565" s="90"/>
      <c r="AV565" s="90"/>
      <c r="AW565" s="90"/>
      <c r="AX565" s="90"/>
      <c r="AY565" s="90"/>
      <c r="AZ565" s="90"/>
      <c r="BA565" s="90"/>
    </row>
    <row r="566" spans="3:53">
      <c r="C566" s="91"/>
      <c r="D566" s="91"/>
      <c r="E566" s="91"/>
      <c r="F566" s="91"/>
      <c r="G566" s="91"/>
      <c r="H566" s="91"/>
      <c r="I566" s="91"/>
      <c r="J566" s="91"/>
      <c r="K566" s="91"/>
      <c r="L566" s="91"/>
      <c r="M566" s="91"/>
      <c r="N566" s="91"/>
      <c r="O566" s="91"/>
      <c r="P566" s="91"/>
      <c r="Q566" s="90"/>
      <c r="R566" s="90"/>
      <c r="S566" s="90"/>
      <c r="T566" s="90"/>
      <c r="U566" s="90"/>
      <c r="V566" s="90"/>
      <c r="W566" s="90"/>
      <c r="X566" s="90"/>
      <c r="Y566" s="90"/>
      <c r="Z566" s="90"/>
      <c r="AA566" s="90"/>
      <c r="AB566" s="90"/>
      <c r="AC566" s="90"/>
      <c r="AD566" s="90"/>
      <c r="AE566" s="90"/>
      <c r="AF566" s="90"/>
      <c r="AG566" s="90"/>
      <c r="AH566" s="90"/>
      <c r="AI566" s="90"/>
      <c r="AJ566" s="90"/>
      <c r="AK566" s="90"/>
      <c r="AL566" s="90"/>
      <c r="AM566" s="90"/>
      <c r="AN566" s="90"/>
      <c r="AO566" s="90"/>
      <c r="AP566" s="90"/>
      <c r="AQ566" s="90"/>
      <c r="AR566" s="90"/>
      <c r="AS566" s="90"/>
      <c r="AT566" s="90"/>
      <c r="AU566" s="90"/>
      <c r="AV566" s="90"/>
      <c r="AW566" s="90"/>
      <c r="AX566" s="90"/>
      <c r="AY566" s="90"/>
      <c r="AZ566" s="90"/>
      <c r="BA566" s="90"/>
    </row>
    <row r="567" spans="3:53">
      <c r="C567" s="91"/>
      <c r="D567" s="91"/>
      <c r="E567" s="91"/>
      <c r="F567" s="91"/>
      <c r="G567" s="91"/>
      <c r="H567" s="91"/>
      <c r="I567" s="91"/>
      <c r="J567" s="91"/>
      <c r="K567" s="91"/>
      <c r="L567" s="91"/>
      <c r="M567" s="91"/>
      <c r="N567" s="91"/>
      <c r="O567" s="91"/>
      <c r="P567" s="91"/>
      <c r="Q567" s="90"/>
      <c r="R567" s="90"/>
      <c r="S567" s="90"/>
      <c r="T567" s="90"/>
      <c r="U567" s="90"/>
      <c r="V567" s="90"/>
      <c r="W567" s="90"/>
      <c r="X567" s="90"/>
      <c r="Y567" s="90"/>
      <c r="Z567" s="90"/>
      <c r="AA567" s="90"/>
      <c r="AB567" s="90"/>
      <c r="AC567" s="90"/>
      <c r="AD567" s="90"/>
      <c r="AE567" s="90"/>
      <c r="AF567" s="90"/>
      <c r="AG567" s="90"/>
      <c r="AH567" s="90"/>
      <c r="AI567" s="90"/>
      <c r="AJ567" s="90"/>
      <c r="AK567" s="90"/>
      <c r="AL567" s="90"/>
      <c r="AM567" s="90"/>
      <c r="AN567" s="90"/>
      <c r="AO567" s="90"/>
      <c r="AP567" s="90"/>
      <c r="AQ567" s="90"/>
      <c r="AR567" s="90"/>
      <c r="AS567" s="90"/>
      <c r="AT567" s="90"/>
      <c r="AU567" s="90"/>
      <c r="AV567" s="90"/>
      <c r="AW567" s="90"/>
      <c r="AX567" s="90"/>
      <c r="AY567" s="90"/>
      <c r="AZ567" s="90"/>
      <c r="BA567" s="90"/>
    </row>
    <row r="568" spans="3:53">
      <c r="C568" s="91"/>
      <c r="D568" s="91"/>
      <c r="E568" s="91"/>
      <c r="F568" s="91"/>
      <c r="G568" s="91"/>
      <c r="H568" s="91"/>
      <c r="I568" s="91"/>
      <c r="J568" s="91"/>
      <c r="K568" s="91"/>
      <c r="L568" s="91"/>
      <c r="M568" s="91"/>
      <c r="N568" s="91"/>
      <c r="O568" s="91"/>
      <c r="P568" s="91"/>
      <c r="Q568" s="90"/>
      <c r="R568" s="90"/>
      <c r="S568" s="90"/>
      <c r="T568" s="90"/>
      <c r="U568" s="90"/>
      <c r="V568" s="90"/>
      <c r="W568" s="90"/>
      <c r="X568" s="90"/>
      <c r="Y568" s="90"/>
      <c r="Z568" s="90"/>
      <c r="AA568" s="90"/>
      <c r="AB568" s="90"/>
      <c r="AC568" s="90"/>
      <c r="AD568" s="90"/>
      <c r="AE568" s="90"/>
      <c r="AF568" s="90"/>
      <c r="AG568" s="90"/>
      <c r="AH568" s="90"/>
      <c r="AI568" s="90"/>
      <c r="AJ568" s="90"/>
      <c r="AK568" s="90"/>
      <c r="AL568" s="90"/>
      <c r="AM568" s="90"/>
      <c r="AN568" s="90"/>
      <c r="AO568" s="90"/>
      <c r="AP568" s="90"/>
      <c r="AQ568" s="90"/>
      <c r="AR568" s="90"/>
      <c r="AS568" s="90"/>
      <c r="AT568" s="90"/>
      <c r="AU568" s="90"/>
      <c r="AV568" s="90"/>
      <c r="AW568" s="90"/>
      <c r="AX568" s="90"/>
      <c r="AY568" s="90"/>
      <c r="AZ568" s="90"/>
      <c r="BA568" s="90"/>
    </row>
    <row r="569" spans="3:53">
      <c r="C569" s="91"/>
      <c r="D569" s="91"/>
      <c r="E569" s="91"/>
      <c r="F569" s="91"/>
      <c r="G569" s="91"/>
      <c r="H569" s="91"/>
      <c r="I569" s="91"/>
      <c r="J569" s="91"/>
      <c r="K569" s="91"/>
      <c r="L569" s="91"/>
      <c r="M569" s="91"/>
      <c r="N569" s="91"/>
      <c r="O569" s="91"/>
      <c r="P569" s="91"/>
      <c r="Q569" s="90"/>
      <c r="R569" s="90"/>
      <c r="S569" s="90"/>
      <c r="T569" s="90"/>
      <c r="U569" s="90"/>
      <c r="V569" s="90"/>
      <c r="W569" s="90"/>
      <c r="X569" s="90"/>
      <c r="Y569" s="90"/>
      <c r="Z569" s="90"/>
      <c r="AA569" s="90"/>
      <c r="AB569" s="90"/>
      <c r="AC569" s="90"/>
      <c r="AD569" s="90"/>
      <c r="AE569" s="90"/>
      <c r="AF569" s="90"/>
      <c r="AG569" s="90"/>
      <c r="AH569" s="90"/>
      <c r="AI569" s="90"/>
      <c r="AJ569" s="90"/>
      <c r="AK569" s="90"/>
      <c r="AL569" s="90"/>
      <c r="AM569" s="90"/>
      <c r="AN569" s="90"/>
      <c r="AO569" s="90"/>
      <c r="AP569" s="90"/>
      <c r="AQ569" s="90"/>
      <c r="AR569" s="90"/>
      <c r="AS569" s="90"/>
      <c r="AT569" s="90"/>
      <c r="AU569" s="90"/>
      <c r="AV569" s="90"/>
      <c r="AW569" s="90"/>
      <c r="AX569" s="90"/>
      <c r="AY569" s="90"/>
      <c r="AZ569" s="90"/>
      <c r="BA569" s="90"/>
    </row>
    <row r="570" spans="3:53">
      <c r="C570" s="91"/>
      <c r="D570" s="91"/>
      <c r="E570" s="91"/>
      <c r="F570" s="91"/>
      <c r="G570" s="91"/>
      <c r="H570" s="91"/>
      <c r="I570" s="91"/>
      <c r="J570" s="91"/>
      <c r="K570" s="91"/>
      <c r="L570" s="91"/>
      <c r="M570" s="91"/>
      <c r="N570" s="91"/>
      <c r="O570" s="91"/>
      <c r="P570" s="91"/>
      <c r="Q570" s="90"/>
      <c r="R570" s="90"/>
      <c r="S570" s="90"/>
      <c r="T570" s="90"/>
      <c r="U570" s="90"/>
      <c r="V570" s="90"/>
      <c r="W570" s="90"/>
      <c r="X570" s="90"/>
      <c r="Y570" s="90"/>
      <c r="Z570" s="90"/>
      <c r="AA570" s="90"/>
      <c r="AB570" s="90"/>
      <c r="AC570" s="90"/>
      <c r="AD570" s="90"/>
      <c r="AE570" s="90"/>
      <c r="AF570" s="90"/>
      <c r="AG570" s="90"/>
      <c r="AH570" s="90"/>
      <c r="AI570" s="90"/>
      <c r="AJ570" s="90"/>
      <c r="AK570" s="90"/>
      <c r="AL570" s="90"/>
      <c r="AM570" s="90"/>
      <c r="AN570" s="90"/>
      <c r="AO570" s="90"/>
      <c r="AP570" s="90"/>
      <c r="AQ570" s="90"/>
      <c r="AR570" s="90"/>
      <c r="AS570" s="90"/>
      <c r="AT570" s="90"/>
      <c r="AU570" s="90"/>
      <c r="AV570" s="90"/>
      <c r="AW570" s="90"/>
      <c r="AX570" s="90"/>
      <c r="AY570" s="90"/>
      <c r="AZ570" s="90"/>
      <c r="BA570" s="90"/>
    </row>
    <row r="571" spans="3:53">
      <c r="C571" s="91"/>
      <c r="D571" s="91"/>
      <c r="E571" s="91"/>
      <c r="F571" s="91"/>
      <c r="G571" s="91"/>
      <c r="H571" s="91"/>
      <c r="I571" s="91"/>
      <c r="J571" s="91"/>
      <c r="K571" s="91"/>
      <c r="L571" s="91"/>
      <c r="M571" s="91"/>
      <c r="N571" s="91"/>
      <c r="O571" s="91"/>
      <c r="P571" s="91"/>
      <c r="Q571" s="90"/>
      <c r="R571" s="90"/>
      <c r="S571" s="90"/>
      <c r="T571" s="90"/>
      <c r="U571" s="90"/>
      <c r="V571" s="90"/>
      <c r="W571" s="90"/>
      <c r="X571" s="90"/>
      <c r="Y571" s="90"/>
      <c r="Z571" s="90"/>
      <c r="AA571" s="90"/>
      <c r="AB571" s="90"/>
      <c r="AC571" s="90"/>
      <c r="AD571" s="90"/>
      <c r="AE571" s="90"/>
      <c r="AF571" s="90"/>
      <c r="AG571" s="90"/>
      <c r="AH571" s="90"/>
      <c r="AI571" s="90"/>
      <c r="AJ571" s="90"/>
      <c r="AK571" s="90"/>
      <c r="AL571" s="90"/>
      <c r="AM571" s="90"/>
      <c r="AN571" s="90"/>
      <c r="AO571" s="90"/>
      <c r="AP571" s="90"/>
      <c r="AQ571" s="90"/>
      <c r="AR571" s="90"/>
      <c r="AS571" s="90"/>
      <c r="AT571" s="90"/>
      <c r="AU571" s="90"/>
      <c r="AV571" s="90"/>
      <c r="AW571" s="90"/>
      <c r="AX571" s="90"/>
      <c r="AY571" s="90"/>
      <c r="AZ571" s="90"/>
      <c r="BA571" s="90"/>
    </row>
    <row r="572" spans="3:53">
      <c r="C572" s="91"/>
      <c r="D572" s="91"/>
      <c r="E572" s="91"/>
      <c r="F572" s="91"/>
      <c r="G572" s="91"/>
      <c r="H572" s="91"/>
      <c r="I572" s="91"/>
      <c r="J572" s="91"/>
      <c r="K572" s="91"/>
      <c r="L572" s="91"/>
      <c r="M572" s="91"/>
      <c r="N572" s="91"/>
      <c r="O572" s="91"/>
      <c r="P572" s="91"/>
      <c r="Q572" s="90"/>
      <c r="R572" s="90"/>
      <c r="S572" s="90"/>
      <c r="T572" s="90"/>
      <c r="U572" s="90"/>
      <c r="V572" s="90"/>
      <c r="W572" s="90"/>
      <c r="X572" s="90"/>
      <c r="Y572" s="90"/>
      <c r="Z572" s="90"/>
      <c r="AA572" s="90"/>
      <c r="AB572" s="90"/>
      <c r="AC572" s="90"/>
      <c r="AD572" s="90"/>
      <c r="AE572" s="90"/>
      <c r="AF572" s="90"/>
      <c r="AG572" s="90"/>
      <c r="AH572" s="90"/>
      <c r="AI572" s="90"/>
      <c r="AJ572" s="90"/>
      <c r="AK572" s="90"/>
      <c r="AL572" s="90"/>
      <c r="AM572" s="90"/>
      <c r="AN572" s="90"/>
      <c r="AO572" s="90"/>
      <c r="AP572" s="90"/>
      <c r="AQ572" s="90"/>
      <c r="AR572" s="90"/>
      <c r="AS572" s="90"/>
      <c r="AT572" s="90"/>
      <c r="AU572" s="90"/>
      <c r="AV572" s="90"/>
      <c r="AW572" s="90"/>
      <c r="AX572" s="90"/>
      <c r="AY572" s="90"/>
      <c r="AZ572" s="90"/>
      <c r="BA572" s="90"/>
    </row>
    <row r="573" spans="3:53">
      <c r="C573" s="91"/>
      <c r="D573" s="91"/>
      <c r="E573" s="91"/>
      <c r="F573" s="91"/>
      <c r="G573" s="91"/>
      <c r="H573" s="91"/>
      <c r="I573" s="91"/>
      <c r="J573" s="91"/>
      <c r="K573" s="91"/>
      <c r="L573" s="91"/>
      <c r="M573" s="91"/>
      <c r="N573" s="91"/>
      <c r="O573" s="91"/>
      <c r="P573" s="91"/>
      <c r="Q573" s="90"/>
      <c r="R573" s="90"/>
      <c r="S573" s="90"/>
      <c r="T573" s="90"/>
      <c r="U573" s="90"/>
      <c r="V573" s="90"/>
      <c r="W573" s="90"/>
      <c r="X573" s="90"/>
      <c r="Y573" s="90"/>
      <c r="Z573" s="90"/>
      <c r="AA573" s="90"/>
      <c r="AB573" s="90"/>
      <c r="AC573" s="90"/>
      <c r="AD573" s="90"/>
      <c r="AE573" s="90"/>
      <c r="AF573" s="90"/>
      <c r="AG573" s="90"/>
      <c r="AH573" s="90"/>
      <c r="AI573" s="90"/>
      <c r="AJ573" s="90"/>
      <c r="AK573" s="90"/>
      <c r="AL573" s="90"/>
      <c r="AM573" s="90"/>
      <c r="AN573" s="90"/>
      <c r="AO573" s="90"/>
      <c r="AP573" s="90"/>
      <c r="AQ573" s="90"/>
      <c r="AR573" s="90"/>
      <c r="AS573" s="90"/>
      <c r="AT573" s="90"/>
      <c r="AU573" s="90"/>
      <c r="AV573" s="90"/>
      <c r="AW573" s="90"/>
      <c r="AX573" s="90"/>
      <c r="AY573" s="90"/>
      <c r="AZ573" s="90"/>
      <c r="BA573" s="90"/>
    </row>
    <row r="574" spans="3:53">
      <c r="C574" s="91"/>
      <c r="D574" s="91"/>
      <c r="E574" s="91"/>
      <c r="F574" s="91"/>
      <c r="G574" s="91"/>
      <c r="H574" s="91"/>
      <c r="I574" s="91"/>
      <c r="J574" s="91"/>
      <c r="K574" s="91"/>
      <c r="L574" s="91"/>
      <c r="M574" s="91"/>
      <c r="N574" s="91"/>
      <c r="O574" s="91"/>
      <c r="P574" s="91"/>
      <c r="Q574" s="90"/>
      <c r="R574" s="90"/>
      <c r="S574" s="90"/>
      <c r="T574" s="90"/>
      <c r="U574" s="90"/>
      <c r="V574" s="90"/>
      <c r="W574" s="90"/>
      <c r="X574" s="90"/>
      <c r="Y574" s="90"/>
      <c r="Z574" s="90"/>
      <c r="AA574" s="90"/>
      <c r="AB574" s="90"/>
      <c r="AC574" s="90"/>
      <c r="AD574" s="90"/>
      <c r="AE574" s="90"/>
      <c r="AF574" s="90"/>
      <c r="AG574" s="90"/>
      <c r="AH574" s="90"/>
      <c r="AI574" s="90"/>
      <c r="AJ574" s="90"/>
      <c r="AK574" s="90"/>
      <c r="AL574" s="90"/>
      <c r="AM574" s="90"/>
      <c r="AN574" s="90"/>
      <c r="AO574" s="90"/>
      <c r="AP574" s="90"/>
      <c r="AQ574" s="90"/>
      <c r="AR574" s="90"/>
      <c r="AS574" s="90"/>
      <c r="AT574" s="90"/>
      <c r="AU574" s="90"/>
      <c r="AV574" s="90"/>
      <c r="AW574" s="90"/>
      <c r="AX574" s="90"/>
      <c r="AY574" s="90"/>
      <c r="AZ574" s="90"/>
      <c r="BA574" s="90"/>
    </row>
    <row r="575" spans="3:53">
      <c r="C575" s="91"/>
      <c r="D575" s="91"/>
      <c r="E575" s="91"/>
      <c r="F575" s="91"/>
      <c r="G575" s="91"/>
      <c r="H575" s="91"/>
      <c r="I575" s="91"/>
      <c r="J575" s="91"/>
      <c r="K575" s="91"/>
      <c r="L575" s="91"/>
      <c r="M575" s="91"/>
      <c r="N575" s="91"/>
      <c r="O575" s="91"/>
      <c r="P575" s="91"/>
      <c r="Q575" s="90"/>
      <c r="R575" s="90"/>
      <c r="S575" s="90"/>
      <c r="T575" s="90"/>
      <c r="U575" s="90"/>
      <c r="V575" s="90"/>
      <c r="W575" s="90"/>
      <c r="X575" s="90"/>
      <c r="Y575" s="90"/>
      <c r="Z575" s="90"/>
      <c r="AA575" s="90"/>
      <c r="AB575" s="90"/>
      <c r="AC575" s="90"/>
      <c r="AD575" s="90"/>
      <c r="AE575" s="90"/>
      <c r="AF575" s="90"/>
      <c r="AG575" s="90"/>
      <c r="AH575" s="90"/>
      <c r="AI575" s="90"/>
      <c r="AJ575" s="90"/>
      <c r="AK575" s="90"/>
      <c r="AL575" s="90"/>
      <c r="AM575" s="90"/>
      <c r="AN575" s="90"/>
      <c r="AO575" s="90"/>
      <c r="AP575" s="90"/>
      <c r="AQ575" s="90"/>
      <c r="AR575" s="90"/>
      <c r="AS575" s="90"/>
      <c r="AT575" s="90"/>
      <c r="AU575" s="90"/>
      <c r="AV575" s="90"/>
      <c r="AW575" s="90"/>
      <c r="AX575" s="90"/>
      <c r="AY575" s="90"/>
      <c r="AZ575" s="90"/>
      <c r="BA575" s="90"/>
    </row>
    <row r="576" spans="3:53">
      <c r="C576" s="91"/>
      <c r="D576" s="91"/>
      <c r="E576" s="91"/>
      <c r="F576" s="91"/>
      <c r="G576" s="91"/>
      <c r="H576" s="91"/>
      <c r="I576" s="91"/>
      <c r="J576" s="91"/>
      <c r="K576" s="91"/>
      <c r="L576" s="91"/>
      <c r="M576" s="91"/>
      <c r="N576" s="91"/>
      <c r="O576" s="91"/>
      <c r="P576" s="91"/>
      <c r="Q576" s="90"/>
      <c r="R576" s="90"/>
      <c r="S576" s="90"/>
      <c r="T576" s="90"/>
      <c r="U576" s="90"/>
      <c r="V576" s="90"/>
      <c r="W576" s="90"/>
      <c r="X576" s="90"/>
      <c r="Y576" s="90"/>
      <c r="Z576" s="90"/>
      <c r="AA576" s="90"/>
      <c r="AB576" s="90"/>
      <c r="AC576" s="90"/>
      <c r="AD576" s="90"/>
      <c r="AE576" s="90"/>
      <c r="AF576" s="90"/>
      <c r="AG576" s="90"/>
      <c r="AH576" s="90"/>
      <c r="AI576" s="90"/>
      <c r="AJ576" s="90"/>
      <c r="AK576" s="90"/>
      <c r="AL576" s="90"/>
      <c r="AM576" s="90"/>
      <c r="AN576" s="90"/>
      <c r="AO576" s="90"/>
      <c r="AP576" s="90"/>
      <c r="AQ576" s="90"/>
      <c r="AR576" s="90"/>
      <c r="AS576" s="90"/>
      <c r="AT576" s="90"/>
      <c r="AU576" s="90"/>
      <c r="AV576" s="90"/>
      <c r="AW576" s="90"/>
      <c r="AX576" s="90"/>
      <c r="AY576" s="90"/>
      <c r="AZ576" s="90"/>
      <c r="BA576" s="90"/>
    </row>
    <row r="577" spans="3:53">
      <c r="C577" s="91"/>
      <c r="D577" s="91"/>
      <c r="E577" s="91"/>
      <c r="F577" s="91"/>
      <c r="G577" s="91"/>
      <c r="H577" s="91"/>
      <c r="I577" s="91"/>
      <c r="J577" s="91"/>
      <c r="K577" s="91"/>
      <c r="L577" s="91"/>
      <c r="M577" s="91"/>
      <c r="N577" s="91"/>
      <c r="O577" s="91"/>
      <c r="P577" s="91"/>
      <c r="Q577" s="90"/>
      <c r="R577" s="90"/>
      <c r="S577" s="90"/>
      <c r="T577" s="90"/>
      <c r="U577" s="90"/>
      <c r="V577" s="90"/>
      <c r="W577" s="90"/>
      <c r="X577" s="90"/>
      <c r="Y577" s="90"/>
      <c r="Z577" s="90"/>
      <c r="AA577" s="90"/>
      <c r="AB577" s="90"/>
      <c r="AC577" s="90"/>
      <c r="AD577" s="90"/>
      <c r="AE577" s="90"/>
      <c r="AF577" s="90"/>
      <c r="AG577" s="90"/>
      <c r="AH577" s="90"/>
      <c r="AI577" s="90"/>
      <c r="AJ577" s="90"/>
      <c r="AK577" s="90"/>
      <c r="AL577" s="90"/>
      <c r="AM577" s="90"/>
      <c r="AN577" s="90"/>
      <c r="AO577" s="90"/>
      <c r="AP577" s="90"/>
      <c r="AQ577" s="90"/>
      <c r="AR577" s="90"/>
      <c r="AS577" s="90"/>
      <c r="AT577" s="90"/>
      <c r="AU577" s="90"/>
      <c r="AV577" s="90"/>
      <c r="AW577" s="90"/>
      <c r="AX577" s="90"/>
      <c r="AY577" s="90"/>
      <c r="AZ577" s="90"/>
      <c r="BA577" s="90"/>
    </row>
    <row r="578" spans="3:53">
      <c r="C578" s="91"/>
      <c r="D578" s="91"/>
      <c r="E578" s="91"/>
      <c r="F578" s="91"/>
      <c r="G578" s="91"/>
      <c r="H578" s="91"/>
      <c r="I578" s="91"/>
      <c r="J578" s="91"/>
      <c r="K578" s="91"/>
      <c r="L578" s="91"/>
      <c r="M578" s="91"/>
      <c r="N578" s="91"/>
      <c r="O578" s="91"/>
      <c r="P578" s="91"/>
      <c r="Q578" s="90"/>
      <c r="R578" s="90"/>
      <c r="S578" s="90"/>
      <c r="T578" s="90"/>
      <c r="U578" s="90"/>
      <c r="V578" s="90"/>
      <c r="W578" s="90"/>
      <c r="X578" s="90"/>
      <c r="Y578" s="90"/>
      <c r="Z578" s="90"/>
      <c r="AA578" s="90"/>
      <c r="AB578" s="90"/>
      <c r="AC578" s="90"/>
      <c r="AD578" s="90"/>
      <c r="AE578" s="90"/>
      <c r="AF578" s="90"/>
      <c r="AG578" s="90"/>
      <c r="AH578" s="90"/>
      <c r="AI578" s="90"/>
      <c r="AJ578" s="90"/>
      <c r="AK578" s="90"/>
      <c r="AL578" s="90"/>
      <c r="AM578" s="90"/>
      <c r="AN578" s="90"/>
      <c r="AO578" s="90"/>
      <c r="AP578" s="90"/>
      <c r="AQ578" s="90"/>
      <c r="AR578" s="90"/>
      <c r="AS578" s="90"/>
      <c r="AT578" s="90"/>
      <c r="AU578" s="90"/>
      <c r="AV578" s="90"/>
      <c r="AW578" s="90"/>
      <c r="AX578" s="90"/>
      <c r="AY578" s="90"/>
      <c r="AZ578" s="90"/>
      <c r="BA578" s="90"/>
    </row>
    <row r="579" spans="3:53">
      <c r="C579" s="91"/>
      <c r="D579" s="91"/>
      <c r="E579" s="91"/>
      <c r="F579" s="91"/>
      <c r="G579" s="91"/>
      <c r="H579" s="91"/>
      <c r="I579" s="91"/>
      <c r="J579" s="91"/>
      <c r="K579" s="91"/>
      <c r="L579" s="91"/>
      <c r="M579" s="91"/>
      <c r="N579" s="91"/>
      <c r="O579" s="91"/>
      <c r="P579" s="91"/>
      <c r="Q579" s="90"/>
      <c r="R579" s="90"/>
      <c r="S579" s="90"/>
      <c r="T579" s="90"/>
      <c r="U579" s="90"/>
      <c r="V579" s="90"/>
      <c r="W579" s="90"/>
      <c r="X579" s="90"/>
      <c r="Y579" s="90"/>
      <c r="Z579" s="90"/>
      <c r="AA579" s="90"/>
      <c r="AB579" s="90"/>
      <c r="AC579" s="90"/>
      <c r="AD579" s="90"/>
      <c r="AE579" s="90"/>
      <c r="AF579" s="90"/>
      <c r="AG579" s="90"/>
      <c r="AH579" s="90"/>
      <c r="AI579" s="90"/>
      <c r="AJ579" s="90"/>
      <c r="AK579" s="90"/>
      <c r="AL579" s="90"/>
      <c r="AM579" s="90"/>
      <c r="AN579" s="90"/>
      <c r="AO579" s="90"/>
      <c r="AP579" s="90"/>
      <c r="AQ579" s="90"/>
      <c r="AR579" s="90"/>
      <c r="AS579" s="90"/>
      <c r="AT579" s="90"/>
      <c r="AU579" s="90"/>
      <c r="AV579" s="90"/>
      <c r="AW579" s="90"/>
      <c r="AX579" s="90"/>
      <c r="AY579" s="90"/>
      <c r="AZ579" s="90"/>
      <c r="BA579" s="90"/>
    </row>
    <row r="580" spans="3:53">
      <c r="C580" s="91"/>
      <c r="D580" s="91"/>
      <c r="E580" s="91"/>
      <c r="F580" s="91"/>
      <c r="G580" s="91"/>
      <c r="H580" s="91"/>
      <c r="I580" s="91"/>
      <c r="J580" s="91"/>
      <c r="K580" s="91"/>
      <c r="L580" s="91"/>
      <c r="M580" s="91"/>
      <c r="N580" s="91"/>
      <c r="O580" s="91"/>
      <c r="P580" s="91"/>
      <c r="Q580" s="90"/>
      <c r="R580" s="90"/>
      <c r="S580" s="90"/>
      <c r="T580" s="90"/>
      <c r="U580" s="90"/>
      <c r="V580" s="90"/>
      <c r="W580" s="90"/>
      <c r="X580" s="90"/>
      <c r="Y580" s="90"/>
      <c r="Z580" s="90"/>
      <c r="AA580" s="90"/>
      <c r="AB580" s="90"/>
      <c r="AC580" s="90"/>
      <c r="AD580" s="90"/>
      <c r="AE580" s="90"/>
      <c r="AF580" s="90"/>
      <c r="AG580" s="90"/>
      <c r="AH580" s="90"/>
      <c r="AI580" s="90"/>
      <c r="AJ580" s="90"/>
      <c r="AK580" s="90"/>
      <c r="AL580" s="90"/>
      <c r="AM580" s="90"/>
      <c r="AN580" s="90"/>
      <c r="AO580" s="90"/>
      <c r="AP580" s="90"/>
      <c r="AQ580" s="90"/>
      <c r="AR580" s="90"/>
      <c r="AS580" s="90"/>
      <c r="AT580" s="90"/>
      <c r="AU580" s="90"/>
      <c r="AV580" s="90"/>
      <c r="AW580" s="90"/>
      <c r="AX580" s="90"/>
      <c r="AY580" s="90"/>
      <c r="AZ580" s="90"/>
      <c r="BA580" s="90"/>
    </row>
    <row r="581" spans="3:53">
      <c r="C581" s="91"/>
      <c r="D581" s="91"/>
      <c r="E581" s="91"/>
      <c r="F581" s="91"/>
      <c r="G581" s="91"/>
      <c r="H581" s="91"/>
      <c r="I581" s="91"/>
      <c r="J581" s="91"/>
      <c r="K581" s="91"/>
      <c r="L581" s="91"/>
      <c r="M581" s="91"/>
      <c r="N581" s="91"/>
      <c r="O581" s="91"/>
      <c r="P581" s="91"/>
      <c r="Q581" s="90"/>
      <c r="R581" s="90"/>
      <c r="S581" s="90"/>
      <c r="T581" s="90"/>
      <c r="U581" s="90"/>
      <c r="V581" s="90"/>
      <c r="W581" s="90"/>
      <c r="X581" s="90"/>
      <c r="Y581" s="90"/>
      <c r="Z581" s="90"/>
      <c r="AA581" s="90"/>
      <c r="AB581" s="90"/>
      <c r="AC581" s="90"/>
      <c r="AD581" s="90"/>
      <c r="AE581" s="90"/>
      <c r="AF581" s="90"/>
      <c r="AG581" s="90"/>
      <c r="AH581" s="90"/>
      <c r="AI581" s="90"/>
      <c r="AJ581" s="90"/>
      <c r="AK581" s="90"/>
      <c r="AL581" s="90"/>
      <c r="AM581" s="90"/>
      <c r="AN581" s="90"/>
      <c r="AO581" s="90"/>
      <c r="AP581" s="90"/>
      <c r="AQ581" s="90"/>
      <c r="AR581" s="90"/>
      <c r="AS581" s="90"/>
      <c r="AT581" s="90"/>
      <c r="AU581" s="90"/>
      <c r="AV581" s="90"/>
      <c r="AW581" s="90"/>
      <c r="AX581" s="90"/>
      <c r="AY581" s="90"/>
      <c r="AZ581" s="90"/>
      <c r="BA581" s="90"/>
    </row>
    <row r="582" spans="3:53">
      <c r="C582" s="91"/>
      <c r="D582" s="91"/>
      <c r="E582" s="91"/>
      <c r="F582" s="91"/>
      <c r="G582" s="91"/>
      <c r="H582" s="91"/>
      <c r="I582" s="91"/>
      <c r="J582" s="91"/>
      <c r="K582" s="91"/>
      <c r="L582" s="91"/>
      <c r="M582" s="91"/>
      <c r="N582" s="91"/>
      <c r="O582" s="91"/>
      <c r="P582" s="91"/>
      <c r="Q582" s="90"/>
      <c r="R582" s="90"/>
      <c r="S582" s="90"/>
      <c r="T582" s="90"/>
      <c r="U582" s="90"/>
      <c r="V582" s="90"/>
      <c r="W582" s="90"/>
      <c r="X582" s="90"/>
      <c r="Y582" s="90"/>
      <c r="Z582" s="90"/>
      <c r="AA582" s="90"/>
      <c r="AB582" s="90"/>
      <c r="AC582" s="90"/>
      <c r="AD582" s="90"/>
      <c r="AE582" s="90"/>
      <c r="AF582" s="90"/>
      <c r="AG582" s="90"/>
      <c r="AH582" s="90"/>
      <c r="AI582" s="90"/>
      <c r="AJ582" s="90"/>
      <c r="AK582" s="90"/>
      <c r="AL582" s="90"/>
      <c r="AM582" s="90"/>
      <c r="AN582" s="90"/>
      <c r="AO582" s="90"/>
      <c r="AP582" s="90"/>
      <c r="AQ582" s="90"/>
      <c r="AR582" s="90"/>
      <c r="AS582" s="90"/>
      <c r="AT582" s="90"/>
      <c r="AU582" s="90"/>
      <c r="AV582" s="90"/>
      <c r="AW582" s="90"/>
      <c r="AX582" s="90"/>
      <c r="AY582" s="90"/>
      <c r="AZ582" s="90"/>
      <c r="BA582" s="90"/>
    </row>
    <row r="583" spans="3:53">
      <c r="C583" s="91"/>
      <c r="D583" s="91"/>
      <c r="E583" s="91"/>
      <c r="F583" s="91"/>
      <c r="G583" s="91"/>
      <c r="H583" s="91"/>
      <c r="I583" s="91"/>
      <c r="J583" s="91"/>
      <c r="K583" s="91"/>
      <c r="L583" s="91"/>
      <c r="M583" s="91"/>
      <c r="N583" s="91"/>
      <c r="O583" s="91"/>
      <c r="P583" s="91"/>
      <c r="Q583" s="90"/>
      <c r="R583" s="90"/>
      <c r="S583" s="90"/>
      <c r="T583" s="90"/>
      <c r="U583" s="90"/>
      <c r="V583" s="90"/>
      <c r="W583" s="90"/>
      <c r="X583" s="90"/>
      <c r="Y583" s="90"/>
      <c r="Z583" s="90"/>
      <c r="AA583" s="90"/>
      <c r="AB583" s="90"/>
      <c r="AC583" s="90"/>
      <c r="AD583" s="90"/>
      <c r="AE583" s="90"/>
      <c r="AF583" s="90"/>
      <c r="AG583" s="90"/>
      <c r="AH583" s="90"/>
      <c r="AI583" s="90"/>
      <c r="AJ583" s="90"/>
      <c r="AK583" s="90"/>
      <c r="AL583" s="90"/>
      <c r="AM583" s="90"/>
      <c r="AN583" s="90"/>
      <c r="AO583" s="90"/>
      <c r="AP583" s="90"/>
      <c r="AQ583" s="90"/>
      <c r="AR583" s="90"/>
      <c r="AS583" s="90"/>
      <c r="AT583" s="90"/>
      <c r="AU583" s="90"/>
      <c r="AV583" s="90"/>
      <c r="AW583" s="90"/>
      <c r="AX583" s="90"/>
      <c r="AY583" s="90"/>
      <c r="AZ583" s="90"/>
      <c r="BA583" s="90"/>
    </row>
    <row r="584" spans="3:53">
      <c r="C584" s="91"/>
      <c r="D584" s="91"/>
      <c r="E584" s="91"/>
      <c r="F584" s="91"/>
      <c r="G584" s="91"/>
      <c r="H584" s="91"/>
      <c r="I584" s="91"/>
      <c r="J584" s="91"/>
      <c r="K584" s="91"/>
      <c r="L584" s="91"/>
      <c r="M584" s="91"/>
      <c r="N584" s="91"/>
      <c r="O584" s="91"/>
      <c r="P584" s="91"/>
      <c r="Q584" s="90"/>
      <c r="R584" s="90"/>
      <c r="S584" s="90"/>
      <c r="T584" s="90"/>
      <c r="U584" s="90"/>
      <c r="V584" s="90"/>
      <c r="W584" s="90"/>
      <c r="X584" s="90"/>
      <c r="Y584" s="90"/>
      <c r="Z584" s="90"/>
      <c r="AA584" s="90"/>
      <c r="AB584" s="90"/>
      <c r="AC584" s="90"/>
      <c r="AD584" s="90"/>
      <c r="AE584" s="90"/>
      <c r="AF584" s="90"/>
      <c r="AG584" s="90"/>
      <c r="AH584" s="90"/>
      <c r="AI584" s="90"/>
      <c r="AJ584" s="90"/>
      <c r="AK584" s="90"/>
      <c r="AL584" s="90"/>
      <c r="AM584" s="90"/>
      <c r="AN584" s="90"/>
      <c r="AO584" s="90"/>
      <c r="AP584" s="90"/>
      <c r="AQ584" s="90"/>
      <c r="AR584" s="90"/>
      <c r="AS584" s="90"/>
      <c r="AT584" s="90"/>
      <c r="AU584" s="90"/>
      <c r="AV584" s="90"/>
      <c r="AW584" s="90"/>
      <c r="AX584" s="90"/>
      <c r="AY584" s="90"/>
      <c r="AZ584" s="90"/>
      <c r="BA584" s="90"/>
    </row>
    <row r="585" spans="3:53">
      <c r="C585" s="91"/>
      <c r="D585" s="91"/>
      <c r="E585" s="91"/>
      <c r="F585" s="91"/>
      <c r="G585" s="91"/>
      <c r="H585" s="91"/>
      <c r="I585" s="91"/>
      <c r="J585" s="91"/>
      <c r="K585" s="91"/>
      <c r="L585" s="91"/>
      <c r="M585" s="91"/>
      <c r="N585" s="91"/>
      <c r="O585" s="91"/>
      <c r="P585" s="91"/>
      <c r="Q585" s="90"/>
      <c r="R585" s="90"/>
      <c r="S585" s="90"/>
      <c r="T585" s="90"/>
      <c r="U585" s="90"/>
      <c r="V585" s="90"/>
      <c r="W585" s="90"/>
      <c r="X585" s="90"/>
      <c r="Y585" s="90"/>
      <c r="Z585" s="90"/>
      <c r="AA585" s="90"/>
      <c r="AB585" s="90"/>
      <c r="AC585" s="90"/>
      <c r="AD585" s="90"/>
      <c r="AE585" s="90"/>
      <c r="AF585" s="90"/>
      <c r="AG585" s="90"/>
      <c r="AH585" s="90"/>
      <c r="AI585" s="90"/>
      <c r="AJ585" s="90"/>
      <c r="AK585" s="90"/>
      <c r="AL585" s="90"/>
      <c r="AM585" s="90"/>
      <c r="AN585" s="90"/>
      <c r="AO585" s="90"/>
      <c r="AP585" s="90"/>
      <c r="AQ585" s="90"/>
      <c r="AR585" s="90"/>
      <c r="AS585" s="90"/>
      <c r="AT585" s="90"/>
      <c r="AU585" s="90"/>
      <c r="AV585" s="90"/>
      <c r="AW585" s="90"/>
      <c r="AX585" s="90"/>
      <c r="AY585" s="90"/>
      <c r="AZ585" s="90"/>
      <c r="BA585" s="90"/>
    </row>
    <row r="586" spans="3:53">
      <c r="C586" s="91"/>
      <c r="D586" s="91"/>
      <c r="E586" s="91"/>
      <c r="F586" s="91"/>
      <c r="G586" s="91"/>
      <c r="H586" s="91"/>
      <c r="I586" s="91"/>
      <c r="J586" s="91"/>
      <c r="K586" s="91"/>
      <c r="L586" s="91"/>
      <c r="M586" s="91"/>
      <c r="N586" s="91"/>
      <c r="O586" s="91"/>
      <c r="P586" s="91"/>
      <c r="Q586" s="90"/>
      <c r="R586" s="90"/>
      <c r="S586" s="90"/>
      <c r="T586" s="90"/>
      <c r="U586" s="90"/>
      <c r="V586" s="90"/>
      <c r="W586" s="90"/>
      <c r="X586" s="90"/>
      <c r="Y586" s="90"/>
      <c r="Z586" s="90"/>
      <c r="AA586" s="90"/>
      <c r="AB586" s="90"/>
      <c r="AC586" s="90"/>
      <c r="AD586" s="90"/>
      <c r="AE586" s="90"/>
      <c r="AF586" s="90"/>
      <c r="AG586" s="90"/>
      <c r="AH586" s="90"/>
      <c r="AI586" s="90"/>
      <c r="AJ586" s="90"/>
      <c r="AK586" s="90"/>
      <c r="AL586" s="90"/>
      <c r="AM586" s="90"/>
      <c r="AN586" s="90"/>
      <c r="AO586" s="90"/>
      <c r="AP586" s="90"/>
      <c r="AQ586" s="90"/>
      <c r="AR586" s="90"/>
      <c r="AS586" s="90"/>
      <c r="AT586" s="90"/>
      <c r="AU586" s="90"/>
      <c r="AV586" s="90"/>
      <c r="AW586" s="90"/>
      <c r="AX586" s="90"/>
      <c r="AY586" s="90"/>
      <c r="AZ586" s="90"/>
      <c r="BA586" s="90"/>
    </row>
    <row r="587" spans="3:53">
      <c r="C587" s="91"/>
      <c r="D587" s="91"/>
      <c r="E587" s="91"/>
      <c r="F587" s="91"/>
      <c r="G587" s="91"/>
      <c r="H587" s="91"/>
      <c r="I587" s="91"/>
      <c r="J587" s="91"/>
      <c r="K587" s="91"/>
      <c r="L587" s="91"/>
      <c r="M587" s="91"/>
      <c r="N587" s="91"/>
      <c r="O587" s="91"/>
      <c r="P587" s="91"/>
      <c r="Q587" s="90"/>
      <c r="R587" s="90"/>
      <c r="S587" s="90"/>
      <c r="T587" s="90"/>
      <c r="U587" s="90"/>
      <c r="V587" s="90"/>
      <c r="W587" s="90"/>
      <c r="X587" s="90"/>
      <c r="Y587" s="90"/>
      <c r="Z587" s="90"/>
      <c r="AA587" s="90"/>
      <c r="AB587" s="90"/>
      <c r="AC587" s="90"/>
      <c r="AD587" s="90"/>
      <c r="AE587" s="90"/>
      <c r="AF587" s="90"/>
      <c r="AG587" s="90"/>
      <c r="AH587" s="90"/>
      <c r="AI587" s="90"/>
      <c r="AJ587" s="90"/>
      <c r="AK587" s="90"/>
      <c r="AL587" s="90"/>
      <c r="AM587" s="90"/>
      <c r="AN587" s="90"/>
      <c r="AO587" s="90"/>
      <c r="AP587" s="90"/>
      <c r="AQ587" s="90"/>
      <c r="AR587" s="90"/>
      <c r="AS587" s="90"/>
      <c r="AT587" s="90"/>
      <c r="AU587" s="90"/>
      <c r="AV587" s="90"/>
      <c r="AW587" s="90"/>
      <c r="AX587" s="90"/>
      <c r="AY587" s="90"/>
      <c r="AZ587" s="90"/>
      <c r="BA587" s="90"/>
    </row>
    <row r="588" spans="3:53">
      <c r="C588" s="91"/>
      <c r="D588" s="91"/>
      <c r="E588" s="91"/>
      <c r="F588" s="91"/>
      <c r="G588" s="91"/>
      <c r="H588" s="91"/>
      <c r="I588" s="91"/>
      <c r="J588" s="91"/>
      <c r="K588" s="91"/>
      <c r="L588" s="91"/>
      <c r="M588" s="91"/>
      <c r="N588" s="91"/>
      <c r="O588" s="91"/>
      <c r="P588" s="91"/>
      <c r="Q588" s="90"/>
      <c r="R588" s="90"/>
      <c r="S588" s="90"/>
      <c r="T588" s="90"/>
      <c r="U588" s="90"/>
      <c r="V588" s="90"/>
      <c r="W588" s="90"/>
      <c r="X588" s="90"/>
      <c r="Y588" s="90"/>
      <c r="Z588" s="90"/>
      <c r="AA588" s="90"/>
      <c r="AB588" s="90"/>
      <c r="AC588" s="90"/>
      <c r="AD588" s="90"/>
      <c r="AE588" s="90"/>
      <c r="AF588" s="90"/>
      <c r="AG588" s="90"/>
      <c r="AH588" s="90"/>
      <c r="AI588" s="90"/>
      <c r="AJ588" s="90"/>
      <c r="AK588" s="90"/>
      <c r="AL588" s="90"/>
      <c r="AM588" s="90"/>
      <c r="AN588" s="90"/>
      <c r="AO588" s="90"/>
      <c r="AP588" s="90"/>
      <c r="AQ588" s="90"/>
      <c r="AR588" s="90"/>
      <c r="AS588" s="90"/>
      <c r="AT588" s="90"/>
      <c r="AU588" s="90"/>
      <c r="AV588" s="90"/>
      <c r="AW588" s="90"/>
      <c r="AX588" s="90"/>
      <c r="AY588" s="90"/>
      <c r="AZ588" s="90"/>
      <c r="BA588" s="90"/>
    </row>
    <row r="589" spans="3:53">
      <c r="C589" s="91"/>
      <c r="D589" s="91"/>
      <c r="E589" s="91"/>
      <c r="F589" s="91"/>
      <c r="G589" s="91"/>
      <c r="H589" s="91"/>
      <c r="I589" s="91"/>
      <c r="J589" s="91"/>
      <c r="K589" s="91"/>
      <c r="L589" s="91"/>
      <c r="M589" s="91"/>
      <c r="N589" s="91"/>
      <c r="O589" s="91"/>
      <c r="P589" s="91"/>
      <c r="Q589" s="90"/>
      <c r="R589" s="90"/>
      <c r="S589" s="90"/>
      <c r="T589" s="90"/>
      <c r="U589" s="90"/>
      <c r="V589" s="90"/>
      <c r="W589" s="90"/>
      <c r="X589" s="90"/>
      <c r="Y589" s="90"/>
      <c r="Z589" s="90"/>
      <c r="AA589" s="90"/>
      <c r="AB589" s="90"/>
      <c r="AC589" s="90"/>
      <c r="AD589" s="90"/>
      <c r="AE589" s="90"/>
      <c r="AF589" s="90"/>
      <c r="AG589" s="90"/>
      <c r="AH589" s="90"/>
      <c r="AI589" s="90"/>
      <c r="AJ589" s="90"/>
      <c r="AK589" s="90"/>
      <c r="AL589" s="90"/>
      <c r="AM589" s="90"/>
      <c r="AN589" s="90"/>
      <c r="AO589" s="90"/>
      <c r="AP589" s="90"/>
      <c r="AQ589" s="90"/>
      <c r="AR589" s="90"/>
      <c r="AS589" s="90"/>
      <c r="AT589" s="90"/>
      <c r="AU589" s="90"/>
      <c r="AV589" s="90"/>
      <c r="AW589" s="90"/>
      <c r="AX589" s="90"/>
      <c r="AY589" s="90"/>
      <c r="AZ589" s="90"/>
      <c r="BA589" s="90"/>
    </row>
    <row r="590" spans="3:53">
      <c r="C590" s="91"/>
      <c r="D590" s="91"/>
      <c r="E590" s="91"/>
      <c r="F590" s="91"/>
      <c r="G590" s="91"/>
      <c r="H590" s="91"/>
      <c r="I590" s="91"/>
      <c r="J590" s="91"/>
      <c r="K590" s="91"/>
      <c r="L590" s="91"/>
      <c r="M590" s="91"/>
      <c r="N590" s="91"/>
      <c r="O590" s="91"/>
      <c r="P590" s="91"/>
      <c r="Q590" s="90"/>
      <c r="R590" s="90"/>
      <c r="S590" s="90"/>
      <c r="T590" s="90"/>
      <c r="U590" s="90"/>
      <c r="V590" s="90"/>
      <c r="W590" s="90"/>
      <c r="X590" s="90"/>
      <c r="Y590" s="90"/>
      <c r="Z590" s="90"/>
      <c r="AA590" s="90"/>
      <c r="AB590" s="90"/>
      <c r="AC590" s="90"/>
      <c r="AD590" s="90"/>
      <c r="AE590" s="90"/>
      <c r="AF590" s="90"/>
      <c r="AG590" s="90"/>
      <c r="AH590" s="90"/>
      <c r="AI590" s="90"/>
      <c r="AJ590" s="90"/>
      <c r="AK590" s="90"/>
      <c r="AL590" s="90"/>
      <c r="AM590" s="90"/>
      <c r="AN590" s="90"/>
      <c r="AO590" s="90"/>
      <c r="AP590" s="90"/>
      <c r="AQ590" s="90"/>
      <c r="AR590" s="90"/>
      <c r="AS590" s="90"/>
      <c r="AT590" s="90"/>
      <c r="AU590" s="90"/>
      <c r="AV590" s="90"/>
      <c r="AW590" s="90"/>
      <c r="AX590" s="90"/>
      <c r="AY590" s="90"/>
      <c r="AZ590" s="90"/>
      <c r="BA590" s="90"/>
    </row>
    <row r="591" spans="3:53">
      <c r="C591" s="91"/>
      <c r="D591" s="91"/>
      <c r="E591" s="91"/>
      <c r="F591" s="91"/>
      <c r="G591" s="91"/>
      <c r="H591" s="91"/>
      <c r="I591" s="91"/>
      <c r="J591" s="91"/>
      <c r="K591" s="91"/>
      <c r="L591" s="91"/>
      <c r="M591" s="91"/>
      <c r="N591" s="91"/>
      <c r="O591" s="91"/>
      <c r="P591" s="91"/>
      <c r="Q591" s="90"/>
      <c r="R591" s="90"/>
      <c r="S591" s="90"/>
      <c r="T591" s="90"/>
      <c r="U591" s="90"/>
      <c r="V591" s="90"/>
      <c r="W591" s="90"/>
      <c r="X591" s="90"/>
      <c r="Y591" s="90"/>
      <c r="Z591" s="90"/>
      <c r="AA591" s="90"/>
      <c r="AB591" s="90"/>
      <c r="AC591" s="90"/>
      <c r="AD591" s="90"/>
      <c r="AE591" s="90"/>
      <c r="AF591" s="90"/>
      <c r="AG591" s="90"/>
      <c r="AH591" s="90"/>
      <c r="AI591" s="90"/>
      <c r="AJ591" s="90"/>
      <c r="AK591" s="90"/>
      <c r="AL591" s="90"/>
      <c r="AM591" s="90"/>
      <c r="AN591" s="90"/>
      <c r="AO591" s="90"/>
      <c r="AP591" s="90"/>
      <c r="AQ591" s="90"/>
      <c r="AR591" s="90"/>
      <c r="AS591" s="90"/>
      <c r="AT591" s="90"/>
      <c r="AU591" s="90"/>
      <c r="AV591" s="90"/>
      <c r="AW591" s="90"/>
      <c r="AX591" s="90"/>
      <c r="AY591" s="90"/>
      <c r="AZ591" s="90"/>
      <c r="BA591" s="90"/>
    </row>
    <row r="592" spans="3:53">
      <c r="C592" s="91"/>
      <c r="D592" s="91"/>
      <c r="E592" s="91"/>
      <c r="F592" s="91"/>
      <c r="G592" s="91"/>
      <c r="H592" s="91"/>
      <c r="I592" s="91"/>
      <c r="J592" s="91"/>
      <c r="K592" s="91"/>
      <c r="L592" s="91"/>
      <c r="M592" s="91"/>
      <c r="N592" s="91"/>
      <c r="O592" s="91"/>
      <c r="P592" s="91"/>
      <c r="Q592" s="90"/>
      <c r="R592" s="90"/>
      <c r="S592" s="90"/>
      <c r="T592" s="90"/>
      <c r="U592" s="90"/>
      <c r="V592" s="90"/>
      <c r="W592" s="90"/>
      <c r="X592" s="90"/>
      <c r="Y592" s="90"/>
      <c r="Z592" s="90"/>
      <c r="AA592" s="90"/>
      <c r="AB592" s="90"/>
      <c r="AC592" s="90"/>
      <c r="AD592" s="90"/>
      <c r="AE592" s="90"/>
      <c r="AF592" s="90"/>
      <c r="AG592" s="90"/>
      <c r="AH592" s="90"/>
      <c r="AI592" s="90"/>
      <c r="AJ592" s="90"/>
      <c r="AK592" s="90"/>
      <c r="AL592" s="90"/>
      <c r="AM592" s="90"/>
      <c r="AN592" s="90"/>
      <c r="AO592" s="90"/>
      <c r="AP592" s="90"/>
      <c r="AQ592" s="90"/>
      <c r="AR592" s="90"/>
      <c r="AS592" s="90"/>
      <c r="AT592" s="90"/>
      <c r="AU592" s="90"/>
      <c r="AV592" s="90"/>
      <c r="AW592" s="90"/>
      <c r="AX592" s="90"/>
      <c r="AY592" s="90"/>
      <c r="AZ592" s="90"/>
      <c r="BA592" s="90"/>
    </row>
    <row r="593" spans="3:53">
      <c r="C593" s="91"/>
      <c r="D593" s="91"/>
      <c r="E593" s="91"/>
      <c r="F593" s="91"/>
      <c r="G593" s="91"/>
      <c r="H593" s="91"/>
      <c r="I593" s="91"/>
      <c r="J593" s="91"/>
      <c r="K593" s="91"/>
      <c r="L593" s="91"/>
      <c r="M593" s="91"/>
      <c r="N593" s="91"/>
      <c r="O593" s="91"/>
      <c r="P593" s="91"/>
      <c r="Q593" s="90"/>
      <c r="R593" s="90"/>
      <c r="S593" s="90"/>
      <c r="T593" s="90"/>
      <c r="U593" s="90"/>
      <c r="V593" s="90"/>
      <c r="W593" s="90"/>
      <c r="X593" s="90"/>
      <c r="Y593" s="90"/>
      <c r="Z593" s="90"/>
      <c r="AA593" s="90"/>
      <c r="AB593" s="90"/>
      <c r="AC593" s="90"/>
      <c r="AD593" s="90"/>
      <c r="AE593" s="90"/>
      <c r="AF593" s="90"/>
      <c r="AG593" s="90"/>
      <c r="AH593" s="90"/>
      <c r="AI593" s="90"/>
      <c r="AJ593" s="90"/>
      <c r="AK593" s="90"/>
      <c r="AL593" s="90"/>
      <c r="AM593" s="90"/>
      <c r="AN593" s="90"/>
      <c r="AO593" s="90"/>
      <c r="AP593" s="90"/>
      <c r="AQ593" s="90"/>
      <c r="AR593" s="90"/>
      <c r="AS593" s="90"/>
      <c r="AT593" s="90"/>
      <c r="AU593" s="90"/>
      <c r="AV593" s="90"/>
      <c r="AW593" s="90"/>
      <c r="AX593" s="90"/>
      <c r="AY593" s="90"/>
      <c r="AZ593" s="90"/>
      <c r="BA593" s="90"/>
    </row>
    <row r="594" spans="3:53">
      <c r="C594" s="91"/>
      <c r="D594" s="91"/>
      <c r="E594" s="91"/>
      <c r="F594" s="91"/>
      <c r="G594" s="91"/>
      <c r="H594" s="91"/>
      <c r="I594" s="91"/>
      <c r="J594" s="91"/>
      <c r="K594" s="91"/>
      <c r="L594" s="91"/>
      <c r="M594" s="91"/>
      <c r="N594" s="91"/>
      <c r="O594" s="91"/>
      <c r="P594" s="91"/>
      <c r="Q594" s="90"/>
      <c r="R594" s="90"/>
      <c r="S594" s="90"/>
      <c r="T594" s="90"/>
      <c r="U594" s="90"/>
      <c r="V594" s="90"/>
      <c r="W594" s="90"/>
      <c r="X594" s="90"/>
      <c r="Y594" s="90"/>
      <c r="Z594" s="90"/>
      <c r="AA594" s="90"/>
      <c r="AB594" s="90"/>
      <c r="AC594" s="90"/>
      <c r="AD594" s="90"/>
      <c r="AE594" s="90"/>
      <c r="AF594" s="90"/>
      <c r="AG594" s="90"/>
      <c r="AH594" s="90"/>
      <c r="AI594" s="90"/>
      <c r="AJ594" s="90"/>
      <c r="AK594" s="90"/>
      <c r="AL594" s="90"/>
      <c r="AM594" s="90"/>
      <c r="AN594" s="90"/>
      <c r="AO594" s="90"/>
      <c r="AP594" s="90"/>
      <c r="AQ594" s="90"/>
      <c r="AR594" s="90"/>
      <c r="AS594" s="90"/>
      <c r="AT594" s="90"/>
      <c r="AU594" s="90"/>
      <c r="AV594" s="90"/>
      <c r="AW594" s="90"/>
      <c r="AX594" s="90"/>
      <c r="AY594" s="90"/>
      <c r="AZ594" s="90"/>
      <c r="BA594" s="90"/>
    </row>
    <row r="595" spans="3:53">
      <c r="C595" s="91"/>
      <c r="D595" s="91"/>
      <c r="E595" s="91"/>
      <c r="F595" s="91"/>
      <c r="G595" s="91"/>
      <c r="H595" s="91"/>
      <c r="I595" s="91"/>
      <c r="J595" s="91"/>
      <c r="K595" s="91"/>
      <c r="L595" s="91"/>
      <c r="M595" s="91"/>
      <c r="N595" s="91"/>
      <c r="O595" s="91"/>
      <c r="P595" s="91"/>
      <c r="Q595" s="90"/>
      <c r="R595" s="90"/>
      <c r="S595" s="90"/>
      <c r="T595" s="90"/>
      <c r="U595" s="90"/>
      <c r="V595" s="90"/>
      <c r="W595" s="90"/>
      <c r="X595" s="90"/>
      <c r="Y595" s="90"/>
      <c r="Z595" s="90"/>
      <c r="AA595" s="90"/>
      <c r="AB595" s="90"/>
      <c r="AC595" s="90"/>
      <c r="AD595" s="90"/>
      <c r="AE595" s="90"/>
      <c r="AF595" s="90"/>
      <c r="AG595" s="90"/>
      <c r="AH595" s="90"/>
      <c r="AI595" s="90"/>
      <c r="AJ595" s="90"/>
      <c r="AK595" s="90"/>
      <c r="AL595" s="90"/>
      <c r="AM595" s="90"/>
      <c r="AN595" s="90"/>
      <c r="AO595" s="90"/>
      <c r="AP595" s="90"/>
      <c r="AQ595" s="90"/>
      <c r="AR595" s="90"/>
      <c r="AS595" s="90"/>
      <c r="AT595" s="90"/>
      <c r="AU595" s="90"/>
      <c r="AV595" s="90"/>
      <c r="AW595" s="90"/>
      <c r="AX595" s="90"/>
      <c r="AY595" s="90"/>
      <c r="AZ595" s="90"/>
      <c r="BA595" s="90"/>
    </row>
    <row r="596" spans="3:53">
      <c r="C596" s="91"/>
      <c r="D596" s="91"/>
      <c r="E596" s="91"/>
      <c r="F596" s="91"/>
      <c r="G596" s="91"/>
      <c r="H596" s="91"/>
      <c r="I596" s="91"/>
      <c r="J596" s="91"/>
      <c r="K596" s="91"/>
      <c r="L596" s="91"/>
      <c r="M596" s="91"/>
      <c r="N596" s="91"/>
      <c r="O596" s="91"/>
      <c r="P596" s="91"/>
      <c r="Q596" s="90"/>
      <c r="R596" s="90"/>
      <c r="S596" s="90"/>
      <c r="T596" s="90"/>
      <c r="U596" s="90"/>
      <c r="V596" s="90"/>
      <c r="W596" s="90"/>
      <c r="X596" s="90"/>
      <c r="Y596" s="90"/>
      <c r="Z596" s="90"/>
      <c r="AA596" s="90"/>
      <c r="AB596" s="90"/>
      <c r="AC596" s="90"/>
      <c r="AD596" s="90"/>
      <c r="AE596" s="90"/>
      <c r="AF596" s="90"/>
      <c r="AG596" s="90"/>
      <c r="AH596" s="90"/>
      <c r="AI596" s="90"/>
      <c r="AJ596" s="90"/>
      <c r="AK596" s="90"/>
      <c r="AL596" s="90"/>
      <c r="AM596" s="90"/>
      <c r="AN596" s="90"/>
      <c r="AO596" s="90"/>
      <c r="AP596" s="90"/>
      <c r="AQ596" s="90"/>
      <c r="AR596" s="90"/>
      <c r="AS596" s="90"/>
      <c r="AT596" s="90"/>
      <c r="AU596" s="90"/>
      <c r="AV596" s="90"/>
      <c r="AW596" s="90"/>
      <c r="AX596" s="90"/>
      <c r="AY596" s="90"/>
      <c r="AZ596" s="90"/>
      <c r="BA596" s="90"/>
    </row>
    <row r="597" spans="3:53">
      <c r="C597" s="91"/>
      <c r="D597" s="91"/>
      <c r="E597" s="91"/>
      <c r="F597" s="91"/>
      <c r="G597" s="91"/>
      <c r="H597" s="91"/>
      <c r="I597" s="91"/>
      <c r="J597" s="91"/>
      <c r="K597" s="91"/>
      <c r="L597" s="91"/>
      <c r="M597" s="91"/>
      <c r="N597" s="91"/>
      <c r="O597" s="91"/>
      <c r="P597" s="91"/>
      <c r="Q597" s="90"/>
      <c r="R597" s="90"/>
      <c r="S597" s="90"/>
      <c r="T597" s="90"/>
      <c r="U597" s="90"/>
      <c r="V597" s="90"/>
      <c r="W597" s="90"/>
      <c r="X597" s="90"/>
      <c r="Y597" s="90"/>
      <c r="Z597" s="90"/>
      <c r="AA597" s="90"/>
      <c r="AB597" s="90"/>
      <c r="AC597" s="90"/>
      <c r="AD597" s="90"/>
      <c r="AE597" s="90"/>
      <c r="AF597" s="90"/>
      <c r="AG597" s="90"/>
      <c r="AH597" s="90"/>
      <c r="AI597" s="90"/>
      <c r="AJ597" s="90"/>
      <c r="AK597" s="90"/>
      <c r="AL597" s="90"/>
      <c r="AM597" s="90"/>
      <c r="AN597" s="90"/>
      <c r="AO597" s="90"/>
      <c r="AP597" s="90"/>
      <c r="AQ597" s="90"/>
      <c r="AR597" s="90"/>
      <c r="AS597" s="90"/>
      <c r="AT597" s="90"/>
      <c r="AU597" s="90"/>
      <c r="AV597" s="90"/>
      <c r="AW597" s="90"/>
      <c r="AX597" s="90"/>
      <c r="AY597" s="90"/>
      <c r="AZ597" s="90"/>
      <c r="BA597" s="90"/>
    </row>
    <row r="598" spans="3:53">
      <c r="C598" s="91"/>
      <c r="D598" s="91"/>
      <c r="E598" s="91"/>
      <c r="F598" s="91"/>
      <c r="G598" s="91"/>
      <c r="H598" s="91"/>
      <c r="I598" s="91"/>
      <c r="J598" s="91"/>
      <c r="K598" s="91"/>
      <c r="L598" s="91"/>
      <c r="M598" s="91"/>
      <c r="N598" s="91"/>
      <c r="O598" s="91"/>
      <c r="P598" s="91"/>
      <c r="Q598" s="90"/>
      <c r="R598" s="90"/>
      <c r="S598" s="90"/>
      <c r="T598" s="90"/>
      <c r="U598" s="90"/>
      <c r="V598" s="90"/>
      <c r="W598" s="90"/>
      <c r="X598" s="90"/>
      <c r="Y598" s="90"/>
      <c r="Z598" s="90"/>
      <c r="AA598" s="90"/>
      <c r="AB598" s="90"/>
      <c r="AC598" s="90"/>
      <c r="AD598" s="90"/>
      <c r="AE598" s="90"/>
      <c r="AF598" s="90"/>
      <c r="AG598" s="90"/>
      <c r="AH598" s="90"/>
      <c r="AI598" s="90"/>
      <c r="AJ598" s="90"/>
      <c r="AK598" s="90"/>
      <c r="AL598" s="90"/>
      <c r="AM598" s="90"/>
      <c r="AN598" s="90"/>
      <c r="AO598" s="90"/>
      <c r="AP598" s="90"/>
      <c r="AQ598" s="90"/>
      <c r="AR598" s="90"/>
      <c r="AS598" s="90"/>
      <c r="AT598" s="90"/>
      <c r="AU598" s="90"/>
      <c r="AV598" s="90"/>
      <c r="AW598" s="90"/>
      <c r="AX598" s="90"/>
      <c r="AY598" s="90"/>
      <c r="AZ598" s="90"/>
      <c r="BA598" s="90"/>
    </row>
    <row r="599" spans="3:53">
      <c r="C599" s="91"/>
      <c r="D599" s="91"/>
      <c r="E599" s="91"/>
      <c r="F599" s="91"/>
      <c r="G599" s="91"/>
      <c r="H599" s="91"/>
      <c r="I599" s="91"/>
      <c r="J599" s="91"/>
      <c r="K599" s="91"/>
      <c r="L599" s="91"/>
      <c r="M599" s="91"/>
      <c r="N599" s="91"/>
      <c r="O599" s="91"/>
      <c r="P599" s="91"/>
      <c r="Q599" s="90"/>
      <c r="R599" s="90"/>
      <c r="S599" s="90"/>
      <c r="T599" s="90"/>
      <c r="U599" s="90"/>
      <c r="V599" s="90"/>
      <c r="W599" s="90"/>
      <c r="X599" s="90"/>
      <c r="Y599" s="90"/>
      <c r="Z599" s="90"/>
      <c r="AA599" s="90"/>
      <c r="AB599" s="90"/>
      <c r="AC599" s="90"/>
      <c r="AD599" s="90"/>
      <c r="AE599" s="90"/>
      <c r="AF599" s="90"/>
      <c r="AG599" s="90"/>
      <c r="AH599" s="90"/>
      <c r="AI599" s="90"/>
      <c r="AJ599" s="90"/>
      <c r="AK599" s="90"/>
      <c r="AL599" s="90"/>
      <c r="AM599" s="90"/>
      <c r="AN599" s="90"/>
      <c r="AO599" s="90"/>
      <c r="AP599" s="90"/>
      <c r="AQ599" s="90"/>
      <c r="AR599" s="90"/>
      <c r="AS599" s="90"/>
      <c r="AT599" s="90"/>
      <c r="AU599" s="90"/>
      <c r="AV599" s="90"/>
      <c r="AW599" s="90"/>
      <c r="AX599" s="90"/>
      <c r="AY599" s="90"/>
      <c r="AZ599" s="90"/>
      <c r="BA599" s="90"/>
    </row>
    <row r="600" spans="3:53">
      <c r="C600" s="91"/>
      <c r="D600" s="91"/>
      <c r="E600" s="91"/>
      <c r="F600" s="91"/>
      <c r="G600" s="91"/>
      <c r="H600" s="91"/>
      <c r="I600" s="91"/>
      <c r="J600" s="91"/>
      <c r="K600" s="91"/>
      <c r="L600" s="91"/>
      <c r="M600" s="91"/>
      <c r="N600" s="91"/>
      <c r="O600" s="91"/>
      <c r="P600" s="91"/>
      <c r="Q600" s="90"/>
      <c r="R600" s="90"/>
      <c r="S600" s="90"/>
      <c r="T600" s="90"/>
      <c r="U600" s="90"/>
      <c r="V600" s="90"/>
      <c r="W600" s="90"/>
      <c r="X600" s="90"/>
      <c r="Y600" s="90"/>
      <c r="Z600" s="90"/>
      <c r="AA600" s="90"/>
      <c r="AB600" s="90"/>
      <c r="AC600" s="90"/>
      <c r="AD600" s="90"/>
      <c r="AE600" s="90"/>
      <c r="AF600" s="90"/>
      <c r="AG600" s="90"/>
      <c r="AH600" s="90"/>
      <c r="AI600" s="90"/>
      <c r="AJ600" s="90"/>
      <c r="AK600" s="90"/>
      <c r="AL600" s="90"/>
      <c r="AM600" s="90"/>
      <c r="AN600" s="90"/>
      <c r="AO600" s="90"/>
      <c r="AP600" s="90"/>
      <c r="AQ600" s="90"/>
      <c r="AR600" s="90"/>
      <c r="AS600" s="90"/>
      <c r="AT600" s="90"/>
      <c r="AU600" s="90"/>
      <c r="AV600" s="90"/>
      <c r="AW600" s="90"/>
      <c r="AX600" s="90"/>
      <c r="AY600" s="90"/>
      <c r="AZ600" s="90"/>
      <c r="BA600" s="90"/>
    </row>
    <row r="601" spans="3:53">
      <c r="C601" s="91"/>
      <c r="D601" s="91"/>
      <c r="E601" s="91"/>
      <c r="F601" s="91"/>
      <c r="G601" s="91"/>
      <c r="H601" s="91"/>
      <c r="I601" s="91"/>
      <c r="J601" s="91"/>
      <c r="K601" s="91"/>
      <c r="L601" s="91"/>
      <c r="M601" s="91"/>
      <c r="N601" s="91"/>
      <c r="O601" s="91"/>
      <c r="P601" s="91"/>
      <c r="Q601" s="90"/>
      <c r="R601" s="90"/>
      <c r="S601" s="90"/>
      <c r="T601" s="90"/>
      <c r="U601" s="90"/>
      <c r="V601" s="90"/>
      <c r="W601" s="90"/>
      <c r="X601" s="90"/>
      <c r="Y601" s="90"/>
      <c r="Z601" s="90"/>
      <c r="AA601" s="90"/>
      <c r="AB601" s="90"/>
      <c r="AC601" s="90"/>
      <c r="AD601" s="90"/>
      <c r="AE601" s="90"/>
      <c r="AF601" s="90"/>
      <c r="AG601" s="90"/>
      <c r="AH601" s="90"/>
      <c r="AI601" s="90"/>
      <c r="AJ601" s="90"/>
      <c r="AK601" s="90"/>
      <c r="AL601" s="90"/>
      <c r="AM601" s="90"/>
      <c r="AN601" s="90"/>
      <c r="AO601" s="90"/>
      <c r="AP601" s="90"/>
      <c r="AQ601" s="90"/>
      <c r="AR601" s="90"/>
      <c r="AS601" s="90"/>
      <c r="AT601" s="90"/>
      <c r="AU601" s="90"/>
      <c r="AV601" s="90"/>
      <c r="AW601" s="90"/>
      <c r="AX601" s="90"/>
      <c r="AY601" s="90"/>
      <c r="AZ601" s="90"/>
      <c r="BA601" s="90"/>
    </row>
    <row r="602" spans="3:53">
      <c r="C602" s="91"/>
      <c r="D602" s="91"/>
      <c r="E602" s="91"/>
      <c r="F602" s="91"/>
      <c r="G602" s="91"/>
      <c r="H602" s="91"/>
      <c r="I602" s="91"/>
      <c r="J602" s="91"/>
      <c r="K602" s="91"/>
      <c r="L602" s="91"/>
      <c r="M602" s="91"/>
      <c r="N602" s="91"/>
      <c r="O602" s="91"/>
      <c r="P602" s="91"/>
      <c r="Q602" s="90"/>
      <c r="R602" s="90"/>
      <c r="S602" s="90"/>
      <c r="T602" s="90"/>
      <c r="U602" s="90"/>
      <c r="V602" s="90"/>
      <c r="W602" s="90"/>
      <c r="X602" s="90"/>
      <c r="Y602" s="90"/>
      <c r="Z602" s="90"/>
      <c r="AA602" s="90"/>
      <c r="AB602" s="90"/>
      <c r="AC602" s="90"/>
      <c r="AD602" s="90"/>
      <c r="AE602" s="90"/>
      <c r="AF602" s="90"/>
      <c r="AG602" s="90"/>
      <c r="AH602" s="90"/>
      <c r="AI602" s="90"/>
      <c r="AJ602" s="90"/>
      <c r="AK602" s="90"/>
      <c r="AL602" s="90"/>
      <c r="AM602" s="90"/>
      <c r="AN602" s="90"/>
      <c r="AO602" s="90"/>
      <c r="AP602" s="90"/>
      <c r="AQ602" s="90"/>
      <c r="AR602" s="90"/>
      <c r="AS602" s="90"/>
      <c r="AT602" s="90"/>
      <c r="AU602" s="90"/>
      <c r="AV602" s="90"/>
      <c r="AW602" s="90"/>
      <c r="AX602" s="90"/>
      <c r="AY602" s="90"/>
      <c r="AZ602" s="90"/>
      <c r="BA602" s="90"/>
    </row>
    <row r="603" spans="3:53">
      <c r="C603" s="91"/>
      <c r="D603" s="91"/>
      <c r="E603" s="91"/>
      <c r="F603" s="91"/>
      <c r="G603" s="91"/>
      <c r="H603" s="91"/>
      <c r="I603" s="91"/>
      <c r="J603" s="91"/>
      <c r="K603" s="91"/>
      <c r="L603" s="91"/>
      <c r="M603" s="91"/>
      <c r="N603" s="91"/>
      <c r="O603" s="91"/>
      <c r="P603" s="91"/>
      <c r="Q603" s="90"/>
      <c r="R603" s="90"/>
      <c r="S603" s="90"/>
      <c r="T603" s="90"/>
      <c r="U603" s="90"/>
      <c r="V603" s="90"/>
      <c r="W603" s="90"/>
      <c r="X603" s="90"/>
      <c r="Y603" s="90"/>
      <c r="Z603" s="90"/>
      <c r="AA603" s="90"/>
      <c r="AB603" s="90"/>
      <c r="AC603" s="90"/>
      <c r="AD603" s="90"/>
      <c r="AE603" s="90"/>
      <c r="AF603" s="90"/>
      <c r="AG603" s="90"/>
      <c r="AH603" s="90"/>
      <c r="AI603" s="90"/>
      <c r="AJ603" s="90"/>
      <c r="AK603" s="90"/>
      <c r="AL603" s="90"/>
      <c r="AM603" s="90"/>
      <c r="AN603" s="90"/>
      <c r="AO603" s="90"/>
      <c r="AP603" s="90"/>
      <c r="AQ603" s="90"/>
      <c r="AR603" s="90"/>
      <c r="AS603" s="90"/>
      <c r="AT603" s="90"/>
      <c r="AU603" s="90"/>
      <c r="AV603" s="90"/>
      <c r="AW603" s="90"/>
      <c r="AX603" s="90"/>
      <c r="AY603" s="90"/>
      <c r="AZ603" s="90"/>
      <c r="BA603" s="90"/>
    </row>
    <row r="604" spans="3:53">
      <c r="C604" s="91"/>
      <c r="D604" s="91"/>
      <c r="E604" s="91"/>
      <c r="F604" s="91"/>
      <c r="G604" s="91"/>
      <c r="H604" s="91"/>
      <c r="I604" s="91"/>
      <c r="J604" s="91"/>
      <c r="K604" s="91"/>
      <c r="L604" s="91"/>
      <c r="M604" s="91"/>
      <c r="N604" s="91"/>
      <c r="O604" s="91"/>
      <c r="P604" s="91"/>
      <c r="Q604" s="90"/>
      <c r="R604" s="90"/>
      <c r="S604" s="90"/>
      <c r="T604" s="90"/>
      <c r="U604" s="90"/>
      <c r="V604" s="90"/>
      <c r="W604" s="90"/>
      <c r="X604" s="90"/>
      <c r="Y604" s="90"/>
      <c r="Z604" s="90"/>
      <c r="AA604" s="90"/>
      <c r="AB604" s="90"/>
      <c r="AC604" s="90"/>
      <c r="AD604" s="90"/>
      <c r="AE604" s="90"/>
      <c r="AF604" s="90"/>
      <c r="AG604" s="90"/>
      <c r="AH604" s="90"/>
      <c r="AI604" s="90"/>
      <c r="AJ604" s="90"/>
      <c r="AK604" s="90"/>
      <c r="AL604" s="90"/>
      <c r="AM604" s="90"/>
      <c r="AN604" s="90"/>
      <c r="AO604" s="90"/>
      <c r="AP604" s="90"/>
      <c r="AQ604" s="90"/>
      <c r="AR604" s="90"/>
      <c r="AS604" s="90"/>
      <c r="AT604" s="90"/>
      <c r="AU604" s="90"/>
      <c r="AV604" s="90"/>
      <c r="AW604" s="90"/>
      <c r="AX604" s="90"/>
      <c r="AY604" s="90"/>
      <c r="AZ604" s="90"/>
      <c r="BA604" s="90"/>
    </row>
    <row r="605" spans="3:53">
      <c r="C605" s="91"/>
      <c r="D605" s="91"/>
      <c r="E605" s="91"/>
      <c r="F605" s="91"/>
      <c r="G605" s="91"/>
      <c r="H605" s="91"/>
      <c r="I605" s="91"/>
      <c r="J605" s="91"/>
      <c r="K605" s="91"/>
      <c r="L605" s="91"/>
      <c r="M605" s="91"/>
      <c r="N605" s="91"/>
      <c r="O605" s="91"/>
      <c r="P605" s="91"/>
      <c r="Q605" s="90"/>
      <c r="R605" s="90"/>
      <c r="S605" s="90"/>
      <c r="T605" s="90"/>
      <c r="U605" s="90"/>
      <c r="V605" s="90"/>
      <c r="W605" s="90"/>
      <c r="X605" s="90"/>
      <c r="Y605" s="90"/>
      <c r="Z605" s="90"/>
      <c r="AA605" s="90"/>
      <c r="AB605" s="90"/>
      <c r="AC605" s="90"/>
      <c r="AD605" s="90"/>
      <c r="AE605" s="90"/>
      <c r="AF605" s="90"/>
      <c r="AG605" s="90"/>
      <c r="AH605" s="90"/>
      <c r="AI605" s="90"/>
      <c r="AJ605" s="90"/>
      <c r="AK605" s="90"/>
      <c r="AL605" s="90"/>
      <c r="AM605" s="90"/>
      <c r="AN605" s="90"/>
      <c r="AO605" s="90"/>
      <c r="AP605" s="90"/>
      <c r="AQ605" s="90"/>
      <c r="AR605" s="90"/>
      <c r="AS605" s="90"/>
      <c r="AT605" s="90"/>
      <c r="AU605" s="90"/>
      <c r="AV605" s="90"/>
      <c r="AW605" s="90"/>
      <c r="AX605" s="90"/>
      <c r="AY605" s="90"/>
      <c r="AZ605" s="90"/>
      <c r="BA605" s="90"/>
    </row>
    <row r="606" spans="3:53">
      <c r="C606" s="91"/>
      <c r="D606" s="91"/>
      <c r="E606" s="91"/>
      <c r="F606" s="91"/>
      <c r="G606" s="91"/>
      <c r="H606" s="91"/>
      <c r="I606" s="91"/>
      <c r="J606" s="91"/>
      <c r="K606" s="91"/>
      <c r="L606" s="91"/>
      <c r="M606" s="91"/>
      <c r="N606" s="91"/>
      <c r="O606" s="91"/>
      <c r="P606" s="91"/>
      <c r="Q606" s="90"/>
      <c r="R606" s="90"/>
      <c r="S606" s="90"/>
      <c r="T606" s="90"/>
      <c r="U606" s="90"/>
      <c r="V606" s="90"/>
      <c r="W606" s="90"/>
      <c r="X606" s="90"/>
      <c r="Y606" s="90"/>
      <c r="Z606" s="90"/>
      <c r="AA606" s="90"/>
      <c r="AB606" s="90"/>
      <c r="AC606" s="90"/>
      <c r="AD606" s="90"/>
      <c r="AE606" s="90"/>
      <c r="AF606" s="90"/>
      <c r="AG606" s="90"/>
      <c r="AH606" s="90"/>
      <c r="AI606" s="90"/>
      <c r="AJ606" s="90"/>
      <c r="AK606" s="90"/>
      <c r="AL606" s="90"/>
      <c r="AM606" s="90"/>
      <c r="AN606" s="90"/>
      <c r="AO606" s="90"/>
      <c r="AP606" s="90"/>
      <c r="AQ606" s="90"/>
      <c r="AR606" s="90"/>
      <c r="AS606" s="90"/>
      <c r="AT606" s="90"/>
      <c r="AU606" s="90"/>
      <c r="AV606" s="90"/>
      <c r="AW606" s="90"/>
      <c r="AX606" s="90"/>
      <c r="AY606" s="90"/>
      <c r="AZ606" s="90"/>
      <c r="BA606" s="90"/>
    </row>
    <row r="607" spans="3:53">
      <c r="C607" s="91"/>
      <c r="D607" s="91"/>
      <c r="E607" s="91"/>
      <c r="F607" s="91"/>
      <c r="G607" s="91"/>
      <c r="H607" s="91"/>
      <c r="I607" s="91"/>
      <c r="J607" s="91"/>
      <c r="K607" s="91"/>
      <c r="L607" s="91"/>
      <c r="M607" s="91"/>
      <c r="N607" s="91"/>
      <c r="O607" s="91"/>
      <c r="P607" s="91"/>
      <c r="Q607" s="90"/>
      <c r="R607" s="90"/>
      <c r="S607" s="90"/>
      <c r="T607" s="90"/>
      <c r="U607" s="90"/>
      <c r="V607" s="90"/>
      <c r="W607" s="90"/>
      <c r="X607" s="90"/>
      <c r="Y607" s="90"/>
      <c r="Z607" s="90"/>
      <c r="AA607" s="90"/>
      <c r="AB607" s="90"/>
      <c r="AC607" s="90"/>
      <c r="AD607" s="90"/>
      <c r="AE607" s="90"/>
      <c r="AF607" s="90"/>
      <c r="AG607" s="90"/>
      <c r="AH607" s="90"/>
      <c r="AI607" s="90"/>
      <c r="AJ607" s="90"/>
      <c r="AK607" s="90"/>
      <c r="AL607" s="90"/>
      <c r="AM607" s="90"/>
      <c r="AN607" s="90"/>
      <c r="AO607" s="90"/>
      <c r="AP607" s="90"/>
      <c r="AQ607" s="90"/>
      <c r="AR607" s="90"/>
      <c r="AS607" s="90"/>
      <c r="AT607" s="90"/>
      <c r="AU607" s="90"/>
      <c r="AV607" s="90"/>
      <c r="AW607" s="90"/>
      <c r="AX607" s="90"/>
      <c r="AY607" s="90"/>
      <c r="AZ607" s="90"/>
      <c r="BA607" s="90"/>
    </row>
    <row r="608" spans="3:53">
      <c r="C608" s="91"/>
      <c r="D608" s="91"/>
      <c r="E608" s="91"/>
      <c r="F608" s="91"/>
      <c r="G608" s="91"/>
      <c r="H608" s="91"/>
      <c r="I608" s="91"/>
      <c r="J608" s="91"/>
      <c r="K608" s="91"/>
      <c r="L608" s="91"/>
      <c r="M608" s="91"/>
      <c r="N608" s="91"/>
      <c r="O608" s="91"/>
      <c r="P608" s="91"/>
      <c r="Q608" s="90"/>
      <c r="R608" s="90"/>
      <c r="S608" s="90"/>
      <c r="T608" s="90"/>
      <c r="U608" s="90"/>
      <c r="V608" s="90"/>
      <c r="W608" s="90"/>
      <c r="X608" s="90"/>
      <c r="Y608" s="90"/>
      <c r="Z608" s="90"/>
      <c r="AA608" s="90"/>
      <c r="AB608" s="90"/>
      <c r="AC608" s="90"/>
      <c r="AD608" s="90"/>
      <c r="AE608" s="90"/>
      <c r="AF608" s="90"/>
      <c r="AG608" s="90"/>
      <c r="AH608" s="90"/>
      <c r="AI608" s="90"/>
      <c r="AJ608" s="90"/>
      <c r="AK608" s="90"/>
      <c r="AL608" s="90"/>
      <c r="AM608" s="90"/>
      <c r="AN608" s="90"/>
      <c r="AO608" s="90"/>
      <c r="AP608" s="90"/>
      <c r="AQ608" s="90"/>
      <c r="AR608" s="90"/>
      <c r="AS608" s="90"/>
      <c r="AT608" s="90"/>
      <c r="AU608" s="90"/>
      <c r="AV608" s="90"/>
      <c r="AW608" s="90"/>
      <c r="AX608" s="90"/>
      <c r="AY608" s="90"/>
      <c r="AZ608" s="90"/>
      <c r="BA608" s="90"/>
    </row>
    <row r="609" spans="3:53">
      <c r="C609" s="91"/>
      <c r="D609" s="91"/>
      <c r="E609" s="91"/>
      <c r="F609" s="91"/>
      <c r="G609" s="91"/>
      <c r="H609" s="91"/>
      <c r="I609" s="91"/>
      <c r="J609" s="91"/>
      <c r="K609" s="91"/>
      <c r="L609" s="91"/>
      <c r="M609" s="91"/>
      <c r="N609" s="91"/>
      <c r="O609" s="91"/>
      <c r="P609" s="91"/>
      <c r="Q609" s="90"/>
      <c r="R609" s="90"/>
      <c r="S609" s="90"/>
      <c r="T609" s="90"/>
      <c r="U609" s="90"/>
      <c r="V609" s="90"/>
      <c r="W609" s="90"/>
      <c r="X609" s="90"/>
      <c r="Y609" s="90"/>
      <c r="Z609" s="90"/>
      <c r="AA609" s="90"/>
      <c r="AB609" s="90"/>
      <c r="AC609" s="90"/>
      <c r="AD609" s="90"/>
      <c r="AE609" s="90"/>
      <c r="AF609" s="90"/>
      <c r="AG609" s="90"/>
      <c r="AH609" s="90"/>
      <c r="AI609" s="90"/>
      <c r="AJ609" s="90"/>
      <c r="AK609" s="90"/>
      <c r="AL609" s="90"/>
      <c r="AM609" s="90"/>
      <c r="AN609" s="90"/>
      <c r="AO609" s="90"/>
      <c r="AP609" s="90"/>
      <c r="AQ609" s="90"/>
      <c r="AR609" s="90"/>
      <c r="AS609" s="90"/>
      <c r="AT609" s="90"/>
      <c r="AU609" s="90"/>
      <c r="AV609" s="90"/>
      <c r="AW609" s="90"/>
      <c r="AX609" s="90"/>
      <c r="AY609" s="90"/>
      <c r="AZ609" s="90"/>
      <c r="BA609" s="90"/>
    </row>
    <row r="610" spans="3:53">
      <c r="C610" s="91"/>
      <c r="D610" s="91"/>
      <c r="E610" s="91"/>
      <c r="F610" s="91"/>
      <c r="G610" s="91"/>
      <c r="H610" s="91"/>
      <c r="I610" s="91"/>
      <c r="J610" s="91"/>
      <c r="K610" s="91"/>
      <c r="L610" s="91"/>
      <c r="M610" s="91"/>
      <c r="N610" s="91"/>
      <c r="O610" s="91"/>
      <c r="P610" s="91"/>
      <c r="Q610" s="90"/>
      <c r="R610" s="90"/>
      <c r="S610" s="90"/>
      <c r="T610" s="90"/>
      <c r="U610" s="90"/>
      <c r="V610" s="90"/>
      <c r="W610" s="90"/>
      <c r="X610" s="90"/>
      <c r="Y610" s="90"/>
      <c r="Z610" s="90"/>
      <c r="AA610" s="90"/>
      <c r="AB610" s="90"/>
      <c r="AC610" s="90"/>
      <c r="AD610" s="90"/>
      <c r="AE610" s="90"/>
      <c r="AF610" s="90"/>
      <c r="AG610" s="90"/>
      <c r="AH610" s="90"/>
      <c r="AI610" s="90"/>
      <c r="AJ610" s="90"/>
      <c r="AK610" s="90"/>
      <c r="AL610" s="90"/>
      <c r="AM610" s="90"/>
      <c r="AN610" s="90"/>
      <c r="AO610" s="90"/>
      <c r="AP610" s="90"/>
      <c r="AQ610" s="90"/>
      <c r="AR610" s="90"/>
      <c r="AS610" s="90"/>
      <c r="AT610" s="90"/>
      <c r="AU610" s="90"/>
      <c r="AV610" s="90"/>
      <c r="AW610" s="90"/>
      <c r="AX610" s="90"/>
      <c r="AY610" s="90"/>
      <c r="AZ610" s="90"/>
      <c r="BA610" s="90"/>
    </row>
    <row r="611" spans="3:53">
      <c r="C611" s="91"/>
      <c r="D611" s="91"/>
      <c r="E611" s="91"/>
      <c r="F611" s="91"/>
      <c r="G611" s="91"/>
      <c r="H611" s="91"/>
      <c r="I611" s="91"/>
      <c r="J611" s="91"/>
      <c r="K611" s="91"/>
      <c r="L611" s="91"/>
      <c r="M611" s="91"/>
      <c r="N611" s="91"/>
      <c r="O611" s="91"/>
      <c r="P611" s="91"/>
      <c r="Q611" s="90"/>
      <c r="R611" s="90"/>
      <c r="S611" s="90"/>
      <c r="T611" s="90"/>
      <c r="U611" s="90"/>
      <c r="V611" s="90"/>
      <c r="W611" s="90"/>
      <c r="X611" s="90"/>
      <c r="Y611" s="90"/>
      <c r="Z611" s="90"/>
      <c r="AA611" s="90"/>
      <c r="AB611" s="90"/>
      <c r="AC611" s="90"/>
      <c r="AD611" s="90"/>
      <c r="AE611" s="90"/>
      <c r="AF611" s="90"/>
      <c r="AG611" s="90"/>
      <c r="AH611" s="90"/>
      <c r="AI611" s="90"/>
      <c r="AJ611" s="90"/>
      <c r="AK611" s="90"/>
      <c r="AL611" s="90"/>
      <c r="AM611" s="90"/>
      <c r="AN611" s="90"/>
      <c r="AO611" s="90"/>
      <c r="AP611" s="90"/>
      <c r="AQ611" s="90"/>
      <c r="AR611" s="90"/>
      <c r="AS611" s="90"/>
      <c r="AT611" s="90"/>
      <c r="AU611" s="90"/>
      <c r="AV611" s="90"/>
      <c r="AW611" s="90"/>
      <c r="AX611" s="90"/>
      <c r="AY611" s="90"/>
      <c r="AZ611" s="90"/>
      <c r="BA611" s="90"/>
    </row>
    <row r="612" spans="3:53">
      <c r="C612" s="91"/>
      <c r="D612" s="91"/>
      <c r="E612" s="91"/>
      <c r="F612" s="91"/>
      <c r="G612" s="91"/>
      <c r="H612" s="91"/>
      <c r="I612" s="91"/>
      <c r="J612" s="91"/>
      <c r="K612" s="91"/>
      <c r="L612" s="91"/>
      <c r="M612" s="91"/>
      <c r="N612" s="91"/>
      <c r="O612" s="91"/>
      <c r="P612" s="91"/>
      <c r="Q612" s="90"/>
      <c r="R612" s="90"/>
      <c r="S612" s="90"/>
      <c r="T612" s="90"/>
      <c r="U612" s="90"/>
      <c r="V612" s="90"/>
      <c r="W612" s="90"/>
      <c r="X612" s="90"/>
      <c r="Y612" s="90"/>
      <c r="Z612" s="90"/>
      <c r="AA612" s="90"/>
      <c r="AB612" s="90"/>
      <c r="AC612" s="90"/>
      <c r="AD612" s="90"/>
      <c r="AE612" s="90"/>
      <c r="AF612" s="90"/>
      <c r="AG612" s="90"/>
      <c r="AH612" s="90"/>
      <c r="AI612" s="90"/>
      <c r="AJ612" s="90"/>
      <c r="AK612" s="90"/>
      <c r="AL612" s="90"/>
      <c r="AM612" s="90"/>
      <c r="AN612" s="90"/>
      <c r="AO612" s="90"/>
      <c r="AP612" s="90"/>
      <c r="AQ612" s="90"/>
      <c r="AR612" s="90"/>
      <c r="AS612" s="90"/>
      <c r="AT612" s="90"/>
      <c r="AU612" s="90"/>
      <c r="AV612" s="90"/>
      <c r="AW612" s="90"/>
      <c r="AX612" s="90"/>
      <c r="AY612" s="90"/>
      <c r="AZ612" s="90"/>
      <c r="BA612" s="90"/>
    </row>
    <row r="613" spans="3:53">
      <c r="C613" s="91"/>
      <c r="D613" s="91"/>
      <c r="E613" s="91"/>
      <c r="F613" s="91"/>
      <c r="G613" s="91"/>
      <c r="H613" s="91"/>
      <c r="I613" s="91"/>
      <c r="J613" s="91"/>
      <c r="K613" s="91"/>
      <c r="L613" s="91"/>
      <c r="M613" s="91"/>
      <c r="N613" s="91"/>
      <c r="O613" s="91"/>
      <c r="P613" s="91"/>
      <c r="Q613" s="90"/>
      <c r="R613" s="90"/>
      <c r="S613" s="90"/>
      <c r="T613" s="90"/>
      <c r="U613" s="90"/>
      <c r="V613" s="90"/>
      <c r="W613" s="90"/>
      <c r="X613" s="90"/>
      <c r="Y613" s="90"/>
      <c r="Z613" s="90"/>
      <c r="AA613" s="90"/>
      <c r="AB613" s="90"/>
      <c r="AC613" s="90"/>
      <c r="AD613" s="90"/>
      <c r="AE613" s="90"/>
      <c r="AF613" s="90"/>
      <c r="AG613" s="90"/>
      <c r="AH613" s="90"/>
      <c r="AI613" s="90"/>
      <c r="AJ613" s="90"/>
      <c r="AK613" s="90"/>
      <c r="AL613" s="90"/>
      <c r="AM613" s="90"/>
      <c r="AN613" s="90"/>
      <c r="AO613" s="90"/>
      <c r="AP613" s="90"/>
      <c r="AQ613" s="90"/>
      <c r="AR613" s="90"/>
      <c r="AS613" s="90"/>
      <c r="AT613" s="90"/>
      <c r="AU613" s="90"/>
      <c r="AV613" s="90"/>
      <c r="AW613" s="90"/>
      <c r="AX613" s="90"/>
      <c r="AY613" s="90"/>
      <c r="AZ613" s="90"/>
      <c r="BA613" s="90"/>
    </row>
    <row r="614" spans="3:53">
      <c r="C614" s="91"/>
      <c r="D614" s="91"/>
      <c r="E614" s="91"/>
      <c r="F614" s="91"/>
      <c r="G614" s="91"/>
      <c r="H614" s="91"/>
      <c r="I614" s="91"/>
      <c r="J614" s="91"/>
      <c r="K614" s="91"/>
      <c r="L614" s="91"/>
      <c r="M614" s="91"/>
      <c r="N614" s="91"/>
      <c r="O614" s="91"/>
      <c r="P614" s="91"/>
      <c r="Q614" s="90"/>
      <c r="R614" s="90"/>
      <c r="S614" s="90"/>
      <c r="T614" s="90"/>
      <c r="U614" s="90"/>
      <c r="V614" s="90"/>
      <c r="W614" s="90"/>
      <c r="X614" s="90"/>
      <c r="Y614" s="90"/>
      <c r="Z614" s="90"/>
      <c r="AA614" s="90"/>
      <c r="AB614" s="90"/>
      <c r="AC614" s="90"/>
      <c r="AD614" s="90"/>
      <c r="AE614" s="90"/>
      <c r="AF614" s="90"/>
      <c r="AG614" s="90"/>
      <c r="AH614" s="90"/>
      <c r="AI614" s="90"/>
      <c r="AJ614" s="90"/>
      <c r="AK614" s="90"/>
      <c r="AL614" s="90"/>
      <c r="AM614" s="90"/>
      <c r="AN614" s="90"/>
      <c r="AO614" s="90"/>
      <c r="AP614" s="90"/>
      <c r="AQ614" s="90"/>
      <c r="AR614" s="90"/>
      <c r="AS614" s="90"/>
      <c r="AT614" s="90"/>
      <c r="AU614" s="90"/>
      <c r="AV614" s="90"/>
      <c r="AW614" s="90"/>
      <c r="AX614" s="90"/>
      <c r="AY614" s="90"/>
      <c r="AZ614" s="90"/>
      <c r="BA614" s="90"/>
    </row>
    <row r="615" spans="3:53">
      <c r="C615" s="91"/>
      <c r="D615" s="91"/>
      <c r="E615" s="91"/>
      <c r="F615" s="91"/>
      <c r="G615" s="91"/>
      <c r="H615" s="91"/>
      <c r="I615" s="91"/>
      <c r="J615" s="91"/>
      <c r="K615" s="91"/>
      <c r="L615" s="91"/>
      <c r="M615" s="91"/>
      <c r="N615" s="91"/>
      <c r="O615" s="91"/>
      <c r="P615" s="91"/>
      <c r="Q615" s="90"/>
      <c r="R615" s="90"/>
      <c r="S615" s="90"/>
      <c r="T615" s="90"/>
      <c r="U615" s="90"/>
      <c r="V615" s="90"/>
      <c r="W615" s="90"/>
      <c r="X615" s="90"/>
      <c r="Y615" s="90"/>
      <c r="Z615" s="90"/>
      <c r="AA615" s="90"/>
      <c r="AB615" s="90"/>
      <c r="AC615" s="90"/>
      <c r="AD615" s="90"/>
      <c r="AE615" s="90"/>
      <c r="AF615" s="90"/>
      <c r="AG615" s="90"/>
      <c r="AH615" s="90"/>
      <c r="AI615" s="90"/>
      <c r="AJ615" s="90"/>
      <c r="AK615" s="90"/>
      <c r="AL615" s="90"/>
      <c r="AM615" s="90"/>
      <c r="AN615" s="90"/>
      <c r="AO615" s="90"/>
      <c r="AP615" s="90"/>
      <c r="AQ615" s="90"/>
      <c r="AR615" s="90"/>
      <c r="AS615" s="90"/>
      <c r="AT615" s="90"/>
      <c r="AU615" s="90"/>
      <c r="AV615" s="90"/>
      <c r="AW615" s="90"/>
      <c r="AX615" s="90"/>
      <c r="AY615" s="90"/>
      <c r="AZ615" s="90"/>
      <c r="BA615" s="90"/>
    </row>
    <row r="616" spans="3:53">
      <c r="C616" s="91"/>
      <c r="D616" s="91"/>
      <c r="E616" s="91"/>
      <c r="F616" s="91"/>
      <c r="G616" s="91"/>
      <c r="H616" s="91"/>
      <c r="I616" s="91"/>
      <c r="J616" s="91"/>
      <c r="K616" s="91"/>
      <c r="L616" s="91"/>
      <c r="M616" s="91"/>
      <c r="N616" s="91"/>
      <c r="O616" s="91"/>
      <c r="P616" s="91"/>
      <c r="Q616" s="90"/>
      <c r="R616" s="90"/>
      <c r="S616" s="90"/>
      <c r="T616" s="90"/>
      <c r="U616" s="90"/>
      <c r="V616" s="90"/>
      <c r="W616" s="90"/>
      <c r="X616" s="90"/>
      <c r="Y616" s="90"/>
      <c r="Z616" s="90"/>
      <c r="AA616" s="90"/>
      <c r="AB616" s="90"/>
      <c r="AC616" s="90"/>
      <c r="AD616" s="90"/>
      <c r="AE616" s="90"/>
      <c r="AF616" s="90"/>
      <c r="AG616" s="90"/>
      <c r="AH616" s="90"/>
      <c r="AI616" s="90"/>
      <c r="AJ616" s="90"/>
      <c r="AK616" s="90"/>
      <c r="AL616" s="90"/>
      <c r="AM616" s="90"/>
      <c r="AN616" s="90"/>
      <c r="AO616" s="90"/>
      <c r="AP616" s="90"/>
      <c r="AQ616" s="90"/>
      <c r="AR616" s="90"/>
      <c r="AS616" s="90"/>
      <c r="AT616" s="90"/>
      <c r="AU616" s="90"/>
      <c r="AV616" s="90"/>
      <c r="AW616" s="90"/>
      <c r="AX616" s="90"/>
      <c r="AY616" s="90"/>
      <c r="AZ616" s="90"/>
      <c r="BA616" s="90"/>
    </row>
    <row r="617" spans="3:53">
      <c r="C617" s="91"/>
      <c r="D617" s="91"/>
      <c r="E617" s="91"/>
      <c r="F617" s="91"/>
      <c r="G617" s="91"/>
      <c r="H617" s="91"/>
      <c r="I617" s="91"/>
      <c r="J617" s="91"/>
      <c r="K617" s="91"/>
      <c r="L617" s="91"/>
      <c r="M617" s="91"/>
      <c r="N617" s="91"/>
      <c r="O617" s="91"/>
      <c r="P617" s="91"/>
      <c r="Q617" s="90"/>
      <c r="R617" s="90"/>
      <c r="S617" s="90"/>
      <c r="T617" s="90"/>
      <c r="U617" s="90"/>
      <c r="V617" s="90"/>
      <c r="W617" s="90"/>
      <c r="X617" s="90"/>
      <c r="Y617" s="90"/>
      <c r="Z617" s="90"/>
      <c r="AA617" s="90"/>
      <c r="AB617" s="90"/>
      <c r="AC617" s="90"/>
      <c r="AD617" s="90"/>
      <c r="AE617" s="90"/>
      <c r="AF617" s="90"/>
      <c r="AG617" s="90"/>
      <c r="AH617" s="90"/>
      <c r="AI617" s="90"/>
      <c r="AJ617" s="90"/>
      <c r="AK617" s="90"/>
      <c r="AL617" s="90"/>
      <c r="AM617" s="90"/>
      <c r="AN617" s="90"/>
      <c r="AO617" s="90"/>
      <c r="AP617" s="90"/>
      <c r="AQ617" s="90"/>
      <c r="AR617" s="90"/>
      <c r="AS617" s="90"/>
      <c r="AT617" s="90"/>
      <c r="AU617" s="90"/>
      <c r="AV617" s="90"/>
      <c r="AW617" s="90"/>
      <c r="AX617" s="90"/>
      <c r="AY617" s="90"/>
      <c r="AZ617" s="90"/>
      <c r="BA617" s="90"/>
    </row>
    <row r="618" spans="3:53">
      <c r="C618" s="91"/>
      <c r="D618" s="91"/>
      <c r="E618" s="91"/>
      <c r="F618" s="91"/>
      <c r="G618" s="91"/>
      <c r="H618" s="91"/>
      <c r="I618" s="91"/>
      <c r="J618" s="91"/>
      <c r="K618" s="91"/>
      <c r="L618" s="91"/>
      <c r="M618" s="91"/>
      <c r="N618" s="91"/>
      <c r="O618" s="91"/>
      <c r="P618" s="91"/>
      <c r="Q618" s="90"/>
      <c r="R618" s="90"/>
      <c r="S618" s="90"/>
      <c r="T618" s="90"/>
      <c r="U618" s="90"/>
      <c r="V618" s="90"/>
      <c r="W618" s="90"/>
      <c r="X618" s="90"/>
      <c r="Y618" s="90"/>
      <c r="Z618" s="90"/>
      <c r="AA618" s="90"/>
      <c r="AB618" s="90"/>
      <c r="AC618" s="90"/>
      <c r="AD618" s="90"/>
      <c r="AE618" s="90"/>
      <c r="AF618" s="90"/>
      <c r="AG618" s="90"/>
      <c r="AH618" s="90"/>
      <c r="AI618" s="90"/>
      <c r="AJ618" s="90"/>
      <c r="AK618" s="90"/>
      <c r="AL618" s="90"/>
      <c r="AM618" s="90"/>
      <c r="AN618" s="90"/>
      <c r="AO618" s="90"/>
      <c r="AP618" s="90"/>
      <c r="AQ618" s="90"/>
      <c r="AR618" s="90"/>
      <c r="AS618" s="90"/>
      <c r="AT618" s="90"/>
      <c r="AU618" s="90"/>
      <c r="AV618" s="90"/>
      <c r="AW618" s="90"/>
      <c r="AX618" s="90"/>
      <c r="AY618" s="90"/>
      <c r="AZ618" s="90"/>
      <c r="BA618" s="90"/>
    </row>
    <row r="619" spans="3:53">
      <c r="C619" s="91"/>
      <c r="D619" s="91"/>
      <c r="E619" s="91"/>
      <c r="F619" s="91"/>
      <c r="G619" s="91"/>
      <c r="H619" s="91"/>
      <c r="I619" s="91"/>
      <c r="J619" s="91"/>
      <c r="K619" s="91"/>
      <c r="L619" s="91"/>
      <c r="M619" s="91"/>
      <c r="N619" s="91"/>
      <c r="O619" s="91"/>
      <c r="P619" s="91"/>
      <c r="Q619" s="90"/>
      <c r="R619" s="90"/>
      <c r="S619" s="90"/>
      <c r="T619" s="90"/>
      <c r="U619" s="90"/>
      <c r="V619" s="90"/>
      <c r="W619" s="90"/>
      <c r="X619" s="90"/>
      <c r="Y619" s="90"/>
      <c r="Z619" s="90"/>
      <c r="AA619" s="90"/>
      <c r="AB619" s="90"/>
      <c r="AC619" s="90"/>
      <c r="AD619" s="90"/>
      <c r="AE619" s="90"/>
      <c r="AF619" s="90"/>
      <c r="AG619" s="90"/>
      <c r="AH619" s="90"/>
      <c r="AI619" s="90"/>
      <c r="AJ619" s="90"/>
      <c r="AK619" s="90"/>
      <c r="AL619" s="90"/>
      <c r="AM619" s="90"/>
      <c r="AN619" s="90"/>
      <c r="AO619" s="90"/>
      <c r="AP619" s="90"/>
      <c r="AQ619" s="90"/>
      <c r="AR619" s="90"/>
      <c r="AS619" s="90"/>
      <c r="AT619" s="90"/>
      <c r="AU619" s="90"/>
      <c r="AV619" s="90"/>
      <c r="AW619" s="90"/>
      <c r="AX619" s="90"/>
      <c r="AY619" s="90"/>
      <c r="AZ619" s="90"/>
      <c r="BA619" s="90"/>
    </row>
    <row r="620" spans="3:53">
      <c r="C620" s="91"/>
      <c r="D620" s="91"/>
      <c r="E620" s="91"/>
      <c r="F620" s="91"/>
      <c r="G620" s="91"/>
      <c r="H620" s="91"/>
      <c r="I620" s="91"/>
      <c r="J620" s="91"/>
      <c r="K620" s="91"/>
      <c r="L620" s="91"/>
      <c r="M620" s="91"/>
      <c r="N620" s="91"/>
      <c r="O620" s="91"/>
      <c r="P620" s="91"/>
      <c r="Q620" s="90"/>
      <c r="R620" s="90"/>
      <c r="S620" s="90"/>
      <c r="T620" s="90"/>
      <c r="U620" s="90"/>
      <c r="V620" s="90"/>
      <c r="W620" s="90"/>
      <c r="X620" s="90"/>
      <c r="Y620" s="90"/>
      <c r="Z620" s="90"/>
      <c r="AA620" s="90"/>
      <c r="AB620" s="90"/>
      <c r="AC620" s="90"/>
      <c r="AD620" s="90"/>
      <c r="AE620" s="90"/>
      <c r="AF620" s="90"/>
      <c r="AG620" s="90"/>
      <c r="AH620" s="90"/>
      <c r="AI620" s="90"/>
      <c r="AJ620" s="90"/>
      <c r="AK620" s="90"/>
      <c r="AL620" s="90"/>
      <c r="AM620" s="90"/>
      <c r="AN620" s="90"/>
      <c r="AO620" s="90"/>
      <c r="AP620" s="90"/>
      <c r="AQ620" s="90"/>
      <c r="AR620" s="90"/>
      <c r="AS620" s="90"/>
      <c r="AT620" s="90"/>
      <c r="AU620" s="90"/>
      <c r="AV620" s="90"/>
      <c r="AW620" s="90"/>
      <c r="AX620" s="90"/>
      <c r="AY620" s="90"/>
      <c r="AZ620" s="90"/>
      <c r="BA620" s="90"/>
    </row>
    <row r="621" spans="3:53">
      <c r="C621" s="91"/>
      <c r="D621" s="91"/>
      <c r="E621" s="91"/>
      <c r="F621" s="91"/>
      <c r="G621" s="91"/>
      <c r="H621" s="91"/>
      <c r="I621" s="91"/>
      <c r="J621" s="91"/>
      <c r="K621" s="91"/>
      <c r="L621" s="91"/>
      <c r="M621" s="91"/>
      <c r="N621" s="91"/>
      <c r="O621" s="91"/>
      <c r="P621" s="91"/>
      <c r="Q621" s="90"/>
      <c r="R621" s="90"/>
      <c r="S621" s="90"/>
      <c r="T621" s="90"/>
      <c r="U621" s="90"/>
      <c r="V621" s="90"/>
      <c r="W621" s="90"/>
      <c r="X621" s="90"/>
      <c r="Y621" s="90"/>
      <c r="Z621" s="90"/>
      <c r="AA621" s="90"/>
      <c r="AB621" s="90"/>
      <c r="AC621" s="90"/>
      <c r="AD621" s="90"/>
      <c r="AE621" s="90"/>
      <c r="AF621" s="90"/>
      <c r="AG621" s="90"/>
      <c r="AH621" s="90"/>
      <c r="AI621" s="90"/>
      <c r="AJ621" s="90"/>
      <c r="AK621" s="90"/>
      <c r="AL621" s="90"/>
      <c r="AM621" s="90"/>
      <c r="AN621" s="90"/>
      <c r="AO621" s="90"/>
      <c r="AP621" s="90"/>
      <c r="AQ621" s="90"/>
      <c r="AR621" s="90"/>
      <c r="AS621" s="90"/>
      <c r="AT621" s="90"/>
      <c r="AU621" s="90"/>
      <c r="AV621" s="90"/>
      <c r="AW621" s="90"/>
      <c r="AX621" s="90"/>
      <c r="AY621" s="90"/>
      <c r="AZ621" s="90"/>
      <c r="BA621" s="90"/>
    </row>
    <row r="622" spans="3:53">
      <c r="C622" s="91"/>
      <c r="D622" s="91"/>
      <c r="E622" s="91"/>
      <c r="F622" s="91"/>
      <c r="G622" s="91"/>
      <c r="H622" s="91"/>
      <c r="I622" s="91"/>
      <c r="J622" s="91"/>
      <c r="K622" s="91"/>
      <c r="L622" s="91"/>
      <c r="M622" s="91"/>
      <c r="N622" s="91"/>
      <c r="O622" s="91"/>
      <c r="P622" s="91"/>
      <c r="Q622" s="90"/>
      <c r="R622" s="90"/>
      <c r="S622" s="90"/>
      <c r="T622" s="90"/>
      <c r="U622" s="90"/>
      <c r="V622" s="90"/>
      <c r="W622" s="90"/>
      <c r="X622" s="90"/>
      <c r="Y622" s="90"/>
      <c r="Z622" s="90"/>
      <c r="AA622" s="90"/>
      <c r="AB622" s="90"/>
      <c r="AC622" s="90"/>
      <c r="AD622" s="90"/>
      <c r="AE622" s="90"/>
      <c r="AF622" s="90"/>
      <c r="AG622" s="90"/>
      <c r="AH622" s="90"/>
      <c r="AI622" s="90"/>
      <c r="AJ622" s="90"/>
      <c r="AK622" s="90"/>
      <c r="AL622" s="90"/>
      <c r="AM622" s="90"/>
      <c r="AN622" s="90"/>
      <c r="AO622" s="90"/>
      <c r="AP622" s="90"/>
      <c r="AQ622" s="90"/>
      <c r="AR622" s="90"/>
      <c r="AS622" s="90"/>
      <c r="AT622" s="90"/>
      <c r="AU622" s="90"/>
      <c r="AV622" s="90"/>
      <c r="AW622" s="90"/>
      <c r="AX622" s="90"/>
      <c r="AY622" s="90"/>
      <c r="AZ622" s="90"/>
      <c r="BA622" s="90"/>
    </row>
    <row r="623" spans="3:53">
      <c r="C623" s="91"/>
      <c r="D623" s="91"/>
      <c r="E623" s="91"/>
      <c r="F623" s="91"/>
      <c r="G623" s="91"/>
      <c r="H623" s="91"/>
      <c r="I623" s="91"/>
      <c r="J623" s="91"/>
      <c r="K623" s="91"/>
      <c r="L623" s="91"/>
      <c r="M623" s="91"/>
      <c r="N623" s="91"/>
      <c r="O623" s="91"/>
      <c r="P623" s="91"/>
      <c r="Q623" s="90"/>
      <c r="R623" s="90"/>
      <c r="S623" s="90"/>
      <c r="T623" s="90"/>
      <c r="U623" s="90"/>
      <c r="V623" s="90"/>
      <c r="W623" s="90"/>
      <c r="X623" s="90"/>
      <c r="Y623" s="90"/>
      <c r="Z623" s="90"/>
      <c r="AA623" s="90"/>
      <c r="AB623" s="90"/>
      <c r="AC623" s="90"/>
      <c r="AD623" s="90"/>
      <c r="AE623" s="90"/>
      <c r="AF623" s="90"/>
      <c r="AG623" s="90"/>
      <c r="AH623" s="90"/>
      <c r="AI623" s="90"/>
      <c r="AJ623" s="90"/>
      <c r="AK623" s="90"/>
      <c r="AL623" s="90"/>
      <c r="AM623" s="90"/>
      <c r="AN623" s="90"/>
      <c r="AO623" s="90"/>
      <c r="AP623" s="90"/>
      <c r="AQ623" s="90"/>
      <c r="AR623" s="90"/>
      <c r="AS623" s="90"/>
      <c r="AT623" s="90"/>
      <c r="AU623" s="90"/>
      <c r="AV623" s="90"/>
      <c r="AW623" s="90"/>
      <c r="AX623" s="90"/>
      <c r="AY623" s="90"/>
      <c r="AZ623" s="90"/>
      <c r="BA623" s="90"/>
    </row>
    <row r="624" spans="3:53">
      <c r="C624" s="91"/>
      <c r="D624" s="91"/>
      <c r="E624" s="91"/>
      <c r="F624" s="91"/>
      <c r="G624" s="91"/>
      <c r="H624" s="91"/>
      <c r="I624" s="91"/>
      <c r="J624" s="91"/>
      <c r="K624" s="91"/>
      <c r="L624" s="91"/>
      <c r="M624" s="91"/>
      <c r="N624" s="91"/>
      <c r="O624" s="91"/>
      <c r="P624" s="91"/>
      <c r="Q624" s="90"/>
      <c r="R624" s="90"/>
      <c r="S624" s="90"/>
      <c r="T624" s="90"/>
      <c r="U624" s="90"/>
      <c r="V624" s="90"/>
      <c r="W624" s="90"/>
      <c r="X624" s="90"/>
      <c r="Y624" s="90"/>
      <c r="Z624" s="90"/>
      <c r="AA624" s="90"/>
      <c r="AB624" s="90"/>
      <c r="AC624" s="90"/>
      <c r="AD624" s="90"/>
      <c r="AE624" s="90"/>
      <c r="AF624" s="90"/>
      <c r="AG624" s="90"/>
      <c r="AH624" s="90"/>
      <c r="AI624" s="90"/>
      <c r="AJ624" s="90"/>
      <c r="AK624" s="90"/>
      <c r="AL624" s="90"/>
      <c r="AM624" s="90"/>
      <c r="AN624" s="90"/>
      <c r="AO624" s="90"/>
      <c r="AP624" s="90"/>
      <c r="AQ624" s="90"/>
      <c r="AR624" s="90"/>
      <c r="AS624" s="90"/>
      <c r="AT624" s="90"/>
      <c r="AU624" s="90"/>
      <c r="AV624" s="90"/>
      <c r="AW624" s="90"/>
      <c r="AX624" s="90"/>
      <c r="AY624" s="90"/>
      <c r="AZ624" s="90"/>
      <c r="BA624" s="90"/>
    </row>
    <row r="625" spans="3:53">
      <c r="C625" s="91"/>
      <c r="D625" s="91"/>
      <c r="E625" s="91"/>
      <c r="F625" s="91"/>
      <c r="G625" s="91"/>
      <c r="H625" s="91"/>
      <c r="I625" s="91"/>
      <c r="J625" s="91"/>
      <c r="K625" s="91"/>
      <c r="L625" s="91"/>
      <c r="M625" s="91"/>
      <c r="N625" s="91"/>
      <c r="O625" s="91"/>
      <c r="P625" s="91"/>
      <c r="Q625" s="90"/>
      <c r="R625" s="90"/>
      <c r="S625" s="90"/>
      <c r="T625" s="90"/>
      <c r="U625" s="90"/>
      <c r="V625" s="90"/>
      <c r="W625" s="90"/>
      <c r="X625" s="90"/>
      <c r="Y625" s="90"/>
      <c r="Z625" s="90"/>
      <c r="AA625" s="90"/>
      <c r="AB625" s="90"/>
      <c r="AC625" s="90"/>
      <c r="AD625" s="90"/>
      <c r="AE625" s="90"/>
      <c r="AF625" s="90"/>
      <c r="AG625" s="90"/>
      <c r="AH625" s="90"/>
      <c r="AI625" s="90"/>
      <c r="AJ625" s="90"/>
      <c r="AK625" s="90"/>
      <c r="AL625" s="90"/>
      <c r="AM625" s="90"/>
      <c r="AN625" s="90"/>
      <c r="AO625" s="90"/>
      <c r="AP625" s="90"/>
      <c r="AQ625" s="90"/>
      <c r="AR625" s="90"/>
      <c r="AS625" s="90"/>
      <c r="AT625" s="90"/>
      <c r="AU625" s="90"/>
      <c r="AV625" s="90"/>
      <c r="AW625" s="90"/>
      <c r="AX625" s="90"/>
      <c r="AY625" s="90"/>
      <c r="AZ625" s="90"/>
      <c r="BA625" s="90"/>
    </row>
    <row r="626" spans="3:53">
      <c r="C626" s="91"/>
      <c r="D626" s="91"/>
      <c r="E626" s="91"/>
      <c r="F626" s="91"/>
      <c r="G626" s="91"/>
      <c r="H626" s="91"/>
      <c r="I626" s="91"/>
      <c r="J626" s="91"/>
      <c r="K626" s="91"/>
      <c r="L626" s="91"/>
      <c r="M626" s="91"/>
      <c r="N626" s="91"/>
      <c r="O626" s="91"/>
      <c r="P626" s="91"/>
      <c r="Q626" s="90"/>
      <c r="R626" s="90"/>
      <c r="S626" s="90"/>
      <c r="T626" s="90"/>
      <c r="U626" s="90"/>
      <c r="V626" s="90"/>
      <c r="W626" s="90"/>
      <c r="X626" s="90"/>
      <c r="Y626" s="90"/>
      <c r="Z626" s="90"/>
      <c r="AA626" s="90"/>
      <c r="AB626" s="90"/>
      <c r="AC626" s="90"/>
      <c r="AD626" s="90"/>
      <c r="AE626" s="90"/>
      <c r="AF626" s="90"/>
      <c r="AG626" s="90"/>
      <c r="AH626" s="90"/>
      <c r="AI626" s="90"/>
      <c r="AJ626" s="90"/>
      <c r="AK626" s="90"/>
      <c r="AL626" s="90"/>
      <c r="AM626" s="90"/>
      <c r="AN626" s="90"/>
      <c r="AO626" s="90"/>
      <c r="AP626" s="90"/>
      <c r="AQ626" s="90"/>
      <c r="AR626" s="90"/>
      <c r="AS626" s="90"/>
      <c r="AT626" s="90"/>
      <c r="AU626" s="90"/>
      <c r="AV626" s="90"/>
      <c r="AW626" s="90"/>
      <c r="AX626" s="90"/>
      <c r="AY626" s="90"/>
      <c r="AZ626" s="90"/>
      <c r="BA626" s="90"/>
    </row>
    <row r="627" spans="3:53">
      <c r="C627" s="91"/>
      <c r="D627" s="91"/>
      <c r="E627" s="91"/>
      <c r="F627" s="91"/>
      <c r="G627" s="91"/>
      <c r="H627" s="91"/>
      <c r="I627" s="91"/>
      <c r="J627" s="91"/>
      <c r="K627" s="91"/>
      <c r="L627" s="91"/>
      <c r="M627" s="91"/>
      <c r="N627" s="91"/>
      <c r="O627" s="91"/>
      <c r="P627" s="91"/>
      <c r="Q627" s="90"/>
      <c r="R627" s="90"/>
      <c r="S627" s="90"/>
      <c r="T627" s="90"/>
      <c r="U627" s="90"/>
      <c r="V627" s="90"/>
      <c r="W627" s="90"/>
      <c r="X627" s="90"/>
      <c r="Y627" s="90"/>
      <c r="Z627" s="90"/>
      <c r="AA627" s="90"/>
      <c r="AB627" s="90"/>
      <c r="AC627" s="90"/>
      <c r="AD627" s="90"/>
      <c r="AE627" s="90"/>
      <c r="AF627" s="90"/>
      <c r="AG627" s="90"/>
      <c r="AH627" s="90"/>
      <c r="AI627" s="90"/>
      <c r="AJ627" s="90"/>
      <c r="AK627" s="90"/>
      <c r="AL627" s="90"/>
      <c r="AM627" s="90"/>
      <c r="AN627" s="90"/>
      <c r="AO627" s="90"/>
      <c r="AP627" s="90"/>
      <c r="AQ627" s="90"/>
      <c r="AR627" s="90"/>
      <c r="AS627" s="90"/>
      <c r="AT627" s="90"/>
      <c r="AU627" s="90"/>
      <c r="AV627" s="90"/>
      <c r="AW627" s="90"/>
      <c r="AX627" s="90"/>
      <c r="AY627" s="90"/>
      <c r="AZ627" s="90"/>
      <c r="BA627" s="90"/>
    </row>
    <row r="628" spans="3:53">
      <c r="C628" s="91"/>
      <c r="D628" s="91"/>
      <c r="E628" s="91"/>
      <c r="F628" s="91"/>
      <c r="G628" s="91"/>
      <c r="H628" s="91"/>
      <c r="I628" s="91"/>
      <c r="J628" s="91"/>
      <c r="K628" s="91"/>
      <c r="L628" s="91"/>
      <c r="M628" s="91"/>
      <c r="N628" s="91"/>
      <c r="O628" s="91"/>
      <c r="P628" s="91"/>
      <c r="Q628" s="90"/>
      <c r="R628" s="90"/>
      <c r="S628" s="90"/>
      <c r="T628" s="90"/>
      <c r="U628" s="90"/>
      <c r="V628" s="90"/>
      <c r="W628" s="90"/>
      <c r="X628" s="90"/>
      <c r="Y628" s="90"/>
      <c r="Z628" s="90"/>
      <c r="AA628" s="90"/>
      <c r="AB628" s="90"/>
      <c r="AC628" s="90"/>
      <c r="AD628" s="90"/>
      <c r="AE628" s="90"/>
      <c r="AF628" s="90"/>
      <c r="AG628" s="90"/>
      <c r="AH628" s="90"/>
      <c r="AI628" s="90"/>
      <c r="AJ628" s="90"/>
      <c r="AK628" s="90"/>
      <c r="AL628" s="90"/>
      <c r="AM628" s="90"/>
      <c r="AN628" s="90"/>
      <c r="AO628" s="90"/>
      <c r="AP628" s="90"/>
      <c r="AQ628" s="90"/>
      <c r="AR628" s="90"/>
      <c r="AS628" s="90"/>
      <c r="AT628" s="90"/>
      <c r="AU628" s="90"/>
      <c r="AV628" s="90"/>
      <c r="AW628" s="90"/>
      <c r="AX628" s="90"/>
      <c r="AY628" s="90"/>
      <c r="AZ628" s="90"/>
      <c r="BA628" s="90"/>
    </row>
    <row r="629" spans="3:53">
      <c r="C629" s="91"/>
      <c r="D629" s="91"/>
      <c r="E629" s="91"/>
      <c r="F629" s="91"/>
      <c r="G629" s="91"/>
      <c r="H629" s="91"/>
      <c r="I629" s="91"/>
      <c r="J629" s="91"/>
      <c r="K629" s="91"/>
      <c r="L629" s="91"/>
      <c r="M629" s="91"/>
      <c r="N629" s="91"/>
      <c r="O629" s="91"/>
      <c r="P629" s="91"/>
      <c r="Q629" s="90"/>
      <c r="R629" s="90"/>
      <c r="S629" s="90"/>
      <c r="T629" s="90"/>
      <c r="U629" s="90"/>
      <c r="V629" s="90"/>
      <c r="W629" s="90"/>
      <c r="X629" s="90"/>
      <c r="Y629" s="90"/>
      <c r="Z629" s="90"/>
      <c r="AA629" s="90"/>
      <c r="AB629" s="90"/>
      <c r="AC629" s="90"/>
      <c r="AD629" s="90"/>
      <c r="AE629" s="90"/>
      <c r="AF629" s="90"/>
      <c r="AG629" s="90"/>
      <c r="AH629" s="90"/>
      <c r="AI629" s="90"/>
      <c r="AJ629" s="90"/>
      <c r="AK629" s="90"/>
      <c r="AL629" s="90"/>
      <c r="AM629" s="90"/>
      <c r="AN629" s="90"/>
      <c r="AO629" s="90"/>
      <c r="AP629" s="90"/>
      <c r="AQ629" s="90"/>
      <c r="AR629" s="90"/>
      <c r="AS629" s="90"/>
      <c r="AT629" s="90"/>
      <c r="AU629" s="90"/>
      <c r="AV629" s="90"/>
      <c r="AW629" s="90"/>
      <c r="AX629" s="90"/>
      <c r="AY629" s="90"/>
      <c r="AZ629" s="90"/>
      <c r="BA629" s="90"/>
    </row>
    <row r="630" spans="3:53">
      <c r="C630" s="91"/>
      <c r="D630" s="91"/>
      <c r="E630" s="91"/>
      <c r="F630" s="91"/>
      <c r="G630" s="91"/>
      <c r="H630" s="91"/>
      <c r="I630" s="91"/>
      <c r="J630" s="91"/>
      <c r="K630" s="91"/>
      <c r="L630" s="91"/>
      <c r="M630" s="91"/>
      <c r="N630" s="91"/>
      <c r="O630" s="91"/>
      <c r="P630" s="91"/>
      <c r="Q630" s="90"/>
      <c r="R630" s="90"/>
      <c r="S630" s="90"/>
      <c r="T630" s="90"/>
      <c r="U630" s="90"/>
      <c r="V630" s="90"/>
      <c r="W630" s="90"/>
      <c r="X630" s="90"/>
      <c r="Y630" s="90"/>
      <c r="Z630" s="90"/>
      <c r="AA630" s="90"/>
      <c r="AB630" s="90"/>
      <c r="AC630" s="90"/>
      <c r="AD630" s="90"/>
      <c r="AE630" s="90"/>
      <c r="AF630" s="90"/>
      <c r="AG630" s="90"/>
      <c r="AH630" s="90"/>
      <c r="AI630" s="90"/>
      <c r="AJ630" s="90"/>
      <c r="AK630" s="90"/>
      <c r="AL630" s="90"/>
      <c r="AM630" s="90"/>
      <c r="AN630" s="90"/>
      <c r="AO630" s="90"/>
      <c r="AP630" s="90"/>
      <c r="AQ630" s="90"/>
      <c r="AR630" s="90"/>
      <c r="AS630" s="90"/>
      <c r="AT630" s="90"/>
      <c r="AU630" s="90"/>
      <c r="AV630" s="90"/>
      <c r="AW630" s="90"/>
      <c r="AX630" s="90"/>
      <c r="AY630" s="90"/>
      <c r="AZ630" s="90"/>
      <c r="BA630" s="90"/>
    </row>
    <row r="631" spans="3:53">
      <c r="C631" s="91"/>
      <c r="D631" s="91"/>
      <c r="E631" s="91"/>
      <c r="F631" s="91"/>
      <c r="G631" s="91"/>
      <c r="H631" s="91"/>
      <c r="I631" s="91"/>
      <c r="J631" s="91"/>
      <c r="K631" s="91"/>
      <c r="L631" s="91"/>
      <c r="M631" s="91"/>
      <c r="N631" s="91"/>
      <c r="O631" s="91"/>
      <c r="P631" s="91"/>
      <c r="Q631" s="90"/>
      <c r="R631" s="90"/>
      <c r="S631" s="90"/>
      <c r="T631" s="90"/>
      <c r="U631" s="90"/>
      <c r="V631" s="90"/>
      <c r="W631" s="90"/>
      <c r="X631" s="90"/>
      <c r="Y631" s="90"/>
      <c r="Z631" s="90"/>
      <c r="AA631" s="90"/>
      <c r="AB631" s="90"/>
      <c r="AC631" s="90"/>
      <c r="AD631" s="90"/>
      <c r="AE631" s="90"/>
      <c r="AF631" s="90"/>
      <c r="AG631" s="90"/>
      <c r="AH631" s="90"/>
      <c r="AI631" s="90"/>
      <c r="AJ631" s="90"/>
      <c r="AK631" s="90"/>
      <c r="AL631" s="90"/>
      <c r="AM631" s="90"/>
      <c r="AN631" s="90"/>
      <c r="AO631" s="90"/>
      <c r="AP631" s="90"/>
      <c r="AQ631" s="90"/>
      <c r="AR631" s="90"/>
      <c r="AS631" s="90"/>
      <c r="AT631" s="90"/>
      <c r="AU631" s="90"/>
      <c r="AV631" s="90"/>
      <c r="AW631" s="90"/>
      <c r="AX631" s="90"/>
      <c r="AY631" s="90"/>
      <c r="AZ631" s="90"/>
      <c r="BA631" s="90"/>
    </row>
    <row r="632" spans="3:53">
      <c r="C632" s="91"/>
      <c r="D632" s="91"/>
      <c r="E632" s="91"/>
      <c r="F632" s="91"/>
      <c r="G632" s="91"/>
      <c r="H632" s="91"/>
      <c r="I632" s="91"/>
      <c r="J632" s="91"/>
      <c r="K632" s="91"/>
      <c r="L632" s="91"/>
      <c r="M632" s="91"/>
      <c r="N632" s="91"/>
      <c r="O632" s="91"/>
      <c r="P632" s="91"/>
      <c r="Q632" s="90"/>
      <c r="R632" s="90"/>
      <c r="S632" s="90"/>
      <c r="T632" s="90"/>
      <c r="U632" s="90"/>
      <c r="V632" s="90"/>
      <c r="W632" s="90"/>
      <c r="X632" s="90"/>
      <c r="Y632" s="90"/>
      <c r="Z632" s="90"/>
      <c r="AA632" s="90"/>
      <c r="AB632" s="90"/>
      <c r="AC632" s="90"/>
      <c r="AD632" s="90"/>
      <c r="AE632" s="90"/>
      <c r="AF632" s="90"/>
      <c r="AG632" s="90"/>
      <c r="AH632" s="90"/>
      <c r="AI632" s="90"/>
      <c r="AJ632" s="90"/>
      <c r="AK632" s="90"/>
      <c r="AL632" s="90"/>
      <c r="AM632" s="90"/>
      <c r="AN632" s="90"/>
      <c r="AO632" s="90"/>
      <c r="AP632" s="90"/>
      <c r="AQ632" s="90"/>
      <c r="AR632" s="90"/>
      <c r="AS632" s="90"/>
      <c r="AT632" s="90"/>
      <c r="AU632" s="90"/>
      <c r="AV632" s="90"/>
      <c r="AW632" s="90"/>
      <c r="AX632" s="90"/>
      <c r="AY632" s="90"/>
      <c r="AZ632" s="90"/>
      <c r="BA632" s="90"/>
    </row>
    <row r="633" spans="3:53">
      <c r="C633" s="91"/>
      <c r="D633" s="91"/>
      <c r="E633" s="91"/>
      <c r="F633" s="91"/>
      <c r="G633" s="91"/>
      <c r="H633" s="91"/>
      <c r="I633" s="91"/>
      <c r="J633" s="91"/>
      <c r="K633" s="91"/>
      <c r="L633" s="91"/>
      <c r="M633" s="91"/>
      <c r="N633" s="91"/>
      <c r="O633" s="91"/>
      <c r="P633" s="91"/>
      <c r="Q633" s="90"/>
      <c r="R633" s="90"/>
      <c r="S633" s="90"/>
      <c r="T633" s="90"/>
      <c r="U633" s="90"/>
      <c r="V633" s="90"/>
      <c r="W633" s="90"/>
      <c r="X633" s="90"/>
      <c r="Y633" s="90"/>
      <c r="Z633" s="90"/>
      <c r="AA633" s="90"/>
      <c r="AB633" s="90"/>
      <c r="AC633" s="90"/>
      <c r="AD633" s="90"/>
      <c r="AE633" s="90"/>
      <c r="AF633" s="90"/>
      <c r="AG633" s="90"/>
      <c r="AH633" s="90"/>
      <c r="AI633" s="90"/>
      <c r="AJ633" s="90"/>
      <c r="AK633" s="90"/>
      <c r="AL633" s="90"/>
      <c r="AM633" s="90"/>
      <c r="AN633" s="90"/>
      <c r="AO633" s="90"/>
      <c r="AP633" s="90"/>
      <c r="AQ633" s="90"/>
      <c r="AR633" s="90"/>
      <c r="AS633" s="90"/>
      <c r="AT633" s="90"/>
      <c r="AU633" s="90"/>
      <c r="AV633" s="90"/>
      <c r="AW633" s="90"/>
      <c r="AX633" s="90"/>
      <c r="AY633" s="90"/>
      <c r="AZ633" s="90"/>
      <c r="BA633" s="90"/>
    </row>
    <row r="634" spans="3:53">
      <c r="C634" s="91"/>
      <c r="D634" s="91"/>
      <c r="E634" s="91"/>
      <c r="F634" s="91"/>
      <c r="G634" s="91"/>
      <c r="H634" s="91"/>
      <c r="I634" s="91"/>
      <c r="J634" s="91"/>
      <c r="K634" s="91"/>
      <c r="L634" s="91"/>
      <c r="M634" s="91"/>
      <c r="N634" s="91"/>
      <c r="O634" s="91"/>
      <c r="P634" s="91"/>
      <c r="Q634" s="90"/>
      <c r="R634" s="90"/>
      <c r="S634" s="90"/>
      <c r="T634" s="90"/>
      <c r="U634" s="90"/>
      <c r="V634" s="90"/>
      <c r="W634" s="90"/>
      <c r="X634" s="90"/>
      <c r="Y634" s="90"/>
      <c r="Z634" s="90"/>
      <c r="AA634" s="90"/>
      <c r="AB634" s="90"/>
      <c r="AC634" s="90"/>
      <c r="AD634" s="90"/>
      <c r="AE634" s="90"/>
      <c r="AF634" s="90"/>
      <c r="AG634" s="90"/>
      <c r="AH634" s="90"/>
      <c r="AI634" s="90"/>
      <c r="AJ634" s="90"/>
      <c r="AK634" s="90"/>
      <c r="AL634" s="90"/>
      <c r="AM634" s="90"/>
      <c r="AN634" s="90"/>
      <c r="AO634" s="90"/>
      <c r="AP634" s="90"/>
      <c r="AQ634" s="90"/>
      <c r="AR634" s="90"/>
      <c r="AS634" s="90"/>
      <c r="AT634" s="90"/>
      <c r="AU634" s="90"/>
      <c r="AV634" s="90"/>
      <c r="AW634" s="90"/>
      <c r="AX634" s="90"/>
      <c r="AY634" s="90"/>
      <c r="AZ634" s="90"/>
      <c r="BA634" s="90"/>
    </row>
    <row r="635" spans="3:53">
      <c r="C635" s="91"/>
      <c r="D635" s="91"/>
      <c r="E635" s="91"/>
      <c r="F635" s="91"/>
      <c r="G635" s="91"/>
      <c r="H635" s="91"/>
      <c r="I635" s="91"/>
      <c r="J635" s="91"/>
      <c r="K635" s="91"/>
      <c r="L635" s="91"/>
      <c r="M635" s="91"/>
      <c r="N635" s="91"/>
      <c r="O635" s="91"/>
      <c r="P635" s="91"/>
      <c r="Q635" s="90"/>
      <c r="R635" s="90"/>
      <c r="S635" s="90"/>
      <c r="T635" s="90"/>
      <c r="U635" s="90"/>
      <c r="V635" s="90"/>
      <c r="W635" s="90"/>
      <c r="X635" s="90"/>
      <c r="Y635" s="90"/>
      <c r="Z635" s="90"/>
      <c r="AA635" s="90"/>
      <c r="AB635" s="90"/>
      <c r="AC635" s="90"/>
      <c r="AD635" s="90"/>
      <c r="AE635" s="90"/>
      <c r="AF635" s="90"/>
      <c r="AG635" s="90"/>
      <c r="AH635" s="90"/>
      <c r="AI635" s="90"/>
      <c r="AJ635" s="90"/>
      <c r="AK635" s="90"/>
      <c r="AL635" s="90"/>
      <c r="AM635" s="90"/>
      <c r="AN635" s="90"/>
      <c r="AO635" s="90"/>
      <c r="AP635" s="90"/>
      <c r="AQ635" s="90"/>
      <c r="AR635" s="90"/>
      <c r="AS635" s="90"/>
      <c r="AT635" s="90"/>
      <c r="AU635" s="90"/>
      <c r="AV635" s="90"/>
      <c r="AW635" s="90"/>
      <c r="AX635" s="90"/>
      <c r="AY635" s="90"/>
      <c r="AZ635" s="90"/>
      <c r="BA635" s="90"/>
    </row>
    <row r="636" spans="3:53">
      <c r="C636" s="91"/>
      <c r="D636" s="91"/>
      <c r="E636" s="91"/>
      <c r="F636" s="91"/>
      <c r="G636" s="91"/>
      <c r="H636" s="91"/>
      <c r="I636" s="91"/>
      <c r="J636" s="91"/>
      <c r="K636" s="91"/>
      <c r="L636" s="91"/>
      <c r="M636" s="91"/>
      <c r="N636" s="91"/>
      <c r="O636" s="91"/>
      <c r="P636" s="91"/>
      <c r="Q636" s="90"/>
      <c r="R636" s="90"/>
      <c r="S636" s="90"/>
      <c r="T636" s="90"/>
      <c r="U636" s="90"/>
      <c r="V636" s="90"/>
      <c r="W636" s="90"/>
      <c r="X636" s="90"/>
      <c r="Y636" s="90"/>
      <c r="Z636" s="90"/>
      <c r="AA636" s="90"/>
      <c r="AB636" s="90"/>
      <c r="AC636" s="90"/>
      <c r="AD636" s="90"/>
      <c r="AE636" s="90"/>
      <c r="AF636" s="90"/>
      <c r="AG636" s="90"/>
      <c r="AH636" s="90"/>
      <c r="AI636" s="90"/>
      <c r="AJ636" s="90"/>
      <c r="AK636" s="90"/>
      <c r="AL636" s="90"/>
      <c r="AM636" s="90"/>
      <c r="AN636" s="90"/>
      <c r="AO636" s="90"/>
      <c r="AP636" s="90"/>
      <c r="AQ636" s="90"/>
      <c r="AR636" s="90"/>
      <c r="AS636" s="90"/>
      <c r="AT636" s="90"/>
      <c r="AU636" s="90"/>
      <c r="AV636" s="90"/>
      <c r="AW636" s="90"/>
      <c r="AX636" s="90"/>
      <c r="AY636" s="90"/>
      <c r="AZ636" s="90"/>
      <c r="BA636" s="90"/>
    </row>
    <row r="637" spans="3:53">
      <c r="C637" s="91"/>
      <c r="D637" s="91"/>
      <c r="E637" s="91"/>
      <c r="F637" s="91"/>
      <c r="G637" s="91"/>
      <c r="H637" s="91"/>
      <c r="I637" s="91"/>
      <c r="J637" s="91"/>
      <c r="K637" s="91"/>
      <c r="L637" s="91"/>
      <c r="M637" s="91"/>
      <c r="N637" s="91"/>
      <c r="O637" s="91"/>
      <c r="P637" s="91"/>
      <c r="Q637" s="90"/>
      <c r="R637" s="90"/>
      <c r="S637" s="90"/>
      <c r="T637" s="90"/>
      <c r="U637" s="90"/>
      <c r="V637" s="90"/>
      <c r="W637" s="90"/>
      <c r="X637" s="90"/>
      <c r="Y637" s="90"/>
      <c r="Z637" s="90"/>
      <c r="AA637" s="90"/>
      <c r="AB637" s="90"/>
      <c r="AC637" s="90"/>
      <c r="AD637" s="90"/>
      <c r="AE637" s="90"/>
      <c r="AF637" s="90"/>
      <c r="AG637" s="90"/>
      <c r="AH637" s="90"/>
      <c r="AI637" s="90"/>
      <c r="AJ637" s="90"/>
      <c r="AK637" s="90"/>
      <c r="AL637" s="90"/>
      <c r="AM637" s="90"/>
      <c r="AN637" s="90"/>
      <c r="AO637" s="90"/>
      <c r="AP637" s="90"/>
      <c r="AQ637" s="90"/>
      <c r="AR637" s="90"/>
      <c r="AS637" s="90"/>
      <c r="AT637" s="90"/>
      <c r="AU637" s="90"/>
      <c r="AV637" s="90"/>
      <c r="AW637" s="90"/>
      <c r="AX637" s="90"/>
      <c r="AY637" s="90"/>
      <c r="AZ637" s="90"/>
      <c r="BA637" s="90"/>
    </row>
    <row r="638" spans="3:53">
      <c r="C638" s="91"/>
      <c r="D638" s="91"/>
      <c r="E638" s="91"/>
      <c r="F638" s="91"/>
      <c r="G638" s="91"/>
      <c r="H638" s="91"/>
      <c r="I638" s="91"/>
      <c r="J638" s="91"/>
      <c r="K638" s="91"/>
      <c r="L638" s="91"/>
      <c r="M638" s="91"/>
      <c r="N638" s="91"/>
      <c r="O638" s="91"/>
      <c r="P638" s="91"/>
      <c r="Q638" s="90"/>
      <c r="R638" s="90"/>
      <c r="S638" s="90"/>
      <c r="T638" s="90"/>
      <c r="U638" s="90"/>
      <c r="V638" s="90"/>
      <c r="W638" s="90"/>
      <c r="X638" s="90"/>
      <c r="Y638" s="90"/>
      <c r="Z638" s="90"/>
      <c r="AA638" s="90"/>
      <c r="AB638" s="90"/>
      <c r="AC638" s="90"/>
      <c r="AD638" s="90"/>
      <c r="AE638" s="90"/>
      <c r="AF638" s="90"/>
      <c r="AG638" s="90"/>
      <c r="AH638" s="90"/>
      <c r="AI638" s="90"/>
      <c r="AJ638" s="90"/>
      <c r="AK638" s="90"/>
      <c r="AL638" s="90"/>
      <c r="AM638" s="90"/>
      <c r="AN638" s="90"/>
      <c r="AO638" s="90"/>
      <c r="AP638" s="90"/>
      <c r="AQ638" s="90"/>
      <c r="AR638" s="90"/>
      <c r="AS638" s="90"/>
      <c r="AT638" s="90"/>
      <c r="AU638" s="90"/>
      <c r="AV638" s="90"/>
      <c r="AW638" s="90"/>
      <c r="AX638" s="90"/>
      <c r="AY638" s="90"/>
      <c r="AZ638" s="90"/>
      <c r="BA638" s="90"/>
    </row>
    <row r="639" spans="3:53">
      <c r="C639" s="91"/>
      <c r="D639" s="91"/>
      <c r="E639" s="91"/>
      <c r="F639" s="91"/>
      <c r="G639" s="91"/>
      <c r="H639" s="91"/>
      <c r="I639" s="91"/>
      <c r="J639" s="91"/>
      <c r="K639" s="91"/>
      <c r="L639" s="91"/>
      <c r="M639" s="91"/>
      <c r="N639" s="91"/>
      <c r="O639" s="91"/>
      <c r="P639" s="91"/>
      <c r="Q639" s="90"/>
      <c r="R639" s="90"/>
      <c r="S639" s="90"/>
      <c r="T639" s="90"/>
      <c r="U639" s="90"/>
      <c r="V639" s="90"/>
      <c r="W639" s="90"/>
      <c r="X639" s="90"/>
      <c r="Y639" s="90"/>
      <c r="Z639" s="90"/>
      <c r="AA639" s="90"/>
      <c r="AB639" s="90"/>
      <c r="AC639" s="90"/>
      <c r="AD639" s="90"/>
      <c r="AE639" s="90"/>
      <c r="AF639" s="90"/>
      <c r="AG639" s="90"/>
      <c r="AH639" s="90"/>
      <c r="AI639" s="90"/>
      <c r="AJ639" s="90"/>
      <c r="AK639" s="90"/>
      <c r="AL639" s="90"/>
      <c r="AM639" s="90"/>
      <c r="AN639" s="90"/>
      <c r="AO639" s="90"/>
      <c r="AP639" s="90"/>
      <c r="AQ639" s="90"/>
      <c r="AR639" s="90"/>
      <c r="AS639" s="90"/>
      <c r="AT639" s="90"/>
      <c r="AU639" s="90"/>
      <c r="AV639" s="90"/>
      <c r="AW639" s="90"/>
      <c r="AX639" s="90"/>
      <c r="AY639" s="90"/>
      <c r="AZ639" s="90"/>
      <c r="BA639" s="90"/>
    </row>
    <row r="640" spans="3:53">
      <c r="C640" s="91"/>
      <c r="D640" s="91"/>
      <c r="E640" s="91"/>
      <c r="F640" s="91"/>
      <c r="G640" s="91"/>
      <c r="H640" s="91"/>
      <c r="I640" s="91"/>
      <c r="J640" s="91"/>
      <c r="K640" s="91"/>
      <c r="L640" s="91"/>
      <c r="M640" s="91"/>
      <c r="N640" s="91"/>
      <c r="O640" s="91"/>
      <c r="P640" s="91"/>
      <c r="Q640" s="90"/>
      <c r="R640" s="90"/>
      <c r="S640" s="90"/>
      <c r="T640" s="90"/>
      <c r="U640" s="90"/>
      <c r="V640" s="90"/>
      <c r="W640" s="90"/>
      <c r="X640" s="90"/>
      <c r="Y640" s="90"/>
      <c r="Z640" s="90"/>
      <c r="AA640" s="90"/>
      <c r="AB640" s="90"/>
      <c r="AC640" s="90"/>
      <c r="AD640" s="90"/>
      <c r="AE640" s="90"/>
      <c r="AF640" s="90"/>
      <c r="AG640" s="90"/>
      <c r="AH640" s="90"/>
      <c r="AI640" s="90"/>
      <c r="AJ640" s="90"/>
      <c r="AK640" s="90"/>
      <c r="AL640" s="90"/>
      <c r="AM640" s="90"/>
      <c r="AN640" s="90"/>
      <c r="AO640" s="90"/>
      <c r="AP640" s="90"/>
      <c r="AQ640" s="90"/>
      <c r="AR640" s="90"/>
      <c r="AS640" s="90"/>
      <c r="AT640" s="90"/>
      <c r="AU640" s="90"/>
      <c r="AV640" s="90"/>
      <c r="AW640" s="90"/>
      <c r="AX640" s="90"/>
      <c r="AY640" s="90"/>
      <c r="AZ640" s="90"/>
      <c r="BA640" s="90"/>
    </row>
    <row r="641" spans="3:53">
      <c r="C641" s="91"/>
      <c r="D641" s="91"/>
      <c r="E641" s="91"/>
      <c r="F641" s="91"/>
      <c r="G641" s="91"/>
      <c r="H641" s="91"/>
      <c r="I641" s="91"/>
      <c r="J641" s="91"/>
      <c r="K641" s="91"/>
      <c r="L641" s="91"/>
      <c r="M641" s="91"/>
      <c r="N641" s="91"/>
      <c r="O641" s="91"/>
      <c r="P641" s="91"/>
      <c r="Q641" s="90"/>
      <c r="R641" s="90"/>
      <c r="S641" s="90"/>
      <c r="T641" s="90"/>
      <c r="U641" s="90"/>
      <c r="V641" s="90"/>
      <c r="W641" s="90"/>
      <c r="X641" s="90"/>
      <c r="Y641" s="90"/>
      <c r="Z641" s="90"/>
      <c r="AA641" s="90"/>
      <c r="AB641" s="90"/>
      <c r="AC641" s="90"/>
      <c r="AD641" s="90"/>
      <c r="AE641" s="90"/>
      <c r="AF641" s="90"/>
      <c r="AG641" s="90"/>
      <c r="AH641" s="90"/>
      <c r="AI641" s="90"/>
      <c r="AJ641" s="90"/>
      <c r="AK641" s="90"/>
      <c r="AL641" s="90"/>
      <c r="AM641" s="90"/>
      <c r="AN641" s="90"/>
      <c r="AO641" s="90"/>
      <c r="AP641" s="90"/>
      <c r="AQ641" s="90"/>
      <c r="AR641" s="90"/>
      <c r="AS641" s="90"/>
      <c r="AT641" s="90"/>
      <c r="AU641" s="90"/>
      <c r="AV641" s="90"/>
      <c r="AW641" s="90"/>
      <c r="AX641" s="90"/>
      <c r="AY641" s="90"/>
      <c r="AZ641" s="90"/>
      <c r="BA641" s="90"/>
    </row>
    <row r="642" spans="3:53">
      <c r="C642" s="91"/>
      <c r="D642" s="91"/>
      <c r="E642" s="91"/>
      <c r="F642" s="91"/>
      <c r="G642" s="91"/>
      <c r="H642" s="91"/>
      <c r="I642" s="91"/>
      <c r="J642" s="91"/>
      <c r="K642" s="91"/>
      <c r="L642" s="91"/>
      <c r="M642" s="91"/>
      <c r="N642" s="91"/>
      <c r="O642" s="91"/>
      <c r="P642" s="91"/>
      <c r="Q642" s="90"/>
      <c r="R642" s="90"/>
      <c r="S642" s="90"/>
      <c r="T642" s="90"/>
      <c r="U642" s="90"/>
      <c r="V642" s="90"/>
      <c r="W642" s="90"/>
      <c r="X642" s="90"/>
      <c r="Y642" s="90"/>
      <c r="Z642" s="90"/>
      <c r="AA642" s="90"/>
      <c r="AB642" s="90"/>
      <c r="AC642" s="90"/>
      <c r="AD642" s="90"/>
      <c r="AE642" s="90"/>
      <c r="AF642" s="90"/>
      <c r="AG642" s="90"/>
      <c r="AH642" s="90"/>
      <c r="AI642" s="90"/>
      <c r="AJ642" s="90"/>
      <c r="AK642" s="90"/>
      <c r="AL642" s="90"/>
      <c r="AM642" s="90"/>
      <c r="AN642" s="90"/>
      <c r="AO642" s="90"/>
      <c r="AP642" s="90"/>
      <c r="AQ642" s="90"/>
      <c r="AR642" s="90"/>
      <c r="AS642" s="90"/>
      <c r="AT642" s="90"/>
      <c r="AU642" s="90"/>
      <c r="AV642" s="90"/>
      <c r="AW642" s="90"/>
      <c r="AX642" s="90"/>
      <c r="AY642" s="90"/>
      <c r="AZ642" s="90"/>
      <c r="BA642" s="90"/>
    </row>
    <row r="643" spans="3:53">
      <c r="C643" s="91"/>
      <c r="D643" s="91"/>
      <c r="E643" s="91"/>
      <c r="F643" s="91"/>
      <c r="G643" s="91"/>
      <c r="H643" s="91"/>
      <c r="I643" s="91"/>
      <c r="J643" s="91"/>
      <c r="K643" s="91"/>
      <c r="L643" s="91"/>
      <c r="M643" s="91"/>
      <c r="N643" s="91"/>
      <c r="O643" s="91"/>
      <c r="P643" s="91"/>
      <c r="Q643" s="90"/>
      <c r="R643" s="90"/>
      <c r="S643" s="90"/>
      <c r="T643" s="90"/>
      <c r="U643" s="90"/>
      <c r="V643" s="90"/>
      <c r="W643" s="90"/>
      <c r="X643" s="90"/>
      <c r="Y643" s="90"/>
      <c r="Z643" s="90"/>
      <c r="AA643" s="90"/>
      <c r="AB643" s="90"/>
      <c r="AC643" s="90"/>
      <c r="AD643" s="90"/>
      <c r="AE643" s="90"/>
      <c r="AF643" s="90"/>
      <c r="AG643" s="90"/>
      <c r="AH643" s="90"/>
      <c r="AI643" s="90"/>
      <c r="AJ643" s="90"/>
      <c r="AK643" s="90"/>
      <c r="AL643" s="90"/>
      <c r="AM643" s="90"/>
      <c r="AN643" s="90"/>
      <c r="AO643" s="90"/>
      <c r="AP643" s="90"/>
      <c r="AQ643" s="90"/>
      <c r="AR643" s="90"/>
      <c r="AS643" s="90"/>
      <c r="AT643" s="90"/>
      <c r="AU643" s="90"/>
      <c r="AV643" s="90"/>
      <c r="AW643" s="90"/>
      <c r="AX643" s="90"/>
      <c r="AY643" s="90"/>
      <c r="AZ643" s="90"/>
      <c r="BA643" s="90"/>
    </row>
    <row r="644" spans="3:53">
      <c r="C644" s="91"/>
      <c r="D644" s="91"/>
      <c r="E644" s="91"/>
      <c r="F644" s="91"/>
      <c r="G644" s="91"/>
      <c r="H644" s="91"/>
      <c r="I644" s="91"/>
      <c r="J644" s="91"/>
      <c r="K644" s="91"/>
      <c r="L644" s="91"/>
      <c r="M644" s="91"/>
      <c r="N644" s="91"/>
      <c r="O644" s="91"/>
      <c r="P644" s="91"/>
      <c r="Q644" s="90"/>
      <c r="R644" s="90"/>
      <c r="S644" s="90"/>
      <c r="T644" s="90"/>
      <c r="U644" s="90"/>
      <c r="V644" s="90"/>
      <c r="W644" s="90"/>
      <c r="X644" s="90"/>
      <c r="Y644" s="90"/>
      <c r="Z644" s="90"/>
      <c r="AA644" s="90"/>
      <c r="AB644" s="90"/>
      <c r="AC644" s="90"/>
      <c r="AD644" s="90"/>
      <c r="AE644" s="90"/>
      <c r="AF644" s="90"/>
      <c r="AG644" s="90"/>
      <c r="AH644" s="90"/>
      <c r="AI644" s="90"/>
      <c r="AJ644" s="90"/>
      <c r="AK644" s="90"/>
      <c r="AL644" s="90"/>
      <c r="AM644" s="90"/>
      <c r="AN644" s="90"/>
      <c r="AO644" s="90"/>
      <c r="AP644" s="90"/>
      <c r="AQ644" s="90"/>
      <c r="AR644" s="90"/>
      <c r="AS644" s="90"/>
      <c r="AT644" s="90"/>
      <c r="AU644" s="90"/>
      <c r="AV644" s="90"/>
      <c r="AW644" s="90"/>
      <c r="AX644" s="90"/>
      <c r="AY644" s="90"/>
      <c r="AZ644" s="90"/>
      <c r="BA644" s="90"/>
    </row>
    <row r="645" spans="3:53">
      <c r="C645" s="91"/>
      <c r="D645" s="91"/>
      <c r="E645" s="91"/>
      <c r="F645" s="91"/>
      <c r="G645" s="91"/>
      <c r="H645" s="91"/>
      <c r="I645" s="91"/>
      <c r="J645" s="91"/>
      <c r="K645" s="91"/>
      <c r="L645" s="91"/>
      <c r="M645" s="91"/>
      <c r="N645" s="91"/>
      <c r="O645" s="91"/>
      <c r="P645" s="91"/>
      <c r="Q645" s="90"/>
      <c r="R645" s="90"/>
      <c r="S645" s="90"/>
      <c r="T645" s="90"/>
      <c r="U645" s="90"/>
      <c r="V645" s="90"/>
      <c r="W645" s="90"/>
      <c r="X645" s="90"/>
      <c r="Y645" s="90"/>
      <c r="Z645" s="90"/>
      <c r="AA645" s="90"/>
      <c r="AB645" s="90"/>
      <c r="AC645" s="90"/>
      <c r="AD645" s="90"/>
      <c r="AE645" s="90"/>
      <c r="AF645" s="90"/>
      <c r="AG645" s="90"/>
      <c r="AH645" s="90"/>
      <c r="AI645" s="90"/>
      <c r="AJ645" s="90"/>
      <c r="AK645" s="90"/>
      <c r="AL645" s="90"/>
      <c r="AM645" s="90"/>
      <c r="AN645" s="90"/>
      <c r="AO645" s="90"/>
      <c r="AP645" s="90"/>
      <c r="AQ645" s="90"/>
      <c r="AR645" s="90"/>
      <c r="AS645" s="90"/>
      <c r="AT645" s="90"/>
      <c r="AU645" s="90"/>
      <c r="AV645" s="90"/>
      <c r="AW645" s="90"/>
      <c r="AX645" s="90"/>
      <c r="AY645" s="90"/>
      <c r="AZ645" s="90"/>
      <c r="BA645" s="90"/>
    </row>
    <row r="646" spans="3:53">
      <c r="C646" s="91"/>
      <c r="D646" s="91"/>
      <c r="E646" s="91"/>
      <c r="F646" s="91"/>
      <c r="G646" s="91"/>
      <c r="H646" s="91"/>
      <c r="I646" s="91"/>
      <c r="J646" s="91"/>
      <c r="K646" s="91"/>
      <c r="L646" s="91"/>
      <c r="M646" s="91"/>
      <c r="N646" s="91"/>
      <c r="O646" s="91"/>
      <c r="P646" s="91"/>
      <c r="Q646" s="90"/>
      <c r="R646" s="90"/>
      <c r="S646" s="90"/>
      <c r="T646" s="90"/>
      <c r="U646" s="90"/>
      <c r="V646" s="90"/>
      <c r="W646" s="90"/>
      <c r="X646" s="90"/>
      <c r="Y646" s="90"/>
      <c r="Z646" s="90"/>
      <c r="AA646" s="90"/>
      <c r="AB646" s="90"/>
      <c r="AC646" s="90"/>
      <c r="AD646" s="90"/>
      <c r="AE646" s="90"/>
      <c r="AF646" s="90"/>
      <c r="AG646" s="90"/>
      <c r="AH646" s="90"/>
      <c r="AI646" s="90"/>
      <c r="AJ646" s="90"/>
      <c r="AK646" s="90"/>
      <c r="AL646" s="90"/>
      <c r="AM646" s="90"/>
      <c r="AN646" s="90"/>
      <c r="AO646" s="90"/>
      <c r="AP646" s="90"/>
      <c r="AQ646" s="90"/>
      <c r="AR646" s="90"/>
      <c r="AS646" s="90"/>
      <c r="AT646" s="90"/>
      <c r="AU646" s="90"/>
      <c r="AV646" s="90"/>
      <c r="AW646" s="90"/>
      <c r="AX646" s="90"/>
      <c r="AY646" s="90"/>
      <c r="AZ646" s="90"/>
      <c r="BA646" s="90"/>
    </row>
    <row r="647" spans="3:53">
      <c r="C647" s="91"/>
      <c r="D647" s="91"/>
      <c r="E647" s="91"/>
      <c r="F647" s="91"/>
      <c r="G647" s="91"/>
      <c r="H647" s="91"/>
      <c r="I647" s="91"/>
      <c r="J647" s="91"/>
      <c r="K647" s="91"/>
      <c r="L647" s="91"/>
      <c r="M647" s="91"/>
      <c r="N647" s="91"/>
      <c r="O647" s="91"/>
      <c r="P647" s="91"/>
      <c r="Q647" s="90"/>
      <c r="R647" s="90"/>
      <c r="S647" s="90"/>
      <c r="T647" s="90"/>
      <c r="U647" s="90"/>
      <c r="V647" s="90"/>
      <c r="W647" s="90"/>
      <c r="X647" s="90"/>
      <c r="Y647" s="90"/>
      <c r="Z647" s="90"/>
      <c r="AA647" s="90"/>
      <c r="AB647" s="90"/>
      <c r="AC647" s="90"/>
      <c r="AD647" s="90"/>
      <c r="AE647" s="90"/>
      <c r="AF647" s="90"/>
      <c r="AG647" s="90"/>
      <c r="AH647" s="90"/>
      <c r="AI647" s="90"/>
      <c r="AJ647" s="90"/>
      <c r="AK647" s="90"/>
      <c r="AL647" s="90"/>
      <c r="AM647" s="90"/>
      <c r="AN647" s="90"/>
      <c r="AO647" s="90"/>
      <c r="AP647" s="90"/>
      <c r="AQ647" s="90"/>
      <c r="AR647" s="90"/>
      <c r="AS647" s="90"/>
      <c r="AT647" s="90"/>
      <c r="AU647" s="90"/>
      <c r="AV647" s="90"/>
      <c r="AW647" s="90"/>
      <c r="AX647" s="90"/>
      <c r="AY647" s="90"/>
      <c r="AZ647" s="90"/>
      <c r="BA647" s="90"/>
    </row>
    <row r="648" spans="3:53">
      <c r="C648" s="91"/>
      <c r="D648" s="91"/>
      <c r="E648" s="91"/>
      <c r="F648" s="91"/>
      <c r="G648" s="91"/>
      <c r="H648" s="91"/>
      <c r="I648" s="91"/>
      <c r="J648" s="91"/>
      <c r="K648" s="91"/>
      <c r="L648" s="91"/>
      <c r="M648" s="91"/>
      <c r="N648" s="91"/>
      <c r="O648" s="91"/>
      <c r="P648" s="91"/>
      <c r="Q648" s="90"/>
      <c r="R648" s="90"/>
      <c r="S648" s="90"/>
      <c r="T648" s="90"/>
      <c r="U648" s="90"/>
      <c r="V648" s="90"/>
      <c r="W648" s="90"/>
      <c r="X648" s="90"/>
      <c r="Y648" s="90"/>
      <c r="Z648" s="90"/>
      <c r="AA648" s="90"/>
      <c r="AB648" s="90"/>
      <c r="AC648" s="90"/>
      <c r="AD648" s="90"/>
      <c r="AE648" s="90"/>
      <c r="AF648" s="90"/>
      <c r="AG648" s="90"/>
      <c r="AH648" s="90"/>
      <c r="AI648" s="90"/>
      <c r="AJ648" s="90"/>
      <c r="AK648" s="90"/>
      <c r="AL648" s="90"/>
      <c r="AM648" s="90"/>
      <c r="AN648" s="90"/>
      <c r="AO648" s="90"/>
      <c r="AP648" s="90"/>
      <c r="AQ648" s="90"/>
      <c r="AR648" s="90"/>
      <c r="AS648" s="90"/>
      <c r="AT648" s="90"/>
      <c r="AU648" s="90"/>
      <c r="AV648" s="90"/>
      <c r="AW648" s="90"/>
      <c r="AX648" s="90"/>
      <c r="AY648" s="90"/>
      <c r="AZ648" s="90"/>
      <c r="BA648" s="90"/>
    </row>
    <row r="649" spans="3:53">
      <c r="C649" s="91"/>
      <c r="D649" s="91"/>
      <c r="E649" s="91"/>
      <c r="F649" s="91"/>
      <c r="G649" s="91"/>
      <c r="H649" s="91"/>
      <c r="I649" s="91"/>
      <c r="J649" s="91"/>
      <c r="K649" s="91"/>
      <c r="L649" s="91"/>
      <c r="M649" s="91"/>
      <c r="N649" s="91"/>
      <c r="O649" s="91"/>
      <c r="P649" s="91"/>
      <c r="Q649" s="90"/>
      <c r="R649" s="90"/>
      <c r="S649" s="90"/>
      <c r="T649" s="90"/>
      <c r="U649" s="90"/>
      <c r="V649" s="90"/>
      <c r="W649" s="90"/>
      <c r="X649" s="90"/>
      <c r="Y649" s="90"/>
      <c r="Z649" s="90"/>
      <c r="AA649" s="90"/>
      <c r="AB649" s="90"/>
      <c r="AC649" s="90"/>
      <c r="AD649" s="90"/>
      <c r="AE649" s="90"/>
      <c r="AF649" s="90"/>
      <c r="AG649" s="90"/>
      <c r="AH649" s="90"/>
      <c r="AI649" s="90"/>
      <c r="AJ649" s="90"/>
      <c r="AK649" s="90"/>
      <c r="AL649" s="90"/>
      <c r="AM649" s="90"/>
      <c r="AN649" s="90"/>
      <c r="AO649" s="90"/>
      <c r="AP649" s="90"/>
      <c r="AQ649" s="90"/>
      <c r="AR649" s="90"/>
      <c r="AS649" s="90"/>
      <c r="AT649" s="90"/>
      <c r="AU649" s="90"/>
      <c r="AV649" s="90"/>
      <c r="AW649" s="90"/>
      <c r="AX649" s="90"/>
      <c r="AY649" s="90"/>
      <c r="AZ649" s="90"/>
      <c r="BA649" s="90"/>
    </row>
    <row r="650" spans="3:53">
      <c r="C650" s="91"/>
      <c r="D650" s="91"/>
      <c r="E650" s="91"/>
      <c r="F650" s="91"/>
      <c r="G650" s="91"/>
      <c r="H650" s="91"/>
      <c r="I650" s="91"/>
      <c r="J650" s="91"/>
      <c r="K650" s="91"/>
      <c r="L650" s="91"/>
      <c r="M650" s="91"/>
      <c r="N650" s="91"/>
      <c r="O650" s="91"/>
      <c r="P650" s="91"/>
      <c r="Q650" s="90"/>
      <c r="R650" s="90"/>
      <c r="S650" s="90"/>
      <c r="T650" s="90"/>
      <c r="U650" s="90"/>
      <c r="V650" s="90"/>
      <c r="W650" s="90"/>
      <c r="X650" s="90"/>
      <c r="Y650" s="90"/>
      <c r="Z650" s="90"/>
      <c r="AA650" s="90"/>
      <c r="AB650" s="90"/>
      <c r="AC650" s="90"/>
      <c r="AD650" s="90"/>
      <c r="AE650" s="90"/>
      <c r="AF650" s="90"/>
      <c r="AG650" s="90"/>
      <c r="AH650" s="90"/>
      <c r="AI650" s="90"/>
      <c r="AJ650" s="90"/>
      <c r="AK650" s="90"/>
      <c r="AL650" s="90"/>
      <c r="AM650" s="90"/>
      <c r="AN650" s="90"/>
      <c r="AO650" s="90"/>
      <c r="AP650" s="90"/>
      <c r="AQ650" s="90"/>
      <c r="AR650" s="90"/>
      <c r="AS650" s="90"/>
      <c r="AT650" s="90"/>
      <c r="AU650" s="90"/>
      <c r="AV650" s="90"/>
      <c r="AW650" s="90"/>
      <c r="AX650" s="90"/>
      <c r="AY650" s="90"/>
      <c r="AZ650" s="90"/>
      <c r="BA650" s="90"/>
    </row>
    <row r="651" spans="3:53">
      <c r="C651" s="91"/>
      <c r="D651" s="91"/>
      <c r="E651" s="91"/>
      <c r="F651" s="91"/>
      <c r="G651" s="91"/>
      <c r="H651" s="91"/>
      <c r="I651" s="91"/>
      <c r="J651" s="91"/>
      <c r="K651" s="91"/>
      <c r="L651" s="91"/>
      <c r="M651" s="91"/>
      <c r="N651" s="91"/>
      <c r="O651" s="91"/>
      <c r="P651" s="91"/>
      <c r="Q651" s="90"/>
      <c r="R651" s="90"/>
      <c r="S651" s="90"/>
      <c r="T651" s="90"/>
      <c r="U651" s="90"/>
      <c r="V651" s="90"/>
      <c r="W651" s="90"/>
      <c r="X651" s="90"/>
      <c r="Y651" s="90"/>
      <c r="Z651" s="90"/>
      <c r="AA651" s="90"/>
      <c r="AB651" s="90"/>
      <c r="AC651" s="90"/>
      <c r="AD651" s="90"/>
      <c r="AE651" s="90"/>
      <c r="AF651" s="90"/>
      <c r="AG651" s="90"/>
      <c r="AH651" s="90"/>
      <c r="AI651" s="90"/>
      <c r="AJ651" s="90"/>
      <c r="AK651" s="90"/>
      <c r="AL651" s="90"/>
      <c r="AM651" s="90"/>
      <c r="AN651" s="90"/>
      <c r="AO651" s="90"/>
      <c r="AP651" s="90"/>
      <c r="AQ651" s="90"/>
      <c r="AR651" s="90"/>
      <c r="AS651" s="90"/>
      <c r="AT651" s="90"/>
      <c r="AU651" s="90"/>
      <c r="AV651" s="90"/>
      <c r="AW651" s="90"/>
      <c r="AX651" s="90"/>
      <c r="AY651" s="90"/>
      <c r="AZ651" s="90"/>
      <c r="BA651" s="90"/>
    </row>
    <row r="652" spans="3:53">
      <c r="C652" s="91"/>
      <c r="D652" s="91"/>
      <c r="E652" s="91"/>
      <c r="F652" s="91"/>
      <c r="G652" s="91"/>
      <c r="H652" s="91"/>
      <c r="I652" s="91"/>
      <c r="J652" s="91"/>
      <c r="K652" s="91"/>
      <c r="L652" s="91"/>
      <c r="M652" s="91"/>
      <c r="N652" s="91"/>
      <c r="O652" s="91"/>
      <c r="P652" s="91"/>
      <c r="Q652" s="90"/>
      <c r="R652" s="90"/>
      <c r="S652" s="90"/>
      <c r="T652" s="90"/>
      <c r="U652" s="90"/>
      <c r="V652" s="90"/>
      <c r="W652" s="90"/>
      <c r="X652" s="90"/>
      <c r="Y652" s="90"/>
      <c r="Z652" s="90"/>
      <c r="AA652" s="90"/>
      <c r="AB652" s="90"/>
      <c r="AC652" s="90"/>
      <c r="AD652" s="90"/>
      <c r="AE652" s="90"/>
      <c r="AF652" s="90"/>
      <c r="AG652" s="90"/>
      <c r="AH652" s="90"/>
      <c r="AI652" s="90"/>
      <c r="AJ652" s="90"/>
      <c r="AK652" s="90"/>
      <c r="AL652" s="90"/>
      <c r="AM652" s="90"/>
      <c r="AN652" s="90"/>
      <c r="AO652" s="90"/>
      <c r="AP652" s="90"/>
      <c r="AQ652" s="90"/>
      <c r="AR652" s="90"/>
      <c r="AS652" s="90"/>
      <c r="AT652" s="90"/>
      <c r="AU652" s="90"/>
      <c r="AV652" s="90"/>
      <c r="AW652" s="90"/>
      <c r="AX652" s="90"/>
      <c r="AY652" s="90"/>
      <c r="AZ652" s="90"/>
      <c r="BA652" s="90"/>
    </row>
    <row r="653" spans="3:53">
      <c r="C653" s="91"/>
      <c r="D653" s="91"/>
      <c r="E653" s="91"/>
      <c r="F653" s="91"/>
      <c r="G653" s="91"/>
      <c r="H653" s="91"/>
      <c r="I653" s="91"/>
      <c r="J653" s="91"/>
      <c r="K653" s="91"/>
      <c r="L653" s="91"/>
      <c r="M653" s="91"/>
      <c r="N653" s="91"/>
      <c r="O653" s="91"/>
      <c r="P653" s="91"/>
      <c r="Q653" s="90"/>
      <c r="R653" s="90"/>
      <c r="S653" s="90"/>
      <c r="T653" s="90"/>
      <c r="U653" s="90"/>
      <c r="V653" s="90"/>
      <c r="W653" s="90"/>
      <c r="X653" s="90"/>
      <c r="Y653" s="90"/>
      <c r="Z653" s="90"/>
      <c r="AA653" s="90"/>
      <c r="AB653" s="90"/>
      <c r="AC653" s="90"/>
      <c r="AD653" s="90"/>
      <c r="AE653" s="90"/>
      <c r="AF653" s="90"/>
      <c r="AG653" s="90"/>
      <c r="AH653" s="90"/>
      <c r="AI653" s="90"/>
      <c r="AJ653" s="90"/>
      <c r="AK653" s="90"/>
      <c r="AL653" s="90"/>
      <c r="AM653" s="90"/>
      <c r="AN653" s="90"/>
      <c r="AO653" s="90"/>
      <c r="AP653" s="90"/>
      <c r="AQ653" s="90"/>
      <c r="AR653" s="90"/>
      <c r="AS653" s="90"/>
      <c r="AT653" s="90"/>
      <c r="AU653" s="90"/>
      <c r="AV653" s="90"/>
      <c r="AW653" s="90"/>
      <c r="AX653" s="90"/>
      <c r="AY653" s="90"/>
      <c r="AZ653" s="90"/>
      <c r="BA653" s="90"/>
    </row>
    <row r="654" spans="3:53">
      <c r="C654" s="91"/>
      <c r="D654" s="91"/>
      <c r="E654" s="91"/>
      <c r="F654" s="91"/>
      <c r="G654" s="91"/>
      <c r="H654" s="91"/>
      <c r="I654" s="91"/>
      <c r="J654" s="91"/>
      <c r="K654" s="91"/>
      <c r="L654" s="91"/>
      <c r="M654" s="91"/>
      <c r="N654" s="91"/>
      <c r="O654" s="91"/>
      <c r="P654" s="91"/>
      <c r="Q654" s="90"/>
      <c r="R654" s="90"/>
      <c r="S654" s="90"/>
      <c r="T654" s="90"/>
      <c r="U654" s="90"/>
      <c r="V654" s="90"/>
      <c r="W654" s="90"/>
      <c r="X654" s="90"/>
      <c r="Y654" s="90"/>
      <c r="Z654" s="90"/>
      <c r="AA654" s="90"/>
      <c r="AB654" s="90"/>
      <c r="AC654" s="90"/>
      <c r="AD654" s="90"/>
      <c r="AE654" s="90"/>
      <c r="AF654" s="90"/>
      <c r="AG654" s="90"/>
      <c r="AH654" s="90"/>
      <c r="AI654" s="90"/>
      <c r="AJ654" s="90"/>
      <c r="AK654" s="90"/>
      <c r="AL654" s="90"/>
      <c r="AM654" s="90"/>
      <c r="AN654" s="90"/>
      <c r="AO654" s="90"/>
      <c r="AP654" s="90"/>
      <c r="AQ654" s="90"/>
      <c r="AR654" s="90"/>
      <c r="AS654" s="90"/>
      <c r="AT654" s="90"/>
      <c r="AU654" s="90"/>
      <c r="AV654" s="90"/>
      <c r="AW654" s="90"/>
      <c r="AX654" s="90"/>
      <c r="AY654" s="90"/>
      <c r="AZ654" s="90"/>
      <c r="BA654" s="90"/>
    </row>
    <row r="655" spans="3:53">
      <c r="C655" s="91"/>
      <c r="D655" s="91"/>
      <c r="E655" s="91"/>
      <c r="F655" s="91"/>
      <c r="G655" s="91"/>
      <c r="H655" s="91"/>
      <c r="I655" s="91"/>
      <c r="J655" s="91"/>
      <c r="K655" s="91"/>
      <c r="L655" s="91"/>
      <c r="M655" s="91"/>
      <c r="N655" s="91"/>
      <c r="O655" s="91"/>
      <c r="P655" s="91"/>
      <c r="Q655" s="90"/>
      <c r="R655" s="90"/>
      <c r="S655" s="90"/>
      <c r="T655" s="90"/>
      <c r="U655" s="90"/>
      <c r="V655" s="90"/>
      <c r="W655" s="90"/>
      <c r="X655" s="90"/>
      <c r="Y655" s="90"/>
      <c r="Z655" s="90"/>
      <c r="AA655" s="90"/>
      <c r="AB655" s="90"/>
      <c r="AC655" s="90"/>
      <c r="AD655" s="90"/>
      <c r="AE655" s="90"/>
      <c r="AF655" s="90"/>
      <c r="AG655" s="90"/>
      <c r="AH655" s="90"/>
      <c r="AI655" s="90"/>
      <c r="AJ655" s="90"/>
      <c r="AK655" s="90"/>
      <c r="AL655" s="90"/>
      <c r="AM655" s="90"/>
      <c r="AN655" s="90"/>
      <c r="AO655" s="90"/>
      <c r="AP655" s="90"/>
      <c r="AQ655" s="90"/>
      <c r="AR655" s="90"/>
      <c r="AS655" s="90"/>
      <c r="AT655" s="90"/>
      <c r="AU655" s="90"/>
      <c r="AV655" s="90"/>
      <c r="AW655" s="90"/>
      <c r="AX655" s="90"/>
      <c r="AY655" s="90"/>
      <c r="AZ655" s="90"/>
      <c r="BA655" s="90"/>
    </row>
    <row r="656" spans="3:53">
      <c r="C656" s="91"/>
      <c r="D656" s="91"/>
      <c r="E656" s="91"/>
      <c r="F656" s="91"/>
      <c r="G656" s="91"/>
      <c r="H656" s="91"/>
      <c r="I656" s="91"/>
      <c r="J656" s="91"/>
      <c r="K656" s="91"/>
      <c r="L656" s="91"/>
      <c r="M656" s="91"/>
      <c r="N656" s="91"/>
      <c r="O656" s="91"/>
      <c r="P656" s="91"/>
      <c r="Q656" s="90"/>
      <c r="R656" s="90"/>
      <c r="S656" s="90"/>
      <c r="T656" s="90"/>
      <c r="U656" s="90"/>
      <c r="V656" s="90"/>
      <c r="W656" s="90"/>
      <c r="X656" s="90"/>
      <c r="Y656" s="90"/>
      <c r="Z656" s="90"/>
      <c r="AA656" s="90"/>
      <c r="AB656" s="90"/>
      <c r="AC656" s="90"/>
      <c r="AD656" s="90"/>
      <c r="AE656" s="90"/>
      <c r="AF656" s="90"/>
      <c r="AG656" s="90"/>
      <c r="AH656" s="90"/>
      <c r="AI656" s="90"/>
      <c r="AJ656" s="90"/>
      <c r="AK656" s="90"/>
      <c r="AL656" s="90"/>
      <c r="AM656" s="90"/>
      <c r="AN656" s="90"/>
      <c r="AO656" s="90"/>
      <c r="AP656" s="90"/>
      <c r="AQ656" s="90"/>
      <c r="AR656" s="90"/>
      <c r="AS656" s="90"/>
      <c r="AT656" s="90"/>
      <c r="AU656" s="90"/>
      <c r="AV656" s="90"/>
      <c r="AW656" s="90"/>
      <c r="AX656" s="90"/>
      <c r="AY656" s="90"/>
      <c r="AZ656" s="90"/>
      <c r="BA656" s="90"/>
    </row>
    <row r="657" spans="3:53">
      <c r="C657" s="91"/>
      <c r="D657" s="91"/>
      <c r="E657" s="91"/>
      <c r="F657" s="91"/>
      <c r="G657" s="91"/>
      <c r="H657" s="91"/>
      <c r="I657" s="91"/>
      <c r="J657" s="91"/>
      <c r="K657" s="91"/>
      <c r="L657" s="91"/>
      <c r="M657" s="91"/>
      <c r="N657" s="91"/>
      <c r="O657" s="91"/>
      <c r="P657" s="91"/>
      <c r="Q657" s="90"/>
      <c r="R657" s="90"/>
      <c r="S657" s="90"/>
      <c r="T657" s="90"/>
      <c r="U657" s="90"/>
      <c r="V657" s="90"/>
      <c r="W657" s="90"/>
      <c r="X657" s="90"/>
      <c r="Y657" s="90"/>
      <c r="Z657" s="90"/>
      <c r="AA657" s="90"/>
      <c r="AB657" s="90"/>
      <c r="AC657" s="90"/>
      <c r="AD657" s="90"/>
      <c r="AE657" s="90"/>
      <c r="AF657" s="90"/>
      <c r="AG657" s="90"/>
      <c r="AH657" s="90"/>
      <c r="AI657" s="90"/>
      <c r="AJ657" s="90"/>
      <c r="AK657" s="90"/>
      <c r="AL657" s="90"/>
      <c r="AM657" s="90"/>
      <c r="AN657" s="90"/>
      <c r="AO657" s="90"/>
      <c r="AP657" s="90"/>
      <c r="AQ657" s="90"/>
      <c r="AR657" s="90"/>
      <c r="AS657" s="90"/>
      <c r="AT657" s="90"/>
      <c r="AU657" s="90"/>
      <c r="AV657" s="90"/>
      <c r="AW657" s="90"/>
      <c r="AX657" s="90"/>
      <c r="AY657" s="90"/>
      <c r="AZ657" s="90"/>
      <c r="BA657" s="90"/>
    </row>
    <row r="658" spans="3:53">
      <c r="C658" s="91"/>
      <c r="D658" s="91"/>
      <c r="E658" s="91"/>
      <c r="F658" s="91"/>
      <c r="G658" s="91"/>
      <c r="H658" s="91"/>
      <c r="I658" s="91"/>
      <c r="J658" s="91"/>
      <c r="K658" s="91"/>
      <c r="L658" s="91"/>
      <c r="M658" s="91"/>
      <c r="N658" s="91"/>
      <c r="O658" s="91"/>
      <c r="P658" s="91"/>
      <c r="Q658" s="90"/>
      <c r="R658" s="90"/>
      <c r="S658" s="90"/>
      <c r="T658" s="90"/>
      <c r="U658" s="90"/>
      <c r="V658" s="90"/>
      <c r="W658" s="90"/>
      <c r="X658" s="90"/>
      <c r="Y658" s="90"/>
      <c r="Z658" s="90"/>
      <c r="AA658" s="90"/>
      <c r="AB658" s="90"/>
      <c r="AC658" s="90"/>
      <c r="AD658" s="90"/>
      <c r="AE658" s="90"/>
      <c r="AF658" s="90"/>
      <c r="AG658" s="90"/>
      <c r="AH658" s="90"/>
      <c r="AI658" s="90"/>
      <c r="AJ658" s="90"/>
      <c r="AK658" s="90"/>
      <c r="AL658" s="90"/>
      <c r="AM658" s="90"/>
      <c r="AN658" s="90"/>
      <c r="AO658" s="90"/>
      <c r="AP658" s="90"/>
      <c r="AQ658" s="90"/>
      <c r="AR658" s="90"/>
      <c r="AS658" s="90"/>
      <c r="AT658" s="90"/>
      <c r="AU658" s="90"/>
      <c r="AV658" s="90"/>
      <c r="AW658" s="90"/>
      <c r="AX658" s="90"/>
      <c r="AY658" s="90"/>
      <c r="AZ658" s="90"/>
      <c r="BA658" s="90"/>
    </row>
    <row r="659" spans="3:53">
      <c r="C659" s="91"/>
      <c r="D659" s="91"/>
      <c r="E659" s="91"/>
      <c r="F659" s="91"/>
      <c r="G659" s="91"/>
      <c r="H659" s="91"/>
      <c r="I659" s="91"/>
      <c r="J659" s="91"/>
      <c r="K659" s="91"/>
      <c r="L659" s="91"/>
      <c r="M659" s="91"/>
      <c r="N659" s="91"/>
      <c r="O659" s="91"/>
      <c r="P659" s="91"/>
      <c r="Q659" s="90"/>
      <c r="R659" s="90"/>
      <c r="S659" s="90"/>
      <c r="T659" s="90"/>
      <c r="U659" s="90"/>
      <c r="V659" s="90"/>
      <c r="W659" s="90"/>
      <c r="X659" s="90"/>
      <c r="Y659" s="90"/>
      <c r="Z659" s="90"/>
      <c r="AA659" s="90"/>
      <c r="AB659" s="90"/>
      <c r="AC659" s="90"/>
      <c r="AD659" s="90"/>
      <c r="AE659" s="90"/>
      <c r="AF659" s="90"/>
      <c r="AG659" s="90"/>
      <c r="AH659" s="90"/>
      <c r="AI659" s="90"/>
      <c r="AJ659" s="90"/>
      <c r="AK659" s="90"/>
      <c r="AL659" s="90"/>
      <c r="AM659" s="90"/>
      <c r="AN659" s="90"/>
      <c r="AO659" s="90"/>
      <c r="AP659" s="90"/>
      <c r="AQ659" s="90"/>
      <c r="AR659" s="90"/>
      <c r="AS659" s="90"/>
      <c r="AT659" s="90"/>
      <c r="AU659" s="90"/>
      <c r="AV659" s="90"/>
      <c r="AW659" s="90"/>
      <c r="AX659" s="90"/>
      <c r="AY659" s="90"/>
      <c r="AZ659" s="90"/>
      <c r="BA659" s="90"/>
    </row>
    <row r="660" spans="3:53">
      <c r="C660" s="91"/>
      <c r="D660" s="91"/>
      <c r="E660" s="91"/>
      <c r="F660" s="91"/>
      <c r="G660" s="91"/>
      <c r="H660" s="91"/>
      <c r="I660" s="91"/>
      <c r="J660" s="91"/>
      <c r="K660" s="91"/>
      <c r="L660" s="91"/>
      <c r="M660" s="91"/>
      <c r="N660" s="91"/>
      <c r="O660" s="91"/>
      <c r="P660" s="91"/>
      <c r="Q660" s="90"/>
      <c r="R660" s="90"/>
      <c r="S660" s="90"/>
      <c r="T660" s="90"/>
      <c r="U660" s="90"/>
      <c r="V660" s="90"/>
      <c r="W660" s="90"/>
      <c r="X660" s="90"/>
      <c r="Y660" s="90"/>
      <c r="Z660" s="90"/>
      <c r="AA660" s="90"/>
      <c r="AB660" s="90"/>
      <c r="AC660" s="90"/>
      <c r="AD660" s="90"/>
      <c r="AE660" s="90"/>
      <c r="AF660" s="90"/>
      <c r="AG660" s="90"/>
      <c r="AH660" s="90"/>
      <c r="AI660" s="90"/>
      <c r="AJ660" s="90"/>
      <c r="AK660" s="90"/>
      <c r="AL660" s="90"/>
      <c r="AM660" s="90"/>
      <c r="AN660" s="90"/>
      <c r="AO660" s="90"/>
      <c r="AP660" s="90"/>
      <c r="AQ660" s="90"/>
      <c r="AR660" s="90"/>
      <c r="AS660" s="90"/>
      <c r="AT660" s="90"/>
      <c r="AU660" s="90"/>
      <c r="AV660" s="90"/>
      <c r="AW660" s="90"/>
      <c r="AX660" s="90"/>
      <c r="AY660" s="90"/>
      <c r="AZ660" s="90"/>
      <c r="BA660" s="90"/>
    </row>
    <row r="661" spans="3:53">
      <c r="C661" s="91"/>
      <c r="D661" s="91"/>
      <c r="E661" s="91"/>
      <c r="F661" s="91"/>
      <c r="G661" s="91"/>
      <c r="H661" s="91"/>
      <c r="I661" s="91"/>
      <c r="J661" s="91"/>
      <c r="K661" s="91"/>
      <c r="L661" s="91"/>
      <c r="M661" s="91"/>
      <c r="N661" s="91"/>
      <c r="O661" s="91"/>
      <c r="P661" s="91"/>
      <c r="Q661" s="90"/>
      <c r="R661" s="90"/>
      <c r="S661" s="90"/>
      <c r="T661" s="90"/>
      <c r="U661" s="90"/>
      <c r="V661" s="90"/>
      <c r="W661" s="90"/>
      <c r="X661" s="90"/>
      <c r="Y661" s="90"/>
      <c r="Z661" s="90"/>
      <c r="AA661" s="90"/>
      <c r="AB661" s="90"/>
      <c r="AC661" s="90"/>
      <c r="AD661" s="90"/>
      <c r="AE661" s="90"/>
      <c r="AF661" s="90"/>
      <c r="AG661" s="90"/>
      <c r="AH661" s="90"/>
      <c r="AI661" s="90"/>
      <c r="AJ661" s="90"/>
      <c r="AK661" s="90"/>
      <c r="AL661" s="90"/>
      <c r="AM661" s="90"/>
      <c r="AN661" s="90"/>
      <c r="AO661" s="90"/>
      <c r="AP661" s="90"/>
      <c r="AQ661" s="90"/>
      <c r="AR661" s="90"/>
      <c r="AS661" s="90"/>
      <c r="AT661" s="90"/>
      <c r="AU661" s="90"/>
      <c r="AV661" s="90"/>
      <c r="AW661" s="90"/>
      <c r="AX661" s="90"/>
      <c r="AY661" s="90"/>
      <c r="AZ661" s="90"/>
      <c r="BA661" s="90"/>
    </row>
    <row r="662" spans="3:53">
      <c r="C662" s="91"/>
      <c r="D662" s="91"/>
      <c r="E662" s="91"/>
      <c r="F662" s="91"/>
      <c r="G662" s="91"/>
      <c r="H662" s="91"/>
      <c r="I662" s="91"/>
      <c r="J662" s="91"/>
      <c r="K662" s="91"/>
      <c r="L662" s="91"/>
      <c r="M662" s="91"/>
      <c r="N662" s="91"/>
      <c r="O662" s="91"/>
      <c r="P662" s="91"/>
      <c r="Q662" s="90"/>
      <c r="R662" s="90"/>
      <c r="S662" s="90"/>
      <c r="T662" s="90"/>
      <c r="U662" s="90"/>
      <c r="V662" s="90"/>
      <c r="W662" s="90"/>
      <c r="X662" s="90"/>
      <c r="Y662" s="90"/>
      <c r="Z662" s="90"/>
      <c r="AA662" s="90"/>
      <c r="AB662" s="90"/>
      <c r="AC662" s="90"/>
      <c r="AD662" s="90"/>
      <c r="AE662" s="90"/>
      <c r="AF662" s="90"/>
      <c r="AG662" s="90"/>
      <c r="AH662" s="90"/>
      <c r="AI662" s="90"/>
      <c r="AJ662" s="90"/>
      <c r="AK662" s="90"/>
      <c r="AL662" s="90"/>
      <c r="AM662" s="90"/>
      <c r="AN662" s="90"/>
      <c r="AO662" s="90"/>
      <c r="AP662" s="90"/>
      <c r="AQ662" s="90"/>
      <c r="AR662" s="90"/>
      <c r="AS662" s="90"/>
      <c r="AT662" s="90"/>
      <c r="AU662" s="90"/>
      <c r="AV662" s="90"/>
      <c r="AW662" s="90"/>
      <c r="AX662" s="90"/>
      <c r="AY662" s="90"/>
      <c r="AZ662" s="90"/>
      <c r="BA662" s="90"/>
    </row>
    <row r="663" spans="3:53">
      <c r="C663" s="91"/>
      <c r="D663" s="91"/>
      <c r="E663" s="91"/>
      <c r="F663" s="91"/>
      <c r="G663" s="91"/>
      <c r="H663" s="91"/>
      <c r="I663" s="91"/>
      <c r="J663" s="91"/>
      <c r="K663" s="91"/>
      <c r="L663" s="91"/>
      <c r="M663" s="91"/>
      <c r="N663" s="91"/>
      <c r="O663" s="91"/>
      <c r="P663" s="91"/>
      <c r="Q663" s="90"/>
      <c r="R663" s="90"/>
      <c r="S663" s="90"/>
      <c r="T663" s="90"/>
      <c r="U663" s="90"/>
      <c r="V663" s="90"/>
      <c r="W663" s="90"/>
      <c r="X663" s="90"/>
      <c r="Y663" s="90"/>
      <c r="Z663" s="90"/>
      <c r="AA663" s="90"/>
      <c r="AB663" s="90"/>
      <c r="AC663" s="90"/>
      <c r="AD663" s="90"/>
      <c r="AE663" s="90"/>
      <c r="AF663" s="90"/>
      <c r="AG663" s="90"/>
      <c r="AH663" s="90"/>
      <c r="AI663" s="90"/>
      <c r="AJ663" s="90"/>
      <c r="AK663" s="90"/>
      <c r="AL663" s="90"/>
      <c r="AM663" s="90"/>
      <c r="AN663" s="90"/>
      <c r="AO663" s="90"/>
      <c r="AP663" s="90"/>
      <c r="AQ663" s="90"/>
      <c r="AR663" s="90"/>
      <c r="AS663" s="90"/>
      <c r="AT663" s="90"/>
      <c r="AU663" s="90"/>
      <c r="AV663" s="90"/>
      <c r="AW663" s="90"/>
      <c r="AX663" s="90"/>
      <c r="AY663" s="90"/>
      <c r="AZ663" s="90"/>
      <c r="BA663" s="90"/>
    </row>
    <row r="664" spans="3:53">
      <c r="C664" s="91"/>
      <c r="D664" s="91"/>
      <c r="E664" s="91"/>
      <c r="F664" s="91"/>
      <c r="G664" s="91"/>
      <c r="H664" s="91"/>
      <c r="I664" s="91"/>
      <c r="J664" s="91"/>
      <c r="K664" s="91"/>
      <c r="L664" s="91"/>
      <c r="M664" s="91"/>
      <c r="N664" s="91"/>
      <c r="O664" s="91"/>
      <c r="P664" s="91"/>
      <c r="Q664" s="90"/>
      <c r="R664" s="90"/>
      <c r="S664" s="90"/>
      <c r="T664" s="90"/>
      <c r="U664" s="90"/>
      <c r="V664" s="90"/>
      <c r="W664" s="90"/>
      <c r="X664" s="90"/>
      <c r="Y664" s="90"/>
      <c r="Z664" s="90"/>
      <c r="AA664" s="90"/>
      <c r="AB664" s="90"/>
      <c r="AC664" s="90"/>
      <c r="AD664" s="90"/>
      <c r="AE664" s="90"/>
      <c r="AF664" s="90"/>
      <c r="AG664" s="90"/>
      <c r="AH664" s="90"/>
      <c r="AI664" s="90"/>
      <c r="AJ664" s="90"/>
      <c r="AK664" s="90"/>
      <c r="AL664" s="90"/>
      <c r="AM664" s="90"/>
      <c r="AN664" s="90"/>
      <c r="AO664" s="90"/>
      <c r="AP664" s="90"/>
      <c r="AQ664" s="90"/>
      <c r="AR664" s="90"/>
      <c r="AS664" s="90"/>
      <c r="AT664" s="90"/>
      <c r="AU664" s="90"/>
      <c r="AV664" s="90"/>
      <c r="AW664" s="90"/>
      <c r="AX664" s="90"/>
      <c r="AY664" s="90"/>
      <c r="AZ664" s="90"/>
      <c r="BA664" s="90"/>
    </row>
    <row r="665" spans="3:53">
      <c r="C665" s="91"/>
      <c r="D665" s="91"/>
      <c r="E665" s="91"/>
      <c r="F665" s="91"/>
      <c r="G665" s="91"/>
      <c r="H665" s="91"/>
      <c r="I665" s="91"/>
      <c r="J665" s="91"/>
      <c r="K665" s="91"/>
      <c r="L665" s="91"/>
      <c r="M665" s="91"/>
      <c r="N665" s="91"/>
      <c r="O665" s="91"/>
      <c r="P665" s="91"/>
      <c r="Q665" s="90"/>
      <c r="R665" s="90"/>
      <c r="S665" s="90"/>
      <c r="T665" s="90"/>
      <c r="U665" s="90"/>
      <c r="V665" s="90"/>
      <c r="W665" s="90"/>
      <c r="X665" s="90"/>
      <c r="Y665" s="90"/>
      <c r="Z665" s="90"/>
      <c r="AA665" s="90"/>
      <c r="AB665" s="90"/>
      <c r="AC665" s="90"/>
      <c r="AD665" s="90"/>
      <c r="AE665" s="90"/>
      <c r="AF665" s="90"/>
      <c r="AG665" s="90"/>
      <c r="AH665" s="90"/>
      <c r="AI665" s="90"/>
      <c r="AJ665" s="90"/>
      <c r="AK665" s="90"/>
      <c r="AL665" s="90"/>
      <c r="AM665" s="90"/>
      <c r="AN665" s="90"/>
      <c r="AO665" s="90"/>
      <c r="AP665" s="90"/>
      <c r="AQ665" s="90"/>
      <c r="AR665" s="90"/>
      <c r="AS665" s="90"/>
      <c r="AT665" s="90"/>
      <c r="AU665" s="90"/>
      <c r="AV665" s="90"/>
      <c r="AW665" s="90"/>
      <c r="AX665" s="90"/>
      <c r="AY665" s="90"/>
      <c r="AZ665" s="90"/>
      <c r="BA665" s="90"/>
    </row>
    <row r="666" spans="3:53">
      <c r="C666" s="91"/>
      <c r="D666" s="91"/>
      <c r="E666" s="91"/>
      <c r="F666" s="91"/>
      <c r="G666" s="91"/>
      <c r="H666" s="91"/>
      <c r="I666" s="91"/>
      <c r="J666" s="91"/>
      <c r="K666" s="91"/>
      <c r="L666" s="91"/>
      <c r="M666" s="91"/>
      <c r="N666" s="91"/>
      <c r="O666" s="91"/>
      <c r="P666" s="91"/>
      <c r="Q666" s="90"/>
      <c r="R666" s="90"/>
      <c r="S666" s="90"/>
      <c r="T666" s="90"/>
      <c r="U666" s="90"/>
      <c r="V666" s="90"/>
      <c r="W666" s="90"/>
      <c r="X666" s="90"/>
      <c r="Y666" s="90"/>
      <c r="Z666" s="90"/>
      <c r="AA666" s="90"/>
      <c r="AB666" s="90"/>
      <c r="AC666" s="90"/>
      <c r="AD666" s="90"/>
      <c r="AE666" s="90"/>
      <c r="AF666" s="90"/>
      <c r="AG666" s="90"/>
      <c r="AH666" s="90"/>
      <c r="AI666" s="90"/>
      <c r="AJ666" s="90"/>
      <c r="AK666" s="90"/>
      <c r="AL666" s="90"/>
      <c r="AM666" s="90"/>
      <c r="AN666" s="90"/>
      <c r="AO666" s="90"/>
      <c r="AP666" s="90"/>
      <c r="AQ666" s="90"/>
      <c r="AR666" s="90"/>
      <c r="AS666" s="90"/>
      <c r="AT666" s="90"/>
      <c r="AU666" s="90"/>
      <c r="AV666" s="90"/>
      <c r="AW666" s="90"/>
      <c r="AX666" s="90"/>
      <c r="AY666" s="90"/>
      <c r="AZ666" s="90"/>
      <c r="BA666" s="90"/>
    </row>
    <row r="667" spans="3:53">
      <c r="C667" s="91"/>
      <c r="D667" s="91"/>
      <c r="E667" s="91"/>
      <c r="F667" s="91"/>
      <c r="G667" s="91"/>
      <c r="H667" s="91"/>
      <c r="I667" s="91"/>
      <c r="J667" s="91"/>
      <c r="K667" s="91"/>
      <c r="L667" s="91"/>
      <c r="M667" s="91"/>
      <c r="N667" s="91"/>
      <c r="O667" s="91"/>
      <c r="P667" s="91"/>
      <c r="Q667" s="90"/>
      <c r="R667" s="90"/>
      <c r="S667" s="90"/>
      <c r="T667" s="90"/>
      <c r="U667" s="90"/>
      <c r="V667" s="90"/>
      <c r="W667" s="90"/>
      <c r="X667" s="90"/>
      <c r="Y667" s="90"/>
      <c r="Z667" s="90"/>
      <c r="AA667" s="90"/>
      <c r="AB667" s="90"/>
      <c r="AC667" s="90"/>
      <c r="AD667" s="90"/>
      <c r="AE667" s="90"/>
      <c r="AF667" s="90"/>
      <c r="AG667" s="90"/>
      <c r="AH667" s="90"/>
      <c r="AI667" s="90"/>
      <c r="AJ667" s="90"/>
      <c r="AK667" s="90"/>
      <c r="AL667" s="90"/>
      <c r="AM667" s="90"/>
      <c r="AN667" s="90"/>
      <c r="AO667" s="90"/>
      <c r="AP667" s="90"/>
      <c r="AQ667" s="90"/>
      <c r="AR667" s="90"/>
      <c r="AS667" s="90"/>
      <c r="AT667" s="90"/>
      <c r="AU667" s="90"/>
      <c r="AV667" s="90"/>
      <c r="AW667" s="90"/>
      <c r="AX667" s="90"/>
      <c r="AY667" s="90"/>
      <c r="AZ667" s="90"/>
      <c r="BA667" s="90"/>
    </row>
    <row r="668" spans="3:53">
      <c r="C668" s="91"/>
      <c r="D668" s="91"/>
      <c r="E668" s="91"/>
      <c r="F668" s="91"/>
      <c r="G668" s="91"/>
      <c r="H668" s="91"/>
      <c r="I668" s="91"/>
      <c r="J668" s="91"/>
      <c r="K668" s="91"/>
      <c r="L668" s="91"/>
      <c r="M668" s="91"/>
      <c r="N668" s="91"/>
      <c r="O668" s="91"/>
      <c r="P668" s="91"/>
      <c r="Q668" s="90"/>
      <c r="R668" s="90"/>
      <c r="S668" s="90"/>
      <c r="T668" s="90"/>
      <c r="U668" s="90"/>
      <c r="V668" s="90"/>
      <c r="W668" s="90"/>
      <c r="X668" s="90"/>
      <c r="Y668" s="90"/>
      <c r="Z668" s="90"/>
      <c r="AA668" s="90"/>
      <c r="AB668" s="90"/>
      <c r="AC668" s="90"/>
      <c r="AD668" s="90"/>
      <c r="AE668" s="90"/>
      <c r="AF668" s="90"/>
      <c r="AG668" s="90"/>
      <c r="AH668" s="90"/>
      <c r="AI668" s="90"/>
      <c r="AJ668" s="90"/>
      <c r="AK668" s="90"/>
      <c r="AL668" s="90"/>
      <c r="AM668" s="90"/>
      <c r="AN668" s="90"/>
      <c r="AO668" s="90"/>
      <c r="AP668" s="90"/>
      <c r="AQ668" s="90"/>
      <c r="AR668" s="90"/>
      <c r="AS668" s="90"/>
      <c r="AT668" s="90"/>
      <c r="AU668" s="90"/>
      <c r="AV668" s="90"/>
      <c r="AW668" s="90"/>
      <c r="AX668" s="90"/>
      <c r="AY668" s="90"/>
      <c r="AZ668" s="90"/>
      <c r="BA668" s="90"/>
    </row>
    <row r="669" spans="3:53">
      <c r="C669" s="91"/>
      <c r="D669" s="91"/>
      <c r="E669" s="91"/>
      <c r="F669" s="91"/>
      <c r="G669" s="91"/>
      <c r="H669" s="91"/>
      <c r="I669" s="91"/>
      <c r="J669" s="91"/>
      <c r="K669" s="91"/>
      <c r="L669" s="91"/>
      <c r="M669" s="91"/>
      <c r="N669" s="91"/>
      <c r="O669" s="91"/>
      <c r="P669" s="91"/>
      <c r="Q669" s="90"/>
      <c r="R669" s="90"/>
      <c r="S669" s="90"/>
      <c r="T669" s="90"/>
      <c r="U669" s="90"/>
      <c r="V669" s="90"/>
      <c r="W669" s="90"/>
      <c r="X669" s="90"/>
      <c r="Y669" s="90"/>
      <c r="Z669" s="90"/>
      <c r="AA669" s="90"/>
      <c r="AB669" s="90"/>
      <c r="AC669" s="90"/>
      <c r="AD669" s="90"/>
      <c r="AE669" s="90"/>
      <c r="AF669" s="90"/>
      <c r="AG669" s="90"/>
      <c r="AH669" s="90"/>
      <c r="AI669" s="90"/>
      <c r="AJ669" s="90"/>
      <c r="AK669" s="90"/>
      <c r="AL669" s="90"/>
      <c r="AM669" s="90"/>
      <c r="AN669" s="90"/>
      <c r="AO669" s="90"/>
      <c r="AP669" s="90"/>
      <c r="AQ669" s="90"/>
      <c r="AR669" s="90"/>
      <c r="AS669" s="90"/>
      <c r="AT669" s="90"/>
      <c r="AU669" s="90"/>
      <c r="AV669" s="90"/>
      <c r="AW669" s="90"/>
      <c r="AX669" s="90"/>
      <c r="AY669" s="90"/>
      <c r="AZ669" s="90"/>
      <c r="BA669" s="90"/>
    </row>
    <row r="670" spans="3:53">
      <c r="C670" s="91"/>
      <c r="D670" s="91"/>
      <c r="E670" s="91"/>
      <c r="F670" s="91"/>
      <c r="G670" s="91"/>
      <c r="H670" s="91"/>
      <c r="I670" s="91"/>
      <c r="J670" s="91"/>
      <c r="K670" s="91"/>
      <c r="L670" s="91"/>
      <c r="M670" s="91"/>
      <c r="N670" s="91"/>
      <c r="O670" s="91"/>
      <c r="P670" s="91"/>
      <c r="Q670" s="90"/>
      <c r="R670" s="90"/>
      <c r="S670" s="90"/>
      <c r="T670" s="90"/>
      <c r="U670" s="90"/>
      <c r="V670" s="90"/>
      <c r="W670" s="90"/>
      <c r="X670" s="90"/>
      <c r="Y670" s="90"/>
      <c r="Z670" s="90"/>
      <c r="AA670" s="90"/>
      <c r="AB670" s="90"/>
      <c r="AC670" s="90"/>
      <c r="AD670" s="90"/>
      <c r="AE670" s="90"/>
      <c r="AF670" s="90"/>
      <c r="AG670" s="90"/>
      <c r="AH670" s="90"/>
      <c r="AI670" s="90"/>
      <c r="AJ670" s="90"/>
      <c r="AK670" s="90"/>
      <c r="AL670" s="90"/>
      <c r="AM670" s="90"/>
      <c r="AN670" s="90"/>
      <c r="AO670" s="90"/>
      <c r="AP670" s="90"/>
      <c r="AQ670" s="90"/>
      <c r="AR670" s="90"/>
      <c r="AS670" s="90"/>
      <c r="AT670" s="90"/>
      <c r="AU670" s="90"/>
      <c r="AV670" s="90"/>
      <c r="AW670" s="90"/>
      <c r="AX670" s="90"/>
      <c r="AY670" s="90"/>
      <c r="AZ670" s="90"/>
      <c r="BA670" s="90"/>
    </row>
    <row r="671" spans="3:53">
      <c r="C671" s="91"/>
      <c r="D671" s="91"/>
      <c r="E671" s="91"/>
      <c r="F671" s="91"/>
      <c r="G671" s="91"/>
      <c r="H671" s="91"/>
      <c r="I671" s="91"/>
      <c r="J671" s="91"/>
      <c r="K671" s="91"/>
      <c r="L671" s="91"/>
      <c r="M671" s="91"/>
      <c r="N671" s="91"/>
      <c r="O671" s="91"/>
      <c r="P671" s="91"/>
      <c r="Q671" s="90"/>
      <c r="R671" s="90"/>
      <c r="S671" s="90"/>
      <c r="T671" s="90"/>
      <c r="U671" s="90"/>
      <c r="V671" s="90"/>
      <c r="W671" s="90"/>
      <c r="X671" s="90"/>
      <c r="Y671" s="90"/>
      <c r="Z671" s="90"/>
      <c r="AA671" s="90"/>
      <c r="AB671" s="90"/>
      <c r="AC671" s="90"/>
      <c r="AD671" s="90"/>
      <c r="AE671" s="90"/>
      <c r="AF671" s="90"/>
      <c r="AG671" s="90"/>
      <c r="AH671" s="90"/>
      <c r="AI671" s="90"/>
      <c r="AJ671" s="90"/>
      <c r="AK671" s="90"/>
      <c r="AL671" s="90"/>
      <c r="AM671" s="90"/>
      <c r="AN671" s="90"/>
      <c r="AO671" s="90"/>
      <c r="AP671" s="90"/>
      <c r="AQ671" s="90"/>
      <c r="AR671" s="90"/>
      <c r="AS671" s="90"/>
      <c r="AT671" s="90"/>
      <c r="AU671" s="90"/>
      <c r="AV671" s="90"/>
      <c r="AW671" s="90"/>
      <c r="AX671" s="90"/>
      <c r="AY671" s="90"/>
      <c r="AZ671" s="90"/>
      <c r="BA671" s="90"/>
    </row>
    <row r="672" spans="3:53">
      <c r="C672" s="91"/>
      <c r="D672" s="91"/>
      <c r="E672" s="91"/>
      <c r="F672" s="91"/>
      <c r="G672" s="91"/>
      <c r="H672" s="91"/>
      <c r="I672" s="91"/>
      <c r="J672" s="91"/>
      <c r="K672" s="91"/>
      <c r="L672" s="91"/>
      <c r="M672" s="91"/>
      <c r="N672" s="91"/>
      <c r="O672" s="91"/>
      <c r="P672" s="91"/>
      <c r="Q672" s="90"/>
      <c r="R672" s="90"/>
      <c r="S672" s="90"/>
      <c r="T672" s="90"/>
      <c r="U672" s="90"/>
      <c r="V672" s="90"/>
      <c r="W672" s="90"/>
      <c r="X672" s="90"/>
      <c r="Y672" s="90"/>
      <c r="Z672" s="90"/>
      <c r="AA672" s="90"/>
      <c r="AB672" s="90"/>
      <c r="AC672" s="90"/>
      <c r="AD672" s="90"/>
      <c r="AE672" s="90"/>
      <c r="AF672" s="90"/>
      <c r="AG672" s="90"/>
      <c r="AH672" s="90"/>
      <c r="AI672" s="90"/>
      <c r="AJ672" s="90"/>
      <c r="AK672" s="90"/>
      <c r="AL672" s="90"/>
      <c r="AM672" s="90"/>
      <c r="AN672" s="90"/>
      <c r="AO672" s="90"/>
      <c r="AP672" s="90"/>
      <c r="AQ672" s="90"/>
      <c r="AR672" s="90"/>
      <c r="AS672" s="90"/>
      <c r="AT672" s="90"/>
      <c r="AU672" s="90"/>
      <c r="AV672" s="90"/>
      <c r="AW672" s="90"/>
      <c r="AX672" s="90"/>
      <c r="AY672" s="90"/>
      <c r="AZ672" s="90"/>
      <c r="BA672" s="90"/>
    </row>
    <row r="673" spans="3:53">
      <c r="C673" s="91"/>
      <c r="D673" s="91"/>
      <c r="E673" s="91"/>
      <c r="F673" s="91"/>
      <c r="G673" s="91"/>
      <c r="H673" s="91"/>
      <c r="I673" s="91"/>
      <c r="J673" s="91"/>
      <c r="K673" s="91"/>
      <c r="L673" s="91"/>
      <c r="M673" s="91"/>
      <c r="N673" s="91"/>
      <c r="O673" s="91"/>
      <c r="P673" s="91"/>
      <c r="Q673" s="90"/>
      <c r="R673" s="90"/>
      <c r="S673" s="90"/>
      <c r="T673" s="90"/>
      <c r="U673" s="90"/>
      <c r="V673" s="90"/>
      <c r="W673" s="90"/>
      <c r="X673" s="90"/>
      <c r="Y673" s="90"/>
      <c r="Z673" s="90"/>
      <c r="AA673" s="90"/>
      <c r="AB673" s="90"/>
      <c r="AC673" s="90"/>
      <c r="AD673" s="90"/>
      <c r="AE673" s="90"/>
      <c r="AF673" s="90"/>
      <c r="AG673" s="90"/>
      <c r="AH673" s="90"/>
      <c r="AI673" s="90"/>
      <c r="AJ673" s="90"/>
      <c r="AK673" s="90"/>
      <c r="AL673" s="90"/>
      <c r="AM673" s="90"/>
      <c r="AN673" s="90"/>
      <c r="AO673" s="90"/>
      <c r="AP673" s="90"/>
      <c r="AQ673" s="90"/>
      <c r="AR673" s="90"/>
      <c r="AS673" s="90"/>
      <c r="AT673" s="90"/>
      <c r="AU673" s="90"/>
      <c r="AV673" s="90"/>
      <c r="AW673" s="90"/>
      <c r="AX673" s="90"/>
      <c r="AY673" s="90"/>
      <c r="AZ673" s="90"/>
      <c r="BA673" s="90"/>
    </row>
    <row r="674" spans="3:53">
      <c r="C674" s="91"/>
      <c r="D674" s="91"/>
      <c r="E674" s="91"/>
      <c r="F674" s="91"/>
      <c r="G674" s="91"/>
      <c r="H674" s="91"/>
      <c r="I674" s="91"/>
      <c r="J674" s="91"/>
      <c r="K674" s="91"/>
      <c r="L674" s="91"/>
      <c r="M674" s="91"/>
      <c r="N674" s="91"/>
      <c r="O674" s="91"/>
      <c r="P674" s="91"/>
      <c r="Q674" s="90"/>
      <c r="R674" s="90"/>
      <c r="S674" s="90"/>
      <c r="T674" s="90"/>
      <c r="U674" s="90"/>
      <c r="V674" s="90"/>
      <c r="W674" s="90"/>
      <c r="X674" s="90"/>
      <c r="Y674" s="90"/>
      <c r="Z674" s="90"/>
      <c r="AA674" s="90"/>
      <c r="AB674" s="90"/>
      <c r="AC674" s="90"/>
      <c r="AD674" s="90"/>
      <c r="AE674" s="90"/>
      <c r="AF674" s="90"/>
      <c r="AG674" s="90"/>
      <c r="AH674" s="90"/>
      <c r="AI674" s="90"/>
      <c r="AJ674" s="90"/>
      <c r="AK674" s="90"/>
      <c r="AL674" s="90"/>
      <c r="AM674" s="90"/>
      <c r="AN674" s="90"/>
      <c r="AO674" s="90"/>
      <c r="AP674" s="90"/>
      <c r="AQ674" s="90"/>
      <c r="AR674" s="90"/>
      <c r="AS674" s="90"/>
      <c r="AT674" s="90"/>
      <c r="AU674" s="90"/>
      <c r="AV674" s="90"/>
      <c r="AW674" s="90"/>
      <c r="AX674" s="90"/>
      <c r="AY674" s="90"/>
      <c r="AZ674" s="90"/>
      <c r="BA674" s="90"/>
    </row>
    <row r="675" spans="3:53">
      <c r="C675" s="91"/>
      <c r="D675" s="91"/>
      <c r="E675" s="91"/>
      <c r="F675" s="91"/>
      <c r="G675" s="91"/>
      <c r="H675" s="91"/>
      <c r="I675" s="91"/>
      <c r="J675" s="91"/>
      <c r="K675" s="91"/>
      <c r="L675" s="91"/>
      <c r="M675" s="91"/>
      <c r="N675" s="91"/>
      <c r="O675" s="91"/>
      <c r="P675" s="91"/>
      <c r="Q675" s="90"/>
      <c r="R675" s="90"/>
      <c r="S675" s="90"/>
      <c r="T675" s="90"/>
      <c r="U675" s="90"/>
      <c r="V675" s="90"/>
      <c r="W675" s="90"/>
      <c r="X675" s="90"/>
      <c r="Y675" s="90"/>
      <c r="Z675" s="90"/>
      <c r="AA675" s="90"/>
      <c r="AB675" s="90"/>
      <c r="AC675" s="90"/>
      <c r="AD675" s="90"/>
      <c r="AE675" s="90"/>
      <c r="AF675" s="90"/>
      <c r="AG675" s="90"/>
      <c r="AH675" s="90"/>
      <c r="AI675" s="90"/>
      <c r="AJ675" s="90"/>
      <c r="AK675" s="90"/>
      <c r="AL675" s="90"/>
      <c r="AM675" s="90"/>
      <c r="AN675" s="90"/>
      <c r="AO675" s="90"/>
      <c r="AP675" s="90"/>
      <c r="AQ675" s="90"/>
      <c r="AR675" s="90"/>
      <c r="AS675" s="90"/>
      <c r="AT675" s="90"/>
      <c r="AU675" s="90"/>
      <c r="AV675" s="90"/>
      <c r="AW675" s="90"/>
      <c r="AX675" s="90"/>
      <c r="AY675" s="90"/>
      <c r="AZ675" s="90"/>
      <c r="BA675" s="90"/>
    </row>
    <row r="676" spans="3:53">
      <c r="C676" s="91"/>
      <c r="D676" s="91"/>
      <c r="E676" s="91"/>
      <c r="F676" s="91"/>
      <c r="G676" s="91"/>
      <c r="H676" s="91"/>
      <c r="I676" s="91"/>
      <c r="J676" s="91"/>
      <c r="K676" s="91"/>
      <c r="L676" s="91"/>
      <c r="M676" s="91"/>
      <c r="N676" s="91"/>
      <c r="O676" s="91"/>
      <c r="P676" s="91"/>
      <c r="Q676" s="90"/>
      <c r="R676" s="90"/>
      <c r="S676" s="90"/>
      <c r="T676" s="90"/>
      <c r="U676" s="90"/>
      <c r="V676" s="90"/>
      <c r="W676" s="90"/>
      <c r="X676" s="90"/>
      <c r="Y676" s="90"/>
      <c r="Z676" s="90"/>
      <c r="AA676" s="90"/>
      <c r="AB676" s="90"/>
      <c r="AC676" s="90"/>
      <c r="AD676" s="90"/>
      <c r="AE676" s="90"/>
      <c r="AF676" s="90"/>
      <c r="AG676" s="90"/>
      <c r="AH676" s="90"/>
      <c r="AI676" s="90"/>
      <c r="AJ676" s="90"/>
      <c r="AK676" s="90"/>
      <c r="AL676" s="90"/>
      <c r="AM676" s="90"/>
      <c r="AN676" s="90"/>
      <c r="AO676" s="90"/>
      <c r="AP676" s="90"/>
      <c r="AQ676" s="90"/>
      <c r="AR676" s="90"/>
      <c r="AS676" s="90"/>
      <c r="AT676" s="90"/>
      <c r="AU676" s="90"/>
      <c r="AV676" s="90"/>
      <c r="AW676" s="90"/>
      <c r="AX676" s="90"/>
      <c r="AY676" s="90"/>
      <c r="AZ676" s="90"/>
      <c r="BA676" s="90"/>
    </row>
    <row r="677" spans="3:53">
      <c r="C677" s="91"/>
      <c r="D677" s="91"/>
      <c r="E677" s="91"/>
      <c r="F677" s="91"/>
      <c r="G677" s="91"/>
      <c r="H677" s="91"/>
      <c r="I677" s="91"/>
      <c r="J677" s="91"/>
      <c r="K677" s="91"/>
      <c r="L677" s="91"/>
      <c r="M677" s="91"/>
      <c r="N677" s="91"/>
      <c r="O677" s="91"/>
      <c r="P677" s="91"/>
      <c r="Q677" s="90"/>
      <c r="R677" s="90"/>
      <c r="S677" s="90"/>
      <c r="T677" s="90"/>
      <c r="U677" s="90"/>
      <c r="V677" s="90"/>
      <c r="W677" s="90"/>
      <c r="X677" s="90"/>
      <c r="Y677" s="90"/>
      <c r="Z677" s="90"/>
      <c r="AA677" s="90"/>
      <c r="AB677" s="90"/>
      <c r="AC677" s="90"/>
      <c r="AD677" s="90"/>
      <c r="AE677" s="90"/>
      <c r="AF677" s="90"/>
      <c r="AG677" s="90"/>
      <c r="AH677" s="90"/>
      <c r="AI677" s="90"/>
      <c r="AJ677" s="90"/>
      <c r="AK677" s="90"/>
      <c r="AL677" s="90"/>
      <c r="AM677" s="90"/>
      <c r="AN677" s="90"/>
      <c r="AO677" s="90"/>
      <c r="AP677" s="90"/>
      <c r="AQ677" s="90"/>
      <c r="AR677" s="90"/>
      <c r="AS677" s="90"/>
      <c r="AT677" s="90"/>
      <c r="AU677" s="90"/>
      <c r="AV677" s="90"/>
      <c r="AW677" s="90"/>
      <c r="AX677" s="90"/>
      <c r="AY677" s="90"/>
      <c r="AZ677" s="90"/>
      <c r="BA677" s="90"/>
    </row>
  </sheetData>
  <mergeCells count="2">
    <mergeCell ref="B4:Q4"/>
    <mergeCell ref="B3:Q3"/>
  </mergeCells>
  <phoneticPr fontId="25" type="noConversion"/>
  <printOptions horizontalCentered="1"/>
  <pageMargins left="0.2" right="0.2" top="0.28000000000000003" bottom="0.4" header="0.26" footer="0.22"/>
  <pageSetup scale="83" orientation="landscape" r:id="rId1"/>
  <headerFooter alignWithMargins="0">
    <oddFooter>&amp;C&amp;A</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H106"/>
  <sheetViews>
    <sheetView view="pageLayout" zoomScaleNormal="100" workbookViewId="0">
      <selection activeCell="I40" sqref="I40"/>
    </sheetView>
  </sheetViews>
  <sheetFormatPr defaultColWidth="11.5" defaultRowHeight="12.75"/>
  <cols>
    <col min="1" max="1" width="8.33203125" style="5" customWidth="1"/>
    <col min="2" max="2" width="46" style="5" customWidth="1"/>
    <col min="3" max="3" width="17.1640625" style="5" customWidth="1"/>
    <col min="4" max="4" width="11.5" style="5" customWidth="1"/>
    <col min="5" max="5" width="14.33203125" style="5" customWidth="1"/>
    <col min="6" max="6" width="13.5" style="5" customWidth="1"/>
    <col min="7" max="7" width="12.83203125" style="5" customWidth="1"/>
    <col min="8" max="8" width="11.83203125" style="5" customWidth="1"/>
    <col min="9" max="253" width="8.83203125" style="5" customWidth="1"/>
    <col min="254" max="16384" width="11.5" style="5"/>
  </cols>
  <sheetData>
    <row r="1" spans="1:8">
      <c r="A1" s="3" t="s">
        <v>2</v>
      </c>
      <c r="B1" s="4"/>
      <c r="C1" s="4"/>
      <c r="D1" s="4"/>
      <c r="E1" s="4"/>
      <c r="F1" s="4"/>
      <c r="G1" s="4"/>
      <c r="H1" s="4"/>
    </row>
    <row r="2" spans="1:8" ht="15.75">
      <c r="A2" s="34"/>
      <c r="B2" s="335" t="s">
        <v>25</v>
      </c>
      <c r="C2" s="201"/>
      <c r="D2" s="201"/>
      <c r="E2" s="201"/>
      <c r="F2" s="201"/>
    </row>
    <row r="3" spans="1:8" ht="15.75">
      <c r="A3" s="34"/>
      <c r="B3" s="335" t="s">
        <v>37</v>
      </c>
      <c r="C3" s="201"/>
      <c r="D3" s="201"/>
      <c r="E3" s="201"/>
      <c r="F3" s="201"/>
    </row>
    <row r="4" spans="1:8" ht="15.75" customHeight="1">
      <c r="B4" s="336" t="str">
        <f>'1 - Summary'!B5</f>
        <v>For The 12 Months Ending June 30, 2021</v>
      </c>
      <c r="C4" s="202"/>
      <c r="D4" s="202"/>
      <c r="E4" s="202"/>
      <c r="F4" s="202"/>
    </row>
    <row r="5" spans="1:8" ht="12.75" customHeight="1">
      <c r="B5" s="6"/>
      <c r="C5" s="6"/>
      <c r="D5" s="7"/>
      <c r="E5" s="7"/>
      <c r="F5" s="7"/>
    </row>
    <row r="6" spans="1:8">
      <c r="A6" s="3" t="s">
        <v>2</v>
      </c>
    </row>
    <row r="7" spans="1:8">
      <c r="A7" s="3" t="s">
        <v>2</v>
      </c>
      <c r="C7" s="5" t="s">
        <v>2</v>
      </c>
    </row>
    <row r="8" spans="1:8">
      <c r="A8" s="3">
        <v>1</v>
      </c>
      <c r="B8" s="69" t="s">
        <v>5</v>
      </c>
      <c r="C8" s="69" t="s">
        <v>27</v>
      </c>
      <c r="D8" s="69" t="s">
        <v>52</v>
      </c>
      <c r="E8" s="69" t="s">
        <v>64</v>
      </c>
      <c r="F8" s="69" t="s">
        <v>65</v>
      </c>
      <c r="G8" s="67"/>
    </row>
    <row r="9" spans="1:8">
      <c r="A9" s="3">
        <f t="shared" ref="A9:A28" si="0">A8+1</f>
        <v>2</v>
      </c>
      <c r="B9" s="68"/>
      <c r="C9" s="69"/>
      <c r="D9" s="68"/>
      <c r="E9" s="68"/>
      <c r="F9" s="68"/>
      <c r="G9" s="67"/>
    </row>
    <row r="10" spans="1:8">
      <c r="A10" s="3">
        <f t="shared" si="0"/>
        <v>3</v>
      </c>
      <c r="B10" s="68"/>
      <c r="C10" s="69" t="s">
        <v>53</v>
      </c>
      <c r="D10" s="69" t="s">
        <v>38</v>
      </c>
      <c r="E10" s="69" t="s">
        <v>18</v>
      </c>
      <c r="F10" s="69" t="s">
        <v>11</v>
      </c>
      <c r="G10" s="67"/>
    </row>
    <row r="11" spans="1:8">
      <c r="A11" s="3">
        <f t="shared" si="0"/>
        <v>4</v>
      </c>
      <c r="B11" s="70" t="s">
        <v>9</v>
      </c>
      <c r="C11" s="70" t="s">
        <v>78</v>
      </c>
      <c r="D11" s="70" t="s">
        <v>19</v>
      </c>
      <c r="E11" s="70" t="s">
        <v>20</v>
      </c>
      <c r="F11" s="70" t="s">
        <v>19</v>
      </c>
      <c r="G11" s="67"/>
    </row>
    <row r="12" spans="1:8">
      <c r="A12" s="3">
        <f t="shared" si="0"/>
        <v>5</v>
      </c>
      <c r="B12" s="71"/>
      <c r="C12" s="72"/>
      <c r="D12" s="72"/>
      <c r="E12" s="73"/>
      <c r="F12" s="72"/>
      <c r="G12" s="67"/>
    </row>
    <row r="13" spans="1:8">
      <c r="A13" s="3">
        <f t="shared" si="0"/>
        <v>6</v>
      </c>
      <c r="B13" s="71" t="s">
        <v>36</v>
      </c>
      <c r="C13" s="76">
        <f>'4 - STD OS &amp; Comm Fees'!C11</f>
        <v>209019356.13</v>
      </c>
      <c r="D13" s="211">
        <f>IF(E13=0,"NA",(E13/C13))</f>
        <v>2.713973339613502E-3</v>
      </c>
      <c r="E13" s="76">
        <f>'4 - STD OS &amp; Comm Fees'!D11</f>
        <v>567272.95999999996</v>
      </c>
      <c r="F13" s="74"/>
      <c r="G13" s="75"/>
    </row>
    <row r="14" spans="1:8">
      <c r="A14" s="3">
        <f t="shared" si="0"/>
        <v>7</v>
      </c>
      <c r="B14" s="67" t="s">
        <v>115</v>
      </c>
      <c r="C14" s="85">
        <f>'4 - STD OS &amp; Comm Fees'!C12</f>
        <v>0</v>
      </c>
      <c r="D14" s="211" t="str">
        <f>IF(E14=0,"NA",(E14/C14))</f>
        <v>NA</v>
      </c>
      <c r="E14" s="76">
        <f>'4 - STD OS &amp; Comm Fees'!D12</f>
        <v>0</v>
      </c>
      <c r="F14" s="74"/>
      <c r="G14" s="75"/>
    </row>
    <row r="15" spans="1:8">
      <c r="A15" s="3">
        <v>10</v>
      </c>
      <c r="B15" s="67" t="s">
        <v>257</v>
      </c>
      <c r="C15" s="85">
        <f>'4 - STD OS &amp; Comm Fees'!C13</f>
        <v>0</v>
      </c>
      <c r="D15" s="211" t="str">
        <f>IF(E15=0,"NA",(E15/C15))</f>
        <v>NA</v>
      </c>
      <c r="E15" s="76">
        <f>'4 - STD OS &amp; Comm Fees'!D13</f>
        <v>0</v>
      </c>
      <c r="F15" s="74"/>
      <c r="G15" s="75"/>
    </row>
    <row r="16" spans="1:8">
      <c r="A16" s="3">
        <f>A15+1</f>
        <v>11</v>
      </c>
      <c r="B16" s="67" t="s">
        <v>310</v>
      </c>
      <c r="C16" s="85">
        <f>'4 - STD OS &amp; Comm Fees'!C14</f>
        <v>0</v>
      </c>
      <c r="D16" s="211" t="str">
        <f>IF(E16=0,"NA",(E16/C16))</f>
        <v>NA</v>
      </c>
      <c r="E16" s="76">
        <f>'4 - STD OS &amp; Comm Fees'!D14</f>
        <v>0</v>
      </c>
    </row>
    <row r="17" spans="1:7">
      <c r="A17" s="3">
        <f t="shared" si="0"/>
        <v>12</v>
      </c>
      <c r="B17" s="328" t="s">
        <v>157</v>
      </c>
      <c r="C17" s="330">
        <f>SUM(C13:C16)</f>
        <v>209019356.13</v>
      </c>
      <c r="D17" s="331">
        <f>IF(E17=0,"NA",(E17/C17))</f>
        <v>2.713973339613502E-3</v>
      </c>
      <c r="E17" s="329">
        <f>SUM(E13:E16)</f>
        <v>567272.95999999996</v>
      </c>
      <c r="F17" s="74">
        <f>E17/C23</f>
        <v>2.713973339613502E-3</v>
      </c>
      <c r="G17" s="75"/>
    </row>
    <row r="18" spans="1:7">
      <c r="A18" s="3">
        <f t="shared" si="0"/>
        <v>13</v>
      </c>
      <c r="B18" s="67"/>
      <c r="C18" s="86"/>
      <c r="D18" s="212"/>
      <c r="E18" s="77"/>
      <c r="F18" s="67"/>
      <c r="G18" s="75"/>
    </row>
    <row r="19" spans="1:7">
      <c r="A19" s="3">
        <f t="shared" si="0"/>
        <v>14</v>
      </c>
      <c r="B19" s="71" t="s">
        <v>54</v>
      </c>
      <c r="C19" s="87"/>
      <c r="D19" s="88"/>
      <c r="E19" s="349">
        <f>'4 - STD OS &amp; Comm Fees'!F16</f>
        <v>1446540.6596777777</v>
      </c>
      <c r="F19" s="574">
        <f>E19/C23</f>
        <v>6.9206062369558674E-3</v>
      </c>
      <c r="G19" s="191" t="s">
        <v>77</v>
      </c>
    </row>
    <row r="20" spans="1:7">
      <c r="A20" s="3">
        <f t="shared" si="0"/>
        <v>15</v>
      </c>
      <c r="B20" s="71"/>
      <c r="C20" s="78"/>
      <c r="D20" s="79"/>
      <c r="E20" s="83"/>
      <c r="F20" s="74"/>
      <c r="G20" s="75"/>
    </row>
    <row r="21" spans="1:7">
      <c r="A21" s="3">
        <f t="shared" si="0"/>
        <v>16</v>
      </c>
      <c r="B21" s="71" t="s">
        <v>55</v>
      </c>
      <c r="C21" s="78"/>
      <c r="D21" s="79"/>
      <c r="E21" s="349">
        <f>-'5 - STD Amort'!F27</f>
        <v>714832.03</v>
      </c>
      <c r="F21" s="574">
        <f>E21/C23</f>
        <v>3.4199322169732875E-3</v>
      </c>
      <c r="G21" s="191" t="s">
        <v>98</v>
      </c>
    </row>
    <row r="22" spans="1:7" ht="13.5" thickBot="1">
      <c r="A22" s="3">
        <f t="shared" si="0"/>
        <v>17</v>
      </c>
      <c r="B22" s="67"/>
      <c r="C22" s="77"/>
      <c r="D22" s="76"/>
      <c r="E22" s="84"/>
      <c r="G22" s="67"/>
    </row>
    <row r="23" spans="1:7" ht="13.5" thickBot="1">
      <c r="A23" s="3">
        <f t="shared" si="0"/>
        <v>18</v>
      </c>
      <c r="B23" s="80" t="s">
        <v>39</v>
      </c>
      <c r="C23" s="81">
        <f>C17</f>
        <v>209019356.13</v>
      </c>
      <c r="D23" s="82"/>
      <c r="E23" s="81">
        <f>SUM(E17:E22)</f>
        <v>2728645.6496777777</v>
      </c>
      <c r="F23" s="216">
        <f>E23/C23</f>
        <v>1.3054511793542656E-2</v>
      </c>
      <c r="G23" s="75"/>
    </row>
    <row r="24" spans="1:7">
      <c r="A24" s="3">
        <f t="shared" si="0"/>
        <v>19</v>
      </c>
      <c r="B24" s="67"/>
      <c r="C24" s="67"/>
      <c r="D24" s="67"/>
      <c r="E24" s="67"/>
      <c r="F24" s="67"/>
      <c r="G24" s="75"/>
    </row>
    <row r="25" spans="1:7">
      <c r="A25" s="3">
        <f t="shared" si="0"/>
        <v>20</v>
      </c>
      <c r="E25" s="10"/>
      <c r="F25" s="9"/>
      <c r="G25" s="10"/>
    </row>
    <row r="26" spans="1:7">
      <c r="A26" s="3">
        <f t="shared" si="0"/>
        <v>21</v>
      </c>
      <c r="B26" s="131" t="s">
        <v>174</v>
      </c>
      <c r="C26" s="132"/>
      <c r="D26" s="132"/>
      <c r="E26" s="132"/>
      <c r="F26" s="71"/>
      <c r="G26" s="10"/>
    </row>
    <row r="27" spans="1:7">
      <c r="A27" s="3">
        <f t="shared" si="0"/>
        <v>22</v>
      </c>
      <c r="B27" s="131" t="s">
        <v>147</v>
      </c>
      <c r="C27" s="132"/>
      <c r="D27" s="132"/>
      <c r="E27" s="132"/>
      <c r="F27" s="71"/>
      <c r="G27" s="10"/>
    </row>
    <row r="28" spans="1:7">
      <c r="A28" s="3">
        <f t="shared" si="0"/>
        <v>23</v>
      </c>
      <c r="B28" s="131" t="s">
        <v>173</v>
      </c>
      <c r="C28" s="71"/>
      <c r="D28" s="71"/>
      <c r="E28" s="71"/>
      <c r="F28" s="71"/>
      <c r="G28" s="10"/>
    </row>
    <row r="29" spans="1:7">
      <c r="A29" s="3"/>
      <c r="B29" s="131"/>
    </row>
    <row r="30" spans="1:7">
      <c r="A30" s="3"/>
      <c r="B30" s="8"/>
    </row>
    <row r="31" spans="1:7">
      <c r="A31" s="3"/>
      <c r="B31" s="8"/>
    </row>
    <row r="32" spans="1:7">
      <c r="A32" s="3" t="s">
        <v>2</v>
      </c>
    </row>
    <row r="33" spans="1:7" ht="12.75" customHeight="1">
      <c r="A33" s="11"/>
    </row>
    <row r="34" spans="1:7">
      <c r="A34" s="3" t="s">
        <v>2</v>
      </c>
      <c r="E34" s="10"/>
      <c r="F34" s="9"/>
      <c r="G34" s="10"/>
    </row>
    <row r="35" spans="1:7">
      <c r="A35" s="3" t="s">
        <v>2</v>
      </c>
      <c r="E35" s="10"/>
      <c r="F35" s="9"/>
      <c r="G35" s="10"/>
    </row>
    <row r="36" spans="1:7">
      <c r="E36" s="10"/>
      <c r="F36" s="9"/>
      <c r="G36" s="10"/>
    </row>
    <row r="40" spans="1:7">
      <c r="D40" s="12"/>
      <c r="E40" s="10"/>
      <c r="F40" s="9"/>
      <c r="G40" s="10"/>
    </row>
    <row r="41" spans="1:7">
      <c r="D41" s="12"/>
      <c r="E41" s="10"/>
      <c r="F41" s="9"/>
      <c r="G41" s="10"/>
    </row>
    <row r="42" spans="1:7">
      <c r="D42" s="12"/>
      <c r="E42" s="10"/>
      <c r="F42" s="9"/>
      <c r="G42" s="10"/>
    </row>
    <row r="43" spans="1:7">
      <c r="D43" s="12"/>
      <c r="E43" s="10"/>
      <c r="F43" s="9"/>
      <c r="G43" s="10"/>
    </row>
    <row r="44" spans="1:7">
      <c r="E44" s="10"/>
    </row>
    <row r="45" spans="1:7">
      <c r="E45" s="10"/>
      <c r="G45" s="10"/>
    </row>
    <row r="54" spans="2:2">
      <c r="B54" s="12"/>
    </row>
    <row r="55" spans="2:2">
      <c r="B55" s="8"/>
    </row>
    <row r="72" spans="6:6">
      <c r="F72" s="9"/>
    </row>
    <row r="83" spans="4:4">
      <c r="D83" s="12"/>
    </row>
    <row r="85" spans="4:4">
      <c r="D85" s="12"/>
    </row>
    <row r="88" spans="4:4">
      <c r="D88" s="12"/>
    </row>
    <row r="89" spans="4:4">
      <c r="D89" s="12"/>
    </row>
    <row r="94" spans="4:4">
      <c r="D94" s="12"/>
    </row>
    <row r="95" spans="4:4">
      <c r="D95" s="12"/>
    </row>
    <row r="102" spans="3:3">
      <c r="C102" s="13"/>
    </row>
    <row r="103" spans="3:3">
      <c r="C103" s="14"/>
    </row>
    <row r="105" spans="3:3">
      <c r="C105" s="13"/>
    </row>
    <row r="106" spans="3:3">
      <c r="C106" s="9"/>
    </row>
  </sheetData>
  <phoneticPr fontId="25" type="noConversion"/>
  <printOptions horizontalCentered="1"/>
  <pageMargins left="0.75" right="0.75" top="0.65" bottom="0.63" header="0.5" footer="0.31"/>
  <pageSetup orientation="landscape" r:id="rId1"/>
  <headerFooter alignWithMargins="0">
    <oddFooter>&amp;C&amp;A</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dimension ref="A1:S36"/>
  <sheetViews>
    <sheetView view="pageLayout" topLeftCell="A2" zoomScaleNormal="100" workbookViewId="0">
      <selection activeCell="I45" sqref="I45"/>
    </sheetView>
  </sheetViews>
  <sheetFormatPr defaultRowHeight="11.25"/>
  <cols>
    <col min="1" max="1" width="5.6640625" bestFit="1" customWidth="1"/>
    <col min="2" max="2" width="24.6640625" customWidth="1"/>
    <col min="3" max="3" width="16.1640625" customWidth="1"/>
    <col min="4" max="4" width="15.1640625" customWidth="1"/>
    <col min="5" max="5" width="11.83203125" customWidth="1"/>
    <col min="6" max="6" width="17.1640625" customWidth="1"/>
    <col min="7" max="7" width="15" customWidth="1"/>
    <col min="8" max="8" width="14.83203125" bestFit="1" customWidth="1"/>
    <col min="9" max="9" width="12.83203125" customWidth="1"/>
    <col min="10" max="10" width="12.1640625" bestFit="1" customWidth="1"/>
    <col min="11" max="11" width="5.83203125" customWidth="1"/>
    <col min="12" max="12" width="8.5" customWidth="1"/>
    <col min="13" max="13" width="16" customWidth="1"/>
    <col min="14" max="14" width="11.1640625" customWidth="1"/>
    <col min="15" max="15" width="11.5" customWidth="1"/>
  </cols>
  <sheetData>
    <row r="1" spans="1:15" ht="12">
      <c r="A1" s="35"/>
      <c r="B1" s="36" t="s">
        <v>46</v>
      </c>
      <c r="C1" s="36"/>
      <c r="D1" s="35"/>
      <c r="E1" s="35"/>
      <c r="F1" s="35"/>
      <c r="G1" s="36"/>
      <c r="H1" s="36"/>
      <c r="I1" s="36"/>
      <c r="J1" s="36"/>
      <c r="K1" s="35"/>
      <c r="L1" s="35"/>
      <c r="M1" s="35"/>
      <c r="N1" s="35"/>
      <c r="O1" s="35"/>
    </row>
    <row r="2" spans="1:15" ht="12">
      <c r="A2" s="35"/>
      <c r="B2" s="36" t="s">
        <v>47</v>
      </c>
      <c r="C2" s="36"/>
      <c r="D2" s="35"/>
      <c r="E2" s="35"/>
      <c r="F2" s="35"/>
      <c r="G2" s="36"/>
      <c r="H2" s="36"/>
      <c r="I2" s="36"/>
      <c r="J2" s="36"/>
      <c r="K2" s="37"/>
      <c r="L2" s="35"/>
      <c r="N2" s="35"/>
      <c r="O2" s="35"/>
    </row>
    <row r="3" spans="1:15" ht="12.75">
      <c r="A3" s="35"/>
      <c r="B3" s="266" t="str">
        <f>'1 - Summary'!B5</f>
        <v>For The 12 Months Ending June 30, 2021</v>
      </c>
      <c r="C3" s="257"/>
      <c r="D3" s="258"/>
      <c r="E3" s="258"/>
      <c r="F3" s="258"/>
      <c r="G3" s="259"/>
      <c r="H3" s="259"/>
      <c r="I3" s="259"/>
      <c r="J3" s="259"/>
      <c r="K3" s="35"/>
      <c r="L3" s="35"/>
      <c r="N3" s="35"/>
      <c r="O3" s="35"/>
    </row>
    <row r="4" spans="1:15" ht="12">
      <c r="A4" s="35"/>
      <c r="B4" s="36"/>
      <c r="C4" s="43"/>
      <c r="D4" s="35"/>
      <c r="E4" s="35"/>
      <c r="F4" s="35"/>
      <c r="G4" s="35"/>
      <c r="H4" s="35"/>
      <c r="I4" s="35"/>
      <c r="J4" s="35"/>
      <c r="K4" s="35"/>
      <c r="L4" s="35"/>
      <c r="N4" s="35"/>
      <c r="O4" s="35"/>
    </row>
    <row r="5" spans="1:15" ht="13.5" thickBot="1">
      <c r="A5" s="192">
        <v>1</v>
      </c>
      <c r="B5" s="351" t="s">
        <v>5</v>
      </c>
      <c r="C5" s="351" t="s">
        <v>27</v>
      </c>
      <c r="D5" s="351" t="s">
        <v>52</v>
      </c>
      <c r="E5" s="351" t="s">
        <v>64</v>
      </c>
      <c r="F5" s="351" t="s">
        <v>65</v>
      </c>
      <c r="G5" s="351" t="s">
        <v>66</v>
      </c>
      <c r="H5" s="351" t="s">
        <v>67</v>
      </c>
      <c r="I5" s="351" t="s">
        <v>68</v>
      </c>
      <c r="J5" s="351" t="s">
        <v>69</v>
      </c>
      <c r="K5" s="69"/>
      <c r="L5" s="69"/>
      <c r="N5" s="35"/>
      <c r="O5" s="35"/>
    </row>
    <row r="6" spans="1:15" ht="12">
      <c r="A6" s="192">
        <f>+A5+1</f>
        <v>2</v>
      </c>
      <c r="B6" s="352" t="s">
        <v>121</v>
      </c>
      <c r="C6" s="353"/>
      <c r="D6" s="353"/>
      <c r="E6" s="353"/>
      <c r="F6" s="353"/>
      <c r="G6" s="353"/>
      <c r="H6" s="150"/>
      <c r="I6" s="150"/>
      <c r="J6" s="150"/>
      <c r="K6" s="354"/>
      <c r="M6" s="35"/>
      <c r="N6" s="35"/>
      <c r="O6" s="35"/>
    </row>
    <row r="7" spans="1:15" ht="12">
      <c r="A7" s="192">
        <f>+A6+1</f>
        <v>3</v>
      </c>
      <c r="B7" s="205"/>
      <c r="C7" s="206"/>
      <c r="D7" s="206"/>
      <c r="E7" s="206"/>
      <c r="F7" s="206" t="s">
        <v>2</v>
      </c>
      <c r="G7" s="38" t="s">
        <v>2</v>
      </c>
      <c r="H7" s="38"/>
      <c r="I7" s="38"/>
      <c r="J7" s="38"/>
      <c r="K7" s="355" t="s">
        <v>2</v>
      </c>
      <c r="L7" s="35"/>
      <c r="M7" s="273"/>
      <c r="N7" s="35"/>
      <c r="O7" s="35"/>
    </row>
    <row r="8" spans="1:15" ht="12">
      <c r="A8" s="192">
        <f>A7+1</f>
        <v>4</v>
      </c>
      <c r="B8" s="205"/>
      <c r="C8" s="213" t="s">
        <v>50</v>
      </c>
      <c r="D8" s="213" t="s">
        <v>114</v>
      </c>
      <c r="E8" s="213" t="s">
        <v>50</v>
      </c>
      <c r="F8" s="213" t="s">
        <v>131</v>
      </c>
      <c r="G8" s="38"/>
      <c r="H8" s="38"/>
      <c r="I8" s="38"/>
      <c r="J8" s="38"/>
      <c r="K8" s="355"/>
      <c r="L8" s="204"/>
      <c r="M8" s="35"/>
      <c r="N8" s="35"/>
      <c r="O8" s="35"/>
    </row>
    <row r="9" spans="1:15" ht="12">
      <c r="A9" s="192">
        <f>A8+1</f>
        <v>5</v>
      </c>
      <c r="B9" s="205"/>
      <c r="C9" s="214" t="s">
        <v>151</v>
      </c>
      <c r="D9" s="214" t="s">
        <v>38</v>
      </c>
      <c r="E9" s="214" t="s">
        <v>99</v>
      </c>
      <c r="F9" s="214" t="s">
        <v>152</v>
      </c>
      <c r="G9" s="40"/>
      <c r="H9" s="40"/>
      <c r="I9" s="38"/>
      <c r="J9" s="38"/>
      <c r="K9" s="355"/>
      <c r="L9" s="204"/>
      <c r="M9" s="239"/>
      <c r="N9" s="35"/>
      <c r="O9" s="35"/>
    </row>
    <row r="10" spans="1:15" ht="12">
      <c r="A10" s="192">
        <f>A9+1</f>
        <v>6</v>
      </c>
      <c r="B10" s="205"/>
      <c r="C10" s="89"/>
      <c r="D10" s="89"/>
      <c r="E10" s="89"/>
      <c r="F10" s="327"/>
      <c r="G10" s="38"/>
      <c r="H10" s="38"/>
      <c r="I10" s="38"/>
      <c r="J10" s="38"/>
      <c r="K10" s="355"/>
      <c r="L10" s="35"/>
      <c r="M10" s="35"/>
      <c r="O10" s="35"/>
    </row>
    <row r="11" spans="1:15" ht="12">
      <c r="A11" s="192">
        <f t="shared" ref="A11:A36" si="0">A10+1</f>
        <v>7</v>
      </c>
      <c r="B11" s="205" t="s">
        <v>36</v>
      </c>
      <c r="C11" s="322">
        <v>209019356.13</v>
      </c>
      <c r="D11" s="322">
        <v>567272.95999999996</v>
      </c>
      <c r="E11" s="268">
        <f>IF(C11=0,"NA",(D11/C11))</f>
        <v>2.713973339613502E-3</v>
      </c>
      <c r="F11" s="379">
        <v>0</v>
      </c>
      <c r="G11" s="346"/>
      <c r="I11" s="38"/>
      <c r="J11" s="38"/>
      <c r="K11" s="355"/>
      <c r="L11" s="35"/>
      <c r="M11" s="367"/>
      <c r="O11" s="35"/>
    </row>
    <row r="12" spans="1:15" ht="12">
      <c r="A12" s="192">
        <f t="shared" si="0"/>
        <v>8</v>
      </c>
      <c r="B12" s="205" t="s">
        <v>115</v>
      </c>
      <c r="C12" s="322">
        <v>0</v>
      </c>
      <c r="D12" s="322">
        <v>0</v>
      </c>
      <c r="E12" s="268" t="str">
        <f>IF(C12=0,"NA",(D12/C12))</f>
        <v>NA</v>
      </c>
      <c r="F12" s="379">
        <v>0</v>
      </c>
      <c r="G12" s="346"/>
      <c r="H12" s="323"/>
      <c r="I12" s="38"/>
      <c r="J12" s="38"/>
      <c r="K12" s="355"/>
      <c r="L12" s="35"/>
      <c r="M12" s="367"/>
      <c r="O12" s="35"/>
    </row>
    <row r="13" spans="1:15" ht="12" hidden="1">
      <c r="A13" s="192">
        <v>9</v>
      </c>
      <c r="B13" s="205" t="s">
        <v>257</v>
      </c>
      <c r="C13" s="322">
        <v>0</v>
      </c>
      <c r="D13" s="322">
        <v>0</v>
      </c>
      <c r="E13" s="268" t="str">
        <f>IF(C13=0,"NA",(D13/C13))</f>
        <v>NA</v>
      </c>
      <c r="F13" s="210">
        <f>J26</f>
        <v>0</v>
      </c>
      <c r="G13" s="346"/>
      <c r="H13" s="366"/>
      <c r="I13" s="38"/>
      <c r="J13" s="38"/>
      <c r="K13" s="355"/>
      <c r="L13" s="35"/>
      <c r="M13" s="367"/>
      <c r="O13" s="35"/>
    </row>
    <row r="14" spans="1:15" ht="12">
      <c r="A14" s="192">
        <f>A13+1</f>
        <v>10</v>
      </c>
      <c r="B14" s="205" t="s">
        <v>310</v>
      </c>
      <c r="C14" s="322">
        <v>0</v>
      </c>
      <c r="D14" s="322">
        <v>0</v>
      </c>
      <c r="E14" s="268" t="str">
        <f>IF(C14=0,"NA",(D14/C14))</f>
        <v>NA</v>
      </c>
      <c r="F14" s="210">
        <f>J27</f>
        <v>1419444.4443999999</v>
      </c>
      <c r="G14" s="346"/>
      <c r="H14" s="323"/>
      <c r="I14" s="38"/>
      <c r="J14" s="38"/>
      <c r="K14" s="355"/>
      <c r="L14" s="35"/>
      <c r="M14" s="203"/>
      <c r="N14" s="35"/>
      <c r="O14" s="35"/>
    </row>
    <row r="15" spans="1:15" ht="12">
      <c r="A15" s="192">
        <f t="shared" si="0"/>
        <v>11</v>
      </c>
      <c r="B15" s="205" t="s">
        <v>159</v>
      </c>
      <c r="C15" s="322">
        <v>0</v>
      </c>
      <c r="D15" s="322">
        <v>0</v>
      </c>
      <c r="E15" s="268" t="str">
        <f>IF(C15=0,"NA",(D15/C15))</f>
        <v>NA</v>
      </c>
      <c r="F15" s="210">
        <f>J32</f>
        <v>27096.215277777777</v>
      </c>
      <c r="G15" s="38"/>
      <c r="H15" s="38"/>
      <c r="I15" s="38"/>
      <c r="J15" s="38"/>
      <c r="K15" s="355"/>
      <c r="L15" s="35"/>
      <c r="M15" s="35"/>
      <c r="N15" s="35"/>
      <c r="O15" s="35"/>
    </row>
    <row r="16" spans="1:15" ht="12.75" thickBot="1">
      <c r="A16" s="192">
        <f t="shared" si="0"/>
        <v>12</v>
      </c>
      <c r="B16" s="333" t="s">
        <v>163</v>
      </c>
      <c r="C16" s="371">
        <f>SUM(C10:C15)</f>
        <v>209019356.13</v>
      </c>
      <c r="D16" s="373">
        <f>SUM(D10:D15)</f>
        <v>567272.95999999996</v>
      </c>
      <c r="E16" s="372">
        <f>D16/C16</f>
        <v>2.713973339613502E-3</v>
      </c>
      <c r="F16" s="373">
        <f>SUM(F10:F15)</f>
        <v>1446540.6596777777</v>
      </c>
      <c r="G16" s="38"/>
      <c r="H16" s="38"/>
      <c r="I16" s="38"/>
      <c r="J16" s="38"/>
      <c r="K16" s="355"/>
      <c r="L16" s="35"/>
      <c r="M16" s="35"/>
      <c r="N16" s="35"/>
      <c r="O16" s="35"/>
    </row>
    <row r="17" spans="1:15" ht="12.75" thickTop="1">
      <c r="A17" s="192"/>
      <c r="B17" s="333"/>
      <c r="C17" s="523"/>
      <c r="D17" s="594"/>
      <c r="E17" s="595"/>
      <c r="F17" s="594"/>
      <c r="G17" s="38"/>
      <c r="H17" s="38"/>
      <c r="I17" s="38"/>
      <c r="J17" s="38"/>
      <c r="K17" s="355"/>
      <c r="L17" s="35"/>
      <c r="M17" s="35"/>
      <c r="N17" s="35"/>
      <c r="O17" s="35"/>
    </row>
    <row r="18" spans="1:15" ht="12">
      <c r="A18" s="192"/>
      <c r="B18" s="585" t="s">
        <v>305</v>
      </c>
      <c r="C18" s="207"/>
      <c r="D18" s="208"/>
      <c r="E18" s="206"/>
      <c r="F18" s="584">
        <f>'1 - Summary'!C30</f>
        <v>8958409240</v>
      </c>
      <c r="G18" s="38"/>
      <c r="H18" s="38"/>
      <c r="I18" s="38"/>
      <c r="J18" s="38"/>
      <c r="K18" s="355"/>
      <c r="L18" s="35"/>
      <c r="M18" s="35"/>
      <c r="N18" s="35"/>
      <c r="O18" s="35"/>
    </row>
    <row r="19" spans="1:15" ht="12">
      <c r="A19" s="192"/>
      <c r="B19" s="205"/>
      <c r="C19" s="207"/>
      <c r="D19" s="208"/>
      <c r="E19" s="206"/>
      <c r="F19" s="207"/>
      <c r="G19" s="38"/>
      <c r="H19" s="38"/>
      <c r="I19" s="38"/>
      <c r="J19" s="38"/>
      <c r="K19" s="355"/>
      <c r="L19" s="35"/>
      <c r="M19" s="35"/>
      <c r="N19" s="35"/>
      <c r="O19" s="35"/>
    </row>
    <row r="20" spans="1:15" ht="12">
      <c r="A20" s="192"/>
      <c r="B20" s="585" t="s">
        <v>307</v>
      </c>
      <c r="C20" s="207"/>
      <c r="D20" s="208"/>
      <c r="E20" s="206"/>
      <c r="F20" s="580">
        <f>ROUND(F16/F18,4)</f>
        <v>2.0000000000000001E-4</v>
      </c>
      <c r="G20" s="38"/>
      <c r="H20" s="38"/>
      <c r="I20" s="38"/>
      <c r="J20" s="38"/>
      <c r="K20" s="355"/>
      <c r="L20" s="35"/>
      <c r="M20" s="35"/>
      <c r="N20" s="35"/>
      <c r="O20" s="35"/>
    </row>
    <row r="21" spans="1:15" ht="12.75" thickBot="1">
      <c r="A21" s="192">
        <f>A16+1</f>
        <v>13</v>
      </c>
      <c r="B21" s="348"/>
      <c r="C21" s="209"/>
      <c r="D21" s="209"/>
      <c r="E21" s="209"/>
      <c r="F21" s="209"/>
      <c r="G21" s="356"/>
      <c r="H21" s="356"/>
      <c r="I21" s="356"/>
      <c r="J21" s="356"/>
      <c r="K21" s="357"/>
      <c r="L21" s="38"/>
      <c r="M21" s="35"/>
      <c r="N21" s="35"/>
      <c r="O21" s="35"/>
    </row>
    <row r="22" spans="1:15" ht="12">
      <c r="A22" s="192">
        <f t="shared" si="0"/>
        <v>14</v>
      </c>
      <c r="B22" s="643" t="s">
        <v>97</v>
      </c>
      <c r="C22" s="644"/>
      <c r="D22" s="150"/>
      <c r="E22" s="150"/>
      <c r="F22" s="150"/>
      <c r="G22" s="150"/>
      <c r="H22" s="184"/>
      <c r="I22" s="184"/>
      <c r="J22" s="184"/>
      <c r="K22" s="147"/>
      <c r="L22" s="38" t="s">
        <v>2</v>
      </c>
      <c r="M22" s="35"/>
      <c r="N22" s="35"/>
      <c r="O22" s="35"/>
    </row>
    <row r="23" spans="1:15" ht="12">
      <c r="A23" s="192">
        <f t="shared" si="0"/>
        <v>15</v>
      </c>
      <c r="B23" s="641" t="s">
        <v>106</v>
      </c>
      <c r="C23" s="642"/>
      <c r="D23" s="38"/>
      <c r="E23" s="38"/>
      <c r="F23" s="38"/>
      <c r="G23" s="219" t="s">
        <v>258</v>
      </c>
      <c r="H23" s="219" t="s">
        <v>258</v>
      </c>
      <c r="I23" s="42"/>
      <c r="J23" s="42"/>
      <c r="K23" s="152"/>
      <c r="L23" s="38"/>
      <c r="M23" s="35"/>
      <c r="N23" s="35"/>
      <c r="O23" s="35"/>
    </row>
    <row r="24" spans="1:15" ht="12">
      <c r="A24" s="192">
        <f t="shared" si="0"/>
        <v>16</v>
      </c>
      <c r="B24" s="185"/>
      <c r="C24" s="183"/>
      <c r="D24" s="38"/>
      <c r="E24" s="38"/>
      <c r="F24" s="38"/>
      <c r="G24" s="219" t="s">
        <v>154</v>
      </c>
      <c r="H24" s="219" t="s">
        <v>155</v>
      </c>
      <c r="I24" s="42"/>
      <c r="J24" s="42"/>
      <c r="K24" s="152"/>
      <c r="L24" s="38"/>
      <c r="M24" s="35"/>
      <c r="N24" s="35"/>
      <c r="O24" s="35"/>
    </row>
    <row r="25" spans="1:15" ht="12">
      <c r="A25" s="192">
        <f t="shared" si="0"/>
        <v>17</v>
      </c>
      <c r="B25" s="151"/>
      <c r="C25" s="39" t="s">
        <v>48</v>
      </c>
      <c r="D25" s="39" t="s">
        <v>49</v>
      </c>
      <c r="E25" s="40" t="s">
        <v>51</v>
      </c>
      <c r="F25" s="40" t="s">
        <v>131</v>
      </c>
      <c r="G25" s="40" t="s">
        <v>153</v>
      </c>
      <c r="H25" s="40" t="s">
        <v>131</v>
      </c>
      <c r="I25" s="40" t="s">
        <v>60</v>
      </c>
      <c r="J25" s="40" t="s">
        <v>61</v>
      </c>
      <c r="K25" s="186"/>
      <c r="L25" s="38"/>
      <c r="M25" s="35"/>
      <c r="N25" s="35"/>
      <c r="O25" s="35"/>
    </row>
    <row r="26" spans="1:15" ht="12" hidden="1">
      <c r="A26" s="192">
        <v>18</v>
      </c>
      <c r="B26" s="205" t="s">
        <v>257</v>
      </c>
      <c r="C26" s="323"/>
      <c r="D26" s="323"/>
      <c r="E26" s="347">
        <f>D26-C26</f>
        <v>0</v>
      </c>
      <c r="F26" s="369">
        <v>650000000</v>
      </c>
      <c r="G26" s="260">
        <f>C13+H32</f>
        <v>0</v>
      </c>
      <c r="H26" s="260">
        <f>F26-G26</f>
        <v>650000000</v>
      </c>
      <c r="I26" s="380">
        <v>1.75E-3</v>
      </c>
      <c r="J26" s="210">
        <f>ROUND(H26*I26*E26/360,4)</f>
        <v>0</v>
      </c>
      <c r="K26" s="152"/>
      <c r="L26" s="38"/>
      <c r="M26" s="35"/>
      <c r="N26" s="35"/>
      <c r="O26" s="35"/>
    </row>
    <row r="27" spans="1:15" ht="12">
      <c r="A27" s="192">
        <f>A26+1</f>
        <v>19</v>
      </c>
      <c r="B27" s="205" t="s">
        <v>310</v>
      </c>
      <c r="C27" s="323">
        <v>44013</v>
      </c>
      <c r="D27" s="323">
        <v>44377</v>
      </c>
      <c r="E27" s="347">
        <f>D27-C27+1</f>
        <v>365</v>
      </c>
      <c r="F27" s="369">
        <v>800000000</v>
      </c>
      <c r="G27" s="260">
        <f>C14+H33</f>
        <v>0</v>
      </c>
      <c r="H27" s="260">
        <f>F27-G27</f>
        <v>800000000</v>
      </c>
      <c r="I27" s="380">
        <v>1.75E-3</v>
      </c>
      <c r="J27" s="210">
        <f>ROUND(H27*I27*E27/360,4)</f>
        <v>1419444.4443999999</v>
      </c>
      <c r="K27" s="187"/>
      <c r="L27" s="38"/>
      <c r="M27" s="35"/>
      <c r="N27" s="35"/>
      <c r="O27" s="35"/>
    </row>
    <row r="28" spans="1:15" ht="12.75" thickBot="1">
      <c r="A28" s="192">
        <f t="shared" si="0"/>
        <v>20</v>
      </c>
      <c r="B28" s="264" t="s">
        <v>130</v>
      </c>
      <c r="C28" s="41"/>
      <c r="D28" s="275"/>
      <c r="E28" s="326"/>
      <c r="F28" s="276"/>
      <c r="G28" s="590"/>
      <c r="H28" s="590"/>
      <c r="I28" s="277"/>
      <c r="J28" s="593">
        <f>+J26+J27</f>
        <v>1419444.4443999999</v>
      </c>
      <c r="K28" s="187"/>
      <c r="L28" s="38"/>
      <c r="M28" s="35"/>
      <c r="N28" s="35"/>
      <c r="O28" s="35"/>
    </row>
    <row r="29" spans="1:15" ht="12.75" thickTop="1">
      <c r="A29" s="192">
        <f t="shared" si="0"/>
        <v>21</v>
      </c>
      <c r="B29" s="243"/>
      <c r="C29" s="41"/>
      <c r="D29" s="275"/>
      <c r="E29" s="326"/>
      <c r="F29" s="326"/>
      <c r="G29" s="275"/>
      <c r="H29" s="278"/>
      <c r="I29" s="278"/>
      <c r="J29" s="278"/>
      <c r="K29" s="187"/>
      <c r="L29" s="38"/>
      <c r="M29" s="35"/>
      <c r="N29" s="35"/>
      <c r="O29" s="35"/>
    </row>
    <row r="30" spans="1:15" ht="12">
      <c r="A30" s="192">
        <f t="shared" si="0"/>
        <v>22</v>
      </c>
      <c r="B30" s="263" t="s">
        <v>132</v>
      </c>
      <c r="C30" s="279"/>
      <c r="D30" s="89"/>
      <c r="E30" s="89"/>
      <c r="F30" s="40" t="s">
        <v>175</v>
      </c>
      <c r="G30" s="40" t="s">
        <v>51</v>
      </c>
      <c r="H30" s="40" t="s">
        <v>160</v>
      </c>
      <c r="I30" s="275"/>
      <c r="J30" s="278"/>
      <c r="K30" s="187"/>
      <c r="L30" s="38"/>
      <c r="M30" s="35"/>
      <c r="N30" s="35"/>
      <c r="O30" s="35"/>
    </row>
    <row r="31" spans="1:15" ht="12">
      <c r="A31" s="192">
        <f t="shared" si="0"/>
        <v>23</v>
      </c>
      <c r="B31" s="264" t="s">
        <v>161</v>
      </c>
      <c r="C31" s="590"/>
      <c r="D31" s="89"/>
      <c r="E31" s="89"/>
      <c r="F31" s="591" t="s">
        <v>179</v>
      </c>
      <c r="G31" s="347">
        <f>E27</f>
        <v>365</v>
      </c>
      <c r="H31" s="322">
        <v>2654750</v>
      </c>
      <c r="I31" s="380">
        <v>0.01</v>
      </c>
      <c r="J31" s="260">
        <f>(I31*H31)*(G31/360)+(15*12)</f>
        <v>27096.215277777777</v>
      </c>
      <c r="K31" s="187"/>
      <c r="L31" s="38"/>
      <c r="M31" s="35"/>
      <c r="N31" s="35"/>
      <c r="O31" s="35"/>
    </row>
    <row r="32" spans="1:15" ht="12.75" customHeight="1" thickBot="1">
      <c r="A32" s="192">
        <f>A31+1</f>
        <v>24</v>
      </c>
      <c r="B32" s="264"/>
      <c r="C32" s="590"/>
      <c r="D32" s="89"/>
      <c r="E32" s="89"/>
      <c r="F32" s="591"/>
      <c r="G32" s="405"/>
      <c r="H32" s="322"/>
      <c r="I32" s="380"/>
      <c r="J32" s="370">
        <f>SUM(J31)</f>
        <v>27096.215277777777</v>
      </c>
      <c r="K32" s="152"/>
      <c r="L32" s="38"/>
      <c r="M32" s="35"/>
      <c r="N32" s="35"/>
      <c r="O32" s="35"/>
    </row>
    <row r="33" spans="1:19" ht="12.75" customHeight="1" thickTop="1">
      <c r="A33" s="192">
        <f t="shared" si="0"/>
        <v>25</v>
      </c>
      <c r="B33" s="332" t="s">
        <v>162</v>
      </c>
      <c r="C33" s="590"/>
      <c r="D33" s="590"/>
      <c r="E33" s="592"/>
      <c r="F33" s="369"/>
      <c r="G33" s="347"/>
      <c r="H33" s="42"/>
      <c r="I33" s="42"/>
      <c r="K33" s="152"/>
      <c r="L33" s="38"/>
      <c r="M33" s="35"/>
      <c r="N33" s="35"/>
      <c r="O33" s="35"/>
    </row>
    <row r="34" spans="1:19" ht="12.75" customHeight="1">
      <c r="A34" s="192">
        <f t="shared" si="0"/>
        <v>26</v>
      </c>
      <c r="B34" s="264"/>
      <c r="C34" s="590"/>
      <c r="D34" s="590"/>
      <c r="E34" s="590"/>
      <c r="F34" s="324"/>
      <c r="G34" s="325"/>
      <c r="H34" s="42"/>
      <c r="I34" s="42"/>
      <c r="J34" s="42"/>
      <c r="K34" s="152"/>
      <c r="L34" s="38"/>
      <c r="M34" s="35"/>
      <c r="N34" s="35"/>
      <c r="O34" s="35"/>
    </row>
    <row r="35" spans="1:19" ht="12">
      <c r="A35" s="192">
        <f t="shared" si="0"/>
        <v>27</v>
      </c>
      <c r="B35" s="185"/>
      <c r="C35" s="183"/>
      <c r="D35" s="183"/>
      <c r="E35" s="89"/>
      <c r="F35" s="89"/>
      <c r="G35" s="89"/>
      <c r="H35" s="148"/>
      <c r="I35" s="148"/>
      <c r="J35" s="148"/>
      <c r="K35" s="152"/>
    </row>
    <row r="36" spans="1:19" ht="12.75" thickBot="1">
      <c r="A36" s="192">
        <f t="shared" si="0"/>
        <v>28</v>
      </c>
      <c r="B36" s="126" t="s">
        <v>83</v>
      </c>
      <c r="C36" s="189"/>
      <c r="D36" s="189"/>
      <c r="E36" s="153"/>
      <c r="F36" s="153"/>
      <c r="G36" s="153"/>
      <c r="H36" s="190"/>
      <c r="I36" s="190"/>
      <c r="J36" s="190"/>
      <c r="K36" s="188"/>
      <c r="S36" s="125"/>
    </row>
  </sheetData>
  <mergeCells count="2">
    <mergeCell ref="B23:C23"/>
    <mergeCell ref="B22:C22"/>
  </mergeCells>
  <phoneticPr fontId="25" type="noConversion"/>
  <pageMargins left="0.5" right="0.5" top="0.51" bottom="0.96" header="0.28999999999999998" footer="0.28000000000000003"/>
  <pageSetup orientation="landscape" r:id="rId1"/>
  <headerFooter alignWithMargins="0">
    <oddFooter>&amp;C&amp;A</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55"/>
  <sheetViews>
    <sheetView view="pageLayout" topLeftCell="A7" zoomScaleNormal="100" workbookViewId="0">
      <selection activeCell="E50" sqref="E50"/>
    </sheetView>
  </sheetViews>
  <sheetFormatPr defaultRowHeight="11.25"/>
  <cols>
    <col min="1" max="1" width="5.6640625" bestFit="1" customWidth="1"/>
    <col min="2" max="2" width="52.6640625" bestFit="1" customWidth="1"/>
    <col min="3" max="5" width="21.6640625" customWidth="1"/>
    <col min="6" max="6" width="15.83203125" customWidth="1"/>
    <col min="7" max="7" width="12" style="125" customWidth="1"/>
    <col min="8" max="8" width="21.6640625" customWidth="1"/>
  </cols>
  <sheetData>
    <row r="1" spans="1:7" ht="12">
      <c r="B1" s="36" t="s">
        <v>46</v>
      </c>
    </row>
    <row r="2" spans="1:7" ht="12">
      <c r="A2" s="89"/>
      <c r="B2" s="127" t="s">
        <v>105</v>
      </c>
    </row>
    <row r="3" spans="1:7" ht="12">
      <c r="A3" s="89"/>
      <c r="B3" s="568" t="str">
        <f>'1 - Summary'!B5</f>
        <v>For The 12 Months Ending June 30, 2021</v>
      </c>
    </row>
    <row r="4" spans="1:7" ht="12">
      <c r="A4" s="38"/>
      <c r="B4" s="36"/>
      <c r="C4" s="381"/>
      <c r="D4" s="381"/>
      <c r="E4" s="381"/>
      <c r="F4" s="381"/>
    </row>
    <row r="5" spans="1:7" ht="12">
      <c r="A5" s="382" t="s">
        <v>5</v>
      </c>
      <c r="B5" s="382" t="s">
        <v>27</v>
      </c>
      <c r="C5" s="382" t="s">
        <v>52</v>
      </c>
      <c r="D5" s="382" t="s">
        <v>64</v>
      </c>
      <c r="E5" s="382" t="s">
        <v>65</v>
      </c>
      <c r="F5" s="382" t="s">
        <v>66</v>
      </c>
      <c r="G5" s="382"/>
    </row>
    <row r="6" spans="1:7" ht="11.25" customHeight="1">
      <c r="A6" s="381"/>
      <c r="B6" s="383"/>
      <c r="C6" s="383"/>
      <c r="D6" s="383"/>
      <c r="E6" s="383"/>
      <c r="F6" s="383"/>
    </row>
    <row r="7" spans="1:7" ht="11.25" customHeight="1">
      <c r="A7" s="192"/>
      <c r="B7" s="162"/>
      <c r="C7" s="337"/>
      <c r="D7" s="337"/>
      <c r="E7" s="337"/>
    </row>
    <row r="8" spans="1:7" ht="11.25" customHeight="1">
      <c r="A8" s="192">
        <v>1</v>
      </c>
      <c r="B8" s="384" t="s">
        <v>9</v>
      </c>
      <c r="C8" s="385" t="s">
        <v>259</v>
      </c>
      <c r="D8" s="385" t="s">
        <v>309</v>
      </c>
      <c r="E8" s="385" t="s">
        <v>259</v>
      </c>
      <c r="F8" s="381"/>
    </row>
    <row r="9" spans="1:7" ht="11.25" customHeight="1">
      <c r="A9" s="192">
        <f>A8+1</f>
        <v>2</v>
      </c>
      <c r="B9" s="384"/>
      <c r="C9" s="386" t="s">
        <v>260</v>
      </c>
      <c r="D9" s="386" t="s">
        <v>260</v>
      </c>
      <c r="E9" s="386" t="s">
        <v>290</v>
      </c>
      <c r="F9" s="387" t="s">
        <v>166</v>
      </c>
    </row>
    <row r="10" spans="1:7" ht="11.25" customHeight="1">
      <c r="A10" s="192">
        <f t="shared" ref="A10:A35" si="0">A9+1</f>
        <v>3</v>
      </c>
      <c r="B10" s="127" t="s">
        <v>148</v>
      </c>
      <c r="C10" s="388">
        <v>18100673</v>
      </c>
      <c r="D10" s="388">
        <v>18100683</v>
      </c>
      <c r="E10" s="388">
        <v>18900473</v>
      </c>
      <c r="F10" s="388" t="s">
        <v>167</v>
      </c>
    </row>
    <row r="11" spans="1:7" ht="11.25" customHeight="1">
      <c r="A11" s="192">
        <f t="shared" si="0"/>
        <v>4</v>
      </c>
      <c r="B11" s="127"/>
      <c r="C11" s="381"/>
      <c r="D11" s="381"/>
      <c r="F11" s="381"/>
    </row>
    <row r="12" spans="1:7" ht="12">
      <c r="A12" s="192">
        <f t="shared" si="0"/>
        <v>5</v>
      </c>
      <c r="B12" s="389" t="s">
        <v>62</v>
      </c>
      <c r="C12" s="381"/>
      <c r="D12" s="381"/>
      <c r="E12" s="381"/>
      <c r="F12" s="390"/>
    </row>
    <row r="13" spans="1:7" ht="12">
      <c r="A13" s="192">
        <f t="shared" si="0"/>
        <v>6</v>
      </c>
      <c r="B13" s="578" t="s">
        <v>314</v>
      </c>
      <c r="C13" s="575">
        <v>288342.57</v>
      </c>
      <c r="D13" s="575">
        <v>1903040.3</v>
      </c>
      <c r="E13" s="575">
        <v>44241.7</v>
      </c>
      <c r="F13" s="392"/>
    </row>
    <row r="14" spans="1:7" ht="12">
      <c r="A14" s="192">
        <f t="shared" si="0"/>
        <v>7</v>
      </c>
      <c r="B14" s="35"/>
      <c r="C14" s="393"/>
      <c r="D14" s="393"/>
      <c r="E14" s="393"/>
      <c r="F14" s="392"/>
    </row>
    <row r="15" spans="1:7" ht="12">
      <c r="A15" s="192">
        <f t="shared" si="0"/>
        <v>8</v>
      </c>
      <c r="B15" s="403">
        <v>44013</v>
      </c>
      <c r="C15" s="393">
        <v>-10211.44</v>
      </c>
      <c r="D15" s="393">
        <f>-47576.01</f>
        <v>-47576.01</v>
      </c>
      <c r="E15" s="393">
        <v>-1580.06</v>
      </c>
      <c r="F15" s="392"/>
    </row>
    <row r="16" spans="1:7" ht="12">
      <c r="A16" s="192">
        <f t="shared" si="0"/>
        <v>9</v>
      </c>
      <c r="B16" s="403">
        <v>44044</v>
      </c>
      <c r="C16" s="393">
        <v>-10211.44</v>
      </c>
      <c r="D16" s="393">
        <f>-47576.01</f>
        <v>-47576.01</v>
      </c>
      <c r="E16" s="393">
        <v>-1580.06</v>
      </c>
      <c r="F16" s="391"/>
      <c r="G16" s="365"/>
    </row>
    <row r="17" spans="1:6" ht="12">
      <c r="A17" s="192">
        <f t="shared" si="0"/>
        <v>10</v>
      </c>
      <c r="B17" s="403">
        <v>44075</v>
      </c>
      <c r="C17" s="393">
        <v>-10211.44</v>
      </c>
      <c r="D17" s="393">
        <f>-47576.01</f>
        <v>-47576.01</v>
      </c>
      <c r="E17" s="393">
        <v>-1580.06</v>
      </c>
      <c r="F17" s="392"/>
    </row>
    <row r="18" spans="1:6" ht="12">
      <c r="A18" s="192">
        <f t="shared" si="0"/>
        <v>11</v>
      </c>
      <c r="B18" s="403">
        <v>44105</v>
      </c>
      <c r="C18" s="393">
        <v>-10211.44</v>
      </c>
      <c r="D18" s="393">
        <f t="shared" ref="D18:D23" si="1">-47576.01</f>
        <v>-47576.01</v>
      </c>
      <c r="E18" s="393">
        <v>-1580.06</v>
      </c>
      <c r="F18" s="392"/>
    </row>
    <row r="19" spans="1:6" ht="12">
      <c r="A19" s="192">
        <f t="shared" si="0"/>
        <v>12</v>
      </c>
      <c r="B19" s="403">
        <v>44136</v>
      </c>
      <c r="C19" s="393">
        <v>-10211.44</v>
      </c>
      <c r="D19" s="393">
        <f t="shared" si="1"/>
        <v>-47576.01</v>
      </c>
      <c r="E19" s="393">
        <v>-1580.06</v>
      </c>
      <c r="F19" s="392"/>
    </row>
    <row r="20" spans="1:6" ht="12">
      <c r="A20" s="192">
        <f t="shared" si="0"/>
        <v>13</v>
      </c>
      <c r="B20" s="403">
        <v>44166</v>
      </c>
      <c r="C20" s="393">
        <v>-10211.44</v>
      </c>
      <c r="D20" s="393">
        <f t="shared" si="1"/>
        <v>-47576.01</v>
      </c>
      <c r="E20" s="393">
        <v>-1580.06</v>
      </c>
      <c r="F20" s="392"/>
    </row>
    <row r="21" spans="1:6" ht="12">
      <c r="A21" s="192">
        <f t="shared" si="0"/>
        <v>14</v>
      </c>
      <c r="B21" s="403">
        <v>44197</v>
      </c>
      <c r="C21" s="393">
        <v>-10211.44</v>
      </c>
      <c r="D21" s="393">
        <f t="shared" si="1"/>
        <v>-47576.01</v>
      </c>
      <c r="E21" s="393">
        <v>-1580.06</v>
      </c>
      <c r="F21" s="392"/>
    </row>
    <row r="22" spans="1:6" ht="12">
      <c r="A22" s="192">
        <f t="shared" si="0"/>
        <v>15</v>
      </c>
      <c r="B22" s="403">
        <v>44228</v>
      </c>
      <c r="C22" s="393">
        <v>-10211.44</v>
      </c>
      <c r="D22" s="393">
        <f t="shared" si="1"/>
        <v>-47576.01</v>
      </c>
      <c r="E22" s="393">
        <v>-1580.06</v>
      </c>
      <c r="F22" s="392"/>
    </row>
    <row r="23" spans="1:6" ht="12">
      <c r="A23" s="192">
        <f t="shared" si="0"/>
        <v>16</v>
      </c>
      <c r="B23" s="403">
        <v>44256</v>
      </c>
      <c r="C23" s="393">
        <v>-12633.79</v>
      </c>
      <c r="D23" s="393">
        <f t="shared" si="1"/>
        <v>-47576.01</v>
      </c>
      <c r="E23" s="393">
        <v>-1580.06</v>
      </c>
      <c r="F23" s="392"/>
    </row>
    <row r="24" spans="1:6" ht="12">
      <c r="A24" s="192">
        <f t="shared" si="0"/>
        <v>17</v>
      </c>
      <c r="B24" s="403">
        <v>44287</v>
      </c>
      <c r="C24" s="393">
        <v>-10211.44</v>
      </c>
      <c r="D24" s="393">
        <f t="shared" ref="D24:D26" si="2">-47576.01</f>
        <v>-47576.01</v>
      </c>
      <c r="E24" s="393">
        <v>-1580.06</v>
      </c>
      <c r="F24" s="392"/>
    </row>
    <row r="25" spans="1:6" ht="12">
      <c r="A25" s="192">
        <f t="shared" si="0"/>
        <v>18</v>
      </c>
      <c r="B25" s="403">
        <v>44317</v>
      </c>
      <c r="C25" s="393">
        <v>-10211.44</v>
      </c>
      <c r="D25" s="393">
        <f t="shared" si="2"/>
        <v>-47576.01</v>
      </c>
      <c r="E25" s="393">
        <v>-1580.06</v>
      </c>
      <c r="F25" s="392"/>
    </row>
    <row r="26" spans="1:6" ht="12.75" thickBot="1">
      <c r="A26" s="192">
        <f t="shared" si="0"/>
        <v>19</v>
      </c>
      <c r="B26" s="403">
        <v>44348</v>
      </c>
      <c r="C26" s="393">
        <v>-10211</v>
      </c>
      <c r="D26" s="393">
        <f t="shared" si="2"/>
        <v>-47576.01</v>
      </c>
      <c r="E26" s="393">
        <v>-1580.06</v>
      </c>
      <c r="F26" s="392"/>
    </row>
    <row r="27" spans="1:6" ht="12.75" thickBot="1">
      <c r="A27" s="192">
        <f t="shared" si="0"/>
        <v>20</v>
      </c>
      <c r="B27" s="394" t="s">
        <v>316</v>
      </c>
      <c r="C27" s="400">
        <f>SUM(C15:C26)</f>
        <v>-124959.19</v>
      </c>
      <c r="D27" s="400">
        <f t="shared" ref="D27:E27" si="3">SUM(D15:D26)</f>
        <v>-570912.12</v>
      </c>
      <c r="E27" s="400">
        <f t="shared" si="3"/>
        <v>-18960.719999999998</v>
      </c>
      <c r="F27" s="401">
        <f>SUM(C27:E27)</f>
        <v>-714832.03</v>
      </c>
    </row>
    <row r="28" spans="1:6" ht="12">
      <c r="A28" s="192">
        <f t="shared" si="0"/>
        <v>21</v>
      </c>
      <c r="B28" s="389"/>
      <c r="C28" s="395"/>
      <c r="D28" s="395"/>
      <c r="E28" s="395"/>
      <c r="F28" s="390"/>
    </row>
    <row r="29" spans="1:6" ht="12">
      <c r="A29" s="192">
        <f t="shared" si="0"/>
        <v>22</v>
      </c>
      <c r="B29" s="396" t="s">
        <v>164</v>
      </c>
      <c r="C29" s="393"/>
      <c r="D29" s="393"/>
      <c r="E29" s="393"/>
      <c r="F29" s="392"/>
    </row>
    <row r="30" spans="1:6" ht="12">
      <c r="A30" s="192">
        <f t="shared" si="0"/>
        <v>23</v>
      </c>
      <c r="B30" s="397" t="s">
        <v>165</v>
      </c>
      <c r="C30">
        <v>-2422.35</v>
      </c>
      <c r="D30" s="393"/>
      <c r="E30" s="393"/>
      <c r="F30" s="392"/>
    </row>
    <row r="31" spans="1:6" ht="12.75" thickBot="1">
      <c r="A31" s="192">
        <f t="shared" si="0"/>
        <v>24</v>
      </c>
      <c r="B31" s="206" t="s">
        <v>63</v>
      </c>
      <c r="C31" s="402">
        <f>C13+C27+C29+C30</f>
        <v>160961.03</v>
      </c>
      <c r="D31" s="402">
        <f>D13+D27+D29+D30</f>
        <v>1332128.1800000002</v>
      </c>
      <c r="E31" s="402">
        <f>E13+E27+E29+E30</f>
        <v>25280.98</v>
      </c>
      <c r="F31" s="392"/>
    </row>
    <row r="32" spans="1:6" ht="12.75" thickTop="1">
      <c r="A32" s="192">
        <f t="shared" si="0"/>
        <v>25</v>
      </c>
      <c r="B32" s="398"/>
      <c r="C32" s="381"/>
      <c r="D32" s="381"/>
      <c r="E32" s="381"/>
      <c r="F32" s="381"/>
    </row>
    <row r="33" spans="1:7" ht="12">
      <c r="A33" s="192">
        <f t="shared" si="0"/>
        <v>26</v>
      </c>
      <c r="B33" s="36" t="s">
        <v>305</v>
      </c>
      <c r="C33" s="391"/>
      <c r="D33" s="391"/>
      <c r="E33" s="391"/>
      <c r="F33" s="35">
        <f>'1 - Summary'!C30</f>
        <v>8958409240</v>
      </c>
    </row>
    <row r="34" spans="1:7" ht="12">
      <c r="A34" s="192">
        <f t="shared" si="0"/>
        <v>27</v>
      </c>
      <c r="B34" s="35"/>
      <c r="C34" s="399"/>
      <c r="D34" s="399"/>
      <c r="E34" s="399"/>
      <c r="F34" s="35"/>
    </row>
    <row r="35" spans="1:7" ht="12">
      <c r="A35" s="192">
        <f t="shared" si="0"/>
        <v>28</v>
      </c>
      <c r="B35" s="36" t="s">
        <v>306</v>
      </c>
      <c r="C35" s="35"/>
      <c r="D35" s="35"/>
      <c r="E35" s="35"/>
      <c r="F35" s="581">
        <f>ROUND(-F27/F33,4)</f>
        <v>1E-4</v>
      </c>
      <c r="G35" s="597"/>
    </row>
    <row r="36" spans="1:7">
      <c r="A36" s="192"/>
    </row>
    <row r="37" spans="1:7">
      <c r="A37" s="192"/>
    </row>
    <row r="38" spans="1:7">
      <c r="A38" s="192"/>
      <c r="B38" s="221"/>
    </row>
    <row r="39" spans="1:7">
      <c r="A39" s="192"/>
    </row>
    <row r="40" spans="1:7">
      <c r="A40" s="192"/>
    </row>
    <row r="41" spans="1:7">
      <c r="A41" s="192"/>
    </row>
    <row r="42" spans="1:7">
      <c r="A42" s="192"/>
    </row>
    <row r="43" spans="1:7">
      <c r="A43" s="192"/>
      <c r="B43" s="160"/>
    </row>
    <row r="44" spans="1:7">
      <c r="A44" s="192"/>
    </row>
    <row r="45" spans="1:7">
      <c r="A45" s="192"/>
    </row>
    <row r="46" spans="1:7">
      <c r="A46" s="192"/>
      <c r="B46" s="223"/>
    </row>
    <row r="47" spans="1:7">
      <c r="A47" s="192"/>
    </row>
    <row r="48" spans="1:7">
      <c r="A48" s="192"/>
    </row>
    <row r="49" spans="1:2">
      <c r="A49" s="192"/>
    </row>
    <row r="50" spans="1:2">
      <c r="A50" s="192"/>
    </row>
    <row r="51" spans="1:2">
      <c r="A51" s="192"/>
    </row>
    <row r="52" spans="1:2">
      <c r="A52" s="192"/>
    </row>
    <row r="53" spans="1:2">
      <c r="A53" s="192"/>
      <c r="B53" s="161"/>
    </row>
    <row r="54" spans="1:2">
      <c r="A54" s="192"/>
      <c r="B54" s="161"/>
    </row>
    <row r="55" spans="1:2">
      <c r="A55" s="192"/>
      <c r="B55" s="223"/>
    </row>
  </sheetData>
  <phoneticPr fontId="25" type="noConversion"/>
  <pageMargins left="0.79" right="0.67" top="0.44" bottom="0.44" header="0.23" footer="0.17"/>
  <pageSetup orientation="landscape" r:id="rId1"/>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C165"/>
  <sheetViews>
    <sheetView tabSelected="1" view="pageLayout" zoomScaleNormal="100" workbookViewId="0">
      <selection activeCell="M1" sqref="M1"/>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7.33203125" style="23" customWidth="1"/>
    <col min="8" max="8" width="8" style="23" customWidth="1"/>
    <col min="9" max="9" width="7.83203125" style="26" customWidth="1"/>
    <col min="10" max="11" width="9.1640625" style="23" customWidth="1"/>
    <col min="12" max="12" width="9.83203125" style="23" customWidth="1"/>
    <col min="13" max="13" width="9.1640625" style="23" customWidth="1"/>
    <col min="14" max="14" width="9.83203125" style="23" customWidth="1"/>
    <col min="15" max="15" width="10" style="23" customWidth="1"/>
    <col min="16" max="16" width="9.83203125" style="23" customWidth="1"/>
    <col min="17" max="17" width="10.83203125" style="23" customWidth="1"/>
    <col min="18" max="18" width="9.5" style="23" customWidth="1"/>
    <col min="19" max="19" width="10" style="23" customWidth="1"/>
    <col min="20" max="20" width="9.83203125" style="23" customWidth="1"/>
    <col min="21" max="22" width="9.5" style="23" customWidth="1"/>
    <col min="23" max="23" width="0.6640625" style="23" customWidth="1"/>
    <col min="24" max="24" width="8.83203125" style="23" customWidth="1" outlineLevel="1"/>
    <col min="25" max="25" width="12.33203125" style="23" customWidth="1" outlineLevel="1"/>
    <col min="26" max="26" width="14.6640625" style="23" customWidth="1" outlineLevel="1"/>
    <col min="27" max="27" width="12.6640625" style="23" customWidth="1"/>
    <col min="28" max="28" width="8.83203125" style="23"/>
    <col min="29" max="30" width="10.83203125" style="23" bestFit="1" customWidth="1"/>
    <col min="31" max="16384" width="8.83203125" style="23"/>
  </cols>
  <sheetData>
    <row r="1" spans="1:25" ht="12.75" customHeight="1">
      <c r="A1" s="233" t="s">
        <v>96</v>
      </c>
      <c r="B1" s="155"/>
      <c r="C1" s="155"/>
      <c r="D1" s="154"/>
      <c r="E1" s="156"/>
      <c r="F1" s="154"/>
      <c r="G1" s="155"/>
      <c r="H1" s="155"/>
      <c r="I1" s="155"/>
      <c r="M1" s="646" t="s">
        <v>320</v>
      </c>
      <c r="N1" s="647"/>
      <c r="O1" s="647"/>
    </row>
    <row r="2" spans="1:25" s="57" customFormat="1" ht="12.75" customHeight="1">
      <c r="A2" s="267" t="str">
        <f>'1 - Summary'!B5</f>
        <v>For The 12 Months Ending June 30, 2021</v>
      </c>
      <c r="B2" s="157"/>
      <c r="C2" s="157"/>
      <c r="D2" s="157"/>
      <c r="E2" s="158"/>
      <c r="F2" s="157"/>
      <c r="G2" s="159"/>
      <c r="H2" s="158"/>
      <c r="I2" s="157"/>
      <c r="J2" s="198"/>
      <c r="K2" s="198"/>
      <c r="L2" s="198"/>
      <c r="M2" s="198"/>
      <c r="N2" s="198"/>
      <c r="O2" s="198"/>
      <c r="P2" s="198"/>
      <c r="Q2" s="198"/>
      <c r="R2" s="198"/>
      <c r="S2" s="198"/>
      <c r="T2" s="198"/>
      <c r="U2" s="198"/>
      <c r="V2" s="198"/>
      <c r="W2" s="198"/>
    </row>
    <row r="3" spans="1:25"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c r="W3" s="198"/>
    </row>
    <row r="4" spans="1:25"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W4" s="179"/>
      <c r="X4" s="471" t="s">
        <v>199</v>
      </c>
    </row>
    <row r="5" spans="1:25" ht="33.75">
      <c r="A5" s="360">
        <v>1</v>
      </c>
      <c r="B5" s="361" t="s">
        <v>127</v>
      </c>
      <c r="C5" s="361" t="s">
        <v>100</v>
      </c>
      <c r="D5" s="361" t="s">
        <v>57</v>
      </c>
      <c r="E5" s="361" t="s">
        <v>104</v>
      </c>
      <c r="F5" s="361" t="s">
        <v>117</v>
      </c>
      <c r="G5" s="361" t="s">
        <v>84</v>
      </c>
      <c r="H5" s="361" t="s">
        <v>94</v>
      </c>
      <c r="I5" s="361" t="s">
        <v>80</v>
      </c>
      <c r="J5" s="362">
        <f>'2 - CapStructure'!C6</f>
        <v>44012</v>
      </c>
      <c r="K5" s="362">
        <f>'2 - CapStructure'!D6</f>
        <v>44043</v>
      </c>
      <c r="L5" s="362">
        <f>'2 - CapStructure'!E6</f>
        <v>44074</v>
      </c>
      <c r="M5" s="362">
        <f>'2 - CapStructure'!F6</f>
        <v>44104</v>
      </c>
      <c r="N5" s="362">
        <f>'2 - CapStructure'!G6</f>
        <v>44135</v>
      </c>
      <c r="O5" s="362">
        <f>'2 - CapStructure'!H6</f>
        <v>44165</v>
      </c>
      <c r="P5" s="362">
        <f>'2 - CapStructure'!I6</f>
        <v>44196</v>
      </c>
      <c r="Q5" s="362">
        <f>'2 - CapStructure'!J6</f>
        <v>44227</v>
      </c>
      <c r="R5" s="362">
        <f>'2 - CapStructure'!K6</f>
        <v>44255</v>
      </c>
      <c r="S5" s="362">
        <f>'2 - CapStructure'!L6</f>
        <v>44286</v>
      </c>
      <c r="T5" s="362">
        <f>'2 - CapStructure'!M6</f>
        <v>44316</v>
      </c>
      <c r="U5" s="362">
        <f>'2 - CapStructure'!N6</f>
        <v>44347</v>
      </c>
      <c r="V5" s="362">
        <f>'2 - CapStructure'!O6</f>
        <v>44377</v>
      </c>
      <c r="W5" s="362"/>
      <c r="X5" s="472" t="s">
        <v>38</v>
      </c>
      <c r="Y5" s="472" t="s">
        <v>200</v>
      </c>
    </row>
    <row r="6" spans="1:25" s="28" customFormat="1">
      <c r="A6" s="613">
        <v>2</v>
      </c>
      <c r="B6" s="297" t="s">
        <v>23</v>
      </c>
      <c r="C6" s="601">
        <v>7.1499999999999994E-2</v>
      </c>
      <c r="D6" s="602">
        <v>35053</v>
      </c>
      <c r="E6" s="602">
        <v>46010</v>
      </c>
      <c r="F6" s="271">
        <f t="shared" ref="F6:F23" si="0">ROUND(((J6+V6)+(SUM(K6:U6)*2))/24,0)</f>
        <v>15000000</v>
      </c>
      <c r="G6" s="283">
        <v>99.211911999999998</v>
      </c>
      <c r="H6" s="603">
        <f t="shared" ref="H6:H9" si="1">ROUND(YIELD(D6,E6,C6,G6,100,2,2),4)</f>
        <v>7.2099999999999997E-2</v>
      </c>
      <c r="I6" s="271">
        <f t="shared" ref="I6:I9" si="2">ROUND(+H6*F6,0)</f>
        <v>1081500</v>
      </c>
      <c r="J6" s="271">
        <v>15000000</v>
      </c>
      <c r="K6" s="271">
        <v>15000000</v>
      </c>
      <c r="L6" s="271">
        <v>15000000</v>
      </c>
      <c r="M6" s="271">
        <v>15000000</v>
      </c>
      <c r="N6" s="271">
        <v>15000000</v>
      </c>
      <c r="O6" s="271">
        <v>15000000</v>
      </c>
      <c r="P6" s="271">
        <v>15000000</v>
      </c>
      <c r="Q6" s="271">
        <v>15000000</v>
      </c>
      <c r="R6" s="271">
        <v>15000000</v>
      </c>
      <c r="S6" s="271">
        <v>15000000</v>
      </c>
      <c r="T6" s="271">
        <v>15000000</v>
      </c>
      <c r="U6" s="271">
        <v>15000000</v>
      </c>
      <c r="V6" s="271">
        <v>15000000</v>
      </c>
      <c r="W6" s="271"/>
      <c r="X6" s="271">
        <f t="shared" ref="X6:X23" si="3">H6*V6</f>
        <v>1081500</v>
      </c>
    </row>
    <row r="7" spans="1:25" s="28" customFormat="1">
      <c r="A7" s="600">
        <v>3</v>
      </c>
      <c r="B7" s="297" t="s">
        <v>23</v>
      </c>
      <c r="C7" s="601">
        <v>7.1999999999999995E-2</v>
      </c>
      <c r="D7" s="602">
        <v>35054</v>
      </c>
      <c r="E7" s="602">
        <v>46013</v>
      </c>
      <c r="F7" s="271">
        <f t="shared" si="0"/>
        <v>2000000</v>
      </c>
      <c r="G7" s="283">
        <v>99.211600000000004</v>
      </c>
      <c r="H7" s="603">
        <f t="shared" si="1"/>
        <v>7.2599999999999998E-2</v>
      </c>
      <c r="I7" s="271">
        <f t="shared" si="2"/>
        <v>145200</v>
      </c>
      <c r="J7" s="271">
        <v>2000000</v>
      </c>
      <c r="K7" s="271">
        <v>2000000</v>
      </c>
      <c r="L7" s="271">
        <v>2000000</v>
      </c>
      <c r="M7" s="271">
        <v>2000000</v>
      </c>
      <c r="N7" s="271">
        <v>2000000</v>
      </c>
      <c r="O7" s="271">
        <v>2000000</v>
      </c>
      <c r="P7" s="271">
        <v>2000000</v>
      </c>
      <c r="Q7" s="271">
        <v>2000000</v>
      </c>
      <c r="R7" s="271">
        <v>2000000</v>
      </c>
      <c r="S7" s="271">
        <v>2000000</v>
      </c>
      <c r="T7" s="271">
        <v>2000000</v>
      </c>
      <c r="U7" s="271">
        <v>2000000</v>
      </c>
      <c r="V7" s="271">
        <v>2000000</v>
      </c>
      <c r="W7" s="271"/>
      <c r="X7" s="271">
        <f t="shared" si="3"/>
        <v>145200</v>
      </c>
    </row>
    <row r="8" spans="1:25" s="28" customFormat="1">
      <c r="A8" s="613">
        <v>4</v>
      </c>
      <c r="B8" s="297" t="s">
        <v>21</v>
      </c>
      <c r="C8" s="601">
        <v>7.0199999999999999E-2</v>
      </c>
      <c r="D8" s="602">
        <v>35786</v>
      </c>
      <c r="E8" s="602">
        <v>46722</v>
      </c>
      <c r="F8" s="271">
        <f t="shared" si="0"/>
        <v>300000000</v>
      </c>
      <c r="G8" s="283">
        <v>98.985735776666658</v>
      </c>
      <c r="H8" s="603">
        <f t="shared" si="1"/>
        <v>7.0999999999999994E-2</v>
      </c>
      <c r="I8" s="271">
        <f t="shared" si="2"/>
        <v>21300000</v>
      </c>
      <c r="J8" s="271">
        <v>300000000</v>
      </c>
      <c r="K8" s="271">
        <v>300000000</v>
      </c>
      <c r="L8" s="271">
        <v>300000000</v>
      </c>
      <c r="M8" s="271">
        <v>300000000</v>
      </c>
      <c r="N8" s="271">
        <v>300000000</v>
      </c>
      <c r="O8" s="271">
        <v>300000000</v>
      </c>
      <c r="P8" s="271">
        <v>300000000</v>
      </c>
      <c r="Q8" s="271">
        <v>300000000</v>
      </c>
      <c r="R8" s="271">
        <v>300000000</v>
      </c>
      <c r="S8" s="271">
        <v>300000000</v>
      </c>
      <c r="T8" s="271">
        <v>300000000</v>
      </c>
      <c r="U8" s="271">
        <v>300000000</v>
      </c>
      <c r="V8" s="271">
        <v>300000000</v>
      </c>
      <c r="W8" s="271"/>
      <c r="X8" s="271">
        <f t="shared" si="3"/>
        <v>21299999.999999996</v>
      </c>
    </row>
    <row r="9" spans="1:25" s="296" customFormat="1">
      <c r="A9" s="600">
        <v>5</v>
      </c>
      <c r="B9" s="297" t="s">
        <v>22</v>
      </c>
      <c r="C9" s="601">
        <v>7.0000000000000007E-2</v>
      </c>
      <c r="D9" s="602">
        <v>36228</v>
      </c>
      <c r="E9" s="602">
        <v>47186</v>
      </c>
      <c r="F9" s="271">
        <f t="shared" si="0"/>
        <v>100000000</v>
      </c>
      <c r="G9" s="283">
        <v>99.042870549999989</v>
      </c>
      <c r="H9" s="603">
        <f t="shared" si="1"/>
        <v>7.0800000000000002E-2</v>
      </c>
      <c r="I9" s="271">
        <f t="shared" si="2"/>
        <v>7080000</v>
      </c>
      <c r="J9" s="271">
        <v>100000000</v>
      </c>
      <c r="K9" s="271">
        <v>100000000</v>
      </c>
      <c r="L9" s="271">
        <v>100000000</v>
      </c>
      <c r="M9" s="271">
        <v>100000000</v>
      </c>
      <c r="N9" s="271">
        <v>100000000</v>
      </c>
      <c r="O9" s="271">
        <v>100000000</v>
      </c>
      <c r="P9" s="271">
        <v>100000000</v>
      </c>
      <c r="Q9" s="271">
        <v>100000000</v>
      </c>
      <c r="R9" s="271">
        <v>100000000</v>
      </c>
      <c r="S9" s="271">
        <v>100000000</v>
      </c>
      <c r="T9" s="271">
        <v>100000000</v>
      </c>
      <c r="U9" s="271">
        <v>100000000</v>
      </c>
      <c r="V9" s="271">
        <v>100000000</v>
      </c>
      <c r="W9" s="271"/>
      <c r="X9" s="271">
        <f t="shared" si="3"/>
        <v>7080000</v>
      </c>
      <c r="Y9" s="28"/>
    </row>
    <row r="10" spans="1:25" s="296" customFormat="1">
      <c r="A10" s="613">
        <v>6</v>
      </c>
      <c r="B10" s="614" t="s">
        <v>24</v>
      </c>
      <c r="C10" s="601">
        <v>3.9E-2</v>
      </c>
      <c r="D10" s="615">
        <v>41417</v>
      </c>
      <c r="E10" s="616">
        <v>47908</v>
      </c>
      <c r="F10" s="271">
        <f t="shared" si="0"/>
        <v>138460000</v>
      </c>
      <c r="G10" s="283">
        <v>98.939099999999996</v>
      </c>
      <c r="H10" s="603">
        <f t="shared" ref="H10:H22" si="4">ROUND(YIELD(D10,E10,C10,G10,100,2,2),4)</f>
        <v>3.9800000000000002E-2</v>
      </c>
      <c r="I10" s="271">
        <f t="shared" ref="I10:I23" si="5">ROUND(+H10*F10,0)</f>
        <v>5510708</v>
      </c>
      <c r="J10" s="271">
        <v>138460000</v>
      </c>
      <c r="K10" s="271">
        <v>138460000</v>
      </c>
      <c r="L10" s="271">
        <v>138460000</v>
      </c>
      <c r="M10" s="271">
        <v>138460000</v>
      </c>
      <c r="N10" s="271">
        <v>138460000</v>
      </c>
      <c r="O10" s="271">
        <v>138460000</v>
      </c>
      <c r="P10" s="271">
        <v>138460000</v>
      </c>
      <c r="Q10" s="271">
        <v>138460000</v>
      </c>
      <c r="R10" s="271">
        <v>138460000</v>
      </c>
      <c r="S10" s="271">
        <v>138460000</v>
      </c>
      <c r="T10" s="271">
        <v>138460000</v>
      </c>
      <c r="U10" s="271">
        <v>138460000</v>
      </c>
      <c r="V10" s="271">
        <v>138460000</v>
      </c>
      <c r="W10" s="271"/>
      <c r="X10" s="271">
        <f t="shared" si="3"/>
        <v>5510708</v>
      </c>
    </row>
    <row r="11" spans="1:25" s="296" customFormat="1">
      <c r="A11" s="600">
        <v>7</v>
      </c>
      <c r="B11" s="614" t="s">
        <v>24</v>
      </c>
      <c r="C11" s="601">
        <v>0.04</v>
      </c>
      <c r="D11" s="615">
        <v>41417</v>
      </c>
      <c r="E11" s="616">
        <v>47908</v>
      </c>
      <c r="F11" s="271">
        <f t="shared" si="0"/>
        <v>23400000</v>
      </c>
      <c r="G11" s="283">
        <v>98.939099999999996</v>
      </c>
      <c r="H11" s="603">
        <f t="shared" si="4"/>
        <v>4.0800000000000003E-2</v>
      </c>
      <c r="I11" s="271">
        <f t="shared" si="5"/>
        <v>954720</v>
      </c>
      <c r="J11" s="271">
        <v>23400000</v>
      </c>
      <c r="K11" s="271">
        <v>23400000</v>
      </c>
      <c r="L11" s="271">
        <v>23400000</v>
      </c>
      <c r="M11" s="271">
        <v>23400000</v>
      </c>
      <c r="N11" s="271">
        <v>23400000</v>
      </c>
      <c r="O11" s="271">
        <v>23400000</v>
      </c>
      <c r="P11" s="271">
        <v>23400000</v>
      </c>
      <c r="Q11" s="271">
        <v>23400000</v>
      </c>
      <c r="R11" s="271">
        <v>23400000</v>
      </c>
      <c r="S11" s="271">
        <v>23400000</v>
      </c>
      <c r="T11" s="271">
        <v>23400000</v>
      </c>
      <c r="U11" s="271">
        <v>23400000</v>
      </c>
      <c r="V11" s="271">
        <v>23400000</v>
      </c>
      <c r="W11" s="271"/>
      <c r="X11" s="271">
        <f t="shared" si="3"/>
        <v>954720.00000000012</v>
      </c>
    </row>
    <row r="12" spans="1:25" s="296" customFormat="1">
      <c r="A12" s="613">
        <v>8</v>
      </c>
      <c r="B12" s="297" t="s">
        <v>95</v>
      </c>
      <c r="C12" s="601">
        <v>5.4829999999999997E-2</v>
      </c>
      <c r="D12" s="602">
        <v>38499</v>
      </c>
      <c r="E12" s="602">
        <v>49461</v>
      </c>
      <c r="F12" s="271">
        <f t="shared" si="0"/>
        <v>250000000</v>
      </c>
      <c r="G12" s="283">
        <v>84.886606835999999</v>
      </c>
      <c r="H12" s="603">
        <f t="shared" si="4"/>
        <v>6.6500000000000004E-2</v>
      </c>
      <c r="I12" s="274">
        <f t="shared" si="5"/>
        <v>16625000</v>
      </c>
      <c r="J12" s="274">
        <v>250000000</v>
      </c>
      <c r="K12" s="274">
        <v>250000000</v>
      </c>
      <c r="L12" s="274">
        <v>250000000</v>
      </c>
      <c r="M12" s="274">
        <v>250000000</v>
      </c>
      <c r="N12" s="274">
        <v>250000000</v>
      </c>
      <c r="O12" s="274">
        <v>250000000</v>
      </c>
      <c r="P12" s="274">
        <v>250000000</v>
      </c>
      <c r="Q12" s="274">
        <v>250000000</v>
      </c>
      <c r="R12" s="274">
        <v>250000000</v>
      </c>
      <c r="S12" s="274">
        <v>250000000</v>
      </c>
      <c r="T12" s="274">
        <v>250000000</v>
      </c>
      <c r="U12" s="274">
        <v>250000000</v>
      </c>
      <c r="V12" s="274">
        <v>250000000</v>
      </c>
      <c r="W12" s="274"/>
      <c r="X12" s="271">
        <f t="shared" si="3"/>
        <v>16625000</v>
      </c>
    </row>
    <row r="13" spans="1:25" s="296" customFormat="1">
      <c r="A13" s="600">
        <v>9</v>
      </c>
      <c r="B13" s="297" t="s">
        <v>95</v>
      </c>
      <c r="C13" s="601">
        <v>6.7239999999999994E-2</v>
      </c>
      <c r="D13" s="602">
        <v>38898</v>
      </c>
      <c r="E13" s="602">
        <v>49841</v>
      </c>
      <c r="F13" s="271">
        <f t="shared" si="0"/>
        <v>250000000</v>
      </c>
      <c r="G13" s="283">
        <v>107.515271756</v>
      </c>
      <c r="H13" s="603">
        <f t="shared" si="4"/>
        <v>6.1699999999999998E-2</v>
      </c>
      <c r="I13" s="274">
        <f t="shared" si="5"/>
        <v>15425000</v>
      </c>
      <c r="J13" s="274">
        <v>250000000</v>
      </c>
      <c r="K13" s="274">
        <v>250000000</v>
      </c>
      <c r="L13" s="274">
        <v>250000000</v>
      </c>
      <c r="M13" s="274">
        <v>250000000</v>
      </c>
      <c r="N13" s="274">
        <v>250000000</v>
      </c>
      <c r="O13" s="274">
        <v>250000000</v>
      </c>
      <c r="P13" s="274">
        <v>250000000</v>
      </c>
      <c r="Q13" s="274">
        <v>250000000</v>
      </c>
      <c r="R13" s="274">
        <v>250000000</v>
      </c>
      <c r="S13" s="274">
        <v>250000000</v>
      </c>
      <c r="T13" s="274">
        <v>250000000</v>
      </c>
      <c r="U13" s="274">
        <v>250000000</v>
      </c>
      <c r="V13" s="274">
        <v>250000000</v>
      </c>
      <c r="W13" s="274"/>
      <c r="X13" s="271">
        <f t="shared" si="3"/>
        <v>15425000</v>
      </c>
    </row>
    <row r="14" spans="1:25" s="296" customFormat="1">
      <c r="A14" s="613">
        <v>10</v>
      </c>
      <c r="B14" s="297" t="s">
        <v>95</v>
      </c>
      <c r="C14" s="601">
        <v>6.2740000000000004E-2</v>
      </c>
      <c r="D14" s="602">
        <v>38978</v>
      </c>
      <c r="E14" s="602">
        <v>50114</v>
      </c>
      <c r="F14" s="271">
        <f t="shared" si="0"/>
        <v>300000000</v>
      </c>
      <c r="G14" s="283">
        <v>98.812700000000007</v>
      </c>
      <c r="H14" s="603">
        <f t="shared" si="4"/>
        <v>6.3600000000000004E-2</v>
      </c>
      <c r="I14" s="274">
        <f t="shared" si="5"/>
        <v>19080000</v>
      </c>
      <c r="J14" s="274">
        <v>300000000</v>
      </c>
      <c r="K14" s="274">
        <v>300000000</v>
      </c>
      <c r="L14" s="274">
        <v>300000000</v>
      </c>
      <c r="M14" s="274">
        <v>300000000</v>
      </c>
      <c r="N14" s="274">
        <v>300000000</v>
      </c>
      <c r="O14" s="274">
        <v>300000000</v>
      </c>
      <c r="P14" s="274">
        <v>300000000</v>
      </c>
      <c r="Q14" s="274">
        <v>300000000</v>
      </c>
      <c r="R14" s="274">
        <v>300000000</v>
      </c>
      <c r="S14" s="274">
        <v>300000000</v>
      </c>
      <c r="T14" s="274">
        <v>300000000</v>
      </c>
      <c r="U14" s="274">
        <v>300000000</v>
      </c>
      <c r="V14" s="274">
        <v>300000000</v>
      </c>
      <c r="W14" s="274"/>
      <c r="X14" s="271">
        <f t="shared" si="3"/>
        <v>19080000</v>
      </c>
    </row>
    <row r="15" spans="1:25" s="296" customFormat="1">
      <c r="A15" s="600">
        <v>11</v>
      </c>
      <c r="B15" s="297" t="s">
        <v>95</v>
      </c>
      <c r="C15" s="601">
        <v>5.7570000000000003E-2</v>
      </c>
      <c r="D15" s="602">
        <v>40067</v>
      </c>
      <c r="E15" s="602">
        <v>51058</v>
      </c>
      <c r="F15" s="271">
        <f t="shared" si="0"/>
        <v>350000000</v>
      </c>
      <c r="G15" s="283">
        <v>98.983599999999996</v>
      </c>
      <c r="H15" s="603">
        <f t="shared" si="4"/>
        <v>5.8299999999999998E-2</v>
      </c>
      <c r="I15" s="274">
        <f t="shared" si="5"/>
        <v>20405000</v>
      </c>
      <c r="J15" s="274">
        <v>350000000</v>
      </c>
      <c r="K15" s="274">
        <v>350000000</v>
      </c>
      <c r="L15" s="274">
        <v>350000000</v>
      </c>
      <c r="M15" s="274">
        <v>350000000</v>
      </c>
      <c r="N15" s="274">
        <v>350000000</v>
      </c>
      <c r="O15" s="274">
        <v>350000000</v>
      </c>
      <c r="P15" s="274">
        <v>350000000</v>
      </c>
      <c r="Q15" s="274">
        <v>350000000</v>
      </c>
      <c r="R15" s="274">
        <v>350000000</v>
      </c>
      <c r="S15" s="274">
        <v>350000000</v>
      </c>
      <c r="T15" s="274">
        <v>350000000</v>
      </c>
      <c r="U15" s="274">
        <v>350000000</v>
      </c>
      <c r="V15" s="274">
        <v>350000000</v>
      </c>
      <c r="W15" s="274"/>
      <c r="X15" s="271">
        <f t="shared" si="3"/>
        <v>20405000</v>
      </c>
    </row>
    <row r="16" spans="1:25" s="296" customFormat="1">
      <c r="A16" s="613">
        <v>12</v>
      </c>
      <c r="B16" s="297" t="s">
        <v>95</v>
      </c>
      <c r="C16" s="601">
        <v>5.7950000000000002E-2</v>
      </c>
      <c r="D16" s="602">
        <v>40245</v>
      </c>
      <c r="E16" s="602">
        <v>51210</v>
      </c>
      <c r="F16" s="271">
        <f t="shared" si="0"/>
        <v>325000000</v>
      </c>
      <c r="G16" s="283">
        <v>98.958799999999997</v>
      </c>
      <c r="H16" s="603">
        <f t="shared" si="4"/>
        <v>5.8700000000000002E-2</v>
      </c>
      <c r="I16" s="274">
        <f t="shared" si="5"/>
        <v>19077500</v>
      </c>
      <c r="J16" s="274">
        <v>325000000</v>
      </c>
      <c r="K16" s="274">
        <v>325000000</v>
      </c>
      <c r="L16" s="274">
        <v>325000000</v>
      </c>
      <c r="M16" s="274">
        <v>325000000</v>
      </c>
      <c r="N16" s="274">
        <v>325000000</v>
      </c>
      <c r="O16" s="274">
        <v>325000000</v>
      </c>
      <c r="P16" s="274">
        <v>325000000</v>
      </c>
      <c r="Q16" s="274">
        <v>325000000</v>
      </c>
      <c r="R16" s="274">
        <v>325000000</v>
      </c>
      <c r="S16" s="274">
        <v>325000000</v>
      </c>
      <c r="T16" s="274">
        <v>325000000</v>
      </c>
      <c r="U16" s="274">
        <v>325000000</v>
      </c>
      <c r="V16" s="274">
        <v>325000000</v>
      </c>
      <c r="W16" s="274"/>
      <c r="X16" s="271">
        <f t="shared" si="3"/>
        <v>19077500</v>
      </c>
    </row>
    <row r="17" spans="1:25" s="296" customFormat="1">
      <c r="A17" s="600">
        <v>13</v>
      </c>
      <c r="B17" s="297" t="s">
        <v>95</v>
      </c>
      <c r="C17" s="601">
        <v>5.7639999999999997E-2</v>
      </c>
      <c r="D17" s="602">
        <v>40358</v>
      </c>
      <c r="E17" s="602">
        <v>51332</v>
      </c>
      <c r="F17" s="271">
        <f t="shared" si="0"/>
        <v>250000000</v>
      </c>
      <c r="G17" s="283">
        <v>98.965199999999996</v>
      </c>
      <c r="H17" s="603">
        <f t="shared" si="4"/>
        <v>5.8400000000000001E-2</v>
      </c>
      <c r="I17" s="274">
        <f t="shared" si="5"/>
        <v>14600000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W17" s="274"/>
      <c r="X17" s="271">
        <f t="shared" si="3"/>
        <v>14600000</v>
      </c>
    </row>
    <row r="18" spans="1:25" s="296" customFormat="1">
      <c r="A18" s="613">
        <v>14</v>
      </c>
      <c r="B18" s="297" t="s">
        <v>95</v>
      </c>
      <c r="C18" s="601">
        <v>5.638E-2</v>
      </c>
      <c r="D18" s="602">
        <v>40627</v>
      </c>
      <c r="E18" s="602">
        <v>51606</v>
      </c>
      <c r="F18" s="271">
        <f t="shared" si="0"/>
        <v>300000000</v>
      </c>
      <c r="G18" s="283">
        <v>98.971000000000004</v>
      </c>
      <c r="H18" s="603">
        <f t="shared" si="4"/>
        <v>5.7099999999999998E-2</v>
      </c>
      <c r="I18" s="274">
        <f t="shared" si="5"/>
        <v>17130000</v>
      </c>
      <c r="J18" s="274">
        <v>300000000</v>
      </c>
      <c r="K18" s="274">
        <v>300000000</v>
      </c>
      <c r="L18" s="274">
        <v>300000000</v>
      </c>
      <c r="M18" s="274">
        <v>300000000</v>
      </c>
      <c r="N18" s="274">
        <v>300000000</v>
      </c>
      <c r="O18" s="274">
        <v>300000000</v>
      </c>
      <c r="P18" s="274">
        <v>300000000</v>
      </c>
      <c r="Q18" s="274">
        <v>300000000</v>
      </c>
      <c r="R18" s="274">
        <v>300000000</v>
      </c>
      <c r="S18" s="274">
        <v>300000000</v>
      </c>
      <c r="T18" s="274">
        <v>300000000</v>
      </c>
      <c r="U18" s="274">
        <v>300000000</v>
      </c>
      <c r="V18" s="274">
        <v>300000000</v>
      </c>
      <c r="W18" s="274"/>
      <c r="X18" s="271">
        <f t="shared" si="3"/>
        <v>17130000</v>
      </c>
    </row>
    <row r="19" spans="1:25" s="296" customFormat="1">
      <c r="A19" s="600">
        <v>15</v>
      </c>
      <c r="B19" s="297" t="s">
        <v>95</v>
      </c>
      <c r="C19" s="601">
        <v>4.4339999999999997E-2</v>
      </c>
      <c r="D19" s="602">
        <v>40863</v>
      </c>
      <c r="E19" s="602">
        <v>51820</v>
      </c>
      <c r="F19" s="271">
        <f t="shared" si="0"/>
        <v>250000000</v>
      </c>
      <c r="G19" s="283">
        <v>98.962999999999994</v>
      </c>
      <c r="H19" s="603">
        <f t="shared" si="4"/>
        <v>4.4999999999999998E-2</v>
      </c>
      <c r="I19" s="274">
        <f t="shared" si="5"/>
        <v>11250000</v>
      </c>
      <c r="J19" s="274">
        <v>250000000</v>
      </c>
      <c r="K19" s="274">
        <v>250000000</v>
      </c>
      <c r="L19" s="274">
        <v>250000000</v>
      </c>
      <c r="M19" s="274">
        <v>250000000</v>
      </c>
      <c r="N19" s="274">
        <v>250000000</v>
      </c>
      <c r="O19" s="274">
        <v>250000000</v>
      </c>
      <c r="P19" s="274">
        <v>250000000</v>
      </c>
      <c r="Q19" s="274">
        <v>250000000</v>
      </c>
      <c r="R19" s="274">
        <v>250000000</v>
      </c>
      <c r="S19" s="274">
        <v>250000000</v>
      </c>
      <c r="T19" s="274">
        <v>250000000</v>
      </c>
      <c r="U19" s="274">
        <v>250000000</v>
      </c>
      <c r="V19" s="274">
        <v>250000000</v>
      </c>
      <c r="W19" s="274"/>
      <c r="X19" s="271">
        <f t="shared" si="3"/>
        <v>11250000</v>
      </c>
    </row>
    <row r="20" spans="1:25" s="296" customFormat="1">
      <c r="A20" s="613">
        <v>16</v>
      </c>
      <c r="B20" s="297" t="s">
        <v>95</v>
      </c>
      <c r="C20" s="601">
        <v>4.7E-2</v>
      </c>
      <c r="D20" s="602">
        <v>40869</v>
      </c>
      <c r="E20" s="602">
        <v>55472</v>
      </c>
      <c r="F20" s="271">
        <f t="shared" si="0"/>
        <v>45000000</v>
      </c>
      <c r="G20" s="283">
        <v>98.863900000000001</v>
      </c>
      <c r="H20" s="603">
        <f t="shared" si="4"/>
        <v>4.7600000000000003E-2</v>
      </c>
      <c r="I20" s="274">
        <f t="shared" si="5"/>
        <v>2142000</v>
      </c>
      <c r="J20" s="274">
        <v>45000000</v>
      </c>
      <c r="K20" s="274">
        <v>45000000</v>
      </c>
      <c r="L20" s="274">
        <v>45000000</v>
      </c>
      <c r="M20" s="274">
        <v>45000000</v>
      </c>
      <c r="N20" s="274">
        <v>45000000</v>
      </c>
      <c r="O20" s="274">
        <v>45000000</v>
      </c>
      <c r="P20" s="274">
        <v>45000000</v>
      </c>
      <c r="Q20" s="274">
        <v>45000000</v>
      </c>
      <c r="R20" s="274">
        <v>45000000</v>
      </c>
      <c r="S20" s="274">
        <v>45000000</v>
      </c>
      <c r="T20" s="274">
        <v>45000000</v>
      </c>
      <c r="U20" s="274">
        <v>45000000</v>
      </c>
      <c r="V20" s="274">
        <v>45000000</v>
      </c>
      <c r="W20" s="274"/>
      <c r="X20" s="271">
        <f t="shared" si="3"/>
        <v>2142000</v>
      </c>
    </row>
    <row r="21" spans="1:25" s="296" customFormat="1">
      <c r="A21" s="600">
        <v>17</v>
      </c>
      <c r="B21" s="297" t="s">
        <v>95</v>
      </c>
      <c r="C21" s="601">
        <v>4.2999999999999997E-2</v>
      </c>
      <c r="D21" s="602">
        <v>42150</v>
      </c>
      <c r="E21" s="602">
        <v>53102</v>
      </c>
      <c r="F21" s="271">
        <f t="shared" si="0"/>
        <v>425000000</v>
      </c>
      <c r="G21" s="283">
        <v>98.483019762352939</v>
      </c>
      <c r="H21" s="603">
        <f t="shared" si="4"/>
        <v>4.3900000000000002E-2</v>
      </c>
      <c r="I21" s="274">
        <f t="shared" si="5"/>
        <v>18657500</v>
      </c>
      <c r="J21" s="271">
        <v>425000000</v>
      </c>
      <c r="K21" s="271">
        <v>425000000</v>
      </c>
      <c r="L21" s="271">
        <v>425000000</v>
      </c>
      <c r="M21" s="271">
        <v>425000000</v>
      </c>
      <c r="N21" s="271">
        <v>425000000</v>
      </c>
      <c r="O21" s="271">
        <v>425000000</v>
      </c>
      <c r="P21" s="271">
        <v>425000000</v>
      </c>
      <c r="Q21" s="271">
        <v>425000000</v>
      </c>
      <c r="R21" s="271">
        <v>425000000</v>
      </c>
      <c r="S21" s="271">
        <v>425000000</v>
      </c>
      <c r="T21" s="271">
        <v>425000000</v>
      </c>
      <c r="U21" s="271">
        <v>425000000</v>
      </c>
      <c r="V21" s="271">
        <v>425000000</v>
      </c>
      <c r="W21" s="271"/>
      <c r="X21" s="271">
        <f t="shared" si="3"/>
        <v>18657500</v>
      </c>
    </row>
    <row r="22" spans="1:25" s="296" customFormat="1">
      <c r="A22" s="613">
        <v>18</v>
      </c>
      <c r="B22" s="297" t="s">
        <v>95</v>
      </c>
      <c r="C22" s="601">
        <v>4.2229999999999997E-2</v>
      </c>
      <c r="D22" s="602">
        <v>43265</v>
      </c>
      <c r="E22" s="602">
        <v>54224</v>
      </c>
      <c r="F22" s="271">
        <f t="shared" si="0"/>
        <v>600000000</v>
      </c>
      <c r="G22" s="283">
        <v>98.886799999999994</v>
      </c>
      <c r="H22" s="603">
        <f t="shared" si="4"/>
        <v>4.2900000000000001E-2</v>
      </c>
      <c r="I22" s="274">
        <f t="shared" si="5"/>
        <v>25740000</v>
      </c>
      <c r="J22" s="271">
        <v>600000000</v>
      </c>
      <c r="K22" s="271">
        <v>600000000</v>
      </c>
      <c r="L22" s="271">
        <v>600000000</v>
      </c>
      <c r="M22" s="271">
        <v>600000000</v>
      </c>
      <c r="N22" s="271">
        <v>600000000</v>
      </c>
      <c r="O22" s="271">
        <v>600000000</v>
      </c>
      <c r="P22" s="271">
        <v>600000000</v>
      </c>
      <c r="Q22" s="271">
        <v>600000000</v>
      </c>
      <c r="R22" s="271">
        <v>600000000</v>
      </c>
      <c r="S22" s="271">
        <v>600000000</v>
      </c>
      <c r="T22" s="271">
        <v>600000000</v>
      </c>
      <c r="U22" s="271">
        <v>600000000</v>
      </c>
      <c r="V22" s="271">
        <v>600000000</v>
      </c>
      <c r="W22" s="271"/>
      <c r="X22" s="274">
        <f t="shared" si="3"/>
        <v>25740000</v>
      </c>
    </row>
    <row r="23" spans="1:25">
      <c r="A23" s="600">
        <v>19</v>
      </c>
      <c r="B23" s="579" t="s">
        <v>95</v>
      </c>
      <c r="C23" s="281">
        <v>3.2500000000000001E-2</v>
      </c>
      <c r="D23" s="282">
        <v>43707</v>
      </c>
      <c r="E23" s="282">
        <v>54681</v>
      </c>
      <c r="F23" s="271">
        <f t="shared" si="0"/>
        <v>450000000</v>
      </c>
      <c r="G23" s="633">
        <v>98.83</v>
      </c>
      <c r="H23" s="603">
        <f>ROUND(YIELD(D23,E23,C23,G23,100,2,2),4)</f>
        <v>3.3099999999999997E-2</v>
      </c>
      <c r="I23" s="634">
        <f t="shared" si="5"/>
        <v>14895000</v>
      </c>
      <c r="J23" s="271">
        <v>450000000</v>
      </c>
      <c r="K23" s="271">
        <v>450000000</v>
      </c>
      <c r="L23" s="271">
        <v>450000000</v>
      </c>
      <c r="M23" s="271">
        <v>450000000</v>
      </c>
      <c r="N23" s="271">
        <v>450000000</v>
      </c>
      <c r="O23" s="271">
        <v>450000000</v>
      </c>
      <c r="P23" s="271">
        <v>450000000</v>
      </c>
      <c r="Q23" s="271">
        <v>450000000</v>
      </c>
      <c r="R23" s="271">
        <v>450000000</v>
      </c>
      <c r="S23" s="271">
        <v>450000000</v>
      </c>
      <c r="T23" s="271">
        <v>450000000</v>
      </c>
      <c r="U23" s="271">
        <v>450000000</v>
      </c>
      <c r="V23" s="271">
        <v>450000000</v>
      </c>
      <c r="W23" s="271"/>
      <c r="X23" s="634">
        <f t="shared" si="3"/>
        <v>14894999.999999998</v>
      </c>
    </row>
    <row r="24" spans="1:25">
      <c r="A24" s="613">
        <v>20</v>
      </c>
      <c r="B24" s="137"/>
      <c r="C24" s="281"/>
      <c r="D24" s="282"/>
      <c r="E24" s="282"/>
      <c r="F24" s="271"/>
      <c r="G24" s="291"/>
      <c r="H24" s="182"/>
      <c r="I24" s="274"/>
      <c r="J24" s="271"/>
      <c r="K24" s="271"/>
      <c r="L24" s="271"/>
      <c r="M24" s="271"/>
      <c r="N24" s="271"/>
      <c r="O24" s="271"/>
      <c r="P24" s="271"/>
      <c r="Q24" s="271"/>
      <c r="R24" s="271"/>
      <c r="S24" s="271"/>
      <c r="T24" s="271"/>
      <c r="U24" s="271"/>
      <c r="V24" s="271"/>
      <c r="W24" s="271"/>
      <c r="X24" s="635">
        <f>SUM(X6:X23)</f>
        <v>231099128</v>
      </c>
    </row>
    <row r="25" spans="1:25" ht="13.5" thickBot="1">
      <c r="A25" s="600">
        <v>21</v>
      </c>
      <c r="B25" s="137"/>
      <c r="C25" s="139"/>
      <c r="D25" s="282"/>
      <c r="E25" s="282"/>
      <c r="F25" s="271"/>
      <c r="G25" s="287"/>
      <c r="H25" s="182"/>
      <c r="I25" s="288"/>
      <c r="J25" s="230"/>
      <c r="K25" s="230"/>
      <c r="L25" s="230"/>
      <c r="M25" s="230"/>
      <c r="N25" s="230"/>
      <c r="O25" s="230"/>
      <c r="P25" s="230"/>
      <c r="Q25" s="230"/>
      <c r="R25" s="230"/>
      <c r="S25" s="230"/>
      <c r="T25" s="230"/>
      <c r="U25" s="230"/>
      <c r="V25" s="230"/>
      <c r="W25" s="274"/>
      <c r="X25" s="473">
        <f>I25</f>
        <v>0</v>
      </c>
    </row>
    <row r="26" spans="1:25" ht="13.5" thickBot="1">
      <c r="A26" s="613">
        <v>22</v>
      </c>
      <c r="B26" s="139" t="s">
        <v>129</v>
      </c>
      <c r="C26" s="281"/>
      <c r="D26" s="282"/>
      <c r="E26" s="282"/>
      <c r="F26" s="288">
        <f>SUM(F6:F25)</f>
        <v>4373860000</v>
      </c>
      <c r="G26" s="289"/>
      <c r="H26" s="215">
        <f>ROUND(+I26/F26,4)</f>
        <v>5.28E-2</v>
      </c>
      <c r="I26" s="636">
        <f>SUM(I6:I25)</f>
        <v>231099128</v>
      </c>
      <c r="J26" s="292">
        <f>SUM(J6:J25)</f>
        <v>4373860000</v>
      </c>
      <c r="K26" s="292">
        <f>SUM(K6:K25)</f>
        <v>4373860000</v>
      </c>
      <c r="L26" s="292">
        <f>SUM(L6:L25)</f>
        <v>4373860000</v>
      </c>
      <c r="M26" s="292">
        <f t="shared" ref="M26:V26" si="6">SUM(M6:M25)</f>
        <v>4373860000</v>
      </c>
      <c r="N26" s="292">
        <f t="shared" si="6"/>
        <v>4373860000</v>
      </c>
      <c r="O26" s="292">
        <f t="shared" si="6"/>
        <v>4373860000</v>
      </c>
      <c r="P26" s="292">
        <f t="shared" si="6"/>
        <v>4373860000</v>
      </c>
      <c r="Q26" s="292">
        <f t="shared" si="6"/>
        <v>4373860000</v>
      </c>
      <c r="R26" s="292">
        <f t="shared" si="6"/>
        <v>4373860000</v>
      </c>
      <c r="S26" s="292">
        <f t="shared" si="6"/>
        <v>4373860000</v>
      </c>
      <c r="T26" s="292">
        <f t="shared" si="6"/>
        <v>4373860000</v>
      </c>
      <c r="U26" s="292">
        <f t="shared" si="6"/>
        <v>4373860000</v>
      </c>
      <c r="V26" s="292">
        <f t="shared" si="6"/>
        <v>4373860000</v>
      </c>
      <c r="W26" s="290"/>
      <c r="X26" s="636">
        <f>SUM(X24:X25)</f>
        <v>231099128</v>
      </c>
      <c r="Y26" s="474">
        <f>X26/V26</f>
        <v>5.2836425491442345E-2</v>
      </c>
    </row>
    <row r="27" spans="1:25" ht="13.5" thickBot="1">
      <c r="A27" s="600">
        <v>23</v>
      </c>
      <c r="B27" s="137"/>
      <c r="C27" s="281"/>
      <c r="D27" s="282"/>
      <c r="E27" s="282"/>
      <c r="F27" s="290"/>
      <c r="G27" s="287"/>
      <c r="H27" s="245"/>
      <c r="I27" s="290"/>
      <c r="J27" s="496"/>
      <c r="K27" s="496"/>
      <c r="L27" s="496"/>
      <c r="M27" s="496"/>
      <c r="N27" s="496"/>
      <c r="O27" s="496"/>
      <c r="P27" s="496"/>
      <c r="Q27" s="496"/>
      <c r="R27" s="496"/>
      <c r="S27" s="496"/>
      <c r="T27" s="496"/>
      <c r="U27" s="496"/>
      <c r="V27" s="496"/>
      <c r="W27" s="496"/>
      <c r="X27" s="272">
        <f>H27*S27</f>
        <v>0</v>
      </c>
    </row>
    <row r="28" spans="1:25" ht="13.5" thickBot="1">
      <c r="A28" s="613">
        <v>24</v>
      </c>
      <c r="B28" s="139" t="s">
        <v>317</v>
      </c>
      <c r="C28" s="281"/>
      <c r="D28" s="282"/>
      <c r="E28" s="282"/>
      <c r="F28" s="290">
        <f>F26-I25</f>
        <v>4373860000</v>
      </c>
      <c r="G28" s="287"/>
      <c r="H28" s="215">
        <f>ROUND(+I28/F28,4)</f>
        <v>5.28E-2</v>
      </c>
      <c r="I28" s="637">
        <f>SUM(I6:I23)</f>
        <v>231099128</v>
      </c>
      <c r="J28" s="496"/>
      <c r="K28" s="496"/>
      <c r="L28" s="496"/>
      <c r="M28" s="496"/>
      <c r="N28" s="496"/>
      <c r="O28" s="496"/>
      <c r="P28" s="496"/>
      <c r="Q28" s="496"/>
      <c r="R28" s="496"/>
      <c r="S28" s="496"/>
      <c r="T28" s="496"/>
      <c r="U28" s="496"/>
      <c r="V28" s="496"/>
      <c r="W28" s="496"/>
      <c r="X28" s="272"/>
    </row>
    <row r="29" spans="1:25">
      <c r="A29" s="600">
        <v>25</v>
      </c>
      <c r="B29" s="137"/>
      <c r="C29" s="281"/>
      <c r="D29" s="282"/>
      <c r="E29" s="282"/>
      <c r="F29" s="290"/>
      <c r="G29" s="287"/>
      <c r="H29" s="245"/>
      <c r="I29" s="290"/>
      <c r="J29" s="496"/>
      <c r="K29" s="496"/>
      <c r="L29" s="496"/>
      <c r="M29" s="496"/>
      <c r="N29" s="496"/>
      <c r="O29" s="496"/>
      <c r="P29" s="496"/>
      <c r="Q29" s="496"/>
      <c r="R29" s="496"/>
      <c r="S29" s="496"/>
      <c r="T29" s="496"/>
      <c r="U29" s="496"/>
      <c r="V29" s="496"/>
      <c r="W29" s="496"/>
      <c r="X29" s="272"/>
    </row>
    <row r="30" spans="1:25">
      <c r="A30" s="613">
        <v>26</v>
      </c>
      <c r="B30" s="579" t="s">
        <v>299</v>
      </c>
      <c r="C30" s="281"/>
      <c r="D30" s="282"/>
      <c r="E30" s="282"/>
      <c r="F30" s="290">
        <f>'3 - STD Cost Rate'!C17</f>
        <v>209019356.13</v>
      </c>
      <c r="G30" s="287"/>
      <c r="H30" s="586">
        <f>ROUND(I30/F30,4)</f>
        <v>2.7000000000000001E-3</v>
      </c>
      <c r="I30" s="290">
        <f>'3 - STD Cost Rate'!E17</f>
        <v>567272.95999999996</v>
      </c>
      <c r="J30" s="496"/>
      <c r="K30" s="496"/>
      <c r="L30" s="496"/>
      <c r="M30" s="496"/>
      <c r="N30" s="496"/>
      <c r="O30" s="496"/>
      <c r="P30" s="496"/>
      <c r="Q30" s="496"/>
      <c r="R30" s="496"/>
      <c r="S30" s="496"/>
      <c r="T30" s="496"/>
      <c r="U30" s="496"/>
      <c r="V30" s="496"/>
      <c r="W30" s="496"/>
      <c r="X30" s="272"/>
    </row>
    <row r="31" spans="1:25">
      <c r="A31" s="600">
        <v>27</v>
      </c>
      <c r="B31" s="137"/>
      <c r="C31" s="281"/>
      <c r="D31" s="282"/>
      <c r="E31" s="282"/>
      <c r="F31" s="290"/>
      <c r="G31" s="287"/>
      <c r="H31" s="245"/>
      <c r="I31" s="290"/>
      <c r="J31" s="496"/>
      <c r="K31" s="496"/>
      <c r="L31" s="496"/>
      <c r="M31" s="496"/>
      <c r="N31" s="496"/>
      <c r="O31" s="496"/>
      <c r="P31" s="496"/>
      <c r="Q31" s="496"/>
      <c r="R31" s="496"/>
      <c r="S31" s="496"/>
      <c r="T31" s="496"/>
      <c r="U31" s="496"/>
      <c r="V31" s="496"/>
      <c r="W31" s="496"/>
      <c r="X31" s="272"/>
    </row>
    <row r="32" spans="1:25">
      <c r="A32" s="613">
        <v>28</v>
      </c>
      <c r="B32" s="587" t="s">
        <v>300</v>
      </c>
      <c r="C32" s="281"/>
      <c r="D32" s="282"/>
      <c r="E32" s="282"/>
      <c r="F32" s="290">
        <f>F30+F26</f>
        <v>4582879356.1300001</v>
      </c>
      <c r="G32" s="287"/>
      <c r="H32" s="586">
        <f>ROUND(I32/F32,4)</f>
        <v>5.0599999999999999E-2</v>
      </c>
      <c r="I32" s="637">
        <f>I30+I28</f>
        <v>231666400.96000001</v>
      </c>
      <c r="J32" s="496"/>
      <c r="K32" s="496"/>
      <c r="L32" s="496"/>
      <c r="M32" s="496"/>
      <c r="N32" s="496"/>
      <c r="O32" s="496"/>
      <c r="P32" s="496"/>
      <c r="Q32" s="496"/>
      <c r="R32" s="496"/>
      <c r="S32" s="496"/>
      <c r="T32" s="496"/>
      <c r="U32" s="496"/>
      <c r="V32" s="496"/>
      <c r="W32" s="496"/>
      <c r="X32" s="272"/>
    </row>
    <row r="33" spans="1:55">
      <c r="A33" s="600">
        <v>29</v>
      </c>
      <c r="B33" s="137"/>
      <c r="C33" s="281"/>
      <c r="D33" s="282"/>
      <c r="E33" s="282"/>
      <c r="F33" s="290"/>
      <c r="G33" s="287"/>
      <c r="H33" s="245"/>
      <c r="I33" s="290"/>
      <c r="J33" s="496"/>
      <c r="K33" s="496"/>
      <c r="L33" s="496"/>
      <c r="M33" s="496"/>
      <c r="N33" s="496"/>
      <c r="O33" s="496"/>
      <c r="P33" s="496"/>
      <c r="Q33" s="496"/>
      <c r="R33" s="496"/>
      <c r="S33" s="496"/>
      <c r="T33" s="496"/>
      <c r="U33" s="496"/>
      <c r="V33" s="496"/>
      <c r="W33" s="496"/>
      <c r="X33" s="272"/>
    </row>
    <row r="34" spans="1:55">
      <c r="A34" s="613">
        <v>30</v>
      </c>
      <c r="B34" s="135" t="s">
        <v>85</v>
      </c>
      <c r="C34" s="136"/>
      <c r="D34" s="136"/>
      <c r="E34" s="136"/>
      <c r="F34" s="136"/>
      <c r="G34" s="136"/>
      <c r="H34" s="136"/>
      <c r="I34" s="136"/>
      <c r="X34" s="290"/>
      <c r="Y34" s="245"/>
    </row>
    <row r="35" spans="1:55">
      <c r="A35" s="600">
        <v>31</v>
      </c>
      <c r="B35" s="135" t="s">
        <v>93</v>
      </c>
      <c r="C35" s="136"/>
      <c r="D35" s="136"/>
      <c r="E35" s="136"/>
      <c r="F35" s="136"/>
      <c r="G35" s="138"/>
      <c r="H35" s="136"/>
      <c r="I35" s="136"/>
    </row>
    <row r="36" spans="1:55">
      <c r="A36" s="133"/>
      <c r="B36" s="135"/>
      <c r="C36" s="136"/>
      <c r="D36" s="136"/>
      <c r="E36" s="136"/>
      <c r="F36" s="136"/>
      <c r="G36" s="138"/>
      <c r="H36" s="136"/>
      <c r="I36" s="136"/>
    </row>
    <row r="37" spans="1:55">
      <c r="A37" s="133"/>
      <c r="B37" s="135"/>
      <c r="C37" s="136"/>
      <c r="D37" s="136"/>
      <c r="E37" s="136"/>
      <c r="F37" s="136"/>
      <c r="G37" s="138"/>
      <c r="H37" s="136"/>
      <c r="I37" s="136"/>
    </row>
    <row r="38" spans="1:55">
      <c r="A38" s="133"/>
      <c r="B38" s="134"/>
      <c r="C38" s="134"/>
      <c r="D38" s="134"/>
      <c r="E38" s="320"/>
      <c r="G38" s="134"/>
      <c r="H38" s="293"/>
      <c r="I38" s="294"/>
      <c r="J38" s="295"/>
      <c r="K38" s="295"/>
      <c r="L38" s="295"/>
      <c r="M38" s="295"/>
      <c r="N38" s="295"/>
      <c r="O38" s="295"/>
      <c r="P38" s="295"/>
      <c r="Q38" s="295"/>
      <c r="R38" s="295"/>
      <c r="S38" s="295"/>
      <c r="T38" s="295"/>
      <c r="U38" s="295"/>
      <c r="V38" s="295"/>
      <c r="W38" s="295"/>
      <c r="X38" s="137"/>
      <c r="Y38" s="137"/>
      <c r="Z38" s="137"/>
      <c r="AA38" s="137"/>
      <c r="AB38" s="137"/>
      <c r="AC38" s="137"/>
      <c r="AD38" s="137"/>
      <c r="AE38" s="137"/>
      <c r="AF38" s="137"/>
      <c r="AG38" s="137"/>
      <c r="AH38" s="137"/>
      <c r="AI38" s="137"/>
      <c r="AJ38" s="137"/>
      <c r="AK38" s="137"/>
      <c r="AL38" s="137"/>
      <c r="AM38" s="137"/>
      <c r="AN38" s="137"/>
      <c r="AO38" s="137"/>
      <c r="AP38" s="137"/>
      <c r="AQ38" s="137"/>
      <c r="AR38" s="137"/>
      <c r="AS38" s="137"/>
      <c r="AT38" s="137"/>
      <c r="AU38" s="137"/>
      <c r="AV38" s="137"/>
      <c r="AW38" s="137"/>
      <c r="AX38" s="137"/>
      <c r="AY38" s="137"/>
      <c r="AZ38" s="137"/>
      <c r="BA38" s="137"/>
      <c r="BB38" s="137"/>
      <c r="BC38" s="137"/>
    </row>
    <row r="39" spans="1:55">
      <c r="A39" s="44"/>
      <c r="B39" s="296"/>
      <c r="C39" s="296"/>
      <c r="D39" s="296"/>
      <c r="E39" s="296"/>
      <c r="F39" s="270"/>
      <c r="G39" s="296"/>
      <c r="H39" s="136"/>
      <c r="I39" s="178"/>
      <c r="J39" s="297"/>
      <c r="K39" s="137"/>
      <c r="L39" s="137"/>
      <c r="M39" s="137"/>
      <c r="N39" s="137"/>
      <c r="O39" s="137"/>
      <c r="P39" s="137"/>
      <c r="Q39" s="137"/>
      <c r="R39" s="137"/>
      <c r="S39" s="137"/>
      <c r="T39" s="137"/>
      <c r="U39" s="137"/>
      <c r="V39" s="137"/>
      <c r="W39" s="137"/>
    </row>
    <row r="40" spans="1:55">
      <c r="A40" s="44"/>
      <c r="B40" s="296"/>
      <c r="C40" s="296"/>
      <c r="D40" s="296"/>
      <c r="E40" s="296"/>
      <c r="F40" s="269"/>
      <c r="G40" s="296"/>
      <c r="H40" s="134"/>
      <c r="I40" s="294"/>
      <c r="J40" s="272"/>
      <c r="K40" s="272"/>
      <c r="L40" s="272"/>
      <c r="M40" s="272"/>
      <c r="N40" s="272"/>
      <c r="O40" s="272"/>
      <c r="P40" s="272"/>
      <c r="Q40" s="272"/>
      <c r="R40" s="272"/>
      <c r="S40" s="272"/>
      <c r="T40" s="272"/>
      <c r="U40" s="272"/>
      <c r="V40" s="272"/>
      <c r="W40" s="272"/>
    </row>
    <row r="41" spans="1:55">
      <c r="A41" s="44"/>
      <c r="B41" s="28"/>
      <c r="C41" s="28"/>
      <c r="D41" s="28"/>
      <c r="E41" s="28"/>
      <c r="F41" s="270"/>
      <c r="G41" s="28"/>
      <c r="H41" s="28"/>
      <c r="I41" s="45"/>
      <c r="J41" s="220"/>
      <c r="K41" s="220"/>
      <c r="L41" s="220"/>
      <c r="M41" s="220"/>
      <c r="N41" s="220"/>
      <c r="O41" s="220"/>
      <c r="P41" s="220"/>
      <c r="Q41" s="220"/>
      <c r="R41" s="220"/>
      <c r="S41" s="44"/>
      <c r="T41" s="44"/>
      <c r="U41" s="44"/>
      <c r="V41" s="44"/>
      <c r="W41" s="44"/>
    </row>
    <row r="42" spans="1:55">
      <c r="A42" s="44"/>
      <c r="B42" s="28"/>
      <c r="C42" s="28"/>
      <c r="D42" s="28"/>
      <c r="E42" s="629"/>
      <c r="F42" s="45"/>
      <c r="G42" s="28"/>
      <c r="H42" s="182"/>
      <c r="Y42" s="605"/>
    </row>
    <row r="43" spans="1:55">
      <c r="A43" s="46"/>
      <c r="B43" s="47"/>
      <c r="C43" s="48"/>
      <c r="D43" s="49"/>
      <c r="E43" s="49"/>
      <c r="F43" s="261"/>
      <c r="G43" s="51"/>
      <c r="H43" s="182"/>
      <c r="I43" s="97"/>
      <c r="Y43" s="605"/>
    </row>
    <row r="44" spans="1:55">
      <c r="A44" s="46"/>
      <c r="B44" s="47"/>
      <c r="C44" s="48"/>
      <c r="D44" s="49"/>
      <c r="E44" s="49"/>
      <c r="F44" s="50"/>
      <c r="G44" s="51"/>
      <c r="H44" s="52"/>
      <c r="I44" s="53"/>
      <c r="Y44" s="605"/>
    </row>
    <row r="45" spans="1:55">
      <c r="A45" s="46"/>
      <c r="B45" s="47"/>
      <c r="C45" s="48"/>
      <c r="D45" s="49"/>
      <c r="E45" s="49"/>
      <c r="F45" s="50"/>
      <c r="G45" s="51"/>
      <c r="H45" s="52"/>
      <c r="I45" s="53"/>
      <c r="Y45" s="605"/>
    </row>
    <row r="46" spans="1:55" hidden="1">
      <c r="A46" s="54"/>
      <c r="B46" s="28"/>
      <c r="C46" s="28"/>
      <c r="D46" s="28"/>
      <c r="E46" s="28"/>
      <c r="F46" s="45"/>
      <c r="G46" s="28"/>
      <c r="H46" s="55"/>
      <c r="I46" s="45"/>
      <c r="Y46" s="605"/>
    </row>
    <row r="47" spans="1:55" hidden="1">
      <c r="A47" s="54"/>
      <c r="B47" s="28"/>
      <c r="C47" s="28"/>
      <c r="D47" s="28"/>
      <c r="E47" s="28"/>
      <c r="F47" s="45"/>
      <c r="G47" s="28"/>
      <c r="H47" s="56"/>
      <c r="I47" s="45"/>
      <c r="Y47" s="605"/>
    </row>
    <row r="48" spans="1:55" hidden="1">
      <c r="A48" s="54"/>
      <c r="B48" s="28"/>
      <c r="C48" s="28"/>
      <c r="D48" s="28"/>
      <c r="E48" s="28"/>
      <c r="F48" s="45"/>
      <c r="G48" s="28"/>
      <c r="H48" s="28"/>
      <c r="I48" s="45"/>
      <c r="Y48" s="605"/>
    </row>
    <row r="49" spans="1:25">
      <c r="A49" s="46"/>
      <c r="B49" s="47"/>
      <c r="C49" s="48"/>
      <c r="D49" s="49"/>
      <c r="E49" s="49"/>
      <c r="F49" s="50"/>
      <c r="G49" s="51"/>
      <c r="H49" s="52"/>
      <c r="I49" s="53"/>
      <c r="Y49" s="605"/>
    </row>
    <row r="50" spans="1:25">
      <c r="A50" s="46"/>
      <c r="B50" s="47"/>
      <c r="C50" s="48"/>
      <c r="D50" s="49"/>
      <c r="E50" s="49"/>
      <c r="F50" s="50"/>
      <c r="G50" s="51"/>
      <c r="H50" s="52"/>
      <c r="I50" s="53"/>
      <c r="Y50" s="605"/>
    </row>
    <row r="51" spans="1:25">
      <c r="A51" s="54"/>
      <c r="B51" s="28"/>
      <c r="C51" s="28"/>
      <c r="D51" s="28"/>
      <c r="E51" s="28"/>
      <c r="F51" s="45"/>
      <c r="G51" s="28"/>
      <c r="H51" s="28"/>
      <c r="I51" s="45"/>
      <c r="Y51" s="605"/>
    </row>
    <row r="52" spans="1:25">
      <c r="A52" s="54"/>
      <c r="B52" s="28"/>
      <c r="C52" s="28"/>
      <c r="D52" s="28"/>
      <c r="E52" s="28"/>
      <c r="F52" s="45"/>
      <c r="G52" s="28"/>
      <c r="H52" s="28"/>
      <c r="I52" s="45"/>
      <c r="Y52" s="605"/>
    </row>
    <row r="53" spans="1:25">
      <c r="A53" s="54"/>
      <c r="B53" s="28"/>
      <c r="C53" s="28"/>
      <c r="D53" s="28"/>
      <c r="E53" s="28"/>
      <c r="F53" s="45"/>
      <c r="G53" s="28"/>
      <c r="H53" s="28"/>
      <c r="I53" s="45"/>
      <c r="Y53" s="605"/>
    </row>
    <row r="54" spans="1:25">
      <c r="A54" s="54"/>
      <c r="B54" s="28"/>
      <c r="C54" s="28"/>
      <c r="D54" s="28"/>
      <c r="E54" s="28"/>
      <c r="F54" s="45"/>
      <c r="G54" s="28"/>
      <c r="H54" s="28"/>
      <c r="I54" s="45"/>
      <c r="Y54" s="605"/>
    </row>
    <row r="55" spans="1:25">
      <c r="A55" s="54"/>
      <c r="B55" s="28"/>
      <c r="C55" s="28"/>
      <c r="D55" s="28"/>
      <c r="E55" s="28"/>
      <c r="F55" s="45"/>
      <c r="G55" s="28"/>
      <c r="H55" s="28"/>
      <c r="I55" s="45"/>
      <c r="Y55" s="605"/>
    </row>
    <row r="56" spans="1:25">
      <c r="A56" s="54"/>
      <c r="B56" s="28"/>
      <c r="C56" s="28"/>
      <c r="D56" s="28"/>
      <c r="E56" s="28"/>
      <c r="F56" s="45"/>
      <c r="G56" s="28"/>
      <c r="H56" s="28"/>
      <c r="I56" s="45"/>
      <c r="Y56" s="605"/>
    </row>
    <row r="57" spans="1:25">
      <c r="A57" s="54"/>
      <c r="B57" s="28"/>
      <c r="C57" s="28"/>
      <c r="D57" s="28"/>
      <c r="E57" s="28"/>
      <c r="F57" s="45"/>
      <c r="G57" s="28"/>
      <c r="H57" s="28"/>
      <c r="I57" s="45"/>
      <c r="Y57" s="605"/>
    </row>
    <row r="58" spans="1:25">
      <c r="A58" s="54"/>
      <c r="B58" s="28"/>
      <c r="C58" s="28"/>
      <c r="D58" s="28"/>
      <c r="E58" s="28"/>
      <c r="F58" s="45"/>
      <c r="G58" s="28"/>
      <c r="H58" s="28"/>
      <c r="I58" s="45"/>
      <c r="Y58" s="605"/>
    </row>
    <row r="59" spans="1:25">
      <c r="A59" s="54"/>
      <c r="B59" s="28"/>
      <c r="C59" s="28"/>
      <c r="D59" s="28"/>
      <c r="E59" s="28"/>
      <c r="F59" s="45"/>
      <c r="G59" s="28"/>
      <c r="H59" s="28"/>
      <c r="I59" s="45"/>
      <c r="Y59" s="605"/>
    </row>
    <row r="60" spans="1:25">
      <c r="A60" s="44"/>
      <c r="B60" s="28"/>
      <c r="C60" s="47"/>
      <c r="D60" s="28"/>
      <c r="E60" s="28"/>
      <c r="F60" s="45"/>
      <c r="G60" s="28"/>
      <c r="H60" s="28"/>
      <c r="I60" s="45"/>
      <c r="Y60" s="605"/>
    </row>
    <row r="61" spans="1:25">
      <c r="C61" s="24"/>
      <c r="E61" s="30"/>
      <c r="Y61" s="605"/>
    </row>
    <row r="62" spans="1:25">
      <c r="C62" s="29"/>
      <c r="Y62" s="605"/>
    </row>
    <row r="63" spans="1:25">
      <c r="Y63" s="605"/>
    </row>
    <row r="64" spans="1:25">
      <c r="Y64" s="605"/>
    </row>
    <row r="65" spans="25:25">
      <c r="Y65" s="605"/>
    </row>
    <row r="66" spans="25:25">
      <c r="Y66" s="605"/>
    </row>
    <row r="67" spans="25:25">
      <c r="Y67" s="605"/>
    </row>
    <row r="68" spans="25:25">
      <c r="Y68" s="605"/>
    </row>
    <row r="69" spans="25:25">
      <c r="Y69" s="605"/>
    </row>
    <row r="70" spans="25:25">
      <c r="Y70" s="605"/>
    </row>
    <row r="71" spans="25:25">
      <c r="Y71" s="605"/>
    </row>
    <row r="72" spans="25:25">
      <c r="Y72" s="605"/>
    </row>
    <row r="73" spans="25:25">
      <c r="Y73" s="605"/>
    </row>
    <row r="74" spans="25:25">
      <c r="Y74" s="605"/>
    </row>
    <row r="75" spans="25:25">
      <c r="Y75" s="605"/>
    </row>
    <row r="76" spans="25:25">
      <c r="Y76" s="605"/>
    </row>
    <row r="77" spans="25:25">
      <c r="Y77" s="605"/>
    </row>
    <row r="78" spans="25:25">
      <c r="Y78" s="605"/>
    </row>
    <row r="79" spans="25:25">
      <c r="Y79" s="605"/>
    </row>
    <row r="80" spans="25:25">
      <c r="Y80" s="605"/>
    </row>
    <row r="81" spans="25:25">
      <c r="Y81" s="605"/>
    </row>
    <row r="82" spans="25:25">
      <c r="Y82" s="605"/>
    </row>
    <row r="83" spans="25:25">
      <c r="Y83" s="605"/>
    </row>
    <row r="84" spans="25:25">
      <c r="Y84" s="605"/>
    </row>
    <row r="85" spans="25:25">
      <c r="Y85" s="605"/>
    </row>
    <row r="86" spans="25:25">
      <c r="Y86" s="605"/>
    </row>
    <row r="87" spans="25:25">
      <c r="Y87" s="605"/>
    </row>
    <row r="88" spans="25:25">
      <c r="Y88" s="605"/>
    </row>
    <row r="89" spans="25:25">
      <c r="Y89" s="605"/>
    </row>
    <row r="90" spans="25:25">
      <c r="Y90" s="605"/>
    </row>
    <row r="91" spans="25:25">
      <c r="Y91" s="605"/>
    </row>
    <row r="92" spans="25:25">
      <c r="Y92" s="605"/>
    </row>
    <row r="93" spans="25:25">
      <c r="Y93" s="605"/>
    </row>
    <row r="94" spans="25:25">
      <c r="Y94" s="605"/>
    </row>
    <row r="95" spans="25:25">
      <c r="Y95" s="605"/>
    </row>
    <row r="96" spans="25:25">
      <c r="Y96" s="605"/>
    </row>
    <row r="97" spans="25:25">
      <c r="Y97" s="605"/>
    </row>
    <row r="98" spans="25:25">
      <c r="Y98" s="605"/>
    </row>
    <row r="99" spans="25:25">
      <c r="Y99" s="605"/>
    </row>
    <row r="100" spans="25:25">
      <c r="Y100" s="605"/>
    </row>
    <row r="101" spans="25:25">
      <c r="Y101" s="605"/>
    </row>
    <row r="102" spans="25:25">
      <c r="Y102" s="605"/>
    </row>
    <row r="105" spans="25:25">
      <c r="Y105" s="605"/>
    </row>
    <row r="106" spans="25:25">
      <c r="Y106" s="605"/>
    </row>
    <row r="107" spans="25:25">
      <c r="Y107" s="605"/>
    </row>
    <row r="108" spans="25:25">
      <c r="Y108" s="605"/>
    </row>
    <row r="109" spans="25:25">
      <c r="Y109" s="605"/>
    </row>
    <row r="110" spans="25:25">
      <c r="Y110" s="605"/>
    </row>
    <row r="111" spans="25:25">
      <c r="Y111" s="605"/>
    </row>
    <row r="112" spans="25:25">
      <c r="Y112" s="605"/>
    </row>
    <row r="113" spans="25:25">
      <c r="Y113" s="605"/>
    </row>
    <row r="114" spans="25:25">
      <c r="Y114" s="605"/>
    </row>
    <row r="115" spans="25:25">
      <c r="Y115" s="605"/>
    </row>
    <row r="116" spans="25:25">
      <c r="Y116" s="605"/>
    </row>
    <row r="117" spans="25:25">
      <c r="Y117" s="605"/>
    </row>
    <row r="118" spans="25:25">
      <c r="Y118" s="605"/>
    </row>
    <row r="119" spans="25:25">
      <c r="Y119" s="605"/>
    </row>
    <row r="120" spans="25:25">
      <c r="Y120" s="605"/>
    </row>
    <row r="121" spans="25:25">
      <c r="Y121" s="605"/>
    </row>
    <row r="122" spans="25:25">
      <c r="Y122" s="605"/>
    </row>
    <row r="123" spans="25:25">
      <c r="Y123" s="605"/>
    </row>
    <row r="124" spans="25:25">
      <c r="Y124" s="605"/>
    </row>
    <row r="125" spans="25:25">
      <c r="Y125" s="605"/>
    </row>
    <row r="126" spans="25:25">
      <c r="Y126" s="605"/>
    </row>
    <row r="127" spans="25:25">
      <c r="Y127" s="605"/>
    </row>
    <row r="128" spans="25:25">
      <c r="Y128" s="605"/>
    </row>
    <row r="129" spans="25:25">
      <c r="Y129" s="605"/>
    </row>
    <row r="130" spans="25:25">
      <c r="Y130" s="605"/>
    </row>
    <row r="131" spans="25:25">
      <c r="Y131" s="605"/>
    </row>
    <row r="132" spans="25:25">
      <c r="Y132" s="605"/>
    </row>
    <row r="133" spans="25:25">
      <c r="Y133" s="605"/>
    </row>
    <row r="134" spans="25:25">
      <c r="Y134" s="605"/>
    </row>
    <row r="136" spans="25:25">
      <c r="Y136" s="605"/>
    </row>
    <row r="137" spans="25:25">
      <c r="Y137" s="605"/>
    </row>
    <row r="138" spans="25:25">
      <c r="Y138" s="605"/>
    </row>
    <row r="139" spans="25:25">
      <c r="Y139" s="605"/>
    </row>
    <row r="140" spans="25:25">
      <c r="Y140" s="605"/>
    </row>
    <row r="141" spans="25:25">
      <c r="Y141" s="605"/>
    </row>
    <row r="142" spans="25:25">
      <c r="Y142" s="605"/>
    </row>
    <row r="143" spans="25:25">
      <c r="Y143" s="605"/>
    </row>
    <row r="144" spans="25:25">
      <c r="Y144" s="605"/>
    </row>
    <row r="145" spans="25:25">
      <c r="Y145" s="605"/>
    </row>
    <row r="146" spans="25:25">
      <c r="Y146" s="605"/>
    </row>
    <row r="147" spans="25:25">
      <c r="Y147" s="605"/>
    </row>
    <row r="148" spans="25:25">
      <c r="Y148" s="605"/>
    </row>
    <row r="149" spans="25:25">
      <c r="Y149" s="605"/>
    </row>
    <row r="150" spans="25:25">
      <c r="Y150" s="605"/>
    </row>
    <row r="151" spans="25:25">
      <c r="Y151" s="605"/>
    </row>
    <row r="152" spans="25:25">
      <c r="Y152" s="605"/>
    </row>
    <row r="153" spans="25:25">
      <c r="Y153" s="605"/>
    </row>
    <row r="154" spans="25:25">
      <c r="Y154" s="605"/>
    </row>
    <row r="155" spans="25:25">
      <c r="Y155" s="605"/>
    </row>
    <row r="156" spans="25:25">
      <c r="Y156" s="605"/>
    </row>
    <row r="157" spans="25:25">
      <c r="Y157" s="605"/>
    </row>
    <row r="158" spans="25:25">
      <c r="Y158" s="605"/>
    </row>
    <row r="159" spans="25:25">
      <c r="Y159" s="605"/>
    </row>
    <row r="160" spans="25:25">
      <c r="Y160" s="605"/>
    </row>
    <row r="161" spans="25:25">
      <c r="Y161" s="605"/>
    </row>
    <row r="162" spans="25:25">
      <c r="Y162" s="605"/>
    </row>
    <row r="163" spans="25:25">
      <c r="Y163" s="605"/>
    </row>
    <row r="164" spans="25:25">
      <c r="Y164" s="605"/>
    </row>
    <row r="165" spans="25:25">
      <c r="Y165" s="605"/>
    </row>
  </sheetData>
  <phoneticPr fontId="25" type="noConversion"/>
  <printOptions horizontalCentered="1"/>
  <pageMargins left="0.2" right="0.2" top="0.41" bottom="0.35" header="0.17" footer="0.17"/>
  <pageSetup scale="74" orientation="landscape" r:id="rId1"/>
  <headerFooter alignWithMargins="0">
    <oddFooter>&amp;C&amp;A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1"/>
  <dimension ref="A1:U83"/>
  <sheetViews>
    <sheetView view="pageLayout" topLeftCell="A4" zoomScaleNormal="100" workbookViewId="0">
      <selection activeCell="G43" sqref="G43"/>
    </sheetView>
  </sheetViews>
  <sheetFormatPr defaultColWidth="8.83203125" defaultRowHeight="15" outlineLevelCol="1"/>
  <cols>
    <col min="1" max="1" width="4.6640625" style="31" customWidth="1"/>
    <col min="2" max="2" width="46" style="31" customWidth="1"/>
    <col min="3" max="3" width="10.83203125" style="31" customWidth="1"/>
    <col min="4" max="4" width="11.83203125" style="31" customWidth="1"/>
    <col min="5" max="5" width="12.83203125" style="31" customWidth="1"/>
    <col min="6" max="6" width="15.83203125" style="31" customWidth="1"/>
    <col min="7" max="7" width="13" style="31" customWidth="1"/>
    <col min="8" max="8" width="13.83203125" style="31" customWidth="1"/>
    <col min="9" max="9" width="18" style="31" customWidth="1"/>
    <col min="10" max="10" width="12.1640625" style="31" customWidth="1"/>
    <col min="11" max="11" width="15.6640625" style="626" customWidth="1"/>
    <col min="12" max="12" width="12" style="31" hidden="1" customWidth="1" outlineLevel="1"/>
    <col min="13" max="13" width="14.6640625" style="31" hidden="1" customWidth="1" outlineLevel="1"/>
    <col min="14" max="14" width="15.1640625" style="31" hidden="1" customWidth="1" outlineLevel="1"/>
    <col min="15" max="15" width="8.5" style="31" hidden="1" customWidth="1" outlineLevel="1"/>
    <col min="16" max="16" width="2.5" style="31" hidden="1" customWidth="1" outlineLevel="1"/>
    <col min="17" max="17" width="13.5" style="31" bestFit="1" customWidth="1" collapsed="1"/>
    <col min="18" max="18" width="13.5" style="31" bestFit="1" customWidth="1"/>
    <col min="19" max="19" width="12.83203125" style="31" customWidth="1"/>
    <col min="20" max="16384" width="8.83203125" style="31"/>
  </cols>
  <sheetData>
    <row r="1" spans="1:21" ht="12.75" customHeight="1">
      <c r="B1" s="66" t="s">
        <v>25</v>
      </c>
      <c r="C1" s="59"/>
      <c r="D1" s="59"/>
      <c r="E1" s="59"/>
      <c r="F1" s="59"/>
      <c r="G1" s="59"/>
      <c r="H1" s="59"/>
      <c r="I1" s="59"/>
      <c r="J1" s="60"/>
      <c r="K1" s="60"/>
      <c r="L1" s="58"/>
      <c r="M1" s="58"/>
      <c r="N1" s="58"/>
      <c r="O1" s="58"/>
      <c r="P1" s="58"/>
    </row>
    <row r="2" spans="1:21" s="32" customFormat="1" ht="12.75" customHeight="1">
      <c r="B2" s="66" t="s">
        <v>26</v>
      </c>
      <c r="C2" s="59"/>
      <c r="D2" s="59"/>
      <c r="E2" s="59"/>
      <c r="F2" s="59"/>
      <c r="G2" s="59"/>
      <c r="H2" s="59"/>
      <c r="I2" s="59"/>
      <c r="J2" s="62"/>
      <c r="K2" s="60"/>
      <c r="L2" s="58"/>
      <c r="M2" s="58"/>
      <c r="N2" s="58"/>
      <c r="O2" s="58"/>
      <c r="P2" s="58"/>
    </row>
    <row r="3" spans="1:21" s="32" customFormat="1" ht="12.75" customHeight="1">
      <c r="B3" s="645" t="str">
        <f>'1 - Summary'!B5</f>
        <v>For The 12 Months Ending June 30, 2021</v>
      </c>
      <c r="C3" s="645"/>
      <c r="D3" s="645"/>
      <c r="E3" s="59"/>
      <c r="F3" s="59"/>
      <c r="G3" s="59"/>
      <c r="H3" s="59"/>
      <c r="I3" s="59"/>
      <c r="J3" s="60"/>
      <c r="K3" s="60"/>
      <c r="L3" s="58"/>
      <c r="M3" s="58"/>
      <c r="N3" s="58"/>
      <c r="O3" s="58"/>
      <c r="P3" s="58"/>
    </row>
    <row r="4" spans="1:21" s="32" customFormat="1" ht="12.75" customHeight="1">
      <c r="B4" s="124"/>
      <c r="C4" s="124"/>
      <c r="D4" s="124"/>
      <c r="E4" s="59"/>
      <c r="F4" s="59"/>
      <c r="G4" s="59"/>
      <c r="H4" s="59"/>
      <c r="I4" s="59"/>
      <c r="J4" s="60"/>
      <c r="K4" s="60"/>
      <c r="L4" s="504" t="s">
        <v>225</v>
      </c>
      <c r="M4" s="58"/>
      <c r="N4" s="58"/>
      <c r="O4" s="58"/>
      <c r="P4" s="58"/>
    </row>
    <row r="5" spans="1:21" s="32" customFormat="1" ht="12.75" customHeight="1">
      <c r="A5" s="236">
        <v>1</v>
      </c>
      <c r="B5" s="128" t="s">
        <v>5</v>
      </c>
      <c r="C5" s="128" t="s">
        <v>27</v>
      </c>
      <c r="D5" s="128" t="s">
        <v>52</v>
      </c>
      <c r="E5" s="128" t="s">
        <v>64</v>
      </c>
      <c r="F5" s="128" t="s">
        <v>65</v>
      </c>
      <c r="G5" s="262" t="s">
        <v>66</v>
      </c>
      <c r="H5" s="128" t="s">
        <v>67</v>
      </c>
      <c r="I5" s="128" t="s">
        <v>68</v>
      </c>
      <c r="J5" s="128" t="s">
        <v>69</v>
      </c>
      <c r="K5" s="60"/>
      <c r="L5" s="58"/>
      <c r="M5" s="58"/>
      <c r="N5" s="58"/>
      <c r="O5" s="58"/>
      <c r="P5" s="58"/>
    </row>
    <row r="6" spans="1:21" s="32" customFormat="1" ht="12.75" customHeight="1">
      <c r="A6" s="236">
        <f t="shared" ref="A6:A40" si="0">A5+1</f>
        <v>2</v>
      </c>
      <c r="B6" s="61" t="s">
        <v>2</v>
      </c>
      <c r="C6" s="248" t="s">
        <v>17</v>
      </c>
      <c r="D6" s="249" t="s">
        <v>107</v>
      </c>
      <c r="E6" s="222" t="s">
        <v>143</v>
      </c>
      <c r="F6" s="222" t="s">
        <v>144</v>
      </c>
      <c r="G6" s="222" t="s">
        <v>144</v>
      </c>
      <c r="H6" s="222" t="s">
        <v>70</v>
      </c>
      <c r="I6" s="249" t="s">
        <v>18</v>
      </c>
      <c r="J6" s="60"/>
      <c r="K6" s="60"/>
      <c r="L6" s="503" t="s">
        <v>223</v>
      </c>
      <c r="M6" s="58"/>
      <c r="N6" s="58"/>
      <c r="O6" s="58"/>
      <c r="P6" s="58"/>
    </row>
    <row r="7" spans="1:21" s="32" customFormat="1" ht="12.75" customHeight="1">
      <c r="A7" s="236">
        <f t="shared" si="0"/>
        <v>3</v>
      </c>
      <c r="B7" s="114" t="s">
        <v>17</v>
      </c>
      <c r="C7" s="63" t="s">
        <v>108</v>
      </c>
      <c r="D7" s="63" t="s">
        <v>108</v>
      </c>
      <c r="E7" s="63" t="s">
        <v>108</v>
      </c>
      <c r="F7" s="63" t="s">
        <v>17</v>
      </c>
      <c r="G7" s="63" t="s">
        <v>108</v>
      </c>
      <c r="H7" s="63" t="s">
        <v>145</v>
      </c>
      <c r="I7" s="63" t="s">
        <v>142</v>
      </c>
      <c r="J7" s="64" t="s">
        <v>56</v>
      </c>
      <c r="K7" s="60"/>
      <c r="L7" s="503" t="s">
        <v>224</v>
      </c>
      <c r="M7" s="58"/>
      <c r="N7" s="58"/>
      <c r="O7" s="499">
        <v>40543</v>
      </c>
      <c r="P7" s="58"/>
    </row>
    <row r="8" spans="1:21" s="32" customFormat="1" ht="12.75" customHeight="1">
      <c r="A8" s="236">
        <f t="shared" si="0"/>
        <v>4</v>
      </c>
      <c r="B8" s="115"/>
      <c r="C8" s="116"/>
      <c r="D8" s="116"/>
      <c r="E8" s="116"/>
      <c r="F8" s="116"/>
      <c r="G8" s="116"/>
      <c r="H8" s="298"/>
      <c r="I8" s="65"/>
      <c r="J8" s="117"/>
      <c r="K8" s="235"/>
      <c r="L8" s="500"/>
      <c r="M8" s="498"/>
      <c r="N8" s="498"/>
      <c r="O8" s="498"/>
      <c r="P8" s="498"/>
    </row>
    <row r="9" spans="1:21" s="32" customFormat="1" ht="12.75" customHeight="1">
      <c r="A9" s="236">
        <f>A8+1</f>
        <v>5</v>
      </c>
      <c r="B9" s="115">
        <v>0.10249999999999999</v>
      </c>
      <c r="C9" s="116">
        <v>32140</v>
      </c>
      <c r="D9" s="116">
        <v>35779</v>
      </c>
      <c r="E9" s="116">
        <v>35048</v>
      </c>
      <c r="F9" s="116"/>
      <c r="G9" s="116"/>
      <c r="H9" s="298">
        <v>42684</v>
      </c>
      <c r="I9" s="299">
        <v>0</v>
      </c>
      <c r="J9" s="117">
        <v>18900013</v>
      </c>
      <c r="K9" s="235"/>
      <c r="L9" s="497"/>
      <c r="M9" s="502"/>
      <c r="N9" s="502"/>
      <c r="O9" s="501"/>
      <c r="P9" s="502"/>
      <c r="Q9" s="299"/>
      <c r="R9" s="299"/>
      <c r="S9" s="569"/>
    </row>
    <row r="10" spans="1:21" s="32" customFormat="1" ht="12.75" customHeight="1">
      <c r="A10" s="236">
        <f t="shared" si="0"/>
        <v>6</v>
      </c>
      <c r="B10" s="115" t="s">
        <v>124</v>
      </c>
      <c r="C10" s="116">
        <v>35587</v>
      </c>
      <c r="D10" s="116">
        <v>46539</v>
      </c>
      <c r="E10" s="116">
        <v>39234</v>
      </c>
      <c r="F10" s="116" t="s">
        <v>133</v>
      </c>
      <c r="G10" s="116">
        <v>39237</v>
      </c>
      <c r="H10" s="298">
        <v>42887</v>
      </c>
      <c r="I10" s="299">
        <v>0</v>
      </c>
      <c r="J10" s="117">
        <v>18900383</v>
      </c>
      <c r="K10" s="235"/>
      <c r="L10" s="497"/>
      <c r="M10" s="502"/>
      <c r="N10" s="502"/>
      <c r="O10" s="501"/>
      <c r="P10" s="502"/>
      <c r="Q10" s="589"/>
      <c r="R10" s="588"/>
      <c r="S10" s="569"/>
    </row>
    <row r="11" spans="1:21" s="32" customFormat="1" ht="12.75" customHeight="1">
      <c r="A11" s="236">
        <f t="shared" si="0"/>
        <v>7</v>
      </c>
      <c r="B11" s="115" t="s">
        <v>138</v>
      </c>
      <c r="C11" s="116">
        <v>33410</v>
      </c>
      <c r="D11" s="116">
        <v>37063</v>
      </c>
      <c r="E11" s="116">
        <v>35961</v>
      </c>
      <c r="F11" s="116" t="s">
        <v>134</v>
      </c>
      <c r="G11" s="116">
        <v>35961</v>
      </c>
      <c r="H11" s="298">
        <v>43266</v>
      </c>
      <c r="I11" s="299">
        <v>0</v>
      </c>
      <c r="J11" s="117">
        <v>18900243</v>
      </c>
      <c r="K11" s="235"/>
      <c r="L11" s="497"/>
      <c r="M11" s="502"/>
      <c r="N11" s="502"/>
      <c r="O11" s="501"/>
      <c r="P11" s="502"/>
      <c r="Q11" s="299"/>
      <c r="R11" s="588"/>
      <c r="S11" s="569"/>
    </row>
    <row r="12" spans="1:21" s="235" customFormat="1" ht="12.75" customHeight="1">
      <c r="A12" s="236">
        <f t="shared" si="0"/>
        <v>8</v>
      </c>
      <c r="B12" s="300" t="s">
        <v>44</v>
      </c>
      <c r="C12" s="116">
        <v>33616</v>
      </c>
      <c r="D12" s="116">
        <f>DATE(2022,1,12)</f>
        <v>44573</v>
      </c>
      <c r="E12" s="301">
        <v>37701</v>
      </c>
      <c r="F12" s="301"/>
      <c r="G12" s="301"/>
      <c r="H12" s="298">
        <f>DATE(2022,1,12)</f>
        <v>44573</v>
      </c>
      <c r="I12" s="299">
        <v>1141.08</v>
      </c>
      <c r="J12" s="117">
        <v>18900293</v>
      </c>
      <c r="K12" s="625"/>
      <c r="L12" s="497"/>
      <c r="M12" s="617"/>
      <c r="N12" s="617"/>
      <c r="O12" s="618"/>
      <c r="P12" s="617"/>
      <c r="Q12" s="299"/>
      <c r="R12" s="65"/>
      <c r="S12" s="299"/>
      <c r="T12" s="569"/>
      <c r="U12" s="32"/>
    </row>
    <row r="13" spans="1:21" s="235" customFormat="1" ht="12.75" customHeight="1">
      <c r="A13" s="236">
        <f t="shared" si="0"/>
        <v>9</v>
      </c>
      <c r="B13" s="300" t="s">
        <v>45</v>
      </c>
      <c r="C13" s="116">
        <v>33616</v>
      </c>
      <c r="D13" s="116">
        <f>DATE(2022,1,13)</f>
        <v>44574</v>
      </c>
      <c r="E13" s="301">
        <v>37701</v>
      </c>
      <c r="F13" s="301"/>
      <c r="G13" s="301"/>
      <c r="H13" s="298">
        <f>DATE(2022,1,13)</f>
        <v>44574</v>
      </c>
      <c r="I13" s="299">
        <v>2662.56</v>
      </c>
      <c r="J13" s="117">
        <v>18900303</v>
      </c>
      <c r="K13" s="625"/>
      <c r="L13" s="619"/>
      <c r="M13" s="617"/>
      <c r="N13" s="617"/>
      <c r="O13" s="618"/>
      <c r="P13" s="617"/>
      <c r="Q13" s="299"/>
      <c r="R13" s="65"/>
      <c r="S13" s="299"/>
      <c r="T13" s="569"/>
      <c r="U13" s="32"/>
    </row>
    <row r="14" spans="1:21" s="235" customFormat="1" ht="12.75" customHeight="1">
      <c r="A14" s="236">
        <f t="shared" si="0"/>
        <v>10</v>
      </c>
      <c r="B14" s="300" t="s">
        <v>125</v>
      </c>
      <c r="C14" s="116">
        <v>33828</v>
      </c>
      <c r="D14" s="116">
        <v>44785</v>
      </c>
      <c r="E14" s="301">
        <v>37770</v>
      </c>
      <c r="F14" s="301"/>
      <c r="G14" s="301"/>
      <c r="H14" s="298">
        <v>44785</v>
      </c>
      <c r="I14" s="299">
        <v>62485.68</v>
      </c>
      <c r="J14" s="117">
        <v>18900323</v>
      </c>
      <c r="K14" s="625"/>
      <c r="L14" s="619"/>
      <c r="M14" s="617"/>
      <c r="N14" s="617"/>
      <c r="O14" s="618"/>
      <c r="P14" s="617"/>
      <c r="Q14" s="299"/>
      <c r="R14" s="65"/>
      <c r="S14" s="299"/>
      <c r="T14" s="569"/>
      <c r="U14" s="32"/>
    </row>
    <row r="15" spans="1:21" s="235" customFormat="1" ht="12.75" customHeight="1">
      <c r="A15" s="236">
        <f t="shared" si="0"/>
        <v>11</v>
      </c>
      <c r="B15" s="300" t="s">
        <v>146</v>
      </c>
      <c r="C15" s="116">
        <v>34199</v>
      </c>
      <c r="D15" s="116">
        <v>45156</v>
      </c>
      <c r="E15" s="301">
        <v>37851</v>
      </c>
      <c r="H15" s="298">
        <v>45156</v>
      </c>
      <c r="I15" s="299">
        <v>10655.88</v>
      </c>
      <c r="J15" s="117">
        <v>18900353</v>
      </c>
      <c r="K15" s="625"/>
      <c r="L15" s="619"/>
      <c r="M15" s="617"/>
      <c r="N15" s="617"/>
      <c r="O15" s="618"/>
      <c r="P15" s="617"/>
      <c r="Q15" s="299"/>
      <c r="R15" s="299"/>
      <c r="S15" s="588"/>
      <c r="T15" s="569"/>
      <c r="U15" s="32"/>
    </row>
    <row r="16" spans="1:21" s="235" customFormat="1" ht="12.75" customHeight="1">
      <c r="A16" s="236">
        <f t="shared" si="0"/>
        <v>12</v>
      </c>
      <c r="B16" s="115" t="s">
        <v>139</v>
      </c>
      <c r="C16" s="116">
        <v>33161</v>
      </c>
      <c r="D16" s="116">
        <v>35718</v>
      </c>
      <c r="E16" s="116">
        <v>34372</v>
      </c>
      <c r="F16" s="116" t="s">
        <v>135</v>
      </c>
      <c r="G16" s="116">
        <v>34366</v>
      </c>
      <c r="H16" s="298">
        <v>45323</v>
      </c>
      <c r="I16" s="299">
        <v>168880.08</v>
      </c>
      <c r="J16" s="117">
        <v>18900173</v>
      </c>
      <c r="K16" s="625"/>
      <c r="L16" s="497"/>
      <c r="M16" s="617"/>
      <c r="N16" s="617"/>
      <c r="O16" s="618"/>
      <c r="P16" s="617"/>
      <c r="Q16" s="299"/>
      <c r="R16" s="299"/>
      <c r="S16" s="630"/>
      <c r="T16" s="32"/>
      <c r="U16" s="32"/>
    </row>
    <row r="17" spans="1:21" s="235" customFormat="1" ht="12.75" customHeight="1">
      <c r="A17" s="236">
        <f t="shared" si="0"/>
        <v>13</v>
      </c>
      <c r="B17" s="115" t="s">
        <v>123</v>
      </c>
      <c r="C17" s="116">
        <v>35587</v>
      </c>
      <c r="D17" s="116">
        <v>46539</v>
      </c>
      <c r="E17" s="116">
        <v>38504</v>
      </c>
      <c r="F17" s="116"/>
      <c r="G17" s="116"/>
      <c r="H17" s="298">
        <v>46539</v>
      </c>
      <c r="I17" s="299">
        <v>229804.2</v>
      </c>
      <c r="J17" s="117">
        <v>18900193</v>
      </c>
      <c r="K17" s="625"/>
      <c r="L17" s="497"/>
      <c r="M17" s="617"/>
      <c r="N17" s="617"/>
      <c r="O17" s="618"/>
      <c r="P17" s="617"/>
      <c r="Q17" s="299"/>
      <c r="R17" s="299"/>
      <c r="S17" s="299"/>
      <c r="T17" s="32"/>
      <c r="U17" s="32"/>
    </row>
    <row r="18" spans="1:21" s="235" customFormat="1" ht="12.75" customHeight="1">
      <c r="A18" s="236">
        <f t="shared" si="0"/>
        <v>14</v>
      </c>
      <c r="B18" s="300" t="s">
        <v>40</v>
      </c>
      <c r="C18" s="116">
        <v>33457</v>
      </c>
      <c r="D18" s="116">
        <f>DATE(2021,8,1)</f>
        <v>44409</v>
      </c>
      <c r="E18" s="301">
        <v>37691</v>
      </c>
      <c r="F18" s="301" t="s">
        <v>136</v>
      </c>
      <c r="G18" s="301">
        <v>37691</v>
      </c>
      <c r="H18" s="298">
        <v>47908</v>
      </c>
      <c r="I18" s="299">
        <v>45480.480000000003</v>
      </c>
      <c r="J18" s="117">
        <v>18900253</v>
      </c>
      <c r="K18" s="625"/>
      <c r="L18" s="497"/>
      <c r="M18" s="617"/>
      <c r="N18" s="617"/>
      <c r="O18" s="618"/>
      <c r="P18" s="617"/>
      <c r="Q18" s="299"/>
      <c r="R18" s="299"/>
      <c r="S18" s="631"/>
      <c r="T18" s="32"/>
      <c r="U18" s="32"/>
    </row>
    <row r="19" spans="1:21" s="235" customFormat="1" ht="12.75" customHeight="1">
      <c r="A19" s="236">
        <f t="shared" si="0"/>
        <v>15</v>
      </c>
      <c r="B19" s="300" t="s">
        <v>41</v>
      </c>
      <c r="C19" s="116">
        <v>33457</v>
      </c>
      <c r="D19" s="116">
        <f>DATE(2021,8,1)</f>
        <v>44409</v>
      </c>
      <c r="E19" s="301">
        <v>37691</v>
      </c>
      <c r="F19" s="301" t="s">
        <v>136</v>
      </c>
      <c r="G19" s="301">
        <v>37691</v>
      </c>
      <c r="H19" s="298">
        <v>47908</v>
      </c>
      <c r="I19" s="299">
        <v>34561.440000000002</v>
      </c>
      <c r="J19" s="117">
        <v>18900263</v>
      </c>
      <c r="K19" s="625"/>
      <c r="L19" s="497"/>
      <c r="M19" s="617"/>
      <c r="N19" s="617"/>
      <c r="O19" s="618"/>
      <c r="P19" s="617"/>
      <c r="Q19" s="299"/>
      <c r="R19" s="299"/>
      <c r="S19" s="588"/>
      <c r="T19" s="32"/>
      <c r="U19" s="32"/>
    </row>
    <row r="20" spans="1:21" s="235" customFormat="1" ht="12.75" customHeight="1">
      <c r="A20" s="236">
        <f t="shared" si="0"/>
        <v>16</v>
      </c>
      <c r="B20" s="300" t="s">
        <v>42</v>
      </c>
      <c r="C20" s="116">
        <v>33664</v>
      </c>
      <c r="D20" s="116">
        <f>DATE(2022,3,1)</f>
        <v>44621</v>
      </c>
      <c r="E20" s="301">
        <v>37691</v>
      </c>
      <c r="F20" s="301" t="s">
        <v>136</v>
      </c>
      <c r="G20" s="301">
        <v>37691</v>
      </c>
      <c r="H20" s="298">
        <v>47908</v>
      </c>
      <c r="I20" s="299">
        <v>105825.48</v>
      </c>
      <c r="J20" s="117">
        <v>18900273</v>
      </c>
      <c r="K20" s="625"/>
      <c r="L20" s="497"/>
      <c r="M20" s="617"/>
      <c r="N20" s="617"/>
      <c r="O20" s="618"/>
      <c r="P20" s="617"/>
      <c r="Q20" s="299"/>
      <c r="R20" s="299"/>
      <c r="S20" s="588"/>
      <c r="T20" s="32"/>
      <c r="U20" s="32"/>
    </row>
    <row r="21" spans="1:21" s="235" customFormat="1" ht="12.75" customHeight="1">
      <c r="A21" s="236">
        <f t="shared" si="0"/>
        <v>17</v>
      </c>
      <c r="B21" s="300" t="s">
        <v>43</v>
      </c>
      <c r="C21" s="116">
        <v>33664</v>
      </c>
      <c r="D21" s="116">
        <f>DATE(2022,3,1)</f>
        <v>44621</v>
      </c>
      <c r="E21" s="301">
        <v>37691</v>
      </c>
      <c r="F21" s="301" t="s">
        <v>136</v>
      </c>
      <c r="G21" s="301">
        <v>37691</v>
      </c>
      <c r="H21" s="298">
        <v>47908</v>
      </c>
      <c r="I21" s="299">
        <v>32297.759999999998</v>
      </c>
      <c r="J21" s="117">
        <v>18900283</v>
      </c>
      <c r="K21" s="625"/>
      <c r="L21" s="497"/>
      <c r="M21" s="617"/>
      <c r="N21" s="617"/>
      <c r="O21" s="618"/>
      <c r="P21" s="617"/>
      <c r="Q21" s="299"/>
      <c r="R21" s="299"/>
    </row>
    <row r="22" spans="1:21" s="235" customFormat="1" ht="12.75" customHeight="1">
      <c r="A22" s="236">
        <f t="shared" si="0"/>
        <v>18</v>
      </c>
      <c r="B22" s="300" t="s">
        <v>261</v>
      </c>
      <c r="C22" s="116">
        <v>37691</v>
      </c>
      <c r="D22" s="116">
        <v>47908</v>
      </c>
      <c r="E22" s="301">
        <v>41449</v>
      </c>
      <c r="F22" s="301" t="s">
        <v>262</v>
      </c>
      <c r="G22" s="301">
        <v>41417</v>
      </c>
      <c r="H22" s="298">
        <v>47908</v>
      </c>
      <c r="I22" s="299">
        <v>299128.68</v>
      </c>
      <c r="J22" s="117">
        <v>18900433</v>
      </c>
      <c r="K22" s="625"/>
      <c r="L22" s="497"/>
      <c r="M22" s="617"/>
      <c r="N22" s="617"/>
      <c r="O22" s="618"/>
      <c r="P22" s="617"/>
      <c r="Q22" s="299"/>
      <c r="R22" s="299"/>
    </row>
    <row r="23" spans="1:21" s="235" customFormat="1" ht="12.75" customHeight="1">
      <c r="A23" s="236">
        <f t="shared" si="0"/>
        <v>19</v>
      </c>
      <c r="B23" s="300" t="s">
        <v>261</v>
      </c>
      <c r="C23" s="116">
        <v>37691</v>
      </c>
      <c r="D23" s="116">
        <v>47908</v>
      </c>
      <c r="E23" s="301">
        <v>41449</v>
      </c>
      <c r="F23" s="301" t="s">
        <v>262</v>
      </c>
      <c r="G23" s="301">
        <v>41417</v>
      </c>
      <c r="H23" s="298">
        <v>47908</v>
      </c>
      <c r="I23" s="299">
        <v>50553.24</v>
      </c>
      <c r="J23" s="117">
        <v>18900533</v>
      </c>
      <c r="K23" s="625"/>
      <c r="L23" s="497"/>
      <c r="M23" s="617"/>
      <c r="N23" s="617"/>
      <c r="O23" s="618"/>
      <c r="P23" s="617"/>
      <c r="Q23" s="299"/>
      <c r="R23" s="299"/>
    </row>
    <row r="24" spans="1:21" s="235" customFormat="1" ht="12.75" customHeight="1">
      <c r="A24" s="236">
        <f>A23+1</f>
        <v>20</v>
      </c>
      <c r="B24" s="115" t="s">
        <v>101</v>
      </c>
      <c r="C24" s="116">
        <v>38183</v>
      </c>
      <c r="D24" s="116">
        <v>38913</v>
      </c>
      <c r="E24" s="116">
        <v>38499</v>
      </c>
      <c r="F24" s="116" t="s">
        <v>102</v>
      </c>
      <c r="G24" s="116">
        <v>38499</v>
      </c>
      <c r="H24" s="298">
        <v>49456</v>
      </c>
      <c r="I24" s="299">
        <f>17086.56</f>
        <v>17086.560000000001</v>
      </c>
      <c r="J24" s="117">
        <v>18900183</v>
      </c>
      <c r="K24" s="625"/>
      <c r="L24" s="497"/>
      <c r="M24" s="617"/>
      <c r="N24" s="617"/>
      <c r="O24" s="618"/>
      <c r="P24" s="617"/>
      <c r="Q24" s="299"/>
      <c r="R24" s="299"/>
    </row>
    <row r="25" spans="1:21" s="235" customFormat="1" ht="12.75" customHeight="1">
      <c r="A25" s="236">
        <f t="shared" si="0"/>
        <v>21</v>
      </c>
      <c r="B25" s="115" t="s">
        <v>29</v>
      </c>
      <c r="C25" s="116">
        <v>37035</v>
      </c>
      <c r="D25" s="116">
        <v>51682</v>
      </c>
      <c r="E25" s="116">
        <v>38898</v>
      </c>
      <c r="F25" s="116" t="s">
        <v>137</v>
      </c>
      <c r="G25" s="116">
        <v>38898</v>
      </c>
      <c r="H25" s="298">
        <v>49841</v>
      </c>
      <c r="I25" s="299">
        <f>(16418.45*12)</f>
        <v>197021.40000000002</v>
      </c>
      <c r="J25" s="117">
        <v>18900373</v>
      </c>
      <c r="K25" s="625"/>
      <c r="L25" s="497"/>
      <c r="M25" s="617"/>
      <c r="N25" s="617"/>
      <c r="O25" s="618"/>
      <c r="P25" s="617"/>
      <c r="Q25" s="299"/>
      <c r="R25" s="299"/>
    </row>
    <row r="26" spans="1:21" s="235" customFormat="1" ht="12.75" customHeight="1">
      <c r="A26" s="236">
        <f t="shared" si="0"/>
        <v>22</v>
      </c>
      <c r="B26" s="115" t="s">
        <v>253</v>
      </c>
      <c r="C26" s="116">
        <v>33117</v>
      </c>
      <c r="D26" s="116">
        <v>44075</v>
      </c>
      <c r="E26" s="116">
        <v>40900</v>
      </c>
      <c r="F26" s="116" t="s">
        <v>254</v>
      </c>
      <c r="G26" s="116">
        <v>40869</v>
      </c>
      <c r="H26" s="298">
        <v>55472</v>
      </c>
      <c r="I26" s="299">
        <v>400518.84</v>
      </c>
      <c r="J26" s="117">
        <v>18900393</v>
      </c>
      <c r="K26" s="625"/>
      <c r="L26" s="497"/>
      <c r="M26" s="618"/>
      <c r="N26" s="618"/>
      <c r="O26" s="618"/>
      <c r="P26" s="618"/>
      <c r="Q26" s="299"/>
      <c r="R26" s="299"/>
    </row>
    <row r="27" spans="1:21" s="235" customFormat="1" ht="12.75" customHeight="1">
      <c r="A27" s="236">
        <f t="shared" si="0"/>
        <v>23</v>
      </c>
      <c r="B27" s="115" t="s">
        <v>293</v>
      </c>
      <c r="C27" s="116">
        <v>38637</v>
      </c>
      <c r="D27" s="116">
        <v>42278</v>
      </c>
      <c r="E27" s="116">
        <v>42160</v>
      </c>
      <c r="F27" s="116" t="s">
        <v>295</v>
      </c>
      <c r="G27" s="116">
        <v>42150</v>
      </c>
      <c r="H27" s="298">
        <v>53102</v>
      </c>
      <c r="I27" s="299">
        <v>82302.48</v>
      </c>
      <c r="J27" s="117">
        <v>18900203</v>
      </c>
      <c r="K27" s="625"/>
      <c r="L27" s="497"/>
      <c r="M27" s="618"/>
      <c r="N27" s="618"/>
      <c r="O27" s="618"/>
      <c r="P27" s="618"/>
      <c r="Q27" s="299"/>
      <c r="R27" s="299"/>
    </row>
    <row r="28" spans="1:21" s="235" customFormat="1" ht="12.75" customHeight="1">
      <c r="A28" s="236">
        <f t="shared" si="0"/>
        <v>24</v>
      </c>
      <c r="B28" s="115" t="s">
        <v>294</v>
      </c>
      <c r="C28" s="116">
        <v>39836</v>
      </c>
      <c r="D28" s="116">
        <v>42384</v>
      </c>
      <c r="E28" s="116">
        <v>42160</v>
      </c>
      <c r="F28" s="116" t="s">
        <v>295</v>
      </c>
      <c r="G28" s="116">
        <v>42150</v>
      </c>
      <c r="H28" s="298">
        <v>53102</v>
      </c>
      <c r="I28" s="299">
        <v>316649.76</v>
      </c>
      <c r="J28" s="117">
        <v>18900213</v>
      </c>
      <c r="K28" s="625"/>
      <c r="L28" s="497"/>
      <c r="M28" s="618"/>
      <c r="N28" s="618"/>
      <c r="O28" s="618"/>
      <c r="P28" s="618"/>
      <c r="Q28" s="299"/>
      <c r="R28" s="299"/>
    </row>
    <row r="29" spans="1:21" s="235" customFormat="1" ht="12.75" customHeight="1">
      <c r="A29" s="236">
        <f t="shared" si="0"/>
        <v>25</v>
      </c>
      <c r="B29" s="115" t="s">
        <v>122</v>
      </c>
      <c r="C29" s="116">
        <v>39237</v>
      </c>
      <c r="D29" s="116">
        <v>24624</v>
      </c>
      <c r="E29" s="116">
        <v>43217</v>
      </c>
      <c r="F29" s="116"/>
      <c r="G29" s="116"/>
      <c r="H29" s="298">
        <v>61149</v>
      </c>
      <c r="I29" s="299">
        <v>100652.64</v>
      </c>
      <c r="J29" s="117">
        <v>18900233</v>
      </c>
      <c r="K29" s="625"/>
      <c r="L29" s="497"/>
      <c r="M29" s="618"/>
      <c r="N29" s="618"/>
      <c r="O29" s="618"/>
      <c r="P29" s="618"/>
      <c r="Q29" s="299"/>
      <c r="R29" s="299"/>
    </row>
    <row r="30" spans="1:21" s="32" customFormat="1" ht="12.75" customHeight="1">
      <c r="A30" s="236">
        <f t="shared" si="0"/>
        <v>26</v>
      </c>
      <c r="B30" s="115"/>
      <c r="C30" s="116"/>
      <c r="D30" s="116"/>
      <c r="E30" s="116"/>
      <c r="F30" s="116"/>
      <c r="G30" s="116"/>
      <c r="H30" s="298"/>
      <c r="I30" s="302"/>
      <c r="J30" s="303"/>
      <c r="K30" s="235"/>
    </row>
    <row r="31" spans="1:21" s="32" customFormat="1" ht="15" customHeight="1" thickBot="1">
      <c r="A31" s="236">
        <f t="shared" si="0"/>
        <v>27</v>
      </c>
      <c r="B31" s="113" t="s">
        <v>28</v>
      </c>
      <c r="C31" s="118"/>
      <c r="D31" s="118"/>
      <c r="E31" s="118"/>
      <c r="F31" s="118"/>
      <c r="G31" s="118"/>
      <c r="H31" s="118"/>
      <c r="I31" s="304">
        <f>SUM(I8:I30)</f>
        <v>2157708.2400000002</v>
      </c>
      <c r="J31" s="120"/>
      <c r="K31" s="235"/>
    </row>
    <row r="32" spans="1:21" s="32" customFormat="1" ht="12.75" customHeight="1" thickTop="1">
      <c r="A32" s="236">
        <f t="shared" si="0"/>
        <v>28</v>
      </c>
      <c r="B32" s="121"/>
      <c r="C32" s="122"/>
      <c r="D32" s="122"/>
      <c r="E32" s="122"/>
      <c r="F32" s="122"/>
      <c r="G32" s="122"/>
      <c r="H32" s="122"/>
      <c r="I32" s="65"/>
      <c r="J32" s="119"/>
      <c r="K32" s="235"/>
    </row>
    <row r="33" spans="1:11" s="32" customFormat="1" ht="12.75" customHeight="1">
      <c r="A33" s="236">
        <f t="shared" si="0"/>
        <v>29</v>
      </c>
      <c r="B33" s="121" t="s">
        <v>305</v>
      </c>
      <c r="C33" s="122"/>
      <c r="D33" s="122"/>
      <c r="E33" s="122"/>
      <c r="F33" s="122"/>
      <c r="G33" s="122"/>
      <c r="H33" s="122"/>
      <c r="I33" s="299">
        <f>'1 - Summary'!C30</f>
        <v>8958409240</v>
      </c>
      <c r="J33" s="119"/>
      <c r="K33" s="235"/>
    </row>
    <row r="34" spans="1:11" s="32" customFormat="1" ht="12.75" customHeight="1">
      <c r="A34" s="236">
        <f t="shared" si="0"/>
        <v>30</v>
      </c>
      <c r="B34" s="121"/>
      <c r="C34" s="122"/>
      <c r="D34" s="122"/>
      <c r="E34" s="122"/>
      <c r="F34" s="122"/>
      <c r="G34" s="122"/>
      <c r="H34" s="122"/>
      <c r="I34" s="65"/>
      <c r="J34" s="119"/>
      <c r="K34" s="235"/>
    </row>
    <row r="35" spans="1:11" s="32" customFormat="1" ht="12.75" customHeight="1">
      <c r="A35" s="236">
        <f t="shared" si="0"/>
        <v>31</v>
      </c>
      <c r="B35" s="121" t="s">
        <v>308</v>
      </c>
      <c r="C35" s="122"/>
      <c r="D35" s="122"/>
      <c r="E35" s="122"/>
      <c r="F35" s="122"/>
      <c r="G35" s="122"/>
      <c r="H35" s="122"/>
      <c r="I35" s="582">
        <f>ROUND(I31/I33,4)</f>
        <v>2.0000000000000001E-4</v>
      </c>
      <c r="J35" s="598"/>
      <c r="K35" s="235"/>
    </row>
    <row r="36" spans="1:11" s="32" customFormat="1" ht="12.75" customHeight="1">
      <c r="A36" s="236">
        <f t="shared" si="0"/>
        <v>32</v>
      </c>
      <c r="B36" s="121"/>
      <c r="C36" s="122"/>
      <c r="D36" s="122"/>
      <c r="E36" s="122"/>
      <c r="F36" s="122"/>
      <c r="G36" s="122"/>
      <c r="H36" s="122"/>
      <c r="I36" s="65"/>
      <c r="J36" s="119"/>
      <c r="K36" s="235"/>
    </row>
    <row r="37" spans="1:11" s="32" customFormat="1" ht="12.75" customHeight="1">
      <c r="A37" s="236">
        <f t="shared" si="0"/>
        <v>33</v>
      </c>
      <c r="C37" s="58"/>
      <c r="D37" s="58"/>
      <c r="E37" s="58"/>
      <c r="F37" s="58"/>
      <c r="G37" s="58"/>
      <c r="H37" s="149"/>
      <c r="I37" s="65"/>
      <c r="J37" s="119"/>
      <c r="K37" s="235"/>
    </row>
    <row r="38" spans="1:11" s="32" customFormat="1" ht="12.75" customHeight="1">
      <c r="A38" s="236">
        <f t="shared" si="0"/>
        <v>34</v>
      </c>
      <c r="B38" s="234"/>
      <c r="C38" s="235"/>
      <c r="D38" s="235"/>
      <c r="E38" s="235"/>
      <c r="F38" s="235"/>
      <c r="H38" s="33"/>
      <c r="I38" s="65"/>
      <c r="K38" s="235"/>
    </row>
    <row r="39" spans="1:11" s="32" customFormat="1" ht="12.75" customHeight="1">
      <c r="A39" s="236">
        <f t="shared" si="0"/>
        <v>35</v>
      </c>
      <c r="B39" s="58" t="s">
        <v>141</v>
      </c>
      <c r="H39" s="33"/>
      <c r="I39" s="65"/>
      <c r="J39" s="117"/>
      <c r="K39" s="235"/>
    </row>
    <row r="40" spans="1:11" s="32" customFormat="1" ht="12.75" customHeight="1">
      <c r="A40" s="236">
        <f t="shared" si="0"/>
        <v>36</v>
      </c>
      <c r="B40" s="265" t="s">
        <v>140</v>
      </c>
      <c r="H40" s="33"/>
      <c r="I40" s="33"/>
      <c r="K40" s="235"/>
    </row>
    <row r="41" spans="1:11" s="32" customFormat="1" ht="12.75" customHeight="1">
      <c r="A41" s="237"/>
      <c r="H41" s="33"/>
      <c r="I41" s="33"/>
      <c r="K41" s="235"/>
    </row>
    <row r="42" spans="1:11" s="32" customFormat="1" ht="12.75" customHeight="1">
      <c r="H42" s="33"/>
      <c r="I42" s="33"/>
      <c r="K42" s="235"/>
    </row>
    <row r="43" spans="1:11" s="32" customFormat="1" ht="12.75" customHeight="1">
      <c r="H43" s="33"/>
      <c r="I43" s="224"/>
      <c r="K43" s="235"/>
    </row>
    <row r="44" spans="1:11" s="32" customFormat="1" ht="12.75" customHeight="1">
      <c r="H44" s="33"/>
      <c r="I44" s="33"/>
      <c r="K44" s="235"/>
    </row>
    <row r="45" spans="1:11" s="32" customFormat="1" ht="12.75" customHeight="1">
      <c r="H45" s="33"/>
      <c r="I45" s="33"/>
      <c r="K45" s="235"/>
    </row>
    <row r="46" spans="1:11" s="32" customFormat="1" ht="12.75" customHeight="1">
      <c r="H46" s="33"/>
      <c r="I46" s="33"/>
      <c r="K46" s="235"/>
    </row>
    <row r="47" spans="1:11" s="32" customFormat="1" ht="12.75" customHeight="1">
      <c r="H47" s="33"/>
      <c r="I47" s="33"/>
      <c r="K47" s="235"/>
    </row>
    <row r="48" spans="1:11" s="32" customFormat="1" ht="12.75" customHeight="1">
      <c r="H48" s="33"/>
      <c r="I48" s="33"/>
      <c r="K48" s="235"/>
    </row>
    <row r="49" spans="8:11" s="32" customFormat="1" ht="12.75" customHeight="1">
      <c r="H49" s="33"/>
      <c r="I49" s="33"/>
      <c r="K49" s="235"/>
    </row>
    <row r="50" spans="8:11" s="32" customFormat="1" ht="12.75" customHeight="1">
      <c r="H50" s="33"/>
      <c r="I50" s="33"/>
      <c r="K50" s="235"/>
    </row>
    <row r="51" spans="8:11" s="32" customFormat="1" ht="12.75" customHeight="1">
      <c r="H51" s="33"/>
      <c r="I51" s="33"/>
      <c r="K51" s="235"/>
    </row>
    <row r="52" spans="8:11" s="32" customFormat="1" ht="12.75" customHeight="1">
      <c r="K52" s="235"/>
    </row>
    <row r="53" spans="8:11" s="32" customFormat="1" ht="12.75" customHeight="1">
      <c r="K53" s="235"/>
    </row>
    <row r="54" spans="8:11" s="32" customFormat="1" ht="12.75" customHeight="1">
      <c r="K54" s="235"/>
    </row>
    <row r="55" spans="8:11" s="32" customFormat="1" ht="12.75" customHeight="1">
      <c r="K55" s="235"/>
    </row>
    <row r="56" spans="8:11" s="32" customFormat="1" ht="12.75" customHeight="1">
      <c r="K56" s="235"/>
    </row>
    <row r="57" spans="8:11" s="32" customFormat="1" ht="12.75" customHeight="1">
      <c r="K57" s="235"/>
    </row>
    <row r="58" spans="8:11" s="32" customFormat="1" ht="12.75" customHeight="1">
      <c r="K58" s="235"/>
    </row>
    <row r="59" spans="8:11" s="32" customFormat="1" ht="15.75">
      <c r="K59" s="235"/>
    </row>
    <row r="60" spans="8:11" s="32" customFormat="1" ht="15.75">
      <c r="K60" s="235"/>
    </row>
    <row r="61" spans="8:11" s="32" customFormat="1" ht="15.75">
      <c r="K61" s="235"/>
    </row>
    <row r="62" spans="8:11" s="32" customFormat="1" ht="15.75">
      <c r="K62" s="235"/>
    </row>
    <row r="63" spans="8:11" s="32" customFormat="1" ht="15.75">
      <c r="K63" s="235"/>
    </row>
    <row r="64" spans="8:11" s="32" customFormat="1" ht="15.75">
      <c r="K64" s="235"/>
    </row>
    <row r="65" spans="11:11" s="32" customFormat="1" ht="15.75">
      <c r="K65" s="235"/>
    </row>
    <row r="66" spans="11:11" s="32" customFormat="1" ht="15.75">
      <c r="K66" s="235"/>
    </row>
    <row r="67" spans="11:11" s="32" customFormat="1" ht="15.75">
      <c r="K67" s="235"/>
    </row>
    <row r="68" spans="11:11" s="32" customFormat="1" ht="15.75">
      <c r="K68" s="235"/>
    </row>
    <row r="69" spans="11:11" s="32" customFormat="1" ht="15.75">
      <c r="K69" s="235"/>
    </row>
    <row r="70" spans="11:11" s="32" customFormat="1" ht="15.75">
      <c r="K70" s="235"/>
    </row>
    <row r="71" spans="11:11" s="32" customFormat="1" ht="15.75">
      <c r="K71" s="235"/>
    </row>
    <row r="72" spans="11:11" s="32" customFormat="1" ht="15.75">
      <c r="K72" s="235"/>
    </row>
    <row r="73" spans="11:11" s="32" customFormat="1" ht="15.75">
      <c r="K73" s="235"/>
    </row>
    <row r="74" spans="11:11" s="32" customFormat="1" ht="15.75">
      <c r="K74" s="235"/>
    </row>
    <row r="75" spans="11:11" s="32" customFormat="1" ht="15.75">
      <c r="K75" s="235"/>
    </row>
    <row r="76" spans="11:11" s="32" customFormat="1" ht="15.75">
      <c r="K76" s="235"/>
    </row>
    <row r="77" spans="11:11" s="32" customFormat="1" ht="15.75">
      <c r="K77" s="235"/>
    </row>
    <row r="78" spans="11:11" s="32" customFormat="1" ht="15.75">
      <c r="K78" s="235"/>
    </row>
    <row r="79" spans="11:11" s="32" customFormat="1" ht="15.75">
      <c r="K79" s="235"/>
    </row>
    <row r="80" spans="11:11" s="32" customFormat="1" ht="15.75">
      <c r="K80" s="235"/>
    </row>
    <row r="81" spans="11:11" s="32" customFormat="1" ht="15.75">
      <c r="K81" s="235"/>
    </row>
    <row r="82" spans="11:11" s="32" customFormat="1" ht="15.75">
      <c r="K82" s="235"/>
    </row>
    <row r="83" spans="11:11" s="32" customFormat="1" ht="15.75">
      <c r="K83" s="235"/>
    </row>
  </sheetData>
  <mergeCells count="1">
    <mergeCell ref="B3:D3"/>
  </mergeCells>
  <phoneticPr fontId="25" type="noConversion"/>
  <printOptions horizontalCentered="1"/>
  <pageMargins left="0.2" right="0.2" top="0.75" bottom="0.4" header="0.36" footer="0.17"/>
  <pageSetup orientation="landscape" r:id="rId1"/>
  <headerFooter alignWithMargins="0">
    <oddFooter>&amp;C&amp;A</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D61"/>
  <sheetViews>
    <sheetView workbookViewId="0">
      <selection activeCell="M8" sqref="M8"/>
    </sheetView>
  </sheetViews>
  <sheetFormatPr defaultColWidth="8.83203125" defaultRowHeight="12.75" outlineLevelCol="1"/>
  <cols>
    <col min="1" max="1" width="5.6640625" style="25" bestFit="1" customWidth="1"/>
    <col min="2" max="2" width="7" style="23" customWidth="1"/>
    <col min="3" max="3" width="8.33203125" style="23" customWidth="1"/>
    <col min="4" max="5" width="7.1640625" style="23" customWidth="1"/>
    <col min="6" max="6" width="10" style="26" customWidth="1"/>
    <col min="7" max="7" width="9.83203125" style="23" customWidth="1"/>
    <col min="8" max="8" width="8" style="23" customWidth="1"/>
    <col min="9" max="9" width="7.83203125" style="26" customWidth="1"/>
    <col min="10" max="10" width="10.5" style="23" customWidth="1"/>
    <col min="11" max="14" width="9.1640625" style="23" customWidth="1"/>
    <col min="15" max="15" width="9.83203125" style="23" customWidth="1"/>
    <col min="16" max="16" width="9.1640625" style="23" customWidth="1"/>
    <col min="17" max="17" width="9.83203125" style="23" customWidth="1"/>
    <col min="18" max="22" width="8.83203125" style="23" customWidth="1"/>
    <col min="23" max="24" width="6" style="23" customWidth="1"/>
    <col min="25" max="25" width="8.83203125" style="23" customWidth="1" outlineLevel="1"/>
    <col min="26" max="26" width="10.83203125" style="23" customWidth="1" outlineLevel="1"/>
    <col min="27" max="27" width="8.83203125" style="23" customWidth="1" outlineLevel="1"/>
    <col min="28" max="16384" width="8.83203125" style="23"/>
  </cols>
  <sheetData>
    <row r="1" spans="1:26" ht="12.75" customHeight="1">
      <c r="A1" s="233" t="s">
        <v>96</v>
      </c>
      <c r="B1" s="155"/>
      <c r="C1" s="155"/>
      <c r="D1" s="154"/>
      <c r="E1" s="156"/>
      <c r="F1" s="154"/>
      <c r="G1" s="155"/>
      <c r="H1" s="155"/>
      <c r="I1" s="155"/>
    </row>
    <row r="2" spans="1:26" s="57" customFormat="1" ht="12.75" customHeight="1">
      <c r="A2" s="267" t="e">
        <f>#REF!</f>
        <v>#REF!</v>
      </c>
      <c r="B2" s="157"/>
      <c r="C2" s="157"/>
      <c r="D2" s="157"/>
      <c r="E2" s="158"/>
      <c r="F2" s="157"/>
      <c r="G2" s="159"/>
      <c r="H2" s="158"/>
      <c r="I2" s="157"/>
      <c r="J2" s="198"/>
      <c r="K2" s="198"/>
      <c r="L2" s="198"/>
      <c r="M2" s="198"/>
      <c r="N2" s="198"/>
      <c r="O2" s="198"/>
      <c r="P2" s="198"/>
      <c r="Q2" s="198"/>
      <c r="R2" s="198"/>
      <c r="S2" s="198"/>
      <c r="T2" s="198"/>
      <c r="U2" s="198"/>
      <c r="V2" s="198"/>
    </row>
    <row r="3" spans="1:26" s="57" customFormat="1" ht="12.75" customHeight="1">
      <c r="A3" s="267"/>
      <c r="B3" s="157"/>
      <c r="C3" s="157"/>
      <c r="D3" s="157"/>
      <c r="E3" s="158"/>
      <c r="F3" s="157"/>
      <c r="G3" s="159"/>
      <c r="H3" s="158"/>
      <c r="I3" s="157"/>
      <c r="J3" s="198"/>
      <c r="K3" s="198"/>
      <c r="L3" s="198"/>
      <c r="M3" s="198"/>
      <c r="N3" s="198"/>
      <c r="O3" s="198"/>
      <c r="P3" s="198"/>
      <c r="Q3" s="198"/>
      <c r="R3" s="198"/>
      <c r="S3" s="198"/>
      <c r="T3" s="198"/>
      <c r="U3" s="198"/>
      <c r="V3" s="198"/>
    </row>
    <row r="4" spans="1:26" ht="11.1" customHeight="1">
      <c r="A4" s="179" t="s">
        <v>5</v>
      </c>
      <c r="B4" s="179" t="s">
        <v>27</v>
      </c>
      <c r="C4" s="179" t="s">
        <v>52</v>
      </c>
      <c r="D4" s="179" t="s">
        <v>64</v>
      </c>
      <c r="E4" s="179" t="s">
        <v>65</v>
      </c>
      <c r="F4" s="179" t="s">
        <v>66</v>
      </c>
      <c r="G4" s="179" t="s">
        <v>67</v>
      </c>
      <c r="H4" s="179" t="s">
        <v>68</v>
      </c>
      <c r="I4" s="179" t="s">
        <v>69</v>
      </c>
      <c r="J4" s="179" t="s">
        <v>71</v>
      </c>
      <c r="K4" s="179" t="s">
        <v>72</v>
      </c>
      <c r="L4" s="179" t="s">
        <v>73</v>
      </c>
      <c r="M4" s="179" t="s">
        <v>74</v>
      </c>
      <c r="N4" s="179" t="s">
        <v>75</v>
      </c>
      <c r="O4" s="179" t="s">
        <v>76</v>
      </c>
      <c r="P4" s="179" t="s">
        <v>87</v>
      </c>
      <c r="Q4" s="179" t="s">
        <v>88</v>
      </c>
      <c r="R4" s="179" t="s">
        <v>89</v>
      </c>
      <c r="S4" s="179" t="s">
        <v>90</v>
      </c>
      <c r="T4" s="179" t="s">
        <v>91</v>
      </c>
      <c r="U4" s="179" t="s">
        <v>92</v>
      </c>
      <c r="V4" s="179" t="s">
        <v>168</v>
      </c>
      <c r="Y4" s="471" t="s">
        <v>199</v>
      </c>
    </row>
    <row r="5" spans="1:26" ht="33.75">
      <c r="A5" s="360">
        <v>1</v>
      </c>
      <c r="B5" s="361" t="s">
        <v>127</v>
      </c>
      <c r="C5" s="361" t="s">
        <v>100</v>
      </c>
      <c r="D5" s="361" t="s">
        <v>57</v>
      </c>
      <c r="E5" s="361" t="s">
        <v>104</v>
      </c>
      <c r="F5" s="361" t="s">
        <v>117</v>
      </c>
      <c r="G5" s="361" t="s">
        <v>297</v>
      </c>
      <c r="H5" s="361" t="s">
        <v>298</v>
      </c>
      <c r="I5" s="361" t="s">
        <v>80</v>
      </c>
      <c r="J5" s="362" t="e">
        <f>'2 - CapStructure'!#REF!</f>
        <v>#REF!</v>
      </c>
      <c r="K5" s="362" t="e">
        <f>'2 - CapStructure'!#REF!</f>
        <v>#REF!</v>
      </c>
      <c r="L5" s="362" t="e">
        <f>'2 - CapStructure'!#REF!</f>
        <v>#REF!</v>
      </c>
      <c r="M5" s="362">
        <f>'2 - CapStructure'!C6</f>
        <v>44012</v>
      </c>
      <c r="N5" s="362">
        <f>'2 - CapStructure'!D6</f>
        <v>44043</v>
      </c>
      <c r="O5" s="362">
        <f>'2 - CapStructure'!E6</f>
        <v>44074</v>
      </c>
      <c r="P5" s="362">
        <f>'2 - CapStructure'!F6</f>
        <v>44104</v>
      </c>
      <c r="Q5" s="362">
        <f>'2 - CapStructure'!G6</f>
        <v>44135</v>
      </c>
      <c r="R5" s="362">
        <f>'2 - CapStructure'!H6</f>
        <v>44165</v>
      </c>
      <c r="S5" s="362">
        <f>'2 - CapStructure'!I6</f>
        <v>44196</v>
      </c>
      <c r="T5" s="362">
        <f>'2 - CapStructure'!J6</f>
        <v>44227</v>
      </c>
      <c r="U5" s="362">
        <f>'2 - CapStructure'!K6</f>
        <v>44255</v>
      </c>
      <c r="V5" s="362">
        <f>'2 - CapStructure'!L6</f>
        <v>44286</v>
      </c>
      <c r="Y5" s="472" t="s">
        <v>38</v>
      </c>
      <c r="Z5" s="472" t="s">
        <v>200</v>
      </c>
    </row>
    <row r="6" spans="1:26">
      <c r="A6" s="133">
        <v>2</v>
      </c>
      <c r="B6" s="137" t="s">
        <v>23</v>
      </c>
      <c r="C6" s="281">
        <v>7.3499999999999996E-2</v>
      </c>
      <c r="D6" s="282">
        <v>34953</v>
      </c>
      <c r="E6" s="282">
        <v>42258</v>
      </c>
      <c r="F6" s="271">
        <f t="shared" ref="F6:F27" si="0">ROUND(((+J6+V6)+(SUM(K6:U6)*2))/24,0)</f>
        <v>7083333</v>
      </c>
      <c r="G6" s="283">
        <v>100</v>
      </c>
      <c r="H6" s="182">
        <f t="shared" ref="H6:H27" si="1">ROUND(YIELD(D6,E6,C6,G6,100,2,2),4)</f>
        <v>7.3499999999999996E-2</v>
      </c>
      <c r="I6" s="271">
        <f t="shared" ref="I6:I27" si="2">ROUND(+H6*F6,0)</f>
        <v>520625</v>
      </c>
      <c r="J6" s="271">
        <v>10000000</v>
      </c>
      <c r="K6" s="271">
        <v>10000000</v>
      </c>
      <c r="L6" s="271">
        <v>10000000</v>
      </c>
      <c r="M6" s="271">
        <v>10000000</v>
      </c>
      <c r="N6" s="271">
        <v>10000000</v>
      </c>
      <c r="O6" s="271">
        <v>10000000</v>
      </c>
      <c r="P6" s="271">
        <v>10000000</v>
      </c>
      <c r="Q6" s="271">
        <v>10000000</v>
      </c>
      <c r="R6" s="271">
        <v>10000000</v>
      </c>
      <c r="S6" s="271"/>
      <c r="T6" s="271"/>
      <c r="U6" s="271"/>
      <c r="V6" s="271"/>
      <c r="Y6" s="271">
        <f t="shared" ref="Y6:Y27" si="3">H6*V6</f>
        <v>0</v>
      </c>
    </row>
    <row r="7" spans="1:26" s="27" customFormat="1">
      <c r="A7" s="133">
        <f t="shared" ref="A7:A22" si="4">A6+1</f>
        <v>3</v>
      </c>
      <c r="B7" s="137" t="s">
        <v>23</v>
      </c>
      <c r="C7" s="281">
        <v>7.3599999999999999E-2</v>
      </c>
      <c r="D7" s="282">
        <v>34953</v>
      </c>
      <c r="E7" s="282">
        <v>42262</v>
      </c>
      <c r="F7" s="271">
        <f t="shared" si="0"/>
        <v>1416667</v>
      </c>
      <c r="G7" s="283">
        <v>100</v>
      </c>
      <c r="H7" s="182">
        <f t="shared" si="1"/>
        <v>7.3599999999999999E-2</v>
      </c>
      <c r="I7" s="271">
        <f t="shared" si="2"/>
        <v>104267</v>
      </c>
      <c r="J7" s="271">
        <v>2000000</v>
      </c>
      <c r="K7" s="271">
        <v>2000000</v>
      </c>
      <c r="L7" s="271">
        <v>2000000</v>
      </c>
      <c r="M7" s="271">
        <v>2000000</v>
      </c>
      <c r="N7" s="271">
        <v>2000000</v>
      </c>
      <c r="O7" s="271">
        <v>2000000</v>
      </c>
      <c r="P7" s="271">
        <v>2000000</v>
      </c>
      <c r="Q7" s="271">
        <v>2000000</v>
      </c>
      <c r="R7" s="271">
        <v>2000000</v>
      </c>
      <c r="S7" s="271"/>
      <c r="T7" s="271"/>
      <c r="U7" s="271"/>
      <c r="V7" s="271"/>
      <c r="Y7" s="271">
        <f t="shared" si="3"/>
        <v>0</v>
      </c>
      <c r="Z7" s="23"/>
    </row>
    <row r="8" spans="1:26" s="27" customFormat="1">
      <c r="A8" s="133">
        <f t="shared" si="4"/>
        <v>4</v>
      </c>
      <c r="B8" s="137" t="s">
        <v>95</v>
      </c>
      <c r="C8" s="281">
        <v>5.1970000000000002E-2</v>
      </c>
      <c r="D8" s="282">
        <v>38637</v>
      </c>
      <c r="E8" s="282">
        <v>42278</v>
      </c>
      <c r="F8" s="271">
        <f t="shared" si="0"/>
        <v>68750000</v>
      </c>
      <c r="G8" s="283">
        <v>100</v>
      </c>
      <c r="H8" s="182">
        <f t="shared" si="1"/>
        <v>5.1999999999999998E-2</v>
      </c>
      <c r="I8" s="271">
        <f>ROUND(+H8*F8,0)</f>
        <v>3575000</v>
      </c>
      <c r="J8" s="271">
        <v>150000000</v>
      </c>
      <c r="K8" s="271">
        <v>150000000</v>
      </c>
      <c r="L8" s="271">
        <v>150000000</v>
      </c>
      <c r="M8" s="271">
        <v>150000000</v>
      </c>
      <c r="N8" s="271">
        <v>150000000</v>
      </c>
      <c r="O8" s="271">
        <v>150000000</v>
      </c>
      <c r="P8" s="271"/>
      <c r="Q8" s="271"/>
      <c r="R8" s="271"/>
      <c r="S8" s="271"/>
      <c r="T8" s="271"/>
      <c r="U8" s="271"/>
      <c r="V8" s="271"/>
      <c r="Y8" s="271">
        <f t="shared" si="3"/>
        <v>0</v>
      </c>
      <c r="Z8" s="23"/>
    </row>
    <row r="9" spans="1:26" s="27" customFormat="1">
      <c r="A9" s="133">
        <f t="shared" si="4"/>
        <v>5</v>
      </c>
      <c r="B9" s="137" t="s">
        <v>95</v>
      </c>
      <c r="C9" s="281">
        <v>6.7500000000000004E-2</v>
      </c>
      <c r="D9" s="282">
        <v>39836</v>
      </c>
      <c r="E9" s="282">
        <v>42384</v>
      </c>
      <c r="F9" s="271">
        <f t="shared" si="0"/>
        <v>114583333</v>
      </c>
      <c r="G9" s="283">
        <v>100</v>
      </c>
      <c r="H9" s="182">
        <f t="shared" si="1"/>
        <v>6.7500000000000004E-2</v>
      </c>
      <c r="I9" s="271">
        <f>ROUND(+H9*F9,0)</f>
        <v>7734375</v>
      </c>
      <c r="J9" s="271">
        <v>250000000</v>
      </c>
      <c r="K9" s="271">
        <v>250000000</v>
      </c>
      <c r="L9" s="271">
        <v>250000000</v>
      </c>
      <c r="M9" s="271">
        <v>250000000</v>
      </c>
      <c r="N9" s="271">
        <v>250000000</v>
      </c>
      <c r="O9" s="271">
        <v>250000000</v>
      </c>
      <c r="P9" s="271"/>
      <c r="Q9" s="271"/>
      <c r="R9" s="271"/>
      <c r="S9" s="271"/>
      <c r="T9" s="271"/>
      <c r="U9" s="271"/>
      <c r="V9" s="271"/>
      <c r="Y9" s="271">
        <f t="shared" si="3"/>
        <v>0</v>
      </c>
      <c r="Z9" s="23"/>
    </row>
    <row r="10" spans="1:26" s="27" customFormat="1">
      <c r="A10" s="133">
        <f t="shared" si="4"/>
        <v>6</v>
      </c>
      <c r="B10" s="137" t="s">
        <v>21</v>
      </c>
      <c r="C10" s="281">
        <v>6.7400000000000002E-2</v>
      </c>
      <c r="D10" s="282">
        <v>35961</v>
      </c>
      <c r="E10" s="282">
        <v>43266</v>
      </c>
      <c r="F10" s="271">
        <f t="shared" si="0"/>
        <v>200000000</v>
      </c>
      <c r="G10" s="283">
        <v>100</v>
      </c>
      <c r="H10" s="182">
        <f t="shared" si="1"/>
        <v>6.7400000000000002E-2</v>
      </c>
      <c r="I10" s="271">
        <f t="shared" si="2"/>
        <v>13480000</v>
      </c>
      <c r="J10" s="271">
        <v>200000000</v>
      </c>
      <c r="K10" s="271">
        <v>200000000</v>
      </c>
      <c r="L10" s="271">
        <v>200000000</v>
      </c>
      <c r="M10" s="271">
        <v>200000000</v>
      </c>
      <c r="N10" s="271">
        <v>200000000</v>
      </c>
      <c r="O10" s="271">
        <v>200000000</v>
      </c>
      <c r="P10" s="271">
        <v>200000000</v>
      </c>
      <c r="Q10" s="271">
        <v>200000000</v>
      </c>
      <c r="R10" s="271">
        <v>200000000</v>
      </c>
      <c r="S10" s="271">
        <v>200000000</v>
      </c>
      <c r="T10" s="271">
        <v>200000000</v>
      </c>
      <c r="U10" s="271">
        <v>200000000</v>
      </c>
      <c r="V10" s="271">
        <v>200000000</v>
      </c>
      <c r="Y10" s="271">
        <f t="shared" si="3"/>
        <v>13480000</v>
      </c>
    </row>
    <row r="11" spans="1:26" s="28" customFormat="1">
      <c r="A11" s="133">
        <f t="shared" si="4"/>
        <v>7</v>
      </c>
      <c r="B11" s="137" t="s">
        <v>23</v>
      </c>
      <c r="C11" s="281">
        <v>7.1499999999999994E-2</v>
      </c>
      <c r="D11" s="282">
        <v>35053</v>
      </c>
      <c r="E11" s="282">
        <v>46010</v>
      </c>
      <c r="F11" s="271">
        <f t="shared" si="0"/>
        <v>15000000</v>
      </c>
      <c r="G11" s="283">
        <v>100</v>
      </c>
      <c r="H11" s="182">
        <f t="shared" si="1"/>
        <v>7.1499999999999994E-2</v>
      </c>
      <c r="I11" s="271">
        <f t="shared" si="2"/>
        <v>1072500</v>
      </c>
      <c r="J11" s="271">
        <v>15000000</v>
      </c>
      <c r="K11" s="271">
        <v>15000000</v>
      </c>
      <c r="L11" s="271">
        <v>15000000</v>
      </c>
      <c r="M11" s="271">
        <v>15000000</v>
      </c>
      <c r="N11" s="271">
        <v>15000000</v>
      </c>
      <c r="O11" s="271">
        <v>15000000</v>
      </c>
      <c r="P11" s="271">
        <v>15000000</v>
      </c>
      <c r="Q11" s="271">
        <v>15000000</v>
      </c>
      <c r="R11" s="271">
        <v>15000000</v>
      </c>
      <c r="S11" s="271">
        <v>15000000</v>
      </c>
      <c r="T11" s="271">
        <v>15000000</v>
      </c>
      <c r="U11" s="271">
        <v>15000000</v>
      </c>
      <c r="V11" s="271">
        <v>15000000</v>
      </c>
      <c r="Y11" s="271">
        <f t="shared" si="3"/>
        <v>1072500</v>
      </c>
      <c r="Z11" s="27"/>
    </row>
    <row r="12" spans="1:26" s="28" customFormat="1">
      <c r="A12" s="133">
        <f t="shared" si="4"/>
        <v>8</v>
      </c>
      <c r="B12" s="137" t="s">
        <v>23</v>
      </c>
      <c r="C12" s="281">
        <v>7.1999999999999995E-2</v>
      </c>
      <c r="D12" s="282">
        <v>35054</v>
      </c>
      <c r="E12" s="282">
        <v>46013</v>
      </c>
      <c r="F12" s="271">
        <f t="shared" si="0"/>
        <v>2000000</v>
      </c>
      <c r="G12" s="283">
        <v>100</v>
      </c>
      <c r="H12" s="182">
        <f t="shared" si="1"/>
        <v>7.1999999999999995E-2</v>
      </c>
      <c r="I12" s="271">
        <f t="shared" si="2"/>
        <v>144000</v>
      </c>
      <c r="J12" s="271">
        <v>2000000</v>
      </c>
      <c r="K12" s="271">
        <v>2000000</v>
      </c>
      <c r="L12" s="271">
        <v>2000000</v>
      </c>
      <c r="M12" s="271">
        <v>2000000</v>
      </c>
      <c r="N12" s="271">
        <v>2000000</v>
      </c>
      <c r="O12" s="271">
        <v>2000000</v>
      </c>
      <c r="P12" s="271">
        <v>2000000</v>
      </c>
      <c r="Q12" s="271">
        <v>2000000</v>
      </c>
      <c r="R12" s="271">
        <v>2000000</v>
      </c>
      <c r="S12" s="271">
        <v>2000000</v>
      </c>
      <c r="T12" s="271">
        <v>2000000</v>
      </c>
      <c r="U12" s="271">
        <v>2000000</v>
      </c>
      <c r="V12" s="271">
        <v>2000000</v>
      </c>
      <c r="Y12" s="271">
        <f t="shared" si="3"/>
        <v>144000</v>
      </c>
    </row>
    <row r="13" spans="1:26" s="28" customFormat="1">
      <c r="A13" s="133">
        <f t="shared" si="4"/>
        <v>9</v>
      </c>
      <c r="B13" s="137" t="s">
        <v>21</v>
      </c>
      <c r="C13" s="281">
        <v>7.0199999999999999E-2</v>
      </c>
      <c r="D13" s="282">
        <v>35786</v>
      </c>
      <c r="E13" s="282">
        <v>46722</v>
      </c>
      <c r="F13" s="271">
        <f t="shared" si="0"/>
        <v>300000000</v>
      </c>
      <c r="G13" s="283">
        <v>100</v>
      </c>
      <c r="H13" s="182">
        <f t="shared" si="1"/>
        <v>7.0199999999999999E-2</v>
      </c>
      <c r="I13" s="271">
        <f t="shared" si="2"/>
        <v>21060000</v>
      </c>
      <c r="J13" s="271">
        <v>300000000</v>
      </c>
      <c r="K13" s="271">
        <v>300000000</v>
      </c>
      <c r="L13" s="271">
        <v>300000000</v>
      </c>
      <c r="M13" s="271">
        <v>300000000</v>
      </c>
      <c r="N13" s="271">
        <v>300000000</v>
      </c>
      <c r="O13" s="271">
        <v>300000000</v>
      </c>
      <c r="P13" s="271">
        <v>300000000</v>
      </c>
      <c r="Q13" s="271">
        <v>300000000</v>
      </c>
      <c r="R13" s="271">
        <v>300000000</v>
      </c>
      <c r="S13" s="271">
        <v>300000000</v>
      </c>
      <c r="T13" s="271">
        <v>300000000</v>
      </c>
      <c r="U13" s="271">
        <v>300000000</v>
      </c>
      <c r="V13" s="271">
        <v>300000000</v>
      </c>
      <c r="Y13" s="271">
        <f t="shared" si="3"/>
        <v>21060000</v>
      </c>
    </row>
    <row r="14" spans="1:26">
      <c r="A14" s="133">
        <f t="shared" si="4"/>
        <v>10</v>
      </c>
      <c r="B14" s="137" t="s">
        <v>22</v>
      </c>
      <c r="C14" s="281">
        <v>7.0000000000000007E-2</v>
      </c>
      <c r="D14" s="282">
        <v>36228</v>
      </c>
      <c r="E14" s="282">
        <v>47186</v>
      </c>
      <c r="F14" s="271">
        <f t="shared" si="0"/>
        <v>100000000</v>
      </c>
      <c r="G14" s="283">
        <v>100</v>
      </c>
      <c r="H14" s="182">
        <f t="shared" si="1"/>
        <v>7.0000000000000007E-2</v>
      </c>
      <c r="I14" s="271">
        <f t="shared" si="2"/>
        <v>7000000</v>
      </c>
      <c r="J14" s="271">
        <v>100000000</v>
      </c>
      <c r="K14" s="271">
        <v>100000000</v>
      </c>
      <c r="L14" s="271">
        <v>100000000</v>
      </c>
      <c r="M14" s="271">
        <v>100000000</v>
      </c>
      <c r="N14" s="271">
        <v>100000000</v>
      </c>
      <c r="O14" s="271">
        <v>100000000</v>
      </c>
      <c r="P14" s="271">
        <v>100000000</v>
      </c>
      <c r="Q14" s="271">
        <v>100000000</v>
      </c>
      <c r="R14" s="271">
        <v>100000000</v>
      </c>
      <c r="S14" s="271">
        <v>100000000</v>
      </c>
      <c r="T14" s="271">
        <v>100000000</v>
      </c>
      <c r="U14" s="271">
        <v>100000000</v>
      </c>
      <c r="V14" s="271">
        <v>100000000</v>
      </c>
      <c r="Y14" s="271">
        <f t="shared" si="3"/>
        <v>7000000.0000000009</v>
      </c>
      <c r="Z14" s="28"/>
    </row>
    <row r="15" spans="1:26">
      <c r="A15" s="133">
        <f t="shared" si="4"/>
        <v>11</v>
      </c>
      <c r="B15" s="284" t="s">
        <v>24</v>
      </c>
      <c r="C15" s="281">
        <v>3.9E-2</v>
      </c>
      <c r="D15" s="285">
        <v>41417</v>
      </c>
      <c r="E15" s="286">
        <v>47908</v>
      </c>
      <c r="F15" s="271">
        <f t="shared" si="0"/>
        <v>138460000</v>
      </c>
      <c r="G15" s="283">
        <v>100</v>
      </c>
      <c r="H15" s="182">
        <f t="shared" si="1"/>
        <v>3.9E-2</v>
      </c>
      <c r="I15" s="271">
        <f t="shared" si="2"/>
        <v>5399940</v>
      </c>
      <c r="J15" s="271">
        <v>138460000</v>
      </c>
      <c r="K15" s="271">
        <v>138460000</v>
      </c>
      <c r="L15" s="271">
        <v>138460000</v>
      </c>
      <c r="M15" s="271">
        <v>138460000</v>
      </c>
      <c r="N15" s="271">
        <v>138460000</v>
      </c>
      <c r="O15" s="271">
        <v>138460000</v>
      </c>
      <c r="P15" s="271">
        <v>138460000</v>
      </c>
      <c r="Q15" s="271">
        <v>138460000</v>
      </c>
      <c r="R15" s="271">
        <v>138460000</v>
      </c>
      <c r="S15" s="271">
        <v>138460000</v>
      </c>
      <c r="T15" s="271">
        <v>138460000</v>
      </c>
      <c r="U15" s="271">
        <v>138460000</v>
      </c>
      <c r="V15" s="271">
        <v>138460000</v>
      </c>
      <c r="Y15" s="271">
        <f t="shared" si="3"/>
        <v>5399940</v>
      </c>
    </row>
    <row r="16" spans="1:26">
      <c r="A16" s="133">
        <f t="shared" si="4"/>
        <v>12</v>
      </c>
      <c r="B16" s="284" t="s">
        <v>24</v>
      </c>
      <c r="C16" s="281">
        <v>0.04</v>
      </c>
      <c r="D16" s="285">
        <v>41417</v>
      </c>
      <c r="E16" s="286">
        <v>47908</v>
      </c>
      <c r="F16" s="271">
        <f t="shared" si="0"/>
        <v>23400000</v>
      </c>
      <c r="G16" s="283">
        <v>100</v>
      </c>
      <c r="H16" s="182">
        <f t="shared" si="1"/>
        <v>0.04</v>
      </c>
      <c r="I16" s="271">
        <f t="shared" si="2"/>
        <v>936000</v>
      </c>
      <c r="J16" s="271">
        <v>23400000</v>
      </c>
      <c r="K16" s="271">
        <v>23400000</v>
      </c>
      <c r="L16" s="271">
        <v>23400000</v>
      </c>
      <c r="M16" s="271">
        <v>23400000</v>
      </c>
      <c r="N16" s="271">
        <v>23400000</v>
      </c>
      <c r="O16" s="271">
        <v>23400000</v>
      </c>
      <c r="P16" s="271">
        <v>23400000</v>
      </c>
      <c r="Q16" s="271">
        <v>23400000</v>
      </c>
      <c r="R16" s="271">
        <v>23400000</v>
      </c>
      <c r="S16" s="271">
        <v>23400000</v>
      </c>
      <c r="T16" s="271">
        <v>23400000</v>
      </c>
      <c r="U16" s="271">
        <v>23400000</v>
      </c>
      <c r="V16" s="271">
        <v>23400000</v>
      </c>
      <c r="Y16" s="271">
        <f t="shared" si="3"/>
        <v>936000</v>
      </c>
    </row>
    <row r="17" spans="1:26">
      <c r="A17" s="133">
        <f t="shared" si="4"/>
        <v>13</v>
      </c>
      <c r="B17" s="137" t="s">
        <v>95</v>
      </c>
      <c r="C17" s="281">
        <v>5.4829999999999997E-2</v>
      </c>
      <c r="D17" s="282">
        <v>38499</v>
      </c>
      <c r="E17" s="282">
        <v>49461</v>
      </c>
      <c r="F17" s="271">
        <f t="shared" si="0"/>
        <v>250000000</v>
      </c>
      <c r="G17" s="283">
        <v>100</v>
      </c>
      <c r="H17" s="182">
        <f t="shared" si="1"/>
        <v>5.4800000000000001E-2</v>
      </c>
      <c r="I17" s="274">
        <f t="shared" si="2"/>
        <v>13700000</v>
      </c>
      <c r="J17" s="274">
        <v>250000000</v>
      </c>
      <c r="K17" s="274">
        <v>250000000</v>
      </c>
      <c r="L17" s="274">
        <v>250000000</v>
      </c>
      <c r="M17" s="274">
        <v>250000000</v>
      </c>
      <c r="N17" s="274">
        <v>250000000</v>
      </c>
      <c r="O17" s="274">
        <v>250000000</v>
      </c>
      <c r="P17" s="274">
        <v>250000000</v>
      </c>
      <c r="Q17" s="274">
        <v>250000000</v>
      </c>
      <c r="R17" s="274">
        <v>250000000</v>
      </c>
      <c r="S17" s="274">
        <v>250000000</v>
      </c>
      <c r="T17" s="274">
        <v>250000000</v>
      </c>
      <c r="U17" s="274">
        <v>250000000</v>
      </c>
      <c r="V17" s="274">
        <v>250000000</v>
      </c>
      <c r="Y17" s="271">
        <f t="shared" si="3"/>
        <v>13700000</v>
      </c>
    </row>
    <row r="18" spans="1:26">
      <c r="A18" s="133">
        <f t="shared" si="4"/>
        <v>14</v>
      </c>
      <c r="B18" s="137" t="s">
        <v>95</v>
      </c>
      <c r="C18" s="281">
        <v>6.7239999999999994E-2</v>
      </c>
      <c r="D18" s="282">
        <v>38898</v>
      </c>
      <c r="E18" s="282">
        <v>49841</v>
      </c>
      <c r="F18" s="271">
        <f t="shared" si="0"/>
        <v>250000000</v>
      </c>
      <c r="G18" s="283">
        <v>100</v>
      </c>
      <c r="H18" s="182">
        <f t="shared" si="1"/>
        <v>6.7199999999999996E-2</v>
      </c>
      <c r="I18" s="274">
        <f t="shared" si="2"/>
        <v>16800000</v>
      </c>
      <c r="J18" s="274">
        <v>250000000</v>
      </c>
      <c r="K18" s="274">
        <v>250000000</v>
      </c>
      <c r="L18" s="274">
        <v>250000000</v>
      </c>
      <c r="M18" s="274">
        <v>250000000</v>
      </c>
      <c r="N18" s="274">
        <v>250000000</v>
      </c>
      <c r="O18" s="274">
        <v>250000000</v>
      </c>
      <c r="P18" s="274">
        <v>250000000</v>
      </c>
      <c r="Q18" s="274">
        <v>250000000</v>
      </c>
      <c r="R18" s="274">
        <v>250000000</v>
      </c>
      <c r="S18" s="274">
        <v>250000000</v>
      </c>
      <c r="T18" s="274">
        <v>250000000</v>
      </c>
      <c r="U18" s="274">
        <v>250000000</v>
      </c>
      <c r="V18" s="274">
        <v>250000000</v>
      </c>
      <c r="Y18" s="271">
        <f t="shared" si="3"/>
        <v>16800000</v>
      </c>
    </row>
    <row r="19" spans="1:26">
      <c r="A19" s="133">
        <f t="shared" si="4"/>
        <v>15</v>
      </c>
      <c r="B19" s="137" t="s">
        <v>95</v>
      </c>
      <c r="C19" s="281">
        <v>6.2740000000000004E-2</v>
      </c>
      <c r="D19" s="282">
        <v>38978</v>
      </c>
      <c r="E19" s="282">
        <v>50114</v>
      </c>
      <c r="F19" s="271">
        <f t="shared" si="0"/>
        <v>300000000</v>
      </c>
      <c r="G19" s="283">
        <v>100</v>
      </c>
      <c r="H19" s="182">
        <f t="shared" si="1"/>
        <v>6.2700000000000006E-2</v>
      </c>
      <c r="I19" s="274">
        <f t="shared" si="2"/>
        <v>18810000</v>
      </c>
      <c r="J19" s="274">
        <v>300000000</v>
      </c>
      <c r="K19" s="274">
        <v>300000000</v>
      </c>
      <c r="L19" s="274">
        <v>300000000</v>
      </c>
      <c r="M19" s="274">
        <v>300000000</v>
      </c>
      <c r="N19" s="274">
        <v>300000000</v>
      </c>
      <c r="O19" s="274">
        <v>300000000</v>
      </c>
      <c r="P19" s="274">
        <v>300000000</v>
      </c>
      <c r="Q19" s="274">
        <v>300000000</v>
      </c>
      <c r="R19" s="274">
        <v>300000000</v>
      </c>
      <c r="S19" s="274">
        <v>300000000</v>
      </c>
      <c r="T19" s="274">
        <v>300000000</v>
      </c>
      <c r="U19" s="274">
        <v>300000000</v>
      </c>
      <c r="V19" s="274">
        <v>300000000</v>
      </c>
      <c r="Y19" s="271">
        <f t="shared" si="3"/>
        <v>18810000</v>
      </c>
    </row>
    <row r="20" spans="1:26">
      <c r="A20" s="133">
        <f t="shared" si="4"/>
        <v>16</v>
      </c>
      <c r="B20" s="137" t="s">
        <v>95</v>
      </c>
      <c r="C20" s="281">
        <v>5.7570000000000003E-2</v>
      </c>
      <c r="D20" s="282">
        <v>40067</v>
      </c>
      <c r="E20" s="282">
        <v>51058</v>
      </c>
      <c r="F20" s="271">
        <f t="shared" si="0"/>
        <v>350000000</v>
      </c>
      <c r="G20" s="283">
        <v>100</v>
      </c>
      <c r="H20" s="182">
        <f t="shared" si="1"/>
        <v>5.7599999999999998E-2</v>
      </c>
      <c r="I20" s="274">
        <f t="shared" si="2"/>
        <v>20160000</v>
      </c>
      <c r="J20" s="274">
        <v>350000000</v>
      </c>
      <c r="K20" s="274">
        <v>350000000</v>
      </c>
      <c r="L20" s="274">
        <v>350000000</v>
      </c>
      <c r="M20" s="274">
        <v>350000000</v>
      </c>
      <c r="N20" s="274">
        <v>350000000</v>
      </c>
      <c r="O20" s="274">
        <v>350000000</v>
      </c>
      <c r="P20" s="274">
        <v>350000000</v>
      </c>
      <c r="Q20" s="274">
        <v>350000000</v>
      </c>
      <c r="R20" s="274">
        <v>350000000</v>
      </c>
      <c r="S20" s="274">
        <v>350000000</v>
      </c>
      <c r="T20" s="274">
        <v>350000000</v>
      </c>
      <c r="U20" s="274">
        <v>350000000</v>
      </c>
      <c r="V20" s="274">
        <v>350000000</v>
      </c>
      <c r="Y20" s="271">
        <f t="shared" si="3"/>
        <v>20160000</v>
      </c>
    </row>
    <row r="21" spans="1:26">
      <c r="A21" s="133">
        <f t="shared" si="4"/>
        <v>17</v>
      </c>
      <c r="B21" s="137" t="s">
        <v>95</v>
      </c>
      <c r="C21" s="281">
        <v>5.7950000000000002E-2</v>
      </c>
      <c r="D21" s="282">
        <v>40245</v>
      </c>
      <c r="E21" s="282">
        <v>51210</v>
      </c>
      <c r="F21" s="271">
        <f t="shared" si="0"/>
        <v>325000000</v>
      </c>
      <c r="G21" s="283">
        <v>100</v>
      </c>
      <c r="H21" s="182">
        <f t="shared" si="1"/>
        <v>5.79E-2</v>
      </c>
      <c r="I21" s="274">
        <f t="shared" si="2"/>
        <v>18817500</v>
      </c>
      <c r="J21" s="274">
        <v>325000000</v>
      </c>
      <c r="K21" s="274">
        <v>325000000</v>
      </c>
      <c r="L21" s="274">
        <v>325000000</v>
      </c>
      <c r="M21" s="274">
        <v>325000000</v>
      </c>
      <c r="N21" s="274">
        <v>325000000</v>
      </c>
      <c r="O21" s="274">
        <v>325000000</v>
      </c>
      <c r="P21" s="274">
        <v>325000000</v>
      </c>
      <c r="Q21" s="274">
        <v>325000000</v>
      </c>
      <c r="R21" s="274">
        <v>325000000</v>
      </c>
      <c r="S21" s="274">
        <v>325000000</v>
      </c>
      <c r="T21" s="274">
        <v>325000000</v>
      </c>
      <c r="U21" s="274">
        <v>325000000</v>
      </c>
      <c r="V21" s="274">
        <v>325000000</v>
      </c>
      <c r="Y21" s="271">
        <f t="shared" si="3"/>
        <v>18817500</v>
      </c>
    </row>
    <row r="22" spans="1:26">
      <c r="A22" s="133">
        <f t="shared" si="4"/>
        <v>18</v>
      </c>
      <c r="B22" s="137" t="s">
        <v>95</v>
      </c>
      <c r="C22" s="281">
        <v>5.7639999999999997E-2</v>
      </c>
      <c r="D22" s="282">
        <v>40358</v>
      </c>
      <c r="E22" s="282">
        <v>51332</v>
      </c>
      <c r="F22" s="271">
        <f t="shared" si="0"/>
        <v>250000000</v>
      </c>
      <c r="G22" s="283">
        <v>100</v>
      </c>
      <c r="H22" s="182">
        <f t="shared" si="1"/>
        <v>5.7599999999999998E-2</v>
      </c>
      <c r="I22" s="274">
        <f t="shared" si="2"/>
        <v>14400000</v>
      </c>
      <c r="J22" s="274">
        <v>250000000</v>
      </c>
      <c r="K22" s="274">
        <v>250000000</v>
      </c>
      <c r="L22" s="274">
        <v>250000000</v>
      </c>
      <c r="M22" s="274">
        <v>250000000</v>
      </c>
      <c r="N22" s="274">
        <v>250000000</v>
      </c>
      <c r="O22" s="274">
        <v>250000000</v>
      </c>
      <c r="P22" s="274">
        <v>250000000</v>
      </c>
      <c r="Q22" s="274">
        <v>250000000</v>
      </c>
      <c r="R22" s="274">
        <v>250000000</v>
      </c>
      <c r="S22" s="274">
        <v>250000000</v>
      </c>
      <c r="T22" s="274">
        <v>250000000</v>
      </c>
      <c r="U22" s="274">
        <v>250000000</v>
      </c>
      <c r="V22" s="274">
        <v>250000000</v>
      </c>
      <c r="Y22" s="271">
        <f t="shared" si="3"/>
        <v>14400000</v>
      </c>
    </row>
    <row r="23" spans="1:26">
      <c r="A23" s="133">
        <v>25</v>
      </c>
      <c r="B23" s="137" t="s">
        <v>95</v>
      </c>
      <c r="C23" s="281">
        <v>5.638E-2</v>
      </c>
      <c r="D23" s="282">
        <v>40627</v>
      </c>
      <c r="E23" s="282">
        <v>51606</v>
      </c>
      <c r="F23" s="271">
        <f t="shared" si="0"/>
        <v>300000000</v>
      </c>
      <c r="G23" s="283">
        <v>100</v>
      </c>
      <c r="H23" s="182">
        <f t="shared" si="1"/>
        <v>5.6399999999999999E-2</v>
      </c>
      <c r="I23" s="274">
        <f t="shared" si="2"/>
        <v>16920000</v>
      </c>
      <c r="J23" s="274">
        <v>300000000</v>
      </c>
      <c r="K23" s="274">
        <v>300000000</v>
      </c>
      <c r="L23" s="274">
        <v>300000000</v>
      </c>
      <c r="M23" s="274">
        <v>300000000</v>
      </c>
      <c r="N23" s="274">
        <v>300000000</v>
      </c>
      <c r="O23" s="274">
        <v>300000000</v>
      </c>
      <c r="P23" s="274">
        <v>300000000</v>
      </c>
      <c r="Q23" s="274">
        <v>300000000</v>
      </c>
      <c r="R23" s="274">
        <v>300000000</v>
      </c>
      <c r="S23" s="274">
        <v>300000000</v>
      </c>
      <c r="T23" s="274">
        <v>300000000</v>
      </c>
      <c r="U23" s="274">
        <v>300000000</v>
      </c>
      <c r="V23" s="274">
        <v>300000000</v>
      </c>
      <c r="Y23" s="271">
        <f t="shared" si="3"/>
        <v>16920000</v>
      </c>
    </row>
    <row r="24" spans="1:26">
      <c r="A24" s="133">
        <v>26</v>
      </c>
      <c r="B24" s="137" t="s">
        <v>95</v>
      </c>
      <c r="C24" s="281">
        <v>4.4339999999999997E-2</v>
      </c>
      <c r="D24" s="282">
        <v>40863</v>
      </c>
      <c r="E24" s="282">
        <v>51820</v>
      </c>
      <c r="F24" s="271">
        <f t="shared" si="0"/>
        <v>250000000</v>
      </c>
      <c r="G24" s="283">
        <v>100</v>
      </c>
      <c r="H24" s="182">
        <f t="shared" si="1"/>
        <v>4.4299999999999999E-2</v>
      </c>
      <c r="I24" s="274">
        <f t="shared" si="2"/>
        <v>11075000</v>
      </c>
      <c r="J24" s="274">
        <v>250000000</v>
      </c>
      <c r="K24" s="274">
        <v>250000000</v>
      </c>
      <c r="L24" s="274">
        <v>250000000</v>
      </c>
      <c r="M24" s="274">
        <v>250000000</v>
      </c>
      <c r="N24" s="274">
        <v>250000000</v>
      </c>
      <c r="O24" s="274">
        <v>250000000</v>
      </c>
      <c r="P24" s="274">
        <v>250000000</v>
      </c>
      <c r="Q24" s="274">
        <v>250000000</v>
      </c>
      <c r="R24" s="274">
        <v>250000000</v>
      </c>
      <c r="S24" s="274">
        <v>250000000</v>
      </c>
      <c r="T24" s="274">
        <v>250000000</v>
      </c>
      <c r="U24" s="274">
        <v>250000000</v>
      </c>
      <c r="V24" s="274">
        <v>250000000</v>
      </c>
      <c r="Y24" s="271">
        <f t="shared" si="3"/>
        <v>11075000</v>
      </c>
    </row>
    <row r="25" spans="1:26">
      <c r="A25" s="133">
        <v>27</v>
      </c>
      <c r="B25" s="137" t="s">
        <v>95</v>
      </c>
      <c r="C25" s="281">
        <v>4.7E-2</v>
      </c>
      <c r="D25" s="282">
        <v>40869</v>
      </c>
      <c r="E25" s="282">
        <v>55472</v>
      </c>
      <c r="F25" s="271">
        <f t="shared" si="0"/>
        <v>45000000</v>
      </c>
      <c r="G25" s="283">
        <v>100</v>
      </c>
      <c r="H25" s="182">
        <f t="shared" si="1"/>
        <v>4.7E-2</v>
      </c>
      <c r="I25" s="274">
        <f t="shared" si="2"/>
        <v>2115000</v>
      </c>
      <c r="J25" s="274">
        <v>45000000</v>
      </c>
      <c r="K25" s="274">
        <v>45000000</v>
      </c>
      <c r="L25" s="274">
        <v>45000000</v>
      </c>
      <c r="M25" s="274">
        <v>45000000</v>
      </c>
      <c r="N25" s="274">
        <v>45000000</v>
      </c>
      <c r="O25" s="274">
        <v>45000000</v>
      </c>
      <c r="P25" s="274">
        <v>45000000</v>
      </c>
      <c r="Q25" s="274">
        <v>45000000</v>
      </c>
      <c r="R25" s="274">
        <v>45000000</v>
      </c>
      <c r="S25" s="274">
        <v>45000000</v>
      </c>
      <c r="T25" s="274">
        <v>45000000</v>
      </c>
      <c r="U25" s="274">
        <v>45000000</v>
      </c>
      <c r="V25" s="274">
        <v>45000000</v>
      </c>
      <c r="Y25" s="271">
        <f t="shared" si="3"/>
        <v>2115000</v>
      </c>
    </row>
    <row r="26" spans="1:26">
      <c r="A26" s="133">
        <v>28</v>
      </c>
      <c r="B26" s="137" t="s">
        <v>126</v>
      </c>
      <c r="C26" s="281">
        <v>6.9739999999999996E-2</v>
      </c>
      <c r="D26" s="282">
        <v>39237</v>
      </c>
      <c r="E26" s="282">
        <v>42887</v>
      </c>
      <c r="F26" s="271">
        <f t="shared" si="0"/>
        <v>250000000</v>
      </c>
      <c r="G26" s="283">
        <v>100</v>
      </c>
      <c r="H26" s="182">
        <f t="shared" si="1"/>
        <v>6.9699999999999998E-2</v>
      </c>
      <c r="I26" s="274">
        <f t="shared" si="2"/>
        <v>17425000</v>
      </c>
      <c r="J26" s="271">
        <v>250000000</v>
      </c>
      <c r="K26" s="271">
        <v>250000000</v>
      </c>
      <c r="L26" s="271">
        <v>250000000</v>
      </c>
      <c r="M26" s="271">
        <v>250000000</v>
      </c>
      <c r="N26" s="271">
        <v>250000000</v>
      </c>
      <c r="O26" s="271">
        <v>250000000</v>
      </c>
      <c r="P26" s="271">
        <v>250000000</v>
      </c>
      <c r="Q26" s="271">
        <v>250000000</v>
      </c>
      <c r="R26" s="271">
        <v>250000000</v>
      </c>
      <c r="S26" s="271">
        <v>250000000</v>
      </c>
      <c r="T26" s="271">
        <v>250000000</v>
      </c>
      <c r="U26" s="271">
        <v>250000000</v>
      </c>
      <c r="V26" s="271">
        <v>250000000</v>
      </c>
      <c r="Y26" s="271">
        <f t="shared" si="3"/>
        <v>17425000</v>
      </c>
    </row>
    <row r="27" spans="1:26">
      <c r="A27" s="133">
        <v>29</v>
      </c>
      <c r="B27" s="137" t="s">
        <v>95</v>
      </c>
      <c r="C27" s="281">
        <v>4.2999999999999997E-2</v>
      </c>
      <c r="D27" s="282">
        <v>42150</v>
      </c>
      <c r="E27" s="282">
        <v>53102</v>
      </c>
      <c r="F27" s="271">
        <f t="shared" si="0"/>
        <v>265625000</v>
      </c>
      <c r="G27" s="283">
        <v>100</v>
      </c>
      <c r="H27" s="182">
        <f t="shared" si="1"/>
        <v>4.2999999999999997E-2</v>
      </c>
      <c r="I27" s="274">
        <f t="shared" si="2"/>
        <v>11421875</v>
      </c>
      <c r="J27" s="271"/>
      <c r="K27" s="271"/>
      <c r="L27" s="271"/>
      <c r="M27" s="271"/>
      <c r="N27" s="271"/>
      <c r="O27" s="271">
        <v>425000000</v>
      </c>
      <c r="P27" s="271">
        <v>425000000</v>
      </c>
      <c r="Q27" s="271">
        <v>425000000</v>
      </c>
      <c r="R27" s="271">
        <v>425000000</v>
      </c>
      <c r="S27" s="271">
        <v>425000000</v>
      </c>
      <c r="T27" s="271">
        <v>425000000</v>
      </c>
      <c r="U27" s="271">
        <v>425000000</v>
      </c>
      <c r="V27" s="271">
        <v>425000000</v>
      </c>
      <c r="Y27" s="274">
        <f t="shared" si="3"/>
        <v>18275000</v>
      </c>
    </row>
    <row r="28" spans="1:26">
      <c r="A28" s="133">
        <v>30</v>
      </c>
      <c r="B28" s="137"/>
      <c r="C28" s="281"/>
      <c r="D28" s="282"/>
      <c r="E28" s="282"/>
      <c r="F28" s="271"/>
      <c r="G28" s="283"/>
      <c r="H28" s="182"/>
      <c r="I28" s="274"/>
      <c r="J28" s="274"/>
      <c r="K28" s="274"/>
      <c r="L28" s="274"/>
      <c r="M28" s="274"/>
      <c r="N28" s="274"/>
      <c r="O28" s="274"/>
      <c r="P28" s="274"/>
      <c r="Q28" s="274"/>
      <c r="R28" s="274"/>
      <c r="S28" s="274"/>
      <c r="T28" s="274"/>
      <c r="U28" s="274"/>
      <c r="V28" s="274"/>
      <c r="Y28" s="473">
        <f>SUM(Y6:Y27)</f>
        <v>217589940</v>
      </c>
    </row>
    <row r="29" spans="1:26" ht="13.5" thickBot="1">
      <c r="A29" s="133">
        <v>31</v>
      </c>
      <c r="B29" s="137"/>
      <c r="C29" s="139"/>
      <c r="D29" s="282"/>
      <c r="E29" s="282"/>
      <c r="F29" s="271"/>
      <c r="G29" s="291"/>
      <c r="H29" s="182"/>
      <c r="I29" s="290"/>
      <c r="J29" s="271"/>
      <c r="K29" s="271"/>
      <c r="L29" s="271"/>
      <c r="M29" s="271"/>
      <c r="N29" s="271"/>
      <c r="O29" s="271"/>
      <c r="P29" s="271"/>
      <c r="Q29" s="271"/>
      <c r="R29" s="271"/>
      <c r="S29" s="271"/>
      <c r="T29" s="271"/>
      <c r="U29" s="271"/>
      <c r="V29" s="271"/>
      <c r="Y29" s="577"/>
    </row>
    <row r="30" spans="1:26" ht="13.5" thickBot="1">
      <c r="A30" s="133">
        <v>32</v>
      </c>
      <c r="B30" s="139" t="s">
        <v>129</v>
      </c>
      <c r="C30" s="281"/>
      <c r="D30" s="282"/>
      <c r="E30" s="282"/>
      <c r="F30" s="288">
        <f>SUM(F6:F29)</f>
        <v>3806318333</v>
      </c>
      <c r="G30" s="289"/>
      <c r="H30" s="215">
        <f>ROUND(+I30/F30,4)</f>
        <v>5.8500000000000003E-2</v>
      </c>
      <c r="I30" s="292">
        <f t="shared" ref="I30:V30" si="5">SUM(I6:I29)</f>
        <v>222671082</v>
      </c>
      <c r="J30" s="292">
        <f t="shared" si="5"/>
        <v>3760860000</v>
      </c>
      <c r="K30" s="292">
        <f t="shared" si="5"/>
        <v>3760860000</v>
      </c>
      <c r="L30" s="292">
        <f t="shared" si="5"/>
        <v>3760860000</v>
      </c>
      <c r="M30" s="292">
        <f t="shared" si="5"/>
        <v>3760860000</v>
      </c>
      <c r="N30" s="292">
        <f t="shared" si="5"/>
        <v>3760860000</v>
      </c>
      <c r="O30" s="292">
        <f t="shared" si="5"/>
        <v>4185860000</v>
      </c>
      <c r="P30" s="292">
        <f t="shared" si="5"/>
        <v>3785860000</v>
      </c>
      <c r="Q30" s="292">
        <f t="shared" si="5"/>
        <v>3785860000</v>
      </c>
      <c r="R30" s="292">
        <f t="shared" si="5"/>
        <v>3785860000</v>
      </c>
      <c r="S30" s="292">
        <f t="shared" si="5"/>
        <v>3773860000</v>
      </c>
      <c r="T30" s="292">
        <f t="shared" si="5"/>
        <v>3773860000</v>
      </c>
      <c r="U30" s="292">
        <f t="shared" si="5"/>
        <v>3773860000</v>
      </c>
      <c r="V30" s="292">
        <f t="shared" si="5"/>
        <v>3773860000</v>
      </c>
      <c r="Y30" s="292">
        <f>Y28+Y29</f>
        <v>217589940</v>
      </c>
      <c r="Z30" s="474">
        <f>Y30/V30</f>
        <v>5.765713089515774E-2</v>
      </c>
    </row>
    <row r="31" spans="1:26">
      <c r="A31" s="133">
        <v>33</v>
      </c>
      <c r="B31" s="137"/>
      <c r="C31" s="281"/>
      <c r="D31" s="282"/>
      <c r="E31" s="282"/>
      <c r="F31" s="290"/>
      <c r="G31" s="287"/>
      <c r="H31" s="245"/>
      <c r="I31" s="290"/>
      <c r="J31" s="496"/>
      <c r="K31" s="496"/>
      <c r="L31" s="496"/>
      <c r="M31" s="496"/>
      <c r="N31" s="496"/>
      <c r="O31" s="496"/>
      <c r="P31" s="496"/>
      <c r="Q31" s="496"/>
      <c r="R31" s="496"/>
      <c r="S31" s="496"/>
      <c r="T31" s="496"/>
      <c r="U31" s="496"/>
      <c r="V31" s="496"/>
      <c r="Y31" s="272">
        <f>H31*V31</f>
        <v>0</v>
      </c>
    </row>
    <row r="32" spans="1:26">
      <c r="A32" s="133">
        <v>34</v>
      </c>
      <c r="B32" s="135" t="s">
        <v>296</v>
      </c>
      <c r="C32" s="136"/>
      <c r="D32" s="136"/>
      <c r="E32" s="136"/>
      <c r="F32" s="290"/>
      <c r="G32" s="25"/>
      <c r="H32" s="245"/>
      <c r="I32" s="290"/>
      <c r="J32" s="274"/>
      <c r="K32" s="342"/>
      <c r="L32" s="342"/>
      <c r="M32" s="342"/>
      <c r="N32" s="342"/>
      <c r="O32" s="342"/>
      <c r="P32" s="342"/>
      <c r="Q32" s="342"/>
      <c r="R32" s="342"/>
      <c r="S32" s="342"/>
      <c r="T32" s="342"/>
      <c r="U32" s="342"/>
      <c r="V32" s="342"/>
      <c r="Y32" s="271"/>
    </row>
    <row r="33" spans="1:56">
      <c r="A33" s="133"/>
      <c r="B33" s="135"/>
      <c r="C33" s="136"/>
      <c r="D33" s="136"/>
      <c r="E33" s="136"/>
      <c r="F33" s="136"/>
      <c r="G33" s="136"/>
      <c r="H33" s="136"/>
      <c r="I33" s="136"/>
      <c r="Y33" s="290"/>
      <c r="Z33" s="245"/>
    </row>
    <row r="34" spans="1:56">
      <c r="A34" s="133"/>
      <c r="B34" s="135"/>
      <c r="C34" s="136"/>
      <c r="D34" s="136"/>
      <c r="E34" s="136"/>
      <c r="F34" s="136"/>
      <c r="G34" s="138"/>
      <c r="H34" s="136"/>
      <c r="I34" s="136"/>
    </row>
    <row r="35" spans="1:56">
      <c r="A35" s="133"/>
      <c r="B35" s="135"/>
      <c r="C35" s="136"/>
      <c r="D35" s="136"/>
      <c r="E35" s="136"/>
      <c r="F35" s="136"/>
      <c r="G35" s="138"/>
      <c r="H35" s="136"/>
      <c r="I35" s="136"/>
    </row>
    <row r="36" spans="1:56">
      <c r="A36" s="133"/>
      <c r="B36" s="135"/>
      <c r="C36" s="136"/>
      <c r="D36" s="136"/>
      <c r="E36" s="136"/>
      <c r="F36" s="136"/>
      <c r="G36" s="138"/>
      <c r="H36" s="136"/>
      <c r="I36" s="136"/>
    </row>
    <row r="37" spans="1:56">
      <c r="A37" s="133"/>
      <c r="B37" s="134"/>
      <c r="C37" s="134"/>
      <c r="D37" s="134"/>
      <c r="E37" s="320" t="str">
        <f>IF((F30-'2 - CapStructure'!Q16)&gt;1,"Total LTD ERROR",IF((F30-'2 - CapStructure'!Q16)&lt;-1,"Total LTD ERROR",""))</f>
        <v>Total LTD ERROR</v>
      </c>
      <c r="G37" s="134"/>
      <c r="H37" s="293"/>
      <c r="I37" s="294"/>
      <c r="J37" s="295"/>
      <c r="K37" s="295"/>
      <c r="L37" s="295"/>
      <c r="M37" s="295"/>
      <c r="N37" s="295"/>
      <c r="O37" s="295"/>
      <c r="P37" s="295"/>
      <c r="Q37" s="295"/>
      <c r="R37" s="295"/>
      <c r="S37" s="295"/>
      <c r="T37" s="295"/>
      <c r="U37" s="295"/>
      <c r="V37" s="295"/>
      <c r="W37" s="137"/>
      <c r="X37" s="137"/>
      <c r="Y37" s="137"/>
      <c r="Z37" s="137"/>
      <c r="AA37" s="137"/>
      <c r="AB37" s="137"/>
      <c r="AC37" s="137"/>
      <c r="AD37" s="137"/>
      <c r="AE37" s="137"/>
      <c r="AF37" s="137"/>
      <c r="AG37" s="137"/>
      <c r="AH37" s="137"/>
      <c r="AI37" s="137"/>
      <c r="AJ37" s="137"/>
      <c r="AK37" s="137"/>
      <c r="AL37" s="137"/>
      <c r="AM37" s="137"/>
      <c r="AN37" s="137"/>
      <c r="AO37" s="137"/>
      <c r="AP37" s="137"/>
      <c r="AQ37" s="137"/>
      <c r="AR37" s="137"/>
      <c r="AS37" s="137"/>
      <c r="AT37" s="137"/>
      <c r="AU37" s="137"/>
      <c r="AV37" s="137"/>
      <c r="AW37" s="137"/>
      <c r="AX37" s="137"/>
      <c r="AY37" s="137"/>
      <c r="AZ37" s="137"/>
      <c r="BA37" s="137"/>
      <c r="BB37" s="137"/>
      <c r="BC37" s="137"/>
      <c r="BD37" s="137"/>
    </row>
    <row r="38" spans="1:56">
      <c r="A38" s="44"/>
      <c r="B38" s="296"/>
      <c r="C38" s="296"/>
      <c r="D38" s="296"/>
      <c r="E38" s="296"/>
      <c r="F38" s="270"/>
      <c r="G38" s="296"/>
      <c r="H38" s="136"/>
      <c r="I38" s="178"/>
      <c r="J38" s="297"/>
      <c r="K38" s="297"/>
      <c r="L38" s="297"/>
      <c r="M38" s="297"/>
      <c r="N38" s="137"/>
      <c r="O38" s="137"/>
      <c r="P38" s="137"/>
      <c r="Q38" s="137"/>
      <c r="R38" s="137"/>
      <c r="S38" s="137"/>
      <c r="T38" s="137"/>
      <c r="U38" s="137"/>
      <c r="V38" s="137"/>
    </row>
    <row r="39" spans="1:56">
      <c r="A39" s="44"/>
      <c r="B39" s="296"/>
      <c r="C39" s="296"/>
      <c r="D39" s="296"/>
      <c r="E39" s="296"/>
      <c r="F39" s="269"/>
      <c r="G39" s="296"/>
      <c r="H39" s="134"/>
      <c r="I39" s="294"/>
      <c r="J39" s="272"/>
      <c r="K39" s="272"/>
      <c r="L39" s="272"/>
      <c r="M39" s="272"/>
      <c r="N39" s="272"/>
      <c r="O39" s="272"/>
      <c r="P39" s="272"/>
      <c r="Q39" s="272"/>
      <c r="R39" s="272"/>
      <c r="S39" s="272"/>
      <c r="T39" s="272"/>
      <c r="U39" s="272"/>
      <c r="V39" s="272"/>
    </row>
    <row r="40" spans="1:56">
      <c r="A40" s="44"/>
      <c r="B40" s="28"/>
      <c r="C40" s="28"/>
      <c r="D40" s="28"/>
      <c r="E40" s="28"/>
      <c r="F40" s="270"/>
      <c r="G40" s="28"/>
      <c r="H40" s="28"/>
      <c r="I40" s="45"/>
      <c r="J40" s="220" t="str">
        <f t="shared" ref="J40:V40" si="6">IF(J39&lt;&gt;0,"ERROR","")</f>
        <v/>
      </c>
      <c r="K40" s="220" t="str">
        <f t="shared" si="6"/>
        <v/>
      </c>
      <c r="L40" s="220" t="str">
        <f t="shared" si="6"/>
        <v/>
      </c>
      <c r="M40" s="220" t="str">
        <f t="shared" si="6"/>
        <v/>
      </c>
      <c r="N40" s="220" t="str">
        <f t="shared" si="6"/>
        <v/>
      </c>
      <c r="O40" s="220" t="str">
        <f t="shared" si="6"/>
        <v/>
      </c>
      <c r="P40" s="220" t="str">
        <f t="shared" si="6"/>
        <v/>
      </c>
      <c r="Q40" s="220" t="str">
        <f t="shared" si="6"/>
        <v/>
      </c>
      <c r="R40" s="220" t="str">
        <f t="shared" si="6"/>
        <v/>
      </c>
      <c r="S40" s="220" t="str">
        <f t="shared" si="6"/>
        <v/>
      </c>
      <c r="T40" s="220" t="str">
        <f t="shared" si="6"/>
        <v/>
      </c>
      <c r="U40" s="220" t="str">
        <f t="shared" si="6"/>
        <v/>
      </c>
      <c r="V40" s="44" t="str">
        <f t="shared" si="6"/>
        <v/>
      </c>
    </row>
    <row r="41" spans="1:56">
      <c r="A41" s="44"/>
      <c r="B41" s="28"/>
      <c r="C41" s="28"/>
      <c r="D41" s="28"/>
      <c r="E41" s="28"/>
      <c r="F41" s="45"/>
      <c r="G41" s="28"/>
      <c r="H41" s="182"/>
    </row>
    <row r="42" spans="1:56">
      <c r="A42" s="46"/>
      <c r="B42" s="47"/>
      <c r="C42" s="48"/>
      <c r="D42" s="49"/>
      <c r="E42" s="49"/>
      <c r="F42" s="261"/>
      <c r="G42" s="51"/>
      <c r="H42" s="182"/>
      <c r="I42" s="97"/>
    </row>
    <row r="43" spans="1:56">
      <c r="A43" s="46"/>
      <c r="B43" s="47"/>
      <c r="C43" s="48"/>
      <c r="D43" s="49"/>
      <c r="E43" s="49"/>
      <c r="F43" s="50"/>
      <c r="G43" s="51"/>
      <c r="H43" s="52"/>
      <c r="I43" s="53"/>
    </row>
    <row r="44" spans="1:56">
      <c r="A44" s="46"/>
      <c r="B44" s="47"/>
      <c r="C44" s="48"/>
      <c r="D44" s="49"/>
      <c r="E44" s="49"/>
      <c r="F44" s="50"/>
      <c r="G44" s="51"/>
      <c r="H44" s="52"/>
      <c r="I44" s="53"/>
    </row>
    <row r="45" spans="1:56" hidden="1">
      <c r="A45" s="54"/>
      <c r="B45" s="28"/>
      <c r="C45" s="28"/>
      <c r="D45" s="28"/>
      <c r="E45" s="28"/>
      <c r="F45" s="45"/>
      <c r="G45" s="28"/>
      <c r="H45" s="55"/>
      <c r="I45" s="45"/>
    </row>
    <row r="46" spans="1:56" hidden="1">
      <c r="A46" s="54"/>
      <c r="B46" s="28"/>
      <c r="C46" s="28"/>
      <c r="D46" s="28"/>
      <c r="E46" s="28"/>
      <c r="F46" s="45"/>
      <c r="G46" s="28"/>
      <c r="H46" s="56"/>
      <c r="I46" s="45"/>
    </row>
    <row r="47" spans="1:56" hidden="1">
      <c r="A47" s="54"/>
      <c r="B47" s="28"/>
      <c r="C47" s="28"/>
      <c r="D47" s="28"/>
      <c r="E47" s="28"/>
      <c r="F47" s="45"/>
      <c r="G47" s="28"/>
      <c r="H47" s="28"/>
      <c r="I47" s="45"/>
    </row>
    <row r="48" spans="1:56">
      <c r="A48" s="46"/>
      <c r="B48" s="47"/>
      <c r="C48" s="48"/>
      <c r="D48" s="49"/>
      <c r="E48" s="49"/>
      <c r="F48" s="50"/>
      <c r="G48" s="51"/>
      <c r="H48" s="52"/>
      <c r="I48" s="53"/>
    </row>
    <row r="49" spans="1:9">
      <c r="A49" s="46"/>
      <c r="B49" s="47"/>
      <c r="C49" s="48"/>
      <c r="D49" s="49"/>
      <c r="E49" s="49"/>
      <c r="F49" s="50"/>
      <c r="G49" s="51"/>
      <c r="H49" s="52"/>
      <c r="I49" s="53"/>
    </row>
    <row r="50" spans="1:9">
      <c r="A50" s="54"/>
      <c r="B50" s="28"/>
      <c r="C50" s="28"/>
      <c r="D50" s="28"/>
      <c r="E50" s="28"/>
      <c r="F50" s="45"/>
      <c r="G50" s="28"/>
      <c r="H50" s="28"/>
      <c r="I50" s="45"/>
    </row>
    <row r="51" spans="1:9">
      <c r="A51" s="54"/>
      <c r="B51" s="28"/>
      <c r="C51" s="28"/>
      <c r="D51" s="28"/>
      <c r="E51" s="28"/>
      <c r="F51" s="45"/>
      <c r="G51" s="28"/>
      <c r="H51" s="28"/>
      <c r="I51" s="45"/>
    </row>
    <row r="52" spans="1:9">
      <c r="A52" s="54"/>
      <c r="B52" s="28"/>
      <c r="C52" s="28"/>
      <c r="D52" s="28"/>
      <c r="E52" s="28"/>
      <c r="F52" s="45"/>
      <c r="G52" s="28"/>
      <c r="H52" s="28"/>
      <c r="I52" s="45"/>
    </row>
    <row r="53" spans="1:9">
      <c r="A53" s="54"/>
      <c r="B53" s="28"/>
      <c r="C53" s="28"/>
      <c r="D53" s="28"/>
      <c r="E53" s="28"/>
      <c r="F53" s="45"/>
      <c r="G53" s="28"/>
      <c r="H53" s="28"/>
      <c r="I53" s="45"/>
    </row>
    <row r="54" spans="1:9">
      <c r="A54" s="54"/>
      <c r="B54" s="28"/>
      <c r="C54" s="28"/>
      <c r="D54" s="28"/>
      <c r="E54" s="28"/>
      <c r="F54" s="45"/>
      <c r="G54" s="28"/>
      <c r="H54" s="28"/>
      <c r="I54" s="45"/>
    </row>
    <row r="55" spans="1:9">
      <c r="A55" s="54"/>
      <c r="B55" s="28"/>
      <c r="C55" s="28"/>
      <c r="D55" s="28"/>
      <c r="E55" s="28"/>
      <c r="F55" s="45"/>
      <c r="G55" s="28"/>
      <c r="H55" s="28"/>
      <c r="I55" s="45"/>
    </row>
    <row r="56" spans="1:9">
      <c r="A56" s="54"/>
      <c r="B56" s="28"/>
      <c r="C56" s="28"/>
      <c r="D56" s="28"/>
      <c r="E56" s="28"/>
      <c r="F56" s="45"/>
      <c r="G56" s="28"/>
      <c r="H56" s="28"/>
      <c r="I56" s="45"/>
    </row>
    <row r="57" spans="1:9">
      <c r="A57" s="54"/>
      <c r="B57" s="28"/>
      <c r="C57" s="28"/>
      <c r="D57" s="28"/>
      <c r="E57" s="28"/>
      <c r="F57" s="45"/>
      <c r="G57" s="28"/>
      <c r="H57" s="28"/>
      <c r="I57" s="45"/>
    </row>
    <row r="58" spans="1:9">
      <c r="A58" s="54"/>
      <c r="B58" s="28"/>
      <c r="C58" s="28"/>
      <c r="D58" s="28"/>
      <c r="E58" s="28"/>
      <c r="F58" s="45"/>
      <c r="G58" s="28"/>
      <c r="H58" s="28"/>
      <c r="I58" s="45"/>
    </row>
    <row r="59" spans="1:9">
      <c r="A59" s="44"/>
      <c r="B59" s="28"/>
      <c r="C59" s="47"/>
      <c r="D59" s="28"/>
      <c r="E59" s="28"/>
      <c r="F59" s="45"/>
      <c r="G59" s="28"/>
      <c r="H59" s="28"/>
      <c r="I59" s="45"/>
    </row>
    <row r="60" spans="1:9">
      <c r="C60" s="24"/>
      <c r="E60" s="30"/>
    </row>
    <row r="61" spans="1:9">
      <c r="C61" s="29"/>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A0C5B27E5DFE5A42B5D94F605CB10C32" ma:contentTypeVersion="28" ma:contentTypeDescription="" ma:contentTypeScope="" ma:versionID="fc80ea6e72d900639d1ddbebee804e90">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Exhibit - Proposed</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2022-01-31T08:00:00+00:00</OpenedDate>
    <SignificantOrder xmlns="dc463f71-b30c-4ab2-9473-d307f9d35888">false</SignificantOrder>
    <Date1 xmlns="dc463f71-b30c-4ab2-9473-d307f9d35888">2022-03-29T07:00:00+00:00</Date1>
    <IsDocumentOrder xmlns="dc463f71-b30c-4ab2-9473-d307f9d35888">false</IsDocumentOrder>
    <IsHighlyConfidential xmlns="dc463f71-b30c-4ab2-9473-d307f9d35888">false</IsHighlyConfidential>
    <CaseCompanyNames xmlns="dc463f71-b30c-4ab2-9473-d307f9d35888">Puget Sound Energy</CaseCompanyNames>
    <Nickname xmlns="http://schemas.microsoft.com/sharepoint/v3" xsi:nil="true"/>
    <DocketNumber xmlns="dc463f71-b30c-4ab2-9473-d307f9d35888">220066</DocketNumber>
    <DelegatedOrder xmlns="dc463f71-b30c-4ab2-9473-d307f9d35888">false</DelegatedOrder>
  </documentManagement>
</p:properties>
</file>

<file path=customXml/itemProps1.xml><?xml version="1.0" encoding="utf-8"?>
<ds:datastoreItem xmlns:ds="http://schemas.openxmlformats.org/officeDocument/2006/customXml" ds:itemID="{F12936C9-E00E-4447-B742-C870A22075CB}"/>
</file>

<file path=customXml/itemProps2.xml><?xml version="1.0" encoding="utf-8"?>
<ds:datastoreItem xmlns:ds="http://schemas.openxmlformats.org/officeDocument/2006/customXml" ds:itemID="{7787E648-F72B-43E3-A481-DFB0D15F7256}"/>
</file>

<file path=customXml/itemProps3.xml><?xml version="1.0" encoding="utf-8"?>
<ds:datastoreItem xmlns:ds="http://schemas.openxmlformats.org/officeDocument/2006/customXml" ds:itemID="{CF3CF0A2-EDB6-47C6-8219-ACCD860E753A}"/>
</file>

<file path=customXml/itemProps4.xml><?xml version="1.0" encoding="utf-8"?>
<ds:datastoreItem xmlns:ds="http://schemas.openxmlformats.org/officeDocument/2006/customXml" ds:itemID="{69F8B447-5911-4E27-B0F2-A2A94435F78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14</vt:i4>
      </vt:variant>
    </vt:vector>
  </HeadingPairs>
  <TitlesOfParts>
    <vt:vector size="32" baseType="lpstr">
      <vt:lpstr>Comparison</vt:lpstr>
      <vt:lpstr>1 - Summary</vt:lpstr>
      <vt:lpstr>2 - CapStructure</vt:lpstr>
      <vt:lpstr>3 - STD Cost Rate</vt:lpstr>
      <vt:lpstr>4 - STD OS &amp; Comm Fees</vt:lpstr>
      <vt:lpstr>5 - STD Amort</vt:lpstr>
      <vt:lpstr>6 -LTD Cost </vt:lpstr>
      <vt:lpstr>7 - Reacquired Debt</vt:lpstr>
      <vt:lpstr>Interest Only LTD Cost</vt:lpstr>
      <vt:lpstr>BS-Unamortized</vt:lpstr>
      <vt:lpstr>FERC Rpt</vt:lpstr>
      <vt:lpstr>Appendix --&gt;</vt:lpstr>
      <vt:lpstr>Sheet1</vt:lpstr>
      <vt:lpstr>A1  CofCap-PreMerger Costs</vt:lpstr>
      <vt:lpstr>A2  STD Cost Rate-Prior Fac</vt:lpstr>
      <vt:lpstr>A3  STD Int &amp; Fees-Prior Fac</vt:lpstr>
      <vt:lpstr>A4  STD Amort-Prior Fac</vt:lpstr>
      <vt:lpstr>FERC Presentation</vt:lpstr>
      <vt:lpstr>'FERC Rpt'!CRRA38.H65_GQ</vt:lpstr>
      <vt:lpstr>'1 - Summary'!Print_Area</vt:lpstr>
      <vt:lpstr>'2 - CapStructure'!Print_Area</vt:lpstr>
      <vt:lpstr>'3 - STD Cost Rate'!Print_Area</vt:lpstr>
      <vt:lpstr>'4 - STD OS &amp; Comm Fees'!Print_Area</vt:lpstr>
      <vt:lpstr>'5 - STD Amort'!Print_Area</vt:lpstr>
      <vt:lpstr>'6 -LTD Cost '!Print_Area</vt:lpstr>
      <vt:lpstr>'7 - Reacquired Debt'!Print_Area</vt:lpstr>
      <vt:lpstr>'A1  CofCap-PreMerger Costs'!Print_Area</vt:lpstr>
      <vt:lpstr>'A2  STD Cost Rate-Prior Fac'!Print_Area</vt:lpstr>
      <vt:lpstr>'A4  STD Amort-Prior Fac'!Print_Area</vt:lpstr>
      <vt:lpstr>'FERC Rpt'!Print_Area</vt:lpstr>
      <vt:lpstr>'7 - Reacquired Debt'!Print_Titles</vt:lpstr>
      <vt:lpstr>'Appendix --&gt;'!Print_Titles</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PSE</dc:creator>
  <cp:lastModifiedBy>Starkey, Byron (SEA)</cp:lastModifiedBy>
  <cp:lastPrinted>2022-01-24T17:28:52Z</cp:lastPrinted>
  <dcterms:created xsi:type="dcterms:W3CDTF">2001-12-28T16:42:36Z</dcterms:created>
  <dcterms:modified xsi:type="dcterms:W3CDTF">2022-03-29T20:44:21Z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0x0101006E56B4D1795A2E4DB2F0B01679ED314A00A0C5B27E5DFE5A42B5D94F605CB10C32</vt:lpwstr>
  </property>
  <property fmtid="{D5CDD505-2E9C-101B-9397-08002B2CF9AE}" pid="3" name="_docset_NoMedatataSyncRequired">
    <vt:lpwstr>False</vt:lpwstr>
  </property>
  <property fmtid="{D5CDD505-2E9C-101B-9397-08002B2CF9AE}" pid="4" name="IsEFSEC">
    <vt:bool>false</vt:bool>
  </property>
</Properties>
</file>