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210" windowHeight="8565" tabRatio="788"/>
  </bookViews>
  <sheets>
    <sheet name="Lead E" sheetId="1" r:id="rId1"/>
    <sheet name="Lead G" sheetId="7" r:id="rId2"/>
    <sheet name="Pro-forma Plant Additions=&gt;" sheetId="2" r:id="rId3"/>
    <sheet name="HT TOPS Additions" sheetId="3" r:id="rId4"/>
    <sheet name="DFIT " sheetId="4" r:id="rId5"/>
    <sheet name="MACRS" sheetId="5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E6" i="3" l="1"/>
  <c r="D6" i="3"/>
  <c r="C6" i="3"/>
  <c r="B6" i="3"/>
  <c r="C26" i="7"/>
  <c r="C34" i="1"/>
  <c r="B28" i="4" l="1"/>
  <c r="B27" i="4"/>
  <c r="B26" i="4"/>
  <c r="B25" i="4"/>
  <c r="B24" i="4"/>
  <c r="B23" i="4"/>
  <c r="B22" i="4"/>
  <c r="B21" i="4"/>
  <c r="B20" i="4"/>
  <c r="B19" i="4"/>
  <c r="B18" i="4"/>
  <c r="B17" i="4"/>
  <c r="G29" i="1" l="1"/>
  <c r="G17" i="1"/>
  <c r="G16" i="1"/>
  <c r="G24" i="7"/>
  <c r="H24" i="7" s="1"/>
  <c r="G17" i="7"/>
  <c r="H17" i="7" s="1"/>
  <c r="G16" i="7"/>
  <c r="H16" i="7" s="1"/>
  <c r="H25" i="7" l="1"/>
  <c r="F25" i="7"/>
  <c r="E25" i="7"/>
  <c r="D25" i="7"/>
  <c r="G25" i="7"/>
  <c r="G27" i="7" s="1"/>
  <c r="F19" i="7"/>
  <c r="F21" i="7" s="1"/>
  <c r="E19" i="7"/>
  <c r="E21" i="7" s="1"/>
  <c r="D19" i="7"/>
  <c r="D2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H27" i="7" l="1"/>
  <c r="G29" i="7"/>
  <c r="G30" i="7" s="1"/>
  <c r="H29" i="7" l="1"/>
  <c r="C21" i="3"/>
  <c r="E21" i="3" s="1"/>
  <c r="H30" i="7" l="1"/>
  <c r="H21" i="1"/>
  <c r="H24" i="1" s="1"/>
  <c r="H22" i="1"/>
  <c r="H23" i="1"/>
  <c r="D24" i="1"/>
  <c r="E24" i="1"/>
  <c r="F24" i="1"/>
  <c r="G24" i="1"/>
  <c r="H30" i="1"/>
  <c r="H31" i="1"/>
  <c r="H32" i="1"/>
  <c r="D33" i="1"/>
  <c r="E33" i="1"/>
  <c r="F33" i="1"/>
  <c r="E22" i="3" l="1"/>
  <c r="E23" i="3" s="1"/>
  <c r="E24" i="3" s="1"/>
  <c r="E25" i="3" s="1"/>
  <c r="E26" i="3" s="1"/>
  <c r="E27" i="3" s="1"/>
  <c r="F6" i="3" l="1"/>
  <c r="A1" i="3" l="1"/>
  <c r="AI10" i="5" l="1"/>
  <c r="AI9" i="5"/>
  <c r="AI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M7" i="5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I7" i="5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D7" i="5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A7" i="5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19" i="1"/>
  <c r="F26" i="1" s="1"/>
  <c r="E19" i="1"/>
  <c r="E26" i="1" s="1"/>
  <c r="D19" i="1"/>
  <c r="D26" i="1" s="1"/>
  <c r="A15" i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6" i="5"/>
  <c r="S6" i="5" s="1"/>
  <c r="Y6" i="5" s="1"/>
  <c r="G17" i="3"/>
  <c r="AJ7" i="5"/>
  <c r="AJ8" i="5" s="1"/>
  <c r="AJ9" i="5" s="1"/>
  <c r="AJ10" i="5" s="1"/>
  <c r="G18" i="4"/>
  <c r="F17" i="4"/>
  <c r="B17" i="3"/>
  <c r="P6" i="5"/>
  <c r="V6" i="5" s="1"/>
  <c r="AA6" i="5" s="1"/>
  <c r="AD6" i="5" s="1"/>
  <c r="G19" i="4" l="1"/>
  <c r="F18" i="4"/>
  <c r="I17" i="3"/>
  <c r="AM6" i="5"/>
  <c r="AG6" i="5"/>
  <c r="B18" i="3"/>
  <c r="G18" i="3"/>
  <c r="G20" i="4" l="1"/>
  <c r="F19" i="4"/>
  <c r="I18" i="3"/>
  <c r="B19" i="3"/>
  <c r="G19" i="3"/>
  <c r="F20" i="4" l="1"/>
  <c r="G21" i="4"/>
  <c r="I19" i="3"/>
  <c r="G20" i="3"/>
  <c r="B20" i="3"/>
  <c r="G22" i="4" l="1"/>
  <c r="F21" i="4"/>
  <c r="I20" i="3"/>
  <c r="G21" i="3"/>
  <c r="C22" i="3"/>
  <c r="B21" i="3"/>
  <c r="D21" i="3" s="1"/>
  <c r="G23" i="4" l="1"/>
  <c r="F22" i="4"/>
  <c r="I21" i="3"/>
  <c r="C23" i="3"/>
  <c r="B22" i="3"/>
  <c r="D22" i="3" s="1"/>
  <c r="G22" i="3"/>
  <c r="G24" i="4" l="1"/>
  <c r="F23" i="4"/>
  <c r="I22" i="3"/>
  <c r="G23" i="3"/>
  <c r="B23" i="3"/>
  <c r="D23" i="3" s="1"/>
  <c r="C24" i="3"/>
  <c r="G25" i="4" l="1"/>
  <c r="F24" i="4"/>
  <c r="I23" i="3"/>
  <c r="C25" i="3"/>
  <c r="G24" i="3"/>
  <c r="B24" i="3"/>
  <c r="D24" i="3" s="1"/>
  <c r="G26" i="4" l="1"/>
  <c r="F25" i="4"/>
  <c r="I24" i="3"/>
  <c r="B25" i="3"/>
  <c r="D25" i="3" s="1"/>
  <c r="G25" i="3"/>
  <c r="C26" i="3"/>
  <c r="G27" i="4" l="1"/>
  <c r="F26" i="4"/>
  <c r="I25" i="3"/>
  <c r="C27" i="3"/>
  <c r="G26" i="3"/>
  <c r="B26" i="3"/>
  <c r="D26" i="3" s="1"/>
  <c r="F27" i="4" l="1"/>
  <c r="G28" i="4"/>
  <c r="F28" i="4" s="1"/>
  <c r="I26" i="3"/>
  <c r="G27" i="3"/>
  <c r="C28" i="3"/>
  <c r="E28" i="3" s="1"/>
  <c r="B27" i="3"/>
  <c r="D27" i="3" s="1"/>
  <c r="I27" i="3" l="1"/>
  <c r="B28" i="3"/>
  <c r="C29" i="3"/>
  <c r="E29" i="3" s="1"/>
  <c r="G28" i="3"/>
  <c r="F17" i="3"/>
  <c r="H17" i="3" s="1"/>
  <c r="J17" i="3" s="1"/>
  <c r="K17" i="3" s="1"/>
  <c r="L17" i="3" s="1"/>
  <c r="D28" i="3" l="1"/>
  <c r="I28" i="3"/>
  <c r="B29" i="3"/>
  <c r="G29" i="3"/>
  <c r="C30" i="3"/>
  <c r="F18" i="3"/>
  <c r="H18" i="3" s="1"/>
  <c r="J18" i="3" s="1"/>
  <c r="K18" i="3" s="1"/>
  <c r="L18" i="3" s="1"/>
  <c r="E30" i="3" l="1"/>
  <c r="G30" i="3" s="1"/>
  <c r="C31" i="3"/>
  <c r="D29" i="3"/>
  <c r="I29" i="3"/>
  <c r="F19" i="3"/>
  <c r="H19" i="3" s="1"/>
  <c r="J19" i="3" s="1"/>
  <c r="K19" i="3" s="1"/>
  <c r="L19" i="3" s="1"/>
  <c r="B30" i="3"/>
  <c r="B31" i="3" l="1"/>
  <c r="D30" i="3"/>
  <c r="E31" i="3"/>
  <c r="G31" i="3" s="1"/>
  <c r="C32" i="3"/>
  <c r="I30" i="3"/>
  <c r="F20" i="3"/>
  <c r="H20" i="3" s="1"/>
  <c r="J20" i="3" s="1"/>
  <c r="K20" i="3" s="1"/>
  <c r="L20" i="3" s="1"/>
  <c r="B32" i="3" l="1"/>
  <c r="D31" i="3"/>
  <c r="E32" i="3"/>
  <c r="G32" i="3" s="1"/>
  <c r="C33" i="3"/>
  <c r="I31" i="3"/>
  <c r="F21" i="3"/>
  <c r="H21" i="3" s="1"/>
  <c r="J21" i="3" s="1"/>
  <c r="K21" i="3" s="1"/>
  <c r="L21" i="3" s="1"/>
  <c r="D32" i="3" l="1"/>
  <c r="B33" i="3"/>
  <c r="E33" i="3"/>
  <c r="G33" i="3" s="1"/>
  <c r="C34" i="3"/>
  <c r="I32" i="3"/>
  <c r="F22" i="3"/>
  <c r="C35" i="3" l="1"/>
  <c r="E34" i="3"/>
  <c r="G34" i="3" s="1"/>
  <c r="B34" i="3"/>
  <c r="D33" i="3"/>
  <c r="I33" i="3"/>
  <c r="H22" i="3"/>
  <c r="J22" i="3" s="1"/>
  <c r="K22" i="3" s="1"/>
  <c r="L22" i="3" s="1"/>
  <c r="F23" i="3"/>
  <c r="E35" i="3" l="1"/>
  <c r="C36" i="3"/>
  <c r="B35" i="3"/>
  <c r="D34" i="3"/>
  <c r="G35" i="3"/>
  <c r="I34" i="3"/>
  <c r="H23" i="3"/>
  <c r="J23" i="3" s="1"/>
  <c r="K23" i="3" s="1"/>
  <c r="L23" i="3" s="1"/>
  <c r="F24" i="3"/>
  <c r="D35" i="3" l="1"/>
  <c r="B36" i="3"/>
  <c r="E36" i="3"/>
  <c r="G36" i="3" s="1"/>
  <c r="C37" i="3"/>
  <c r="I35" i="3"/>
  <c r="H24" i="3"/>
  <c r="J24" i="3" s="1"/>
  <c r="K24" i="3" s="1"/>
  <c r="L24" i="3" s="1"/>
  <c r="F25" i="3"/>
  <c r="D36" i="3" l="1"/>
  <c r="B37" i="3"/>
  <c r="E37" i="3"/>
  <c r="G37" i="3" s="1"/>
  <c r="C38" i="3"/>
  <c r="I36" i="3"/>
  <c r="H25" i="3"/>
  <c r="J25" i="3" s="1"/>
  <c r="K25" i="3" s="1"/>
  <c r="L25" i="3" s="1"/>
  <c r="F26" i="3"/>
  <c r="H26" i="3" s="1"/>
  <c r="D37" i="3" l="1"/>
  <c r="B38" i="3"/>
  <c r="E38" i="3"/>
  <c r="G38" i="3" s="1"/>
  <c r="C39" i="3"/>
  <c r="I37" i="3"/>
  <c r="J26" i="3"/>
  <c r="K26" i="3" s="1"/>
  <c r="L26" i="3" s="1"/>
  <c r="F27" i="3"/>
  <c r="H27" i="3" s="1"/>
  <c r="E39" i="3" l="1"/>
  <c r="G39" i="3" s="1"/>
  <c r="C40" i="3"/>
  <c r="D38" i="3"/>
  <c r="B39" i="3"/>
  <c r="I38" i="3"/>
  <c r="J27" i="3"/>
  <c r="K27" i="3" s="1"/>
  <c r="L27" i="3" s="1"/>
  <c r="F28" i="3"/>
  <c r="H28" i="3" s="1"/>
  <c r="D39" i="3" l="1"/>
  <c r="B40" i="3"/>
  <c r="E40" i="3"/>
  <c r="G40" i="3" s="1"/>
  <c r="C41" i="3"/>
  <c r="I39" i="3"/>
  <c r="J28" i="3"/>
  <c r="K28" i="3" s="1"/>
  <c r="L28" i="3" s="1"/>
  <c r="F29" i="3"/>
  <c r="H29" i="3" s="1"/>
  <c r="E41" i="3" l="1"/>
  <c r="C42" i="3"/>
  <c r="D40" i="3"/>
  <c r="B41" i="3"/>
  <c r="G41" i="3"/>
  <c r="I40" i="3"/>
  <c r="J29" i="3"/>
  <c r="K29" i="3" s="1"/>
  <c r="L29" i="3" s="1"/>
  <c r="F30" i="3"/>
  <c r="E42" i="3" l="1"/>
  <c r="C43" i="3"/>
  <c r="H30" i="3"/>
  <c r="J30" i="3" s="1"/>
  <c r="K30" i="3" s="1"/>
  <c r="F31" i="3"/>
  <c r="B42" i="3"/>
  <c r="D41" i="3"/>
  <c r="G42" i="3"/>
  <c r="I41" i="3"/>
  <c r="H31" i="3" l="1"/>
  <c r="J31" i="3" s="1"/>
  <c r="K31" i="3" s="1"/>
  <c r="L31" i="3" s="1"/>
  <c r="F32" i="3"/>
  <c r="E43" i="3"/>
  <c r="E55" i="3" s="1"/>
  <c r="C44" i="3"/>
  <c r="D42" i="3"/>
  <c r="B43" i="3"/>
  <c r="G43" i="3"/>
  <c r="I42" i="3"/>
  <c r="L30" i="3"/>
  <c r="C56" i="3"/>
  <c r="D43" i="3" l="1"/>
  <c r="B44" i="3"/>
  <c r="E44" i="3"/>
  <c r="C45" i="3"/>
  <c r="H32" i="3"/>
  <c r="J32" i="3" s="1"/>
  <c r="K32" i="3" s="1"/>
  <c r="L32" i="3" s="1"/>
  <c r="F33" i="3"/>
  <c r="G44" i="3"/>
  <c r="I43" i="3"/>
  <c r="H29" i="1"/>
  <c r="G33" i="1"/>
  <c r="G35" i="1" s="1"/>
  <c r="B56" i="3"/>
  <c r="G56" i="3"/>
  <c r="H33" i="1" l="1"/>
  <c r="H33" i="3"/>
  <c r="J33" i="3" s="1"/>
  <c r="K33" i="3" s="1"/>
  <c r="L33" i="3" s="1"/>
  <c r="F34" i="3"/>
  <c r="D55" i="3"/>
  <c r="E45" i="3"/>
  <c r="G45" i="3" s="1"/>
  <c r="C46" i="3"/>
  <c r="D44" i="3"/>
  <c r="B45" i="3"/>
  <c r="G37" i="1"/>
  <c r="G38" i="1" s="1"/>
  <c r="I44" i="3"/>
  <c r="E16" i="4"/>
  <c r="H16" i="1"/>
  <c r="I56" i="3"/>
  <c r="E46" i="3" l="1"/>
  <c r="G46" i="3" s="1"/>
  <c r="C47" i="3"/>
  <c r="B46" i="3"/>
  <c r="D45" i="3"/>
  <c r="H34" i="3"/>
  <c r="J34" i="3" s="1"/>
  <c r="K34" i="3" s="1"/>
  <c r="L34" i="3" s="1"/>
  <c r="F35" i="3"/>
  <c r="I45" i="3"/>
  <c r="D18" i="4"/>
  <c r="H35" i="3" l="1"/>
  <c r="J35" i="3" s="1"/>
  <c r="K35" i="3" s="1"/>
  <c r="L35" i="3" s="1"/>
  <c r="F36" i="3"/>
  <c r="E47" i="3"/>
  <c r="G47" i="3" s="1"/>
  <c r="C48" i="3"/>
  <c r="B47" i="3"/>
  <c r="D46" i="3"/>
  <c r="I46" i="3"/>
  <c r="D17" i="4"/>
  <c r="H18" i="4"/>
  <c r="D19" i="4"/>
  <c r="I16" i="4"/>
  <c r="H17" i="1"/>
  <c r="H35" i="1"/>
  <c r="E48" i="3" l="1"/>
  <c r="G48" i="3" s="1"/>
  <c r="C49" i="3"/>
  <c r="B48" i="3"/>
  <c r="D47" i="3"/>
  <c r="H36" i="3"/>
  <c r="J36" i="3" s="1"/>
  <c r="K36" i="3" s="1"/>
  <c r="L36" i="3" s="1"/>
  <c r="F37" i="3"/>
  <c r="I47" i="3"/>
  <c r="H19" i="4"/>
  <c r="D20" i="4"/>
  <c r="H17" i="4"/>
  <c r="I17" i="4" s="1"/>
  <c r="I18" i="4" s="1"/>
  <c r="E17" i="4"/>
  <c r="E18" i="4" s="1"/>
  <c r="E19" i="4" s="1"/>
  <c r="H37" i="1"/>
  <c r="H38" i="1" l="1"/>
  <c r="H37" i="3"/>
  <c r="J37" i="3" s="1"/>
  <c r="K37" i="3" s="1"/>
  <c r="L37" i="3" s="1"/>
  <c r="F38" i="3"/>
  <c r="D48" i="3"/>
  <c r="B49" i="3"/>
  <c r="E49" i="3"/>
  <c r="G49" i="3" s="1"/>
  <c r="C50" i="3"/>
  <c r="I48" i="3"/>
  <c r="I19" i="4"/>
  <c r="H20" i="4"/>
  <c r="D21" i="4"/>
  <c r="E20" i="4"/>
  <c r="H38" i="3" l="1"/>
  <c r="J38" i="3" s="1"/>
  <c r="K38" i="3" s="1"/>
  <c r="L38" i="3" s="1"/>
  <c r="D23" i="4" s="1"/>
  <c r="F39" i="3"/>
  <c r="E50" i="3"/>
  <c r="G50" i="3" s="1"/>
  <c r="C51" i="3"/>
  <c r="D49" i="3"/>
  <c r="B50" i="3"/>
  <c r="I49" i="3"/>
  <c r="I20" i="4"/>
  <c r="H21" i="4"/>
  <c r="D22" i="4"/>
  <c r="E21" i="4"/>
  <c r="B51" i="3" l="1"/>
  <c r="D50" i="3"/>
  <c r="H39" i="3"/>
  <c r="J39" i="3" s="1"/>
  <c r="K39" i="3" s="1"/>
  <c r="L39" i="3" s="1"/>
  <c r="F40" i="3"/>
  <c r="E51" i="3"/>
  <c r="G51" i="3" s="1"/>
  <c r="C52" i="3"/>
  <c r="I50" i="3"/>
  <c r="I21" i="4"/>
  <c r="H40" i="3" l="1"/>
  <c r="J40" i="3" s="1"/>
  <c r="K40" i="3" s="1"/>
  <c r="L40" i="3" s="1"/>
  <c r="F41" i="3"/>
  <c r="D51" i="3"/>
  <c r="B52" i="3"/>
  <c r="G52" i="3"/>
  <c r="I51" i="3"/>
  <c r="H23" i="4"/>
  <c r="D24" i="4"/>
  <c r="H22" i="4"/>
  <c r="E22" i="4"/>
  <c r="E23" i="4" s="1"/>
  <c r="D52" i="3" l="1"/>
  <c r="H41" i="3"/>
  <c r="J41" i="3" s="1"/>
  <c r="K41" i="3" s="1"/>
  <c r="L41" i="3" s="1"/>
  <c r="F42" i="3"/>
  <c r="I52" i="3"/>
  <c r="H24" i="4"/>
  <c r="D25" i="4"/>
  <c r="I22" i="4"/>
  <c r="I23" i="4" s="1"/>
  <c r="E24" i="4"/>
  <c r="H42" i="3" l="1"/>
  <c r="J42" i="3" s="1"/>
  <c r="K42" i="3" s="1"/>
  <c r="L42" i="3" s="1"/>
  <c r="F43" i="3"/>
  <c r="I24" i="4"/>
  <c r="H25" i="4"/>
  <c r="D26" i="4"/>
  <c r="E25" i="4"/>
  <c r="H43" i="3" l="1"/>
  <c r="J43" i="3" s="1"/>
  <c r="K43" i="3" s="1"/>
  <c r="L43" i="3" s="1"/>
  <c r="F44" i="3"/>
  <c r="F56" i="3"/>
  <c r="I25" i="4"/>
  <c r="H26" i="4"/>
  <c r="D27" i="4"/>
  <c r="E26" i="4"/>
  <c r="H44" i="3" l="1"/>
  <c r="J44" i="3" s="1"/>
  <c r="K44" i="3" s="1"/>
  <c r="L44" i="3" s="1"/>
  <c r="F45" i="3"/>
  <c r="I26" i="4"/>
  <c r="H56" i="3"/>
  <c r="H27" i="4"/>
  <c r="E27" i="4"/>
  <c r="H45" i="3" l="1"/>
  <c r="J45" i="3" s="1"/>
  <c r="K45" i="3" s="1"/>
  <c r="L45" i="3" s="1"/>
  <c r="F46" i="3"/>
  <c r="I27" i="4"/>
  <c r="K56" i="3"/>
  <c r="H46" i="3" l="1"/>
  <c r="J46" i="3" s="1"/>
  <c r="K46" i="3" s="1"/>
  <c r="L46" i="3" s="1"/>
  <c r="F47" i="3"/>
  <c r="L55" i="3"/>
  <c r="D28" i="4"/>
  <c r="H47" i="3" l="1"/>
  <c r="J47" i="3" s="1"/>
  <c r="K47" i="3" s="1"/>
  <c r="L47" i="3" s="1"/>
  <c r="F48" i="3"/>
  <c r="H28" i="4"/>
  <c r="D29" i="4"/>
  <c r="E28" i="4"/>
  <c r="E29" i="4" s="1"/>
  <c r="H48" i="3" l="1"/>
  <c r="J48" i="3" s="1"/>
  <c r="K48" i="3" s="1"/>
  <c r="L48" i="3" s="1"/>
  <c r="F49" i="3"/>
  <c r="H29" i="4"/>
  <c r="I28" i="4"/>
  <c r="I31" i="4" s="1"/>
  <c r="E31" i="4"/>
  <c r="G18" i="1" l="1"/>
  <c r="G19" i="1" s="1"/>
  <c r="G26" i="1" s="1"/>
  <c r="G18" i="7"/>
  <c r="H18" i="7" s="1"/>
  <c r="H49" i="3"/>
  <c r="J49" i="3" s="1"/>
  <c r="K49" i="3" s="1"/>
  <c r="L49" i="3" s="1"/>
  <c r="F50" i="3"/>
  <c r="H18" i="1" l="1"/>
  <c r="H19" i="7"/>
  <c r="H21" i="7" s="1"/>
  <c r="G19" i="7"/>
  <c r="G21" i="7" s="1"/>
  <c r="H50" i="3"/>
  <c r="J50" i="3" s="1"/>
  <c r="K50" i="3" s="1"/>
  <c r="L50" i="3" s="1"/>
  <c r="F51" i="3"/>
  <c r="H19" i="1"/>
  <c r="H26" i="1" l="1"/>
  <c r="H51" i="3"/>
  <c r="J51" i="3" s="1"/>
  <c r="K51" i="3" s="1"/>
  <c r="L51" i="3" s="1"/>
  <c r="F52" i="3"/>
  <c r="H52" i="3" l="1"/>
  <c r="J52" i="3" s="1"/>
  <c r="K52" i="3" s="1"/>
  <c r="L52" i="3" s="1"/>
</calcChain>
</file>

<file path=xl/sharedStrings.xml><?xml version="1.0" encoding="utf-8"?>
<sst xmlns="http://schemas.openxmlformats.org/spreadsheetml/2006/main" count="190" uniqueCount="133">
  <si>
    <t>Docket Number UE</t>
  </si>
  <si>
    <t>Exhibit No.   (SEF-XX)</t>
  </si>
  <si>
    <t>Page XXX</t>
  </si>
  <si>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</si>
  <si>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</si>
  <si>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</si>
  <si>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</si>
  <si>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</si>
  <si>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</si>
  <si>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</si>
  <si>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</si>
  <si>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</si>
  <si>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</si>
  <si>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</si>
  <si>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</si>
  <si>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</si>
  <si>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</si>
  <si>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</si>
  <si>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</si>
  <si>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</si>
  <si>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</si>
  <si>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</si>
  <si>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</si>
  <si>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</si>
  <si>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</si>
  <si>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</si>
  <si>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</si>
  <si>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</si>
  <si>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</si>
  <si>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</si>
  <si>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</si>
  <si>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</si>
  <si>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</si>
  <si>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</si>
  <si>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</si>
  <si>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</si>
  <si>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</si>
  <si>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</si>
  <si>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</si>
  <si>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</si>
  <si>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</si>
  <si>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</si>
  <si>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</si>
  <si>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</si>
  <si>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</si>
  <si>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</si>
  <si>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</si>
  <si>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</si>
  <si>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</si>
  <si>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</si>
  <si>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</si>
  <si>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</si>
  <si>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</si>
  <si>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</si>
  <si>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</si>
  <si>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</si>
  <si>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</si>
  <si>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</si>
  <si>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</si>
  <si>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</si>
  <si>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</si>
  <si>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</si>
  <si>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</si>
  <si>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</si>
  <si>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</si>
  <si>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</si>
  <si>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</si>
  <si>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</si>
  <si>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</si>
  <si>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</si>
  <si>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</si>
  <si>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</si>
  <si>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</si>
  <si>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</si>
  <si>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</si>
  <si>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</si>
  <si>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</si>
  <si>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</si>
  <si>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</si>
  <si>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</si>
  <si>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</si>
  <si>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</si>
  <si>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</si>
  <si>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</si>
  <si>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</si>
  <si>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</si>
  <si>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</si>
  <si>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</si>
  <si>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</si>
  <si>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</si>
  <si>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</si>
  <si>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</si>
  <si>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</si>
  <si>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</si>
  <si>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</si>
  <si>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</si>
  <si>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</si>
  <si>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</si>
  <si>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</si>
  <si>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</si>
  <si>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</si>
  <si>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</si>
  <si>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</si>
  <si>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</si>
  <si>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</si>
  <si>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</si>
  <si>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</si>
  <si>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</si>
  <si>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</si>
  <si>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</si>
  <si>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</si>
  <si>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</si>
  <si>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</si>
  <si>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</si>
  <si>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</si>
  <si>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</si>
  <si>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</si>
  <si>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</si>
  <si>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</si>
  <si>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In service Date Jun, 2019</t>
  </si>
  <si>
    <t>HR TOPS</t>
  </si>
  <si>
    <t>HR TOPS - ELECTRIC</t>
  </si>
  <si>
    <t>MACRS 10 YEAR</t>
  </si>
  <si>
    <t>Total estimate discussed in MH-1T</t>
  </si>
  <si>
    <t>HR TOPS - GAS</t>
  </si>
  <si>
    <t>Four Factor Allocator</t>
  </si>
  <si>
    <t>Four Factor Alloator</t>
  </si>
  <si>
    <t>2019 GENERAL RATE CASE</t>
  </si>
  <si>
    <t>PLANT ADDITIONS</t>
  </si>
  <si>
    <t xml:space="preserve">ACCUM DEPRECIATION </t>
  </si>
  <si>
    <t xml:space="preserve">DEFERRED INCOME TAX LIABILITY  </t>
  </si>
  <si>
    <t xml:space="preserve">DEPRECIATION EXPENSE  </t>
  </si>
  <si>
    <t>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</si>
</sst>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10" fontId="8" fillId="0" borderId="0" xfId="0" applyNumberFormat="1" applyFont="1" applyFill="1" applyBorder="1" applyAlignment="1"/>
    <xf numFmtId="10" fontId="8" fillId="0" borderId="0" xfId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quotePrefix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fill"/>
      <protection locked="0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 indent="2"/>
    </xf>
    <xf numFmtId="42" fontId="4" fillId="0" borderId="0" xfId="0" applyNumberFormat="1" applyFont="1" applyFill="1" applyBorder="1" applyAlignment="1"/>
    <xf numFmtId="0" fontId="4" fillId="0" borderId="0" xfId="0" applyFont="1" applyAlignment="1">
      <alignment horizontal="left" indent="2"/>
    </xf>
    <xf numFmtId="41" fontId="4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41" fontId="4" fillId="0" borderId="3" xfId="0" applyNumberFormat="1" applyFont="1" applyFill="1" applyBorder="1" applyAlignment="1"/>
    <xf numFmtId="42" fontId="4" fillId="0" borderId="4" xfId="0" applyNumberFormat="1" applyFont="1" applyFill="1" applyBorder="1" applyAlignment="1"/>
    <xf numFmtId="0" fontId="7" fillId="0" borderId="0" xfId="0" applyNumberFormat="1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NumberFormat="1" applyFont="1" applyFill="1" applyAlignment="1"/>
    <xf numFmtId="0" fontId="4" fillId="0" borderId="0" xfId="0" applyFont="1" applyAlignment="1">
      <alignment horizontal="left" indent="1"/>
    </xf>
    <xf numFmtId="42" fontId="4" fillId="0" borderId="5" xfId="0" applyNumberFormat="1" applyFont="1" applyFill="1" applyBorder="1" applyAlignment="1"/>
    <xf numFmtId="0" fontId="8" fillId="0" borderId="0" xfId="0" applyFont="1" applyFill="1" applyAlignment="1">
      <alignment horizontal="left"/>
    </xf>
    <xf numFmtId="41" fontId="7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 applyProtection="1">
      <protection locked="0"/>
    </xf>
    <xf numFmtId="165" fontId="4" fillId="0" borderId="5" xfId="0" applyNumberFormat="1" applyFont="1" applyFill="1" applyBorder="1" applyAlignment="1"/>
    <xf numFmtId="41" fontId="9" fillId="0" borderId="0" xfId="0" applyNumberFormat="1" applyFont="1"/>
    <xf numFmtId="0" fontId="4" fillId="0" borderId="0" xfId="0" quotePrefix="1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0" fontId="10" fillId="0" borderId="0" xfId="0" applyFont="1"/>
    <xf numFmtId="166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7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11" fillId="0" borderId="6" xfId="0" applyNumberFormat="1" applyFont="1" applyFill="1" applyBorder="1" applyAlignment="1">
      <alignment horizontal="lef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1" fillId="0" borderId="7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/>
    <xf numFmtId="169" fontId="11" fillId="0" borderId="8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169" fontId="11" fillId="0" borderId="0" xfId="0" applyNumberFormat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Continuous" vertical="center"/>
    </xf>
    <xf numFmtId="0" fontId="11" fillId="0" borderId="11" xfId="0" applyNumberFormat="1" applyFont="1" applyBorder="1" applyAlignment="1">
      <alignment horizontal="centerContinuous" vertical="center"/>
    </xf>
    <xf numFmtId="0" fontId="11" fillId="0" borderId="12" xfId="0" applyNumberFormat="1" applyFont="1" applyBorder="1" applyAlignment="1">
      <alignment horizontal="centerContinuous" vertical="center"/>
    </xf>
    <xf numFmtId="166" fontId="11" fillId="0" borderId="9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Fill="1" applyBorder="1" applyAlignment="1">
      <alignment horizontal="centerContinuous" vertical="center"/>
    </xf>
    <xf numFmtId="0" fontId="11" fillId="0" borderId="15" xfId="0" applyNumberFormat="1" applyFont="1" applyFill="1" applyBorder="1" applyAlignment="1">
      <alignment horizontal="centerContinuous" vertical="center"/>
    </xf>
    <xf numFmtId="1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Continuous" vertical="center"/>
    </xf>
    <xf numFmtId="0" fontId="11" fillId="0" borderId="14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166" fontId="11" fillId="0" borderId="13" xfId="0" applyNumberFormat="1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  <xf numFmtId="9" fontId="11" fillId="0" borderId="13" xfId="0" applyNumberFormat="1" applyFont="1" applyFill="1" applyBorder="1" applyAlignment="1">
      <alignment horizontal="center"/>
    </xf>
    <xf numFmtId="0" fontId="10" fillId="0" borderId="13" xfId="0" applyNumberFormat="1" applyFont="1" applyBorder="1" applyAlignment="1"/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9" fontId="11" fillId="0" borderId="13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166" fontId="11" fillId="0" borderId="17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Alignment="1"/>
    <xf numFmtId="41" fontId="10" fillId="0" borderId="6" xfId="0" applyNumberFormat="1" applyFont="1" applyFill="1" applyBorder="1" applyAlignment="1"/>
    <xf numFmtId="167" fontId="10" fillId="0" borderId="6" xfId="0" applyNumberFormat="1" applyFont="1" applyFill="1" applyBorder="1" applyAlignment="1"/>
    <xf numFmtId="41" fontId="10" fillId="0" borderId="20" xfId="0" applyNumberFormat="1" applyFont="1" applyFill="1" applyBorder="1" applyAlignment="1"/>
    <xf numFmtId="0" fontId="14" fillId="0" borderId="0" xfId="0" applyFont="1"/>
    <xf numFmtId="167" fontId="10" fillId="3" borderId="6" xfId="0" applyNumberFormat="1" applyFont="1" applyFill="1" applyBorder="1" applyAlignment="1"/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68" fontId="10" fillId="2" borderId="0" xfId="0" applyNumberFormat="1" applyFont="1" applyFill="1" applyBorder="1" applyAlignment="1">
      <alignment horizontal="right"/>
    </xf>
    <xf numFmtId="41" fontId="10" fillId="2" borderId="6" xfId="0" applyNumberFormat="1" applyFont="1" applyFill="1" applyBorder="1" applyAlignment="1"/>
    <xf numFmtId="41" fontId="10" fillId="2" borderId="0" xfId="0" applyNumberFormat="1" applyFont="1" applyFill="1" applyAlignment="1"/>
    <xf numFmtId="167" fontId="10" fillId="2" borderId="6" xfId="0" applyNumberFormat="1" applyFont="1" applyFill="1" applyBorder="1" applyAlignment="1"/>
    <xf numFmtId="41" fontId="10" fillId="2" borderId="20" xfId="0" applyNumberFormat="1" applyFont="1" applyFill="1" applyBorder="1" applyAlignment="1"/>
    <xf numFmtId="41" fontId="10" fillId="2" borderId="0" xfId="0" applyNumberFormat="1" applyFont="1" applyFill="1" applyBorder="1" applyAlignment="1"/>
    <xf numFmtId="170" fontId="11" fillId="0" borderId="21" xfId="0" applyNumberFormat="1" applyFont="1" applyBorder="1" applyAlignment="1">
      <alignment horizontal="center"/>
    </xf>
    <xf numFmtId="41" fontId="10" fillId="0" borderId="22" xfId="0" applyNumberFormat="1" applyFont="1" applyBorder="1" applyAlignment="1"/>
    <xf numFmtId="167" fontId="10" fillId="0" borderId="22" xfId="0" applyNumberFormat="1" applyFont="1" applyBorder="1" applyAlignment="1"/>
    <xf numFmtId="41" fontId="10" fillId="0" borderId="23" xfId="0" applyNumberFormat="1" applyFont="1" applyBorder="1" applyAlignment="1"/>
    <xf numFmtId="170" fontId="11" fillId="0" borderId="24" xfId="0" applyNumberFormat="1" applyFont="1" applyBorder="1" applyAlignment="1">
      <alignment horizontal="center"/>
    </xf>
    <xf numFmtId="41" fontId="10" fillId="4" borderId="6" xfId="0" applyNumberFormat="1" applyFont="1" applyFill="1" applyBorder="1" applyAlignment="1"/>
    <xf numFmtId="41" fontId="11" fillId="0" borderId="6" xfId="0" applyNumberFormat="1" applyFont="1" applyBorder="1" applyAlignment="1"/>
    <xf numFmtId="167" fontId="10" fillId="4" borderId="6" xfId="0" applyNumberFormat="1" applyFont="1" applyFill="1" applyBorder="1" applyAlignment="1"/>
    <xf numFmtId="170" fontId="11" fillId="0" borderId="25" xfId="0" applyNumberFormat="1" applyFont="1" applyBorder="1" applyAlignment="1">
      <alignment horizontal="center"/>
    </xf>
    <xf numFmtId="41" fontId="11" fillId="0" borderId="26" xfId="0" applyNumberFormat="1" applyFont="1" applyBorder="1" applyAlignment="1"/>
    <xf numFmtId="41" fontId="10" fillId="4" borderId="26" xfId="0" applyNumberFormat="1" applyFont="1" applyFill="1" applyBorder="1" applyAlignment="1"/>
    <xf numFmtId="41" fontId="11" fillId="4" borderId="26" xfId="0" applyNumberFormat="1" applyFont="1" applyFill="1" applyBorder="1" applyAlignment="1"/>
    <xf numFmtId="41" fontId="11" fillId="4" borderId="27" xfId="0" applyNumberFormat="1" applyFont="1" applyFill="1" applyBorder="1" applyAlignment="1"/>
    <xf numFmtId="41" fontId="10" fillId="0" borderId="0" xfId="0" applyNumberFormat="1" applyFont="1"/>
    <xf numFmtId="0" fontId="0" fillId="0" borderId="0" xfId="0" applyNumberFormat="1" applyAlignment="1"/>
    <xf numFmtId="166" fontId="11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0" fillId="0" borderId="0" xfId="0" applyNumberFormat="1" applyFont="1" applyFill="1" applyAlignment="1">
      <alignment horizontal="left"/>
    </xf>
    <xf numFmtId="166" fontId="15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left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33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center"/>
    </xf>
    <xf numFmtId="166" fontId="10" fillId="0" borderId="34" xfId="0" applyNumberFormat="1" applyFont="1" applyFill="1" applyBorder="1" applyAlignment="1">
      <alignment horizontal="centerContinuous"/>
    </xf>
    <xf numFmtId="166" fontId="10" fillId="0" borderId="0" xfId="0" applyNumberFormat="1" applyFont="1" applyFill="1" applyBorder="1" applyAlignment="1">
      <alignment horizontal="centerContinuous"/>
    </xf>
    <xf numFmtId="166" fontId="10" fillId="0" borderId="35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36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6" fontId="10" fillId="0" borderId="37" xfId="0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 vertical="top"/>
    </xf>
    <xf numFmtId="17" fontId="10" fillId="0" borderId="0" xfId="0" applyNumberFormat="1" applyFont="1" applyFill="1" applyBorder="1" applyAlignment="1">
      <alignment horizontal="center" vertical="top"/>
    </xf>
    <xf numFmtId="41" fontId="10" fillId="0" borderId="0" xfId="0" applyNumberFormat="1" applyFont="1" applyFill="1" applyBorder="1" applyAlignment="1">
      <alignment horizontal="center" vertical="top"/>
    </xf>
    <xf numFmtId="41" fontId="10" fillId="0" borderId="35" xfId="0" applyNumberFormat="1" applyFont="1" applyFill="1" applyBorder="1" applyAlignment="1">
      <alignment horizontal="center" vertical="top"/>
    </xf>
    <xf numFmtId="37" fontId="10" fillId="0" borderId="0" xfId="0" applyNumberFormat="1" applyFont="1" applyFill="1" applyBorder="1" applyAlignment="1">
      <alignment horizontal="center" vertical="top"/>
    </xf>
    <xf numFmtId="166" fontId="10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0" fillId="0" borderId="36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41" fontId="10" fillId="0" borderId="37" xfId="0" applyNumberFormat="1" applyFont="1" applyFill="1" applyBorder="1" applyAlignment="1">
      <alignment horizontal="center"/>
    </xf>
    <xf numFmtId="3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/>
    </xf>
    <xf numFmtId="41" fontId="10" fillId="0" borderId="35" xfId="0" applyNumberFormat="1" applyFont="1" applyFill="1" applyBorder="1" applyAlignment="1">
      <alignment horizontal="left"/>
    </xf>
    <xf numFmtId="37" fontId="10" fillId="0" borderId="34" xfId="0" applyNumberFormat="1" applyFont="1" applyFill="1" applyBorder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42" fontId="10" fillId="0" borderId="35" xfId="0" applyNumberFormat="1" applyFont="1" applyFill="1" applyBorder="1" applyAlignment="1">
      <alignment horizontal="left"/>
    </xf>
    <xf numFmtId="165" fontId="10" fillId="0" borderId="35" xfId="0" applyNumberFormat="1" applyFont="1" applyFill="1" applyBorder="1" applyAlignment="1">
      <alignment horizontal="left"/>
    </xf>
    <xf numFmtId="0" fontId="10" fillId="0" borderId="38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left"/>
    </xf>
    <xf numFmtId="171" fontId="17" fillId="0" borderId="35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left"/>
    </xf>
    <xf numFmtId="42" fontId="10" fillId="0" borderId="39" xfId="0" applyNumberFormat="1" applyFont="1" applyFill="1" applyBorder="1" applyAlignment="1">
      <alignment horizontal="left"/>
    </xf>
    <xf numFmtId="42" fontId="11" fillId="0" borderId="1" xfId="0" applyNumberFormat="1" applyFont="1" applyFill="1" applyBorder="1" applyAlignment="1">
      <alignment horizontal="left"/>
    </xf>
    <xf numFmtId="166" fontId="10" fillId="0" borderId="36" xfId="0" applyNumberFormat="1" applyFont="1" applyFill="1" applyBorder="1" applyAlignment="1">
      <alignment horizontal="left"/>
    </xf>
    <xf numFmtId="166" fontId="10" fillId="0" borderId="2" xfId="0" applyNumberFormat="1" applyFont="1" applyFill="1" applyBorder="1" applyAlignment="1">
      <alignment horizontal="left"/>
    </xf>
    <xf numFmtId="166" fontId="17" fillId="0" borderId="2" xfId="0" applyNumberFormat="1" applyFont="1" applyFill="1" applyBorder="1" applyAlignment="1">
      <alignment horizontal="right"/>
    </xf>
    <xf numFmtId="167" fontId="17" fillId="0" borderId="37" xfId="0" applyNumberFormat="1" applyFont="1" applyFill="1" applyBorder="1" applyAlignment="1">
      <alignment horizontal="left"/>
    </xf>
    <xf numFmtId="166" fontId="10" fillId="0" borderId="37" xfId="0" applyNumberFormat="1" applyFont="1" applyFill="1" applyBorder="1" applyAlignment="1">
      <alignment horizontal="left"/>
    </xf>
    <xf numFmtId="0" fontId="1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169" fontId="4" fillId="0" borderId="0" xfId="0" applyNumberFormat="1" applyFont="1"/>
    <xf numFmtId="168" fontId="10" fillId="5" borderId="0" xfId="0" applyNumberFormat="1" applyFont="1" applyFill="1" applyBorder="1" applyAlignment="1">
      <alignment horizontal="right"/>
    </xf>
    <xf numFmtId="0" fontId="2" fillId="0" borderId="0" xfId="0" applyFont="1"/>
    <xf numFmtId="167" fontId="10" fillId="0" borderId="0" xfId="0" applyNumberFormat="1" applyFont="1" applyFill="1" applyAlignment="1"/>
    <xf numFmtId="169" fontId="11" fillId="0" borderId="8" xfId="0" applyNumberFormat="1" applyFont="1" applyBorder="1"/>
    <xf numFmtId="41" fontId="10" fillId="0" borderId="33" xfId="0" applyNumberFormat="1" applyFont="1" applyBorder="1" applyAlignment="1"/>
    <xf numFmtId="43" fontId="10" fillId="0" borderId="0" xfId="0" applyNumberFormat="1" applyFont="1" applyFill="1" applyAlignment="1"/>
    <xf numFmtId="169" fontId="11" fillId="0" borderId="0" xfId="0" applyNumberFormat="1" applyFont="1" applyFill="1" applyBorder="1" applyAlignment="1"/>
    <xf numFmtId="0" fontId="19" fillId="0" borderId="2" xfId="0" applyFont="1" applyFill="1" applyBorder="1" applyAlignment="1">
      <alignment horizontal="center"/>
    </xf>
    <xf numFmtId="169" fontId="4" fillId="0" borderId="0" xfId="0" applyNumberFormat="1" applyFont="1" applyFill="1"/>
    <xf numFmtId="42" fontId="0" fillId="0" borderId="0" xfId="0" applyNumberFormat="1"/>
    <xf numFmtId="41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zoomScale="90" zoomScaleNormal="90" workbookViewId="0">
      <selection activeCell="F33" sqref="F33"/>
    </sheetView>
  </sheetViews>
  <sheetFormatPr defaultRowHeight="15" x14ac:dyDescent="0.25"/>
  <cols>
    <col min="1" max="1" width="5" bestFit="1" customWidth="1"/>
    <col min="2" max="2" width="48.5703125" customWidth="1"/>
    <col min="3" max="3" width="8.28515625" bestFit="1" customWidth="1"/>
    <col min="4" max="8" width="18.42578125" bestFit="1" customWidth="1"/>
    <col min="9" max="9" width="1.7109375" customWidth="1"/>
    <col min="10" max="10" width="12.28515625" customWidth="1"/>
    <col min="11" max="11" width="14.85546875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121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41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Additions'!C56*C34</f>
        <v>6817570</v>
      </c>
      <c r="H16" s="23">
        <f t="shared" ref="H16:H23" si="1">+G16-F16</f>
        <v>6817570</v>
      </c>
      <c r="J16" s="207"/>
      <c r="K16" s="207"/>
    </row>
    <row r="17" spans="1:11" x14ac:dyDescent="0.25">
      <c r="A17" s="19">
        <f t="shared" si="0"/>
        <v>4</v>
      </c>
      <c r="B17" s="24" t="s">
        <v>129</v>
      </c>
      <c r="C17" s="24"/>
      <c r="D17" s="25">
        <v>0</v>
      </c>
      <c r="E17" s="25">
        <v>0</v>
      </c>
      <c r="F17" s="25">
        <v>0</v>
      </c>
      <c r="G17" s="25">
        <f>'HT TOPS Additions'!G56*C34</f>
        <v>-965822.41666666651</v>
      </c>
      <c r="H17" s="25">
        <f t="shared" si="1"/>
        <v>-965822.41666666651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'!I31*C34</f>
        <v>-370698.04012167035</v>
      </c>
      <c r="H18" s="25">
        <f t="shared" si="1"/>
        <v>-370698.04012167035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5481049.5432116631</v>
      </c>
      <c r="H19" s="27">
        <f>SUM(H16:H18)</f>
        <v>5481049.5432116631</v>
      </c>
      <c r="J19" s="208"/>
      <c r="K19" s="207"/>
    </row>
    <row r="20" spans="1:11" x14ac:dyDescent="0.25">
      <c r="A20" s="19">
        <f t="shared" si="0"/>
        <v>7</v>
      </c>
      <c r="B20" s="20"/>
      <c r="C20" s="24"/>
      <c r="D20" s="27"/>
      <c r="E20" s="27"/>
      <c r="F20" s="27"/>
      <c r="G20" s="27"/>
      <c r="H20" s="27"/>
      <c r="J20" s="208"/>
      <c r="K20" s="207"/>
    </row>
    <row r="21" spans="1:11" x14ac:dyDescent="0.25">
      <c r="A21" s="19">
        <f t="shared" si="0"/>
        <v>8</v>
      </c>
      <c r="B21" s="24"/>
      <c r="C21" s="24"/>
      <c r="D21" s="25">
        <v>0</v>
      </c>
      <c r="E21" s="25">
        <v>0</v>
      </c>
      <c r="F21" s="25">
        <v>0</v>
      </c>
      <c r="G21" s="25"/>
      <c r="H21" s="25">
        <f t="shared" si="1"/>
        <v>0</v>
      </c>
      <c r="J21" s="208"/>
      <c r="K21" s="207"/>
    </row>
    <row r="22" spans="1:11" x14ac:dyDescent="0.25">
      <c r="A22" s="19">
        <f t="shared" si="0"/>
        <v>9</v>
      </c>
      <c r="B22" s="24"/>
      <c r="C22" s="24"/>
      <c r="D22" s="25">
        <v>0</v>
      </c>
      <c r="E22" s="25">
        <v>0</v>
      </c>
      <c r="F22" s="25">
        <v>0</v>
      </c>
      <c r="G22" s="25"/>
      <c r="H22" s="25">
        <f t="shared" si="1"/>
        <v>0</v>
      </c>
      <c r="J22" s="208"/>
      <c r="K22" s="207"/>
    </row>
    <row r="23" spans="1:11" x14ac:dyDescent="0.25">
      <c r="A23" s="19">
        <f t="shared" si="0"/>
        <v>10</v>
      </c>
      <c r="B23" s="24"/>
      <c r="C23" s="24"/>
      <c r="D23" s="25">
        <v>0</v>
      </c>
      <c r="E23" s="25">
        <v>0</v>
      </c>
      <c r="F23" s="25">
        <v>0</v>
      </c>
      <c r="G23" s="25"/>
      <c r="H23" s="25">
        <f t="shared" si="1"/>
        <v>0</v>
      </c>
      <c r="J23" s="208"/>
      <c r="K23" s="207"/>
    </row>
    <row r="24" spans="1:11" x14ac:dyDescent="0.25">
      <c r="A24" s="19">
        <f t="shared" si="0"/>
        <v>11</v>
      </c>
      <c r="B24" s="24"/>
      <c r="C24" s="24"/>
      <c r="D24" s="27">
        <f>SUM(D21:D23)</f>
        <v>0</v>
      </c>
      <c r="E24" s="27">
        <f>SUM(E21:E23)</f>
        <v>0</v>
      </c>
      <c r="F24" s="27">
        <f>SUM(F21:F23)</f>
        <v>0</v>
      </c>
      <c r="G24" s="27">
        <f>SUM(G21:G23)</f>
        <v>0</v>
      </c>
      <c r="H24" s="27">
        <f>SUM(H21:H23)</f>
        <v>0</v>
      </c>
      <c r="J24" s="208"/>
      <c r="K24" s="207"/>
    </row>
    <row r="25" spans="1:11" x14ac:dyDescent="0.25">
      <c r="A25" s="19">
        <f t="shared" si="0"/>
        <v>12</v>
      </c>
      <c r="B25" s="24"/>
      <c r="C25" s="24"/>
      <c r="D25" s="27"/>
      <c r="E25" s="27"/>
      <c r="F25" s="27"/>
      <c r="G25" s="27"/>
      <c r="H25" s="27"/>
      <c r="J25" s="208"/>
      <c r="K25" s="207"/>
    </row>
    <row r="26" spans="1:11" ht="15.75" thickBot="1" x14ac:dyDescent="0.3">
      <c r="A26" s="19">
        <f t="shared" si="0"/>
        <v>13</v>
      </c>
      <c r="B26" s="26" t="s">
        <v>21</v>
      </c>
      <c r="C26" s="26"/>
      <c r="D26" s="28">
        <f>D19+D24</f>
        <v>0</v>
      </c>
      <c r="E26" s="28">
        <f>E19+E24</f>
        <v>0</v>
      </c>
      <c r="F26" s="28">
        <f>F19+F24</f>
        <v>0</v>
      </c>
      <c r="G26" s="28">
        <f>G19+G24</f>
        <v>5481049.5432116631</v>
      </c>
      <c r="H26" s="28">
        <f>H19+H24</f>
        <v>5481049.5432116631</v>
      </c>
      <c r="J26" s="207"/>
      <c r="K26" s="207"/>
    </row>
    <row r="27" spans="1:11" ht="16.5" thickTop="1" x14ac:dyDescent="0.25">
      <c r="A27" s="19">
        <f t="shared" si="0"/>
        <v>14</v>
      </c>
      <c r="B27" s="29"/>
      <c r="C27" s="29"/>
      <c r="D27" s="30"/>
      <c r="E27" s="30"/>
      <c r="F27" s="30"/>
      <c r="G27" s="30"/>
      <c r="H27" s="30"/>
      <c r="J27" s="207"/>
      <c r="K27" s="207"/>
    </row>
    <row r="28" spans="1:11" x14ac:dyDescent="0.25">
      <c r="A28" s="19">
        <f t="shared" si="0"/>
        <v>15</v>
      </c>
      <c r="B28" s="31" t="s">
        <v>22</v>
      </c>
      <c r="C28" s="31"/>
      <c r="D28" s="32"/>
      <c r="E28" s="32"/>
      <c r="F28" s="32"/>
      <c r="G28" s="32"/>
      <c r="H28" s="32"/>
      <c r="K28" s="207"/>
    </row>
    <row r="29" spans="1:11" x14ac:dyDescent="0.25">
      <c r="A29" s="19">
        <f t="shared" si="0"/>
        <v>16</v>
      </c>
      <c r="B29" s="33" t="s">
        <v>131</v>
      </c>
      <c r="C29" s="33"/>
      <c r="D29" s="23">
        <v>0</v>
      </c>
      <c r="E29" s="23">
        <v>0</v>
      </c>
      <c r="F29" s="23">
        <v>0</v>
      </c>
      <c r="G29" s="23">
        <f>'HT TOPS Additions'!E55*C34</f>
        <v>681757.00000000012</v>
      </c>
      <c r="H29" s="23">
        <f>+G29-F29</f>
        <v>681757.00000000012</v>
      </c>
      <c r="J29" s="207"/>
      <c r="K29" s="207"/>
    </row>
    <row r="30" spans="1:11" x14ac:dyDescent="0.25">
      <c r="A30" s="19">
        <f t="shared" si="0"/>
        <v>17</v>
      </c>
      <c r="B30" s="33"/>
      <c r="C30" s="33"/>
      <c r="D30" s="25">
        <v>0</v>
      </c>
      <c r="E30" s="25">
        <v>0</v>
      </c>
      <c r="F30" s="25">
        <v>0</v>
      </c>
      <c r="G30" s="25">
        <v>0</v>
      </c>
      <c r="H30" s="25">
        <f>+G30-F30</f>
        <v>0</v>
      </c>
      <c r="J30" s="208"/>
      <c r="K30" s="207"/>
    </row>
    <row r="31" spans="1:11" x14ac:dyDescent="0.25">
      <c r="A31" s="19">
        <f t="shared" si="0"/>
        <v>18</v>
      </c>
      <c r="B31" s="33"/>
      <c r="C31" s="33"/>
      <c r="D31" s="25">
        <v>0</v>
      </c>
      <c r="E31" s="25">
        <v>0</v>
      </c>
      <c r="F31" s="25">
        <v>0</v>
      </c>
      <c r="G31" s="25"/>
      <c r="H31" s="25">
        <f>+G31-F31</f>
        <v>0</v>
      </c>
      <c r="J31" s="208"/>
      <c r="K31" s="207"/>
    </row>
    <row r="32" spans="1:11" x14ac:dyDescent="0.25">
      <c r="A32" s="19">
        <f t="shared" si="0"/>
        <v>19</v>
      </c>
      <c r="B32" s="33"/>
      <c r="C32" s="33"/>
      <c r="D32" s="25">
        <v>0</v>
      </c>
      <c r="E32" s="25">
        <v>0</v>
      </c>
      <c r="F32" s="25">
        <v>0</v>
      </c>
      <c r="G32" s="25"/>
      <c r="H32" s="25">
        <f>+G32-F32</f>
        <v>0</v>
      </c>
      <c r="J32" s="208"/>
      <c r="K32" s="207"/>
    </row>
    <row r="33" spans="1:11" ht="15.75" thickBot="1" x14ac:dyDescent="0.3">
      <c r="A33" s="19">
        <f t="shared" si="0"/>
        <v>20</v>
      </c>
      <c r="B33" s="33" t="s">
        <v>23</v>
      </c>
      <c r="C33" s="33"/>
      <c r="D33" s="34">
        <f>SUM(D29:D32)</f>
        <v>0</v>
      </c>
      <c r="E33" s="34">
        <f>SUM(E29:E32)</f>
        <v>0</v>
      </c>
      <c r="F33" s="34">
        <f>SUM(F29:F32)</f>
        <v>0</v>
      </c>
      <c r="G33" s="34">
        <f>SUM(G29:G32)</f>
        <v>681757.00000000012</v>
      </c>
      <c r="H33" s="34">
        <f>SUM(H29:H32)</f>
        <v>681757.00000000012</v>
      </c>
      <c r="J33" s="207"/>
      <c r="K33" s="207"/>
    </row>
    <row r="34" spans="1:11" ht="16.5" thickTop="1" x14ac:dyDescent="0.25">
      <c r="A34" s="19">
        <f>A33+1</f>
        <v>21</v>
      </c>
      <c r="B34" s="35" t="s">
        <v>126</v>
      </c>
      <c r="C34" s="2">
        <f>[1]Lead!$E$35</f>
        <v>0.66190000000000004</v>
      </c>
      <c r="D34" s="36"/>
      <c r="E34" s="36"/>
      <c r="F34" s="36"/>
      <c r="G34" s="36"/>
      <c r="H34" s="36"/>
      <c r="J34" s="208"/>
      <c r="K34" s="207"/>
    </row>
    <row r="35" spans="1:11" x14ac:dyDescent="0.25">
      <c r="A35" s="19">
        <f t="shared" si="0"/>
        <v>22</v>
      </c>
      <c r="B35" s="37" t="s">
        <v>24</v>
      </c>
      <c r="C35" s="37"/>
      <c r="D35" s="25"/>
      <c r="E35" s="25"/>
      <c r="F35" s="25"/>
      <c r="G35" s="25">
        <f>G33</f>
        <v>681757.00000000012</v>
      </c>
      <c r="H35" s="25">
        <f>H33</f>
        <v>681757.00000000012</v>
      </c>
      <c r="J35" s="208"/>
      <c r="K35" s="207"/>
    </row>
    <row r="36" spans="1:11" x14ac:dyDescent="0.25">
      <c r="A36" s="19">
        <f t="shared" si="0"/>
        <v>23</v>
      </c>
      <c r="B36" s="37"/>
      <c r="C36" s="37"/>
      <c r="D36" s="25"/>
      <c r="E36" s="25"/>
      <c r="F36" s="25"/>
      <c r="G36" s="25"/>
      <c r="H36" s="25"/>
      <c r="J36" s="208"/>
      <c r="K36" s="207"/>
    </row>
    <row r="37" spans="1:11" x14ac:dyDescent="0.25">
      <c r="A37" s="19">
        <f t="shared" si="0"/>
        <v>24</v>
      </c>
      <c r="B37" s="37" t="s">
        <v>25</v>
      </c>
      <c r="C37" s="38">
        <v>0.21</v>
      </c>
      <c r="D37" s="39"/>
      <c r="E37" s="39"/>
      <c r="F37" s="39"/>
      <c r="G37" s="39">
        <f>-G35*C37</f>
        <v>-143168.97000000003</v>
      </c>
      <c r="H37" s="39">
        <f>-H35*C37</f>
        <v>-143168.97000000003</v>
      </c>
      <c r="J37" s="208"/>
      <c r="K37" s="207"/>
    </row>
    <row r="38" spans="1:11" ht="15.75" thickBot="1" x14ac:dyDescent="0.3">
      <c r="A38" s="19">
        <f t="shared" si="0"/>
        <v>25</v>
      </c>
      <c r="B38" s="37" t="s">
        <v>26</v>
      </c>
      <c r="C38" s="37"/>
      <c r="D38" s="40"/>
      <c r="E38" s="40"/>
      <c r="F38" s="40"/>
      <c r="G38" s="40">
        <f>-G35-G37</f>
        <v>-538588.03</v>
      </c>
      <c r="H38" s="40">
        <f>-H35-H37</f>
        <v>-538588.03</v>
      </c>
      <c r="J38" s="209"/>
      <c r="K38" s="207"/>
    </row>
    <row r="39" spans="1:11" ht="15.75" thickTop="1" x14ac:dyDescent="0.25">
      <c r="A39" s="19">
        <f t="shared" si="0"/>
        <v>26</v>
      </c>
      <c r="D39" s="41"/>
      <c r="E39" s="41"/>
      <c r="F39" s="41"/>
      <c r="G39" s="41"/>
      <c r="H39" s="41"/>
    </row>
    <row r="40" spans="1:11" x14ac:dyDescent="0.25">
      <c r="A40" s="19">
        <f t="shared" si="0"/>
        <v>27</v>
      </c>
      <c r="B40" s="42"/>
      <c r="C40" s="42"/>
      <c r="D40" s="32"/>
      <c r="E40" s="32"/>
      <c r="F40" s="32"/>
      <c r="G40" s="32"/>
      <c r="H40" s="32"/>
    </row>
    <row r="41" spans="1:11" x14ac:dyDescent="0.25">
      <c r="A41" s="19">
        <f t="shared" si="0"/>
        <v>28</v>
      </c>
      <c r="B41" s="42"/>
      <c r="C41" s="42"/>
      <c r="D41" s="32"/>
      <c r="E41" s="32"/>
      <c r="F41" s="32"/>
      <c r="G41" s="32"/>
      <c r="H41" s="32"/>
    </row>
    <row r="42" spans="1:11" x14ac:dyDescent="0.25">
      <c r="A42" s="19">
        <f>A41+1</f>
        <v>29</v>
      </c>
      <c r="B42" s="42"/>
      <c r="C42" s="42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90" zoomScaleNormal="90" workbookViewId="0">
      <selection activeCell="E35" sqref="E35"/>
    </sheetView>
  </sheetViews>
  <sheetFormatPr defaultRowHeight="15" x14ac:dyDescent="0.25"/>
  <cols>
    <col min="1" max="1" width="5.140625" bestFit="1" customWidth="1"/>
    <col min="2" max="2" width="48.5703125" customWidth="1"/>
    <col min="3" max="3" width="7.5703125" bestFit="1" customWidth="1"/>
    <col min="4" max="8" width="18.5703125" bestFit="1" customWidth="1"/>
    <col min="9" max="9" width="1.7109375" customWidth="1"/>
    <col min="10" max="10" width="12.85546875" customWidth="1"/>
    <col min="11" max="11" width="12.85546875" bestFit="1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124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30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Additions'!C56*C26</f>
        <v>3482430</v>
      </c>
      <c r="H16" s="23">
        <f t="shared" ref="H16:H18" si="1">+G16-F16</f>
        <v>3482430</v>
      </c>
      <c r="J16" s="207"/>
      <c r="K16" s="207"/>
    </row>
    <row r="17" spans="1:11" x14ac:dyDescent="0.25">
      <c r="A17" s="19">
        <f t="shared" si="0"/>
        <v>4</v>
      </c>
      <c r="B17" s="24" t="s">
        <v>132</v>
      </c>
      <c r="C17" s="24"/>
      <c r="D17" s="25">
        <v>0</v>
      </c>
      <c r="E17" s="25">
        <v>0</v>
      </c>
      <c r="F17" s="25">
        <v>0</v>
      </c>
      <c r="G17" s="25">
        <f>'HT TOPS Additions'!G56*C26</f>
        <v>-493344.24999999988</v>
      </c>
      <c r="H17" s="25">
        <f t="shared" si="1"/>
        <v>-493344.24999999988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'!I31*C26</f>
        <v>-189353.38777026249</v>
      </c>
      <c r="H18" s="25">
        <f t="shared" si="1"/>
        <v>-189353.38777026249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2799732.3622297375</v>
      </c>
      <c r="H19" s="27">
        <f>SUM(H16:H18)</f>
        <v>2799732.3622297375</v>
      </c>
      <c r="J19" s="207"/>
      <c r="K19" s="207"/>
    </row>
    <row r="20" spans="1:11" x14ac:dyDescent="0.25">
      <c r="A20" s="19">
        <f t="shared" si="0"/>
        <v>7</v>
      </c>
      <c r="B20" s="24"/>
      <c r="C20" s="24"/>
      <c r="D20" s="27"/>
      <c r="E20" s="27"/>
      <c r="F20" s="27"/>
      <c r="G20" s="27"/>
      <c r="H20" s="27"/>
      <c r="K20" s="207"/>
    </row>
    <row r="21" spans="1:11" ht="15.75" thickBot="1" x14ac:dyDescent="0.3">
      <c r="A21" s="19">
        <f t="shared" si="0"/>
        <v>8</v>
      </c>
      <c r="B21" s="26" t="s">
        <v>21</v>
      </c>
      <c r="C21" s="26"/>
      <c r="D21" s="28">
        <f t="shared" ref="D21:F21" si="2">D19</f>
        <v>0</v>
      </c>
      <c r="E21" s="28">
        <f t="shared" si="2"/>
        <v>0</v>
      </c>
      <c r="F21" s="28">
        <f t="shared" si="2"/>
        <v>0</v>
      </c>
      <c r="G21" s="28">
        <f>G19</f>
        <v>2799732.3622297375</v>
      </c>
      <c r="H21" s="28">
        <f t="shared" ref="H21" si="3">H19</f>
        <v>2799732.3622297375</v>
      </c>
      <c r="J21" s="208"/>
      <c r="K21" s="207"/>
    </row>
    <row r="22" spans="1:11" ht="16.5" thickTop="1" x14ac:dyDescent="0.25">
      <c r="A22" s="19">
        <f t="shared" si="0"/>
        <v>9</v>
      </c>
      <c r="B22" s="29"/>
      <c r="C22" s="29"/>
      <c r="D22" s="30"/>
      <c r="E22" s="30"/>
      <c r="F22" s="30"/>
      <c r="G22" s="30"/>
      <c r="H22" s="30"/>
      <c r="J22" s="208"/>
      <c r="K22" s="207"/>
    </row>
    <row r="23" spans="1:11" x14ac:dyDescent="0.25">
      <c r="A23" s="19">
        <f t="shared" si="0"/>
        <v>10</v>
      </c>
      <c r="B23" s="31" t="s">
        <v>22</v>
      </c>
      <c r="C23" s="31"/>
      <c r="D23" s="32"/>
      <c r="E23" s="32"/>
      <c r="F23" s="32"/>
      <c r="G23" s="32"/>
      <c r="H23" s="32"/>
      <c r="J23" s="208"/>
      <c r="K23" s="207"/>
    </row>
    <row r="24" spans="1:11" x14ac:dyDescent="0.25">
      <c r="A24" s="19">
        <f t="shared" si="0"/>
        <v>11</v>
      </c>
      <c r="B24" s="33" t="s">
        <v>131</v>
      </c>
      <c r="C24" s="33"/>
      <c r="D24" s="23">
        <v>0</v>
      </c>
      <c r="E24" s="23">
        <v>0</v>
      </c>
      <c r="F24" s="23">
        <v>0</v>
      </c>
      <c r="G24" s="23">
        <f>'HT TOPS Additions'!E55*C26</f>
        <v>348243.00000000006</v>
      </c>
      <c r="H24" s="23">
        <f>+G24-F24</f>
        <v>348243.00000000006</v>
      </c>
      <c r="J24" s="207"/>
      <c r="K24" s="207"/>
    </row>
    <row r="25" spans="1:11" ht="15.75" thickBot="1" x14ac:dyDescent="0.3">
      <c r="A25" s="19">
        <f t="shared" si="0"/>
        <v>12</v>
      </c>
      <c r="B25" s="33" t="s">
        <v>23</v>
      </c>
      <c r="C25" s="33"/>
      <c r="D25" s="34">
        <f>SUM(D24:D24)</f>
        <v>0</v>
      </c>
      <c r="E25" s="34">
        <f>SUM(E24:E24)</f>
        <v>0</v>
      </c>
      <c r="F25" s="34">
        <f>SUM(F24:F24)</f>
        <v>0</v>
      </c>
      <c r="G25" s="34">
        <f>SUM(G24:G24)</f>
        <v>348243.00000000006</v>
      </c>
      <c r="H25" s="34">
        <f>SUM(H24:H24)</f>
        <v>348243.00000000006</v>
      </c>
      <c r="K25" s="207"/>
    </row>
    <row r="26" spans="1:11" ht="16.5" thickTop="1" x14ac:dyDescent="0.25">
      <c r="A26" s="19">
        <f t="shared" si="0"/>
        <v>13</v>
      </c>
      <c r="B26" s="35" t="s">
        <v>125</v>
      </c>
      <c r="C26" s="1">
        <f>[1]Lead!$F$35</f>
        <v>0.33810000000000001</v>
      </c>
      <c r="D26" s="36"/>
      <c r="E26" s="36"/>
      <c r="F26" s="36"/>
      <c r="G26" s="36"/>
      <c r="H26" s="36"/>
      <c r="J26" s="207"/>
      <c r="K26" s="207"/>
    </row>
    <row r="27" spans="1:11" x14ac:dyDescent="0.25">
      <c r="A27" s="19">
        <f t="shared" si="0"/>
        <v>14</v>
      </c>
      <c r="B27" s="37" t="s">
        <v>24</v>
      </c>
      <c r="C27" s="37"/>
      <c r="D27" s="25"/>
      <c r="E27" s="25"/>
      <c r="F27" s="25"/>
      <c r="G27" s="25">
        <f>G25</f>
        <v>348243.00000000006</v>
      </c>
      <c r="H27" s="25">
        <f>H25</f>
        <v>348243.00000000006</v>
      </c>
      <c r="K27" s="207"/>
    </row>
    <row r="28" spans="1:11" x14ac:dyDescent="0.25">
      <c r="A28" s="19">
        <f t="shared" si="0"/>
        <v>15</v>
      </c>
      <c r="B28" s="37"/>
      <c r="C28" s="37"/>
      <c r="D28" s="25"/>
      <c r="E28" s="25"/>
      <c r="F28" s="25"/>
      <c r="G28" s="25"/>
      <c r="H28" s="25"/>
      <c r="K28" s="207"/>
    </row>
    <row r="29" spans="1:11" x14ac:dyDescent="0.25">
      <c r="A29" s="19">
        <f t="shared" si="0"/>
        <v>16</v>
      </c>
      <c r="B29" s="37" t="s">
        <v>25</v>
      </c>
      <c r="C29" s="38">
        <v>0.21</v>
      </c>
      <c r="D29" s="39"/>
      <c r="E29" s="39"/>
      <c r="F29" s="39"/>
      <c r="G29" s="39">
        <f>-G27*C29</f>
        <v>-73131.030000000013</v>
      </c>
      <c r="H29" s="39">
        <f>-H27*C29</f>
        <v>-73131.030000000013</v>
      </c>
      <c r="J29" s="207"/>
      <c r="K29" s="207"/>
    </row>
    <row r="30" spans="1:11" ht="15.75" thickBot="1" x14ac:dyDescent="0.3">
      <c r="A30" s="19">
        <f t="shared" si="0"/>
        <v>17</v>
      </c>
      <c r="B30" s="37" t="s">
        <v>26</v>
      </c>
      <c r="C30" s="37"/>
      <c r="D30" s="40"/>
      <c r="E30" s="40"/>
      <c r="F30" s="40"/>
      <c r="G30" s="40">
        <f>-G27-G29</f>
        <v>-275111.97000000003</v>
      </c>
      <c r="H30" s="40">
        <f>-H27-H29</f>
        <v>-275111.97000000003</v>
      </c>
      <c r="J30" s="208"/>
      <c r="K30" s="207"/>
    </row>
    <row r="31" spans="1:11" ht="15.75" thickTop="1" x14ac:dyDescent="0.25">
      <c r="A31" s="19"/>
      <c r="D31" s="41"/>
      <c r="E31" s="41"/>
      <c r="F31" s="41"/>
      <c r="G31" s="41"/>
      <c r="H31" s="41"/>
      <c r="J31" s="208"/>
      <c r="K31" s="207"/>
    </row>
    <row r="32" spans="1:11" x14ac:dyDescent="0.25">
      <c r="A32" s="19"/>
      <c r="B32" s="42"/>
      <c r="C32" s="42"/>
      <c r="D32" s="32"/>
      <c r="E32" s="32"/>
      <c r="F32" s="32"/>
      <c r="G32" s="32"/>
      <c r="H32" s="32"/>
      <c r="J32" s="208"/>
      <c r="K32" s="207"/>
    </row>
    <row r="33" spans="1:11" x14ac:dyDescent="0.25">
      <c r="A33" s="19"/>
      <c r="B33" s="42"/>
      <c r="C33" s="42"/>
      <c r="D33" s="32"/>
      <c r="E33" s="32"/>
      <c r="F33" s="32"/>
      <c r="G33" s="32"/>
      <c r="H33" s="32"/>
      <c r="J33" s="207"/>
      <c r="K33" s="207"/>
    </row>
    <row r="34" spans="1:11" x14ac:dyDescent="0.25">
      <c r="A34" s="19"/>
      <c r="B34" s="42"/>
      <c r="C34" s="42"/>
      <c r="K34" s="207"/>
    </row>
    <row r="35" spans="1:11" x14ac:dyDescent="0.25">
      <c r="A35" s="19"/>
      <c r="J35" s="208"/>
      <c r="K35" s="207"/>
    </row>
    <row r="36" spans="1:11" x14ac:dyDescent="0.25">
      <c r="A36" s="19"/>
      <c r="K36" s="207"/>
    </row>
    <row r="37" spans="1:11" x14ac:dyDescent="0.25">
      <c r="A37" s="19"/>
      <c r="J37" s="210"/>
      <c r="K37" s="207"/>
    </row>
    <row r="38" spans="1:11" x14ac:dyDescent="0.25">
      <c r="A38" s="19"/>
      <c r="J38" s="208"/>
      <c r="K38" s="207"/>
    </row>
    <row r="39" spans="1:11" x14ac:dyDescent="0.25">
      <c r="A39" s="19"/>
    </row>
    <row r="40" spans="1:11" x14ac:dyDescent="0.25">
      <c r="A40" s="19"/>
    </row>
    <row r="41" spans="1:11" x14ac:dyDescent="0.25">
      <c r="A41" s="19"/>
    </row>
    <row r="42" spans="1:11" x14ac:dyDescent="0.25">
      <c r="A42" s="19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pane xSplit="1" ySplit="15" topLeftCell="B38" activePane="bottomRight" state="frozen"/>
      <selection activeCell="G30" sqref="G30"/>
      <selection pane="topRight" activeCell="G30" sqref="G30"/>
      <selection pane="bottomLeft" activeCell="G30" sqref="G30"/>
      <selection pane="bottomRight" activeCell="C56" sqref="C56"/>
    </sheetView>
  </sheetViews>
  <sheetFormatPr defaultColWidth="8.7109375" defaultRowHeight="12.75" outlineLevelRow="1" x14ac:dyDescent="0.2"/>
  <cols>
    <col min="1" max="1" width="24.42578125" style="73" customWidth="1"/>
    <col min="2" max="2" width="12.28515625" style="73" bestFit="1" customWidth="1"/>
    <col min="3" max="3" width="15.28515625" style="73" bestFit="1" customWidth="1"/>
    <col min="4" max="4" width="11.7109375" style="73" bestFit="1" customWidth="1"/>
    <col min="5" max="5" width="13.28515625" style="73" bestFit="1" customWidth="1"/>
    <col min="6" max="6" width="12.28515625" style="73" bestFit="1" customWidth="1"/>
    <col min="7" max="7" width="14.5703125" style="73" bestFit="1" customWidth="1"/>
    <col min="8" max="8" width="12.5703125" style="73" bestFit="1" customWidth="1"/>
    <col min="9" max="9" width="12.28515625" style="73" bestFit="1" customWidth="1"/>
    <col min="10" max="10" width="12.140625" style="73" bestFit="1" customWidth="1"/>
    <col min="11" max="11" width="11.28515625" style="73" bestFit="1" customWidth="1"/>
    <col min="12" max="12" width="13.28515625" style="73" bestFit="1" customWidth="1"/>
    <col min="13" max="13" width="11.42578125" style="73" bestFit="1" customWidth="1"/>
    <col min="14" max="14" width="12.7109375" style="73" bestFit="1" customWidth="1"/>
    <col min="15" max="15" width="8.7109375" style="73"/>
    <col min="16" max="16" width="9.28515625" style="73" bestFit="1" customWidth="1"/>
    <col min="17" max="16384" width="8.7109375" style="73"/>
  </cols>
  <sheetData>
    <row r="1" spans="1:16" s="49" customFormat="1" ht="15" x14ac:dyDescent="0.25">
      <c r="A1" s="199" t="str">
        <f>'Lead E'!A6</f>
        <v>HR TOPS - ELECTRIC</v>
      </c>
      <c r="B1" s="44"/>
      <c r="C1" s="44"/>
      <c r="D1" s="44"/>
      <c r="F1" s="45"/>
      <c r="G1" s="45"/>
      <c r="H1" s="45"/>
      <c r="I1" s="45"/>
      <c r="J1" s="44"/>
      <c r="K1" s="44"/>
      <c r="L1" s="46"/>
      <c r="M1" s="47"/>
      <c r="N1" s="46"/>
      <c r="O1" s="48"/>
      <c r="P1" s="48"/>
    </row>
    <row r="2" spans="1:16" s="49" customFormat="1" ht="4.5" customHeight="1" x14ac:dyDescent="0.2">
      <c r="A2" s="43"/>
      <c r="B2" s="48"/>
      <c r="C2" s="50"/>
      <c r="D2" s="51"/>
      <c r="E2" s="48"/>
      <c r="F2" s="44"/>
      <c r="G2" s="52"/>
      <c r="H2" s="53"/>
      <c r="I2" s="44"/>
      <c r="J2" s="44"/>
      <c r="K2" s="44"/>
      <c r="L2" s="54"/>
      <c r="M2" s="47"/>
      <c r="N2" s="46"/>
      <c r="O2" s="48"/>
      <c r="P2" s="48"/>
    </row>
    <row r="3" spans="1:16" s="49" customFormat="1" x14ac:dyDescent="0.2">
      <c r="A3" s="55" t="s">
        <v>119</v>
      </c>
      <c r="B3" s="48"/>
      <c r="C3" s="56"/>
      <c r="D3" s="57"/>
      <c r="E3" s="57"/>
      <c r="F3" s="44"/>
      <c r="G3" s="58"/>
      <c r="H3" s="48"/>
      <c r="I3" s="48"/>
      <c r="J3" s="59"/>
      <c r="K3" s="59"/>
      <c r="L3" s="54"/>
      <c r="M3" s="47"/>
      <c r="N3" s="52"/>
      <c r="O3" s="48"/>
      <c r="P3" s="48"/>
    </row>
    <row r="4" spans="1:16" s="49" customFormat="1" ht="6.6" customHeight="1" x14ac:dyDescent="0.2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s="49" customFormat="1" x14ac:dyDescent="0.2">
      <c r="A5" s="62" t="s">
        <v>122</v>
      </c>
      <c r="B5" s="63">
        <v>2019</v>
      </c>
      <c r="C5" s="63">
        <f>+B5+1</f>
        <v>2020</v>
      </c>
      <c r="D5" s="63">
        <f>+C5+1</f>
        <v>2021</v>
      </c>
      <c r="E5" s="63">
        <f>+D5+1</f>
        <v>2022</v>
      </c>
      <c r="F5" s="63" t="s">
        <v>27</v>
      </c>
    </row>
    <row r="6" spans="1:16" s="49" customFormat="1" x14ac:dyDescent="0.2">
      <c r="A6" s="64" t="s">
        <v>28</v>
      </c>
      <c r="B6" s="65">
        <f>MACRS!AI7</f>
        <v>0.16666666666666666</v>
      </c>
      <c r="C6" s="65">
        <f>MACRS!AI8</f>
        <v>0.33333333333333331</v>
      </c>
      <c r="D6" s="65">
        <f>MACRS!AI9</f>
        <v>0.33333333333333331</v>
      </c>
      <c r="E6" s="65">
        <f>MACRS!AI10</f>
        <v>0.16666666666666666</v>
      </c>
      <c r="F6" s="201">
        <f>SUM(B6:E6)</f>
        <v>0.99999999999999989</v>
      </c>
    </row>
    <row r="7" spans="1:16" s="49" customFormat="1" x14ac:dyDescent="0.2">
      <c r="A7" s="66"/>
      <c r="B7" s="63"/>
      <c r="C7" s="63"/>
      <c r="D7" s="63"/>
      <c r="E7" s="63"/>
      <c r="F7" s="63"/>
      <c r="L7" s="67"/>
    </row>
    <row r="8" spans="1:16" s="49" customFormat="1" x14ac:dyDescent="0.2">
      <c r="A8" s="66"/>
      <c r="B8" s="67"/>
      <c r="C8" s="98">
        <v>10300000</v>
      </c>
      <c r="D8" s="204" t="s">
        <v>123</v>
      </c>
      <c r="E8" s="67"/>
      <c r="F8" s="67"/>
      <c r="G8" s="67"/>
      <c r="H8" s="67"/>
      <c r="I8" s="67"/>
      <c r="J8" s="67"/>
      <c r="K8" s="67"/>
      <c r="L8" s="67"/>
    </row>
    <row r="9" spans="1:16" s="49" customFormat="1" ht="7.15" customHeight="1" thickBot="1" x14ac:dyDescent="0.25">
      <c r="A9" s="66"/>
      <c r="B9" s="61"/>
      <c r="C9" s="61"/>
      <c r="D9" s="61"/>
      <c r="E9" s="61"/>
      <c r="F9" s="61"/>
      <c r="G9" s="61"/>
      <c r="H9" s="67"/>
      <c r="I9" s="67"/>
      <c r="J9" s="67"/>
      <c r="K9" s="45"/>
      <c r="L9" s="45"/>
      <c r="M9" s="45"/>
      <c r="N9" s="45"/>
    </row>
    <row r="10" spans="1:16" ht="13.5" thickBot="1" x14ac:dyDescent="0.25">
      <c r="A10" s="68" t="s">
        <v>29</v>
      </c>
      <c r="B10" s="69" t="s">
        <v>30</v>
      </c>
      <c r="C10" s="70"/>
      <c r="D10" s="69" t="s">
        <v>31</v>
      </c>
      <c r="E10" s="71"/>
      <c r="F10" s="69" t="s">
        <v>32</v>
      </c>
      <c r="G10" s="70"/>
      <c r="H10" s="69" t="s">
        <v>33</v>
      </c>
      <c r="I10" s="70"/>
      <c r="J10" s="72" t="s">
        <v>34</v>
      </c>
      <c r="K10" s="72" t="s">
        <v>35</v>
      </c>
      <c r="L10" s="72" t="s">
        <v>36</v>
      </c>
    </row>
    <row r="11" spans="1:16" ht="14.25" thickTop="1" thickBot="1" x14ac:dyDescent="0.25">
      <c r="A11" s="74"/>
      <c r="B11" s="75"/>
      <c r="C11" s="76"/>
      <c r="D11" s="75" t="s">
        <v>37</v>
      </c>
      <c r="E11" s="77">
        <v>0.1</v>
      </c>
      <c r="F11" s="78"/>
      <c r="G11" s="76"/>
      <c r="H11" s="79"/>
      <c r="I11" s="80"/>
      <c r="J11" s="81"/>
      <c r="K11" s="81"/>
      <c r="L11" s="81" t="s">
        <v>38</v>
      </c>
    </row>
    <row r="12" spans="1:16" ht="8.25" customHeight="1" thickBot="1" x14ac:dyDescent="0.25">
      <c r="A12" s="74"/>
      <c r="B12" s="75"/>
      <c r="C12" s="76"/>
      <c r="D12" s="75" t="s">
        <v>39</v>
      </c>
      <c r="E12" s="82"/>
      <c r="F12" s="78"/>
      <c r="G12" s="76"/>
      <c r="H12" s="79"/>
      <c r="I12" s="80"/>
      <c r="J12" s="81"/>
      <c r="K12" s="83" t="s">
        <v>40</v>
      </c>
      <c r="L12" s="81"/>
    </row>
    <row r="13" spans="1:16" x14ac:dyDescent="0.2">
      <c r="A13" s="84"/>
      <c r="B13" s="85" t="s">
        <v>41</v>
      </c>
      <c r="C13" s="86" t="s">
        <v>42</v>
      </c>
      <c r="D13" s="85" t="s">
        <v>43</v>
      </c>
      <c r="E13" s="86" t="s">
        <v>44</v>
      </c>
      <c r="F13" s="79" t="s">
        <v>41</v>
      </c>
      <c r="G13" s="80" t="s">
        <v>42</v>
      </c>
      <c r="H13" s="79" t="s">
        <v>41</v>
      </c>
      <c r="I13" s="80" t="s">
        <v>45</v>
      </c>
      <c r="J13" s="87" t="s">
        <v>46</v>
      </c>
      <c r="K13" s="88">
        <v>0.21</v>
      </c>
      <c r="L13" s="81" t="s">
        <v>47</v>
      </c>
    </row>
    <row r="14" spans="1:16" x14ac:dyDescent="0.2">
      <c r="A14" s="84"/>
      <c r="B14" s="85"/>
      <c r="C14" s="86"/>
      <c r="D14" s="85" t="s">
        <v>48</v>
      </c>
      <c r="E14" s="80" t="s">
        <v>49</v>
      </c>
      <c r="F14" s="79" t="s">
        <v>50</v>
      </c>
      <c r="G14" s="80" t="s">
        <v>51</v>
      </c>
      <c r="H14" s="79"/>
      <c r="I14" s="80"/>
      <c r="J14" s="87"/>
      <c r="K14" s="88" t="s">
        <v>52</v>
      </c>
      <c r="L14" s="81" t="s">
        <v>53</v>
      </c>
    </row>
    <row r="15" spans="1:16" x14ac:dyDescent="0.2">
      <c r="A15" s="89"/>
      <c r="B15" s="90" t="s">
        <v>14</v>
      </c>
      <c r="C15" s="91" t="s">
        <v>15</v>
      </c>
      <c r="D15" s="90"/>
      <c r="E15" s="91" t="s">
        <v>54</v>
      </c>
      <c r="F15" s="92" t="s">
        <v>55</v>
      </c>
      <c r="G15" s="93" t="s">
        <v>56</v>
      </c>
      <c r="H15" s="92" t="s">
        <v>57</v>
      </c>
      <c r="I15" s="93" t="s">
        <v>58</v>
      </c>
      <c r="J15" s="94" t="s">
        <v>59</v>
      </c>
      <c r="K15" s="95">
        <v>0.21</v>
      </c>
      <c r="L15" s="96" t="s">
        <v>60</v>
      </c>
    </row>
    <row r="16" spans="1:16" outlineLevel="1" x14ac:dyDescent="0.2">
      <c r="A16" s="97">
        <v>43496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202">
        <v>0</v>
      </c>
    </row>
    <row r="17" spans="1:15" ht="15" x14ac:dyDescent="0.25">
      <c r="A17" s="97">
        <v>43524</v>
      </c>
      <c r="B17" s="98">
        <f t="shared" ref="B17:B22" si="0">C17</f>
        <v>0</v>
      </c>
      <c r="C17" s="104">
        <v>0</v>
      </c>
      <c r="D17" s="98">
        <v>0</v>
      </c>
      <c r="E17" s="100">
        <v>0</v>
      </c>
      <c r="F17" s="99">
        <f>-D17+F16</f>
        <v>0</v>
      </c>
      <c r="G17" s="100">
        <f>+G16-E17</f>
        <v>0</v>
      </c>
      <c r="H17" s="99">
        <f t="shared" ref="H17:I21" si="1">B17+F17</f>
        <v>0</v>
      </c>
      <c r="I17" s="99">
        <f t="shared" si="1"/>
        <v>0</v>
      </c>
      <c r="J17" s="99">
        <f t="shared" ref="J17:J52" si="2">I17-H17</f>
        <v>0</v>
      </c>
      <c r="K17" s="99">
        <f t="shared" ref="K17:K52" si="3">-J17*$K$13</f>
        <v>0</v>
      </c>
      <c r="L17" s="101">
        <f t="shared" ref="L17:L52" si="4">-K17+K16</f>
        <v>0</v>
      </c>
      <c r="M17" s="60"/>
      <c r="N17" s="102"/>
      <c r="O17"/>
    </row>
    <row r="18" spans="1:15" x14ac:dyDescent="0.2">
      <c r="A18" s="97">
        <v>43555</v>
      </c>
      <c r="B18" s="98">
        <f t="shared" si="0"/>
        <v>0</v>
      </c>
      <c r="C18" s="200">
        <v>0</v>
      </c>
      <c r="D18" s="98">
        <v>0</v>
      </c>
      <c r="E18" s="100">
        <v>0</v>
      </c>
      <c r="F18" s="99">
        <f t="shared" ref="F18:F52" si="5">-D18+F17</f>
        <v>0</v>
      </c>
      <c r="G18" s="100">
        <f t="shared" ref="G18:G52" si="6">+G17-E18</f>
        <v>0</v>
      </c>
      <c r="H18" s="99">
        <f t="shared" si="1"/>
        <v>0</v>
      </c>
      <c r="I18" s="99">
        <f t="shared" si="1"/>
        <v>0</v>
      </c>
      <c r="J18" s="99">
        <f t="shared" si="2"/>
        <v>0</v>
      </c>
      <c r="K18" s="99">
        <f t="shared" si="3"/>
        <v>0</v>
      </c>
      <c r="L18" s="101">
        <f t="shared" si="4"/>
        <v>0</v>
      </c>
      <c r="M18" s="104"/>
    </row>
    <row r="19" spans="1:15" x14ac:dyDescent="0.2">
      <c r="A19" s="97">
        <v>43585</v>
      </c>
      <c r="B19" s="98">
        <f t="shared" si="0"/>
        <v>0</v>
      </c>
      <c r="C19" s="104">
        <v>0</v>
      </c>
      <c r="D19" s="98">
        <v>0</v>
      </c>
      <c r="E19" s="100">
        <v>0</v>
      </c>
      <c r="F19" s="99">
        <f t="shared" si="5"/>
        <v>0</v>
      </c>
      <c r="G19" s="100">
        <f t="shared" si="6"/>
        <v>0</v>
      </c>
      <c r="H19" s="99">
        <f t="shared" si="1"/>
        <v>0</v>
      </c>
      <c r="I19" s="99">
        <f t="shared" si="1"/>
        <v>0</v>
      </c>
      <c r="J19" s="99">
        <f t="shared" si="2"/>
        <v>0</v>
      </c>
      <c r="K19" s="99">
        <f t="shared" si="3"/>
        <v>0</v>
      </c>
      <c r="L19" s="101">
        <f t="shared" si="4"/>
        <v>0</v>
      </c>
      <c r="M19" s="203"/>
    </row>
    <row r="20" spans="1:15" s="60" customFormat="1" x14ac:dyDescent="0.2">
      <c r="A20" s="97">
        <v>43616</v>
      </c>
      <c r="B20" s="98">
        <f t="shared" si="0"/>
        <v>0</v>
      </c>
      <c r="C20" s="98">
        <v>0</v>
      </c>
      <c r="D20" s="98">
        <v>0</v>
      </c>
      <c r="E20" s="100">
        <v>0</v>
      </c>
      <c r="F20" s="99">
        <f t="shared" si="5"/>
        <v>0</v>
      </c>
      <c r="G20" s="100">
        <f t="shared" si="6"/>
        <v>0</v>
      </c>
      <c r="H20" s="99">
        <f t="shared" si="1"/>
        <v>0</v>
      </c>
      <c r="I20" s="99">
        <f t="shared" si="1"/>
        <v>0</v>
      </c>
      <c r="J20" s="99">
        <f t="shared" si="2"/>
        <v>0</v>
      </c>
      <c r="K20" s="99">
        <f t="shared" si="3"/>
        <v>0</v>
      </c>
      <c r="L20" s="101">
        <f t="shared" si="4"/>
        <v>0</v>
      </c>
      <c r="N20" s="73"/>
      <c r="O20" s="73"/>
    </row>
    <row r="21" spans="1:15" s="60" customFormat="1" x14ac:dyDescent="0.2">
      <c r="A21" s="97">
        <v>43646</v>
      </c>
      <c r="B21" s="99">
        <f t="shared" si="0"/>
        <v>10300000</v>
      </c>
      <c r="C21" s="98">
        <f>C8</f>
        <v>10300000</v>
      </c>
      <c r="D21" s="99">
        <f>+B21*$B$6/7</f>
        <v>245238.09523809521</v>
      </c>
      <c r="E21" s="103">
        <f>C21*$E$11/12</f>
        <v>85833.333333333328</v>
      </c>
      <c r="F21" s="99">
        <f t="shared" si="5"/>
        <v>-245238.09523809521</v>
      </c>
      <c r="G21" s="100">
        <f t="shared" si="6"/>
        <v>-85833.333333333328</v>
      </c>
      <c r="H21" s="99">
        <f t="shared" si="1"/>
        <v>10054761.904761905</v>
      </c>
      <c r="I21" s="99">
        <f t="shared" si="1"/>
        <v>10214166.666666666</v>
      </c>
      <c r="J21" s="99">
        <f t="shared" si="2"/>
        <v>159404.7619047612</v>
      </c>
      <c r="K21" s="99">
        <f t="shared" si="3"/>
        <v>-33474.999999999847</v>
      </c>
      <c r="L21" s="101">
        <f t="shared" si="4"/>
        <v>33474.999999999847</v>
      </c>
      <c r="M21" s="104"/>
      <c r="N21" s="73"/>
      <c r="O21" s="73"/>
    </row>
    <row r="22" spans="1:15" s="60" customFormat="1" x14ac:dyDescent="0.2">
      <c r="A22" s="97">
        <v>43677</v>
      </c>
      <c r="B22" s="99">
        <f t="shared" si="0"/>
        <v>10300000</v>
      </c>
      <c r="C22" s="98">
        <f t="shared" ref="C22:C52" si="7">+C21</f>
        <v>10300000</v>
      </c>
      <c r="D22" s="99">
        <f t="shared" ref="D22:D27" si="8">+B22*$B$6/7</f>
        <v>245238.09523809521</v>
      </c>
      <c r="E22" s="103">
        <f t="shared" ref="E22:E27" si="9">E21</f>
        <v>85833.333333333328</v>
      </c>
      <c r="F22" s="99">
        <f t="shared" si="5"/>
        <v>-490476.19047619042</v>
      </c>
      <c r="G22" s="100">
        <f t="shared" si="6"/>
        <v>-171666.66666666666</v>
      </c>
      <c r="H22" s="99">
        <f t="shared" ref="H22:H52" si="10">B22+F22</f>
        <v>9809523.8095238097</v>
      </c>
      <c r="I22" s="99">
        <f t="shared" ref="I22:I52" si="11">C22+G22</f>
        <v>10128333.333333334</v>
      </c>
      <c r="J22" s="99">
        <f t="shared" si="2"/>
        <v>318809.52380952425</v>
      </c>
      <c r="K22" s="99">
        <f t="shared" si="3"/>
        <v>-66950.000000000087</v>
      </c>
      <c r="L22" s="101">
        <f t="shared" si="4"/>
        <v>33475.00000000024</v>
      </c>
      <c r="M22" s="105"/>
      <c r="N22" s="73"/>
      <c r="O22" s="73"/>
    </row>
    <row r="23" spans="1:15" s="60" customFormat="1" x14ac:dyDescent="0.2">
      <c r="A23" s="97">
        <v>43708</v>
      </c>
      <c r="B23" s="105">
        <f>+C23</f>
        <v>10300000</v>
      </c>
      <c r="C23" s="98">
        <f t="shared" si="7"/>
        <v>10300000</v>
      </c>
      <c r="D23" s="99">
        <f t="shared" si="8"/>
        <v>245238.09523809521</v>
      </c>
      <c r="E23" s="103">
        <f t="shared" si="9"/>
        <v>85833.333333333328</v>
      </c>
      <c r="F23" s="99">
        <f t="shared" si="5"/>
        <v>-735714.28571428568</v>
      </c>
      <c r="G23" s="100">
        <f t="shared" si="6"/>
        <v>-257500</v>
      </c>
      <c r="H23" s="99">
        <f t="shared" si="10"/>
        <v>9564285.7142857146</v>
      </c>
      <c r="I23" s="99">
        <f t="shared" si="11"/>
        <v>10042500</v>
      </c>
      <c r="J23" s="99">
        <f t="shared" si="2"/>
        <v>478214.28571428545</v>
      </c>
      <c r="K23" s="99">
        <f t="shared" si="3"/>
        <v>-100424.99999999994</v>
      </c>
      <c r="L23" s="101">
        <f t="shared" si="4"/>
        <v>33474.999999999854</v>
      </c>
      <c r="M23" s="105"/>
      <c r="N23" s="73"/>
      <c r="O23" s="73"/>
    </row>
    <row r="24" spans="1:15" s="60" customFormat="1" x14ac:dyDescent="0.2">
      <c r="A24" s="97">
        <v>43738</v>
      </c>
      <c r="B24" s="105">
        <f t="shared" ref="B24:B52" si="12">B23</f>
        <v>10300000</v>
      </c>
      <c r="C24" s="98">
        <f t="shared" si="7"/>
        <v>10300000</v>
      </c>
      <c r="D24" s="99">
        <f t="shared" si="8"/>
        <v>245238.09523809521</v>
      </c>
      <c r="E24" s="103">
        <f t="shared" si="9"/>
        <v>85833.333333333328</v>
      </c>
      <c r="F24" s="99">
        <f t="shared" si="5"/>
        <v>-980952.38095238083</v>
      </c>
      <c r="G24" s="100">
        <f t="shared" si="6"/>
        <v>-343333.33333333331</v>
      </c>
      <c r="H24" s="99">
        <f t="shared" si="10"/>
        <v>9319047.6190476194</v>
      </c>
      <c r="I24" s="99">
        <f t="shared" si="11"/>
        <v>9956666.666666666</v>
      </c>
      <c r="J24" s="105">
        <f t="shared" si="2"/>
        <v>637619.04761904664</v>
      </c>
      <c r="K24" s="99">
        <f t="shared" si="3"/>
        <v>-133899.9999999998</v>
      </c>
      <c r="L24" s="101">
        <f t="shared" si="4"/>
        <v>33474.999999999854</v>
      </c>
      <c r="M24" s="105"/>
      <c r="N24" s="106"/>
      <c r="O24" s="73"/>
    </row>
    <row r="25" spans="1:15" s="60" customFormat="1" x14ac:dyDescent="0.2">
      <c r="A25" s="97">
        <v>43769</v>
      </c>
      <c r="B25" s="99">
        <f t="shared" si="12"/>
        <v>10300000</v>
      </c>
      <c r="C25" s="98">
        <f t="shared" si="7"/>
        <v>10300000</v>
      </c>
      <c r="D25" s="99">
        <f t="shared" si="8"/>
        <v>245238.09523809521</v>
      </c>
      <c r="E25" s="103">
        <f t="shared" si="9"/>
        <v>85833.333333333328</v>
      </c>
      <c r="F25" s="99">
        <f t="shared" si="5"/>
        <v>-1226190.476190476</v>
      </c>
      <c r="G25" s="100">
        <f t="shared" si="6"/>
        <v>-429166.66666666663</v>
      </c>
      <c r="H25" s="99">
        <f t="shared" si="10"/>
        <v>9073809.5238095243</v>
      </c>
      <c r="I25" s="99">
        <f>C25+G25</f>
        <v>9870833.333333334</v>
      </c>
      <c r="J25" s="99">
        <f t="shared" si="2"/>
        <v>797023.8095238097</v>
      </c>
      <c r="K25" s="99">
        <f t="shared" si="3"/>
        <v>-167375.00000000003</v>
      </c>
      <c r="L25" s="101">
        <f t="shared" si="4"/>
        <v>33475.000000000233</v>
      </c>
      <c r="M25" s="105"/>
      <c r="N25" s="73"/>
      <c r="O25" s="73"/>
    </row>
    <row r="26" spans="1:15" s="60" customFormat="1" x14ac:dyDescent="0.2">
      <c r="A26" s="97">
        <v>43799</v>
      </c>
      <c r="B26" s="99">
        <f t="shared" si="12"/>
        <v>10300000</v>
      </c>
      <c r="C26" s="98">
        <f t="shared" si="7"/>
        <v>10300000</v>
      </c>
      <c r="D26" s="99">
        <f t="shared" si="8"/>
        <v>245238.09523809521</v>
      </c>
      <c r="E26" s="103">
        <f t="shared" si="9"/>
        <v>85833.333333333328</v>
      </c>
      <c r="F26" s="99">
        <f t="shared" si="5"/>
        <v>-1471428.5714285711</v>
      </c>
      <c r="G26" s="100">
        <f t="shared" si="6"/>
        <v>-514999.99999999994</v>
      </c>
      <c r="H26" s="99">
        <f t="shared" si="10"/>
        <v>8828571.4285714291</v>
      </c>
      <c r="I26" s="99">
        <f t="shared" si="11"/>
        <v>9785000</v>
      </c>
      <c r="J26" s="99">
        <f t="shared" si="2"/>
        <v>956428.5714285709</v>
      </c>
      <c r="K26" s="99">
        <f t="shared" si="3"/>
        <v>-200849.99999999988</v>
      </c>
      <c r="L26" s="101">
        <f t="shared" si="4"/>
        <v>33474.999999999854</v>
      </c>
      <c r="M26" s="105"/>
      <c r="N26" s="73"/>
      <c r="O26" s="73"/>
    </row>
    <row r="27" spans="1:15" s="60" customFormat="1" x14ac:dyDescent="0.2">
      <c r="A27" s="97">
        <v>43830</v>
      </c>
      <c r="B27" s="99">
        <f t="shared" si="12"/>
        <v>10300000</v>
      </c>
      <c r="C27" s="98">
        <f t="shared" si="7"/>
        <v>10300000</v>
      </c>
      <c r="D27" s="99">
        <f t="shared" si="8"/>
        <v>245238.09523809521</v>
      </c>
      <c r="E27" s="103">
        <f t="shared" si="9"/>
        <v>85833.333333333328</v>
      </c>
      <c r="F27" s="99">
        <f t="shared" si="5"/>
        <v>-1716666.6666666663</v>
      </c>
      <c r="G27" s="100">
        <f t="shared" si="6"/>
        <v>-600833.33333333326</v>
      </c>
      <c r="H27" s="99">
        <f t="shared" si="10"/>
        <v>8583333.333333334</v>
      </c>
      <c r="I27" s="99">
        <f t="shared" si="11"/>
        <v>9699166.666666666</v>
      </c>
      <c r="J27" s="99">
        <f t="shared" si="2"/>
        <v>1115833.3333333321</v>
      </c>
      <c r="K27" s="99">
        <f t="shared" si="3"/>
        <v>-234324.99999999974</v>
      </c>
      <c r="L27" s="101">
        <f t="shared" si="4"/>
        <v>33474.999999999854</v>
      </c>
      <c r="M27" s="105"/>
      <c r="N27" s="73"/>
      <c r="O27" s="73"/>
    </row>
    <row r="28" spans="1:15" s="60" customFormat="1" x14ac:dyDescent="0.2">
      <c r="A28" s="97">
        <v>43861</v>
      </c>
      <c r="B28" s="99">
        <f t="shared" si="12"/>
        <v>10300000</v>
      </c>
      <c r="C28" s="98">
        <f t="shared" si="7"/>
        <v>10300000</v>
      </c>
      <c r="D28" s="99">
        <f>+B28*$C$6/12</f>
        <v>286111.11111111107</v>
      </c>
      <c r="E28" s="103">
        <f>C28*$E$11/12</f>
        <v>85833.333333333328</v>
      </c>
      <c r="F28" s="99">
        <f t="shared" si="5"/>
        <v>-2002777.7777777773</v>
      </c>
      <c r="G28" s="100">
        <f t="shared" si="6"/>
        <v>-686666.66666666663</v>
      </c>
      <c r="H28" s="99">
        <f t="shared" si="10"/>
        <v>8297222.2222222229</v>
      </c>
      <c r="I28" s="99">
        <f t="shared" si="11"/>
        <v>9613333.333333334</v>
      </c>
      <c r="J28" s="99">
        <f t="shared" si="2"/>
        <v>1316111.111111111</v>
      </c>
      <c r="K28" s="99">
        <f t="shared" si="3"/>
        <v>-276383.33333333331</v>
      </c>
      <c r="L28" s="101">
        <f t="shared" si="4"/>
        <v>42058.333333333576</v>
      </c>
      <c r="M28" s="105"/>
      <c r="N28" s="73"/>
      <c r="O28" s="73"/>
    </row>
    <row r="29" spans="1:15" s="60" customFormat="1" x14ac:dyDescent="0.2">
      <c r="A29" s="97">
        <v>43890</v>
      </c>
      <c r="B29" s="99">
        <f t="shared" si="12"/>
        <v>10300000</v>
      </c>
      <c r="C29" s="98">
        <f t="shared" si="7"/>
        <v>10300000</v>
      </c>
      <c r="D29" s="99">
        <f t="shared" ref="D29:D39" si="13">+B29*$C$6/12</f>
        <v>286111.11111111107</v>
      </c>
      <c r="E29" s="103">
        <f t="shared" ref="E29:E39" si="14">C29*$E$11/12</f>
        <v>85833.333333333328</v>
      </c>
      <c r="F29" s="99">
        <f t="shared" si="5"/>
        <v>-2288888.8888888885</v>
      </c>
      <c r="G29" s="100">
        <f t="shared" si="6"/>
        <v>-772500</v>
      </c>
      <c r="H29" s="99">
        <f t="shared" si="10"/>
        <v>8011111.1111111119</v>
      </c>
      <c r="I29" s="99">
        <f t="shared" si="11"/>
        <v>9527500</v>
      </c>
      <c r="J29" s="99">
        <f t="shared" si="2"/>
        <v>1516388.8888888881</v>
      </c>
      <c r="K29" s="99">
        <f t="shared" si="3"/>
        <v>-318441.66666666645</v>
      </c>
      <c r="L29" s="101">
        <f t="shared" si="4"/>
        <v>42058.333333333139</v>
      </c>
      <c r="M29" s="105"/>
    </row>
    <row r="30" spans="1:15" s="60" customFormat="1" x14ac:dyDescent="0.2">
      <c r="A30" s="97">
        <v>43921</v>
      </c>
      <c r="B30" s="99">
        <f t="shared" si="12"/>
        <v>10300000</v>
      </c>
      <c r="C30" s="98">
        <f t="shared" si="7"/>
        <v>10300000</v>
      </c>
      <c r="D30" s="99">
        <f t="shared" si="13"/>
        <v>286111.11111111107</v>
      </c>
      <c r="E30" s="103">
        <f t="shared" si="14"/>
        <v>85833.333333333328</v>
      </c>
      <c r="F30" s="99">
        <f t="shared" si="5"/>
        <v>-2574999.9999999995</v>
      </c>
      <c r="G30" s="100">
        <f t="shared" si="6"/>
        <v>-858333.33333333337</v>
      </c>
      <c r="H30" s="99">
        <f t="shared" si="10"/>
        <v>7725000</v>
      </c>
      <c r="I30" s="99">
        <f t="shared" si="11"/>
        <v>9441666.666666666</v>
      </c>
      <c r="J30" s="99">
        <f t="shared" si="2"/>
        <v>1716666.666666666</v>
      </c>
      <c r="K30" s="99">
        <f t="shared" si="3"/>
        <v>-360499.99999999988</v>
      </c>
      <c r="L30" s="101">
        <f t="shared" si="4"/>
        <v>42058.33333333343</v>
      </c>
      <c r="M30" s="105"/>
      <c r="N30" s="73"/>
      <c r="O30" s="104"/>
    </row>
    <row r="31" spans="1:15" s="60" customFormat="1" x14ac:dyDescent="0.2">
      <c r="A31" s="97">
        <v>43951</v>
      </c>
      <c r="B31" s="99">
        <f t="shared" si="12"/>
        <v>10300000</v>
      </c>
      <c r="C31" s="98">
        <f t="shared" si="7"/>
        <v>10300000</v>
      </c>
      <c r="D31" s="99">
        <f t="shared" si="13"/>
        <v>286111.11111111107</v>
      </c>
      <c r="E31" s="103">
        <f t="shared" si="14"/>
        <v>85833.333333333328</v>
      </c>
      <c r="F31" s="99">
        <f t="shared" si="5"/>
        <v>-2861111.1111111105</v>
      </c>
      <c r="G31" s="100">
        <f t="shared" si="6"/>
        <v>-944166.66666666674</v>
      </c>
      <c r="H31" s="99">
        <f t="shared" si="10"/>
        <v>7438888.8888888899</v>
      </c>
      <c r="I31" s="99">
        <f t="shared" si="11"/>
        <v>9355833.333333334</v>
      </c>
      <c r="J31" s="99">
        <f t="shared" si="2"/>
        <v>1916944.444444444</v>
      </c>
      <c r="K31" s="99">
        <f t="shared" si="3"/>
        <v>-402558.33333333326</v>
      </c>
      <c r="L31" s="101">
        <f t="shared" si="4"/>
        <v>42058.333333333372</v>
      </c>
      <c r="M31" s="105"/>
      <c r="N31" s="104"/>
      <c r="O31" s="104"/>
    </row>
    <row r="32" spans="1:15" s="60" customFormat="1" x14ac:dyDescent="0.2">
      <c r="A32" s="107">
        <v>43982</v>
      </c>
      <c r="B32" s="108">
        <f t="shared" si="12"/>
        <v>10300000</v>
      </c>
      <c r="C32" s="109">
        <f t="shared" si="7"/>
        <v>10300000</v>
      </c>
      <c r="D32" s="109">
        <f t="shared" si="13"/>
        <v>286111.11111111107</v>
      </c>
      <c r="E32" s="103">
        <f t="shared" si="14"/>
        <v>85833.333333333328</v>
      </c>
      <c r="F32" s="108">
        <f t="shared" si="5"/>
        <v>-3147222.2222222215</v>
      </c>
      <c r="G32" s="110">
        <f t="shared" si="6"/>
        <v>-1030000.0000000001</v>
      </c>
      <c r="H32" s="108">
        <f t="shared" si="10"/>
        <v>7152777.777777778</v>
      </c>
      <c r="I32" s="108">
        <f t="shared" si="11"/>
        <v>9270000</v>
      </c>
      <c r="J32" s="108">
        <f t="shared" si="2"/>
        <v>2117222.222222222</v>
      </c>
      <c r="K32" s="108">
        <f t="shared" si="3"/>
        <v>-444616.66666666663</v>
      </c>
      <c r="L32" s="111">
        <f t="shared" si="4"/>
        <v>42058.333333333372</v>
      </c>
      <c r="M32" s="105"/>
      <c r="N32" s="73"/>
      <c r="O32" s="104"/>
    </row>
    <row r="33" spans="1:15" s="60" customFormat="1" x14ac:dyDescent="0.2">
      <c r="A33" s="107">
        <v>44012</v>
      </c>
      <c r="B33" s="108">
        <f t="shared" si="12"/>
        <v>10300000</v>
      </c>
      <c r="C33" s="109">
        <f t="shared" si="7"/>
        <v>10300000</v>
      </c>
      <c r="D33" s="109">
        <f t="shared" si="13"/>
        <v>286111.11111111107</v>
      </c>
      <c r="E33" s="103">
        <f t="shared" si="14"/>
        <v>85833.333333333328</v>
      </c>
      <c r="F33" s="108">
        <f t="shared" si="5"/>
        <v>-3433333.3333333326</v>
      </c>
      <c r="G33" s="110">
        <f t="shared" si="6"/>
        <v>-1115833.3333333335</v>
      </c>
      <c r="H33" s="108">
        <f t="shared" si="10"/>
        <v>6866666.6666666679</v>
      </c>
      <c r="I33" s="108">
        <f t="shared" si="11"/>
        <v>9184166.666666666</v>
      </c>
      <c r="J33" s="108">
        <f t="shared" si="2"/>
        <v>2317499.9999999981</v>
      </c>
      <c r="K33" s="108">
        <f t="shared" si="3"/>
        <v>-486674.99999999959</v>
      </c>
      <c r="L33" s="111">
        <f t="shared" si="4"/>
        <v>42058.333333332965</v>
      </c>
      <c r="M33" s="105"/>
      <c r="N33" s="73"/>
      <c r="O33" s="104"/>
    </row>
    <row r="34" spans="1:15" s="60" customFormat="1" x14ac:dyDescent="0.2">
      <c r="A34" s="107">
        <v>44043</v>
      </c>
      <c r="B34" s="108">
        <f t="shared" si="12"/>
        <v>10300000</v>
      </c>
      <c r="C34" s="109">
        <f t="shared" si="7"/>
        <v>10300000</v>
      </c>
      <c r="D34" s="109">
        <f t="shared" si="13"/>
        <v>286111.11111111107</v>
      </c>
      <c r="E34" s="103">
        <f t="shared" si="14"/>
        <v>85833.333333333328</v>
      </c>
      <c r="F34" s="108">
        <f t="shared" si="5"/>
        <v>-3719444.4444444436</v>
      </c>
      <c r="G34" s="110">
        <f t="shared" si="6"/>
        <v>-1201666.6666666667</v>
      </c>
      <c r="H34" s="108">
        <f t="shared" si="10"/>
        <v>6580555.555555556</v>
      </c>
      <c r="I34" s="108">
        <f t="shared" si="11"/>
        <v>9098333.333333334</v>
      </c>
      <c r="J34" s="108">
        <f t="shared" si="2"/>
        <v>2517777.777777778</v>
      </c>
      <c r="K34" s="108">
        <f t="shared" si="3"/>
        <v>-528733.33333333337</v>
      </c>
      <c r="L34" s="111">
        <f t="shared" si="4"/>
        <v>42058.33333333378</v>
      </c>
      <c r="M34" s="104"/>
      <c r="O34" s="104"/>
    </row>
    <row r="35" spans="1:15" s="60" customFormat="1" x14ac:dyDescent="0.2">
      <c r="A35" s="107">
        <v>44074</v>
      </c>
      <c r="B35" s="112">
        <f t="shared" si="12"/>
        <v>10300000</v>
      </c>
      <c r="C35" s="109">
        <f t="shared" si="7"/>
        <v>10300000</v>
      </c>
      <c r="D35" s="109">
        <f t="shared" si="13"/>
        <v>286111.11111111107</v>
      </c>
      <c r="E35" s="103">
        <f t="shared" si="14"/>
        <v>85833.333333333328</v>
      </c>
      <c r="F35" s="108">
        <f t="shared" si="5"/>
        <v>-4005555.5555555546</v>
      </c>
      <c r="G35" s="110">
        <f t="shared" si="6"/>
        <v>-1287500</v>
      </c>
      <c r="H35" s="108">
        <f t="shared" si="10"/>
        <v>6294444.4444444459</v>
      </c>
      <c r="I35" s="108">
        <f t="shared" si="11"/>
        <v>9012500</v>
      </c>
      <c r="J35" s="112">
        <f t="shared" si="2"/>
        <v>2718055.5555555541</v>
      </c>
      <c r="K35" s="108">
        <f t="shared" si="3"/>
        <v>-570791.6666666664</v>
      </c>
      <c r="L35" s="111">
        <f t="shared" si="4"/>
        <v>42058.333333333023</v>
      </c>
      <c r="M35" s="104"/>
      <c r="N35" s="104"/>
      <c r="O35" s="104"/>
    </row>
    <row r="36" spans="1:15" s="60" customFormat="1" x14ac:dyDescent="0.2">
      <c r="A36" s="107">
        <v>44104</v>
      </c>
      <c r="B36" s="108">
        <f t="shared" si="12"/>
        <v>10300000</v>
      </c>
      <c r="C36" s="109">
        <f t="shared" si="7"/>
        <v>10300000</v>
      </c>
      <c r="D36" s="109">
        <f t="shared" si="13"/>
        <v>286111.11111111107</v>
      </c>
      <c r="E36" s="103">
        <f t="shared" si="14"/>
        <v>85833.333333333328</v>
      </c>
      <c r="F36" s="108">
        <f t="shared" si="5"/>
        <v>-4291666.666666666</v>
      </c>
      <c r="G36" s="110">
        <f t="shared" si="6"/>
        <v>-1373333.3333333333</v>
      </c>
      <c r="H36" s="108">
        <f t="shared" si="10"/>
        <v>6008333.333333334</v>
      </c>
      <c r="I36" s="108">
        <f t="shared" si="11"/>
        <v>8926666.666666666</v>
      </c>
      <c r="J36" s="108">
        <f t="shared" si="2"/>
        <v>2918333.3333333321</v>
      </c>
      <c r="K36" s="108">
        <f t="shared" si="3"/>
        <v>-612849.99999999977</v>
      </c>
      <c r="L36" s="111">
        <f t="shared" si="4"/>
        <v>42058.333333333372</v>
      </c>
      <c r="M36" s="104"/>
      <c r="N36" s="104"/>
      <c r="O36" s="104"/>
    </row>
    <row r="37" spans="1:15" s="60" customFormat="1" x14ac:dyDescent="0.2">
      <c r="A37" s="107">
        <v>44135</v>
      </c>
      <c r="B37" s="108">
        <f t="shared" si="12"/>
        <v>10300000</v>
      </c>
      <c r="C37" s="109">
        <f t="shared" si="7"/>
        <v>10300000</v>
      </c>
      <c r="D37" s="109">
        <f t="shared" si="13"/>
        <v>286111.11111111107</v>
      </c>
      <c r="E37" s="103">
        <f t="shared" si="14"/>
        <v>85833.333333333328</v>
      </c>
      <c r="F37" s="108">
        <f t="shared" si="5"/>
        <v>-4577777.7777777771</v>
      </c>
      <c r="G37" s="110">
        <f t="shared" si="6"/>
        <v>-1459166.6666666665</v>
      </c>
      <c r="H37" s="108">
        <f t="shared" si="10"/>
        <v>5722222.2222222229</v>
      </c>
      <c r="I37" s="108">
        <f t="shared" si="11"/>
        <v>8840833.333333334</v>
      </c>
      <c r="J37" s="108">
        <f t="shared" si="2"/>
        <v>3118611.111111111</v>
      </c>
      <c r="K37" s="108">
        <f t="shared" si="3"/>
        <v>-654908.33333333326</v>
      </c>
      <c r="L37" s="111">
        <f t="shared" si="4"/>
        <v>42058.333333333489</v>
      </c>
      <c r="M37" s="104"/>
      <c r="N37" s="104"/>
      <c r="O37" s="104"/>
    </row>
    <row r="38" spans="1:15" s="60" customFormat="1" x14ac:dyDescent="0.2">
      <c r="A38" s="107">
        <v>44165</v>
      </c>
      <c r="B38" s="108">
        <f t="shared" si="12"/>
        <v>10300000</v>
      </c>
      <c r="C38" s="109">
        <f t="shared" si="7"/>
        <v>10300000</v>
      </c>
      <c r="D38" s="109">
        <f t="shared" si="13"/>
        <v>286111.11111111107</v>
      </c>
      <c r="E38" s="103">
        <f t="shared" si="14"/>
        <v>85833.333333333328</v>
      </c>
      <c r="F38" s="108">
        <f t="shared" si="5"/>
        <v>-4863888.8888888881</v>
      </c>
      <c r="G38" s="110">
        <f t="shared" si="6"/>
        <v>-1544999.9999999998</v>
      </c>
      <c r="H38" s="108">
        <f t="shared" si="10"/>
        <v>5436111.1111111119</v>
      </c>
      <c r="I38" s="108">
        <f t="shared" si="11"/>
        <v>8755000</v>
      </c>
      <c r="J38" s="108">
        <f t="shared" si="2"/>
        <v>3318888.8888888881</v>
      </c>
      <c r="K38" s="108">
        <f t="shared" si="3"/>
        <v>-696966.66666666651</v>
      </c>
      <c r="L38" s="111">
        <f t="shared" si="4"/>
        <v>42058.333333333256</v>
      </c>
      <c r="M38" s="104"/>
      <c r="N38" s="104"/>
      <c r="O38" s="104"/>
    </row>
    <row r="39" spans="1:15" s="60" customFormat="1" x14ac:dyDescent="0.2">
      <c r="A39" s="107">
        <v>44196</v>
      </c>
      <c r="B39" s="108">
        <f t="shared" si="12"/>
        <v>10300000</v>
      </c>
      <c r="C39" s="109">
        <f t="shared" si="7"/>
        <v>10300000</v>
      </c>
      <c r="D39" s="109">
        <f t="shared" si="13"/>
        <v>286111.11111111107</v>
      </c>
      <c r="E39" s="103">
        <f t="shared" si="14"/>
        <v>85833.333333333328</v>
      </c>
      <c r="F39" s="108">
        <f t="shared" si="5"/>
        <v>-5149999.9999999991</v>
      </c>
      <c r="G39" s="110">
        <f t="shared" si="6"/>
        <v>-1630833.333333333</v>
      </c>
      <c r="H39" s="108">
        <f t="shared" si="10"/>
        <v>5150000.0000000009</v>
      </c>
      <c r="I39" s="108">
        <f t="shared" si="11"/>
        <v>8669166.6666666679</v>
      </c>
      <c r="J39" s="108">
        <f t="shared" si="2"/>
        <v>3519166.666666667</v>
      </c>
      <c r="K39" s="108">
        <f t="shared" si="3"/>
        <v>-739025</v>
      </c>
      <c r="L39" s="111">
        <f t="shared" si="4"/>
        <v>42058.333333333489</v>
      </c>
      <c r="M39" s="104"/>
      <c r="N39" s="104"/>
      <c r="O39" s="104"/>
    </row>
    <row r="40" spans="1:15" s="60" customFormat="1" x14ac:dyDescent="0.2">
      <c r="A40" s="107">
        <v>44227</v>
      </c>
      <c r="B40" s="108">
        <f t="shared" si="12"/>
        <v>10300000</v>
      </c>
      <c r="C40" s="109">
        <f t="shared" si="7"/>
        <v>10300000</v>
      </c>
      <c r="D40" s="109">
        <f>B40*$D$6/12</f>
        <v>286111.11111111107</v>
      </c>
      <c r="E40" s="103">
        <f>C40*$E$11/12</f>
        <v>85833.333333333328</v>
      </c>
      <c r="F40" s="108">
        <f t="shared" si="5"/>
        <v>-5436111.1111111101</v>
      </c>
      <c r="G40" s="110">
        <f t="shared" si="6"/>
        <v>-1716666.6666666663</v>
      </c>
      <c r="H40" s="108">
        <f t="shared" si="10"/>
        <v>4863888.8888888899</v>
      </c>
      <c r="I40" s="108">
        <f t="shared" si="11"/>
        <v>8583333.333333334</v>
      </c>
      <c r="J40" s="108">
        <f t="shared" si="2"/>
        <v>3719444.444444444</v>
      </c>
      <c r="K40" s="108">
        <f t="shared" si="3"/>
        <v>-781083.33333333326</v>
      </c>
      <c r="L40" s="111">
        <f t="shared" si="4"/>
        <v>42058.333333333256</v>
      </c>
      <c r="M40" s="104"/>
      <c r="N40" s="104"/>
      <c r="O40" s="104"/>
    </row>
    <row r="41" spans="1:15" s="60" customFormat="1" x14ac:dyDescent="0.2">
      <c r="A41" s="107">
        <v>44255</v>
      </c>
      <c r="B41" s="108">
        <f t="shared" si="12"/>
        <v>10300000</v>
      </c>
      <c r="C41" s="109">
        <f t="shared" si="7"/>
        <v>10300000</v>
      </c>
      <c r="D41" s="109">
        <f t="shared" ref="D41:D51" si="15">B41*$D$6/12</f>
        <v>286111.11111111107</v>
      </c>
      <c r="E41" s="103">
        <f t="shared" ref="E41:E51" si="16">C41*$E$11/12</f>
        <v>85833.333333333328</v>
      </c>
      <c r="F41" s="108">
        <f t="shared" si="5"/>
        <v>-5722222.2222222211</v>
      </c>
      <c r="G41" s="110">
        <f t="shared" si="6"/>
        <v>-1802499.9999999995</v>
      </c>
      <c r="H41" s="108">
        <f t="shared" si="10"/>
        <v>4577777.7777777789</v>
      </c>
      <c r="I41" s="108">
        <f t="shared" si="11"/>
        <v>8497500</v>
      </c>
      <c r="J41" s="108">
        <f t="shared" si="2"/>
        <v>3919722.2222222211</v>
      </c>
      <c r="K41" s="108">
        <f t="shared" si="3"/>
        <v>-823141.6666666664</v>
      </c>
      <c r="L41" s="111">
        <f t="shared" si="4"/>
        <v>42058.333333333139</v>
      </c>
      <c r="M41" s="104"/>
      <c r="N41" s="104"/>
      <c r="O41" s="104"/>
    </row>
    <row r="42" spans="1:15" s="60" customFormat="1" x14ac:dyDescent="0.2">
      <c r="A42" s="107">
        <v>44286</v>
      </c>
      <c r="B42" s="108">
        <f t="shared" si="12"/>
        <v>10300000</v>
      </c>
      <c r="C42" s="109">
        <f t="shared" si="7"/>
        <v>10300000</v>
      </c>
      <c r="D42" s="109">
        <f t="shared" si="15"/>
        <v>286111.11111111107</v>
      </c>
      <c r="E42" s="103">
        <f t="shared" si="16"/>
        <v>85833.333333333328</v>
      </c>
      <c r="F42" s="108">
        <f t="shared" si="5"/>
        <v>-6008333.3333333321</v>
      </c>
      <c r="G42" s="110">
        <f t="shared" si="6"/>
        <v>-1888333.3333333328</v>
      </c>
      <c r="H42" s="108">
        <f t="shared" si="10"/>
        <v>4291666.6666666679</v>
      </c>
      <c r="I42" s="108">
        <f t="shared" si="11"/>
        <v>8411666.6666666679</v>
      </c>
      <c r="J42" s="108">
        <f t="shared" si="2"/>
        <v>4120000</v>
      </c>
      <c r="K42" s="108">
        <f t="shared" si="3"/>
        <v>-865200</v>
      </c>
      <c r="L42" s="111">
        <f t="shared" si="4"/>
        <v>42058.333333333605</v>
      </c>
      <c r="M42" s="104"/>
      <c r="N42" s="104"/>
      <c r="O42" s="104"/>
    </row>
    <row r="43" spans="1:15" s="60" customFormat="1" x14ac:dyDescent="0.2">
      <c r="A43" s="107">
        <v>44316</v>
      </c>
      <c r="B43" s="108">
        <f t="shared" si="12"/>
        <v>10300000</v>
      </c>
      <c r="C43" s="109">
        <f t="shared" si="7"/>
        <v>10300000</v>
      </c>
      <c r="D43" s="109">
        <f t="shared" si="15"/>
        <v>286111.11111111107</v>
      </c>
      <c r="E43" s="103">
        <f t="shared" si="16"/>
        <v>85833.333333333328</v>
      </c>
      <c r="F43" s="108">
        <f t="shared" si="5"/>
        <v>-6294444.4444444431</v>
      </c>
      <c r="G43" s="110">
        <f t="shared" si="6"/>
        <v>-1974166.666666666</v>
      </c>
      <c r="H43" s="108">
        <f t="shared" si="10"/>
        <v>4005555.5555555569</v>
      </c>
      <c r="I43" s="108">
        <f t="shared" si="11"/>
        <v>8325833.333333334</v>
      </c>
      <c r="J43" s="108">
        <f t="shared" si="2"/>
        <v>4320277.7777777771</v>
      </c>
      <c r="K43" s="108">
        <f t="shared" si="3"/>
        <v>-907258.33333333314</v>
      </c>
      <c r="L43" s="111">
        <f t="shared" si="4"/>
        <v>42058.333333333139</v>
      </c>
      <c r="M43" s="104"/>
      <c r="N43" s="104"/>
      <c r="O43" s="104"/>
    </row>
    <row r="44" spans="1:15" s="60" customFormat="1" x14ac:dyDescent="0.2">
      <c r="A44" s="97">
        <v>44347</v>
      </c>
      <c r="B44" s="99">
        <f t="shared" si="12"/>
        <v>10300000</v>
      </c>
      <c r="C44" s="98">
        <f t="shared" si="7"/>
        <v>10300000</v>
      </c>
      <c r="D44" s="98">
        <f t="shared" si="15"/>
        <v>286111.11111111107</v>
      </c>
      <c r="E44" s="103">
        <f t="shared" si="16"/>
        <v>85833.333333333328</v>
      </c>
      <c r="F44" s="99">
        <f t="shared" si="5"/>
        <v>-6580555.5555555541</v>
      </c>
      <c r="G44" s="100">
        <f t="shared" si="6"/>
        <v>-2059999.9999999993</v>
      </c>
      <c r="H44" s="99">
        <f t="shared" si="10"/>
        <v>3719444.4444444459</v>
      </c>
      <c r="I44" s="99">
        <f t="shared" si="11"/>
        <v>8240000.0000000009</v>
      </c>
      <c r="J44" s="99">
        <f t="shared" si="2"/>
        <v>4520555.555555555</v>
      </c>
      <c r="K44" s="99">
        <f t="shared" si="3"/>
        <v>-949316.66666666651</v>
      </c>
      <c r="L44" s="101">
        <f t="shared" si="4"/>
        <v>42058.333333333372</v>
      </c>
      <c r="M44" s="104"/>
      <c r="N44" s="104"/>
      <c r="O44" s="104"/>
    </row>
    <row r="45" spans="1:15" s="60" customFormat="1" x14ac:dyDescent="0.2">
      <c r="A45" s="97">
        <v>44377</v>
      </c>
      <c r="B45" s="99">
        <f t="shared" si="12"/>
        <v>10300000</v>
      </c>
      <c r="C45" s="98">
        <f t="shared" si="7"/>
        <v>10300000</v>
      </c>
      <c r="D45" s="98">
        <f t="shared" si="15"/>
        <v>286111.11111111107</v>
      </c>
      <c r="E45" s="103">
        <f t="shared" si="16"/>
        <v>85833.333333333328</v>
      </c>
      <c r="F45" s="99">
        <f t="shared" si="5"/>
        <v>-6866666.6666666651</v>
      </c>
      <c r="G45" s="100">
        <f t="shared" si="6"/>
        <v>-2145833.3333333326</v>
      </c>
      <c r="H45" s="99">
        <f t="shared" si="10"/>
        <v>3433333.3333333349</v>
      </c>
      <c r="I45" s="99">
        <f t="shared" si="11"/>
        <v>8154166.6666666679</v>
      </c>
      <c r="J45" s="99">
        <f t="shared" si="2"/>
        <v>4720833.333333333</v>
      </c>
      <c r="K45" s="99">
        <f t="shared" si="3"/>
        <v>-991374.99999999988</v>
      </c>
      <c r="L45" s="101">
        <f t="shared" si="4"/>
        <v>42058.333333333372</v>
      </c>
      <c r="M45" s="104"/>
      <c r="N45" s="104"/>
      <c r="O45" s="104"/>
    </row>
    <row r="46" spans="1:15" s="60" customFormat="1" x14ac:dyDescent="0.2">
      <c r="A46" s="97">
        <v>44408</v>
      </c>
      <c r="B46" s="99">
        <f t="shared" si="12"/>
        <v>10300000</v>
      </c>
      <c r="C46" s="98">
        <f t="shared" si="7"/>
        <v>10300000</v>
      </c>
      <c r="D46" s="98">
        <f t="shared" si="15"/>
        <v>286111.11111111107</v>
      </c>
      <c r="E46" s="103">
        <f t="shared" si="16"/>
        <v>85833.333333333328</v>
      </c>
      <c r="F46" s="99">
        <f t="shared" si="5"/>
        <v>-7152777.7777777761</v>
      </c>
      <c r="G46" s="100">
        <f t="shared" si="6"/>
        <v>-2231666.666666666</v>
      </c>
      <c r="H46" s="99">
        <f t="shared" si="10"/>
        <v>3147222.2222222239</v>
      </c>
      <c r="I46" s="99">
        <f t="shared" si="11"/>
        <v>8068333.333333334</v>
      </c>
      <c r="J46" s="99">
        <f t="shared" si="2"/>
        <v>4921111.1111111101</v>
      </c>
      <c r="K46" s="99">
        <f t="shared" si="3"/>
        <v>-1033433.333333333</v>
      </c>
      <c r="L46" s="101">
        <f t="shared" si="4"/>
        <v>42058.333333333139</v>
      </c>
      <c r="M46" s="104"/>
      <c r="N46" s="104"/>
      <c r="O46" s="104"/>
    </row>
    <row r="47" spans="1:15" s="60" customFormat="1" x14ac:dyDescent="0.2">
      <c r="A47" s="97">
        <v>44439</v>
      </c>
      <c r="B47" s="99">
        <f t="shared" si="12"/>
        <v>10300000</v>
      </c>
      <c r="C47" s="98">
        <f t="shared" si="7"/>
        <v>10300000</v>
      </c>
      <c r="D47" s="98">
        <f t="shared" si="15"/>
        <v>286111.11111111107</v>
      </c>
      <c r="E47" s="103">
        <f t="shared" si="16"/>
        <v>85833.333333333328</v>
      </c>
      <c r="F47" s="99">
        <f t="shared" si="5"/>
        <v>-7438888.8888888871</v>
      </c>
      <c r="G47" s="100">
        <f t="shared" si="6"/>
        <v>-2317499.9999999995</v>
      </c>
      <c r="H47" s="99">
        <f t="shared" si="10"/>
        <v>2861111.1111111129</v>
      </c>
      <c r="I47" s="99">
        <f t="shared" si="11"/>
        <v>7982500</v>
      </c>
      <c r="J47" s="99">
        <f t="shared" si="2"/>
        <v>5121388.8888888871</v>
      </c>
      <c r="K47" s="99">
        <f t="shared" si="3"/>
        <v>-1075491.6666666663</v>
      </c>
      <c r="L47" s="101">
        <f t="shared" si="4"/>
        <v>42058.333333333256</v>
      </c>
      <c r="M47" s="104"/>
      <c r="N47" s="104"/>
      <c r="O47" s="104"/>
    </row>
    <row r="48" spans="1:15" s="60" customFormat="1" x14ac:dyDescent="0.2">
      <c r="A48" s="97">
        <v>44469</v>
      </c>
      <c r="B48" s="99">
        <f t="shared" si="12"/>
        <v>10300000</v>
      </c>
      <c r="C48" s="98">
        <f t="shared" si="7"/>
        <v>10300000</v>
      </c>
      <c r="D48" s="98">
        <f t="shared" si="15"/>
        <v>286111.11111111107</v>
      </c>
      <c r="E48" s="103">
        <f t="shared" si="16"/>
        <v>85833.333333333328</v>
      </c>
      <c r="F48" s="99">
        <f t="shared" si="5"/>
        <v>-7724999.9999999981</v>
      </c>
      <c r="G48" s="100">
        <f t="shared" si="6"/>
        <v>-2403333.333333333</v>
      </c>
      <c r="H48" s="99">
        <f t="shared" si="10"/>
        <v>2575000.0000000019</v>
      </c>
      <c r="I48" s="99">
        <f t="shared" si="11"/>
        <v>7896666.666666667</v>
      </c>
      <c r="J48" s="99">
        <f t="shared" si="2"/>
        <v>5321666.6666666651</v>
      </c>
      <c r="K48" s="99">
        <f t="shared" si="3"/>
        <v>-1117549.9999999995</v>
      </c>
      <c r="L48" s="101">
        <f t="shared" si="4"/>
        <v>42058.333333333256</v>
      </c>
      <c r="M48" s="104"/>
      <c r="N48" s="104"/>
      <c r="O48" s="104"/>
    </row>
    <row r="49" spans="1:15" s="60" customFormat="1" x14ac:dyDescent="0.2">
      <c r="A49" s="97">
        <v>44500</v>
      </c>
      <c r="B49" s="99">
        <f t="shared" si="12"/>
        <v>10300000</v>
      </c>
      <c r="C49" s="98">
        <f t="shared" si="7"/>
        <v>10300000</v>
      </c>
      <c r="D49" s="98">
        <f t="shared" si="15"/>
        <v>286111.11111111107</v>
      </c>
      <c r="E49" s="103">
        <f t="shared" si="16"/>
        <v>85833.333333333328</v>
      </c>
      <c r="F49" s="99">
        <f t="shared" si="5"/>
        <v>-8011111.1111111091</v>
      </c>
      <c r="G49" s="100">
        <f t="shared" si="6"/>
        <v>-2489166.6666666665</v>
      </c>
      <c r="H49" s="99">
        <f t="shared" si="10"/>
        <v>2288888.8888888909</v>
      </c>
      <c r="I49" s="99">
        <f t="shared" si="11"/>
        <v>7810833.333333334</v>
      </c>
      <c r="J49" s="99">
        <f t="shared" si="2"/>
        <v>5521944.4444444431</v>
      </c>
      <c r="K49" s="99">
        <f t="shared" si="3"/>
        <v>-1159608.333333333</v>
      </c>
      <c r="L49" s="101">
        <f t="shared" si="4"/>
        <v>42058.333333333489</v>
      </c>
      <c r="M49" s="104"/>
      <c r="N49" s="104"/>
      <c r="O49" s="104"/>
    </row>
    <row r="50" spans="1:15" s="60" customFormat="1" x14ac:dyDescent="0.2">
      <c r="A50" s="97">
        <v>44530</v>
      </c>
      <c r="B50" s="99">
        <f t="shared" si="12"/>
        <v>10300000</v>
      </c>
      <c r="C50" s="98">
        <f t="shared" si="7"/>
        <v>10300000</v>
      </c>
      <c r="D50" s="98">
        <f t="shared" si="15"/>
        <v>286111.11111111107</v>
      </c>
      <c r="E50" s="103">
        <f t="shared" si="16"/>
        <v>85833.333333333328</v>
      </c>
      <c r="F50" s="99">
        <f t="shared" si="5"/>
        <v>-8297222.2222222202</v>
      </c>
      <c r="G50" s="100">
        <f t="shared" si="6"/>
        <v>-2575000</v>
      </c>
      <c r="H50" s="99">
        <f t="shared" si="10"/>
        <v>2002777.7777777798</v>
      </c>
      <c r="I50" s="99">
        <f t="shared" si="11"/>
        <v>7725000</v>
      </c>
      <c r="J50" s="99">
        <f t="shared" si="2"/>
        <v>5722222.2222222202</v>
      </c>
      <c r="K50" s="99">
        <f t="shared" si="3"/>
        <v>-1201666.6666666663</v>
      </c>
      <c r="L50" s="101">
        <f t="shared" si="4"/>
        <v>42058.333333333256</v>
      </c>
      <c r="M50" s="104"/>
      <c r="N50" s="104"/>
      <c r="O50" s="104"/>
    </row>
    <row r="51" spans="1:15" s="60" customFormat="1" x14ac:dyDescent="0.2">
      <c r="A51" s="97">
        <v>44561</v>
      </c>
      <c r="B51" s="99">
        <f t="shared" si="12"/>
        <v>10300000</v>
      </c>
      <c r="C51" s="98">
        <f t="shared" si="7"/>
        <v>10300000</v>
      </c>
      <c r="D51" s="98">
        <f t="shared" si="15"/>
        <v>286111.11111111107</v>
      </c>
      <c r="E51" s="103">
        <f t="shared" si="16"/>
        <v>85833.333333333328</v>
      </c>
      <c r="F51" s="99">
        <f t="shared" si="5"/>
        <v>-8583333.3333333321</v>
      </c>
      <c r="G51" s="100">
        <f t="shared" si="6"/>
        <v>-2660833.3333333335</v>
      </c>
      <c r="H51" s="99">
        <f t="shared" si="10"/>
        <v>1716666.6666666679</v>
      </c>
      <c r="I51" s="99">
        <f t="shared" si="11"/>
        <v>7639166.666666666</v>
      </c>
      <c r="J51" s="99">
        <f t="shared" si="2"/>
        <v>5922499.9999999981</v>
      </c>
      <c r="K51" s="99">
        <f t="shared" si="3"/>
        <v>-1243724.9999999995</v>
      </c>
      <c r="L51" s="101">
        <f t="shared" si="4"/>
        <v>42058.333333333256</v>
      </c>
      <c r="M51" s="104"/>
      <c r="N51" s="104"/>
      <c r="O51" s="104"/>
    </row>
    <row r="52" spans="1:15" s="60" customFormat="1" x14ac:dyDescent="0.2">
      <c r="A52" s="97">
        <v>44926</v>
      </c>
      <c r="B52" s="99">
        <f t="shared" si="12"/>
        <v>10300000</v>
      </c>
      <c r="C52" s="98">
        <f t="shared" si="7"/>
        <v>10300000</v>
      </c>
      <c r="D52" s="99">
        <f>B52*$E$6</f>
        <v>1716666.6666666665</v>
      </c>
      <c r="E52" s="103">
        <v>7639167</v>
      </c>
      <c r="F52" s="99">
        <f t="shared" si="5"/>
        <v>-10299999.999999998</v>
      </c>
      <c r="G52" s="100">
        <f t="shared" si="6"/>
        <v>-10300000.333333334</v>
      </c>
      <c r="H52" s="99">
        <f t="shared" si="10"/>
        <v>0</v>
      </c>
      <c r="I52" s="99">
        <f t="shared" si="11"/>
        <v>-0.33333333395421505</v>
      </c>
      <c r="J52" s="99">
        <f t="shared" si="2"/>
        <v>-0.33333333395421505</v>
      </c>
      <c r="K52" s="99">
        <f t="shared" si="3"/>
        <v>7.0000000130385154E-2</v>
      </c>
      <c r="L52" s="101">
        <f t="shared" si="4"/>
        <v>-1243725.0699999996</v>
      </c>
      <c r="M52" s="104"/>
      <c r="N52" s="104"/>
      <c r="O52" s="104"/>
    </row>
    <row r="53" spans="1:15" s="60" customFormat="1" outlineLevel="1" x14ac:dyDescent="0.2">
      <c r="A53" s="198"/>
      <c r="B53" s="99"/>
      <c r="C53" s="98"/>
      <c r="D53" s="99"/>
      <c r="E53" s="100"/>
      <c r="F53" s="99"/>
      <c r="G53" s="100"/>
      <c r="H53" s="99"/>
      <c r="I53" s="99"/>
      <c r="J53" s="99"/>
      <c r="K53" s="99"/>
      <c r="L53" s="101"/>
      <c r="M53" s="45"/>
      <c r="N53" s="104"/>
      <c r="O53" s="104"/>
    </row>
    <row r="54" spans="1:15" x14ac:dyDescent="0.2">
      <c r="A54" s="113" t="s">
        <v>61</v>
      </c>
      <c r="B54" s="114"/>
      <c r="C54" s="114"/>
      <c r="D54" s="114"/>
      <c r="E54" s="114"/>
      <c r="F54" s="114"/>
      <c r="G54" s="115"/>
      <c r="H54" s="114"/>
      <c r="I54" s="114"/>
      <c r="J54" s="114"/>
      <c r="K54" s="114"/>
      <c r="L54" s="116"/>
      <c r="M54" s="45"/>
      <c r="N54" s="98"/>
      <c r="O54" s="98"/>
    </row>
    <row r="55" spans="1:15" x14ac:dyDescent="0.2">
      <c r="A55" s="117" t="s">
        <v>62</v>
      </c>
      <c r="B55" s="118"/>
      <c r="C55" s="118"/>
      <c r="D55" s="119">
        <f>SUM(D32:D43)</f>
        <v>3433333.3333333326</v>
      </c>
      <c r="E55" s="119">
        <f>SUM(E32:E43)</f>
        <v>1030000.0000000001</v>
      </c>
      <c r="F55" s="118"/>
      <c r="G55" s="120"/>
      <c r="H55" s="118"/>
      <c r="I55" s="118"/>
      <c r="J55" s="118"/>
      <c r="K55" s="118"/>
      <c r="L55" s="119">
        <f>SUM(L32:L43)</f>
        <v>504699.99999999988</v>
      </c>
      <c r="M55" s="45"/>
      <c r="N55" s="98"/>
      <c r="O55" s="98"/>
    </row>
    <row r="56" spans="1:15" x14ac:dyDescent="0.2">
      <c r="A56" s="121" t="s">
        <v>63</v>
      </c>
      <c r="B56" s="122">
        <f>(B31+B43+SUM(B32:B42)*2)/24</f>
        <v>10300000</v>
      </c>
      <c r="C56" s="122">
        <f>(C31+C43+SUM(C32:C42)*2)/24</f>
        <v>10300000</v>
      </c>
      <c r="D56" s="123"/>
      <c r="E56" s="124"/>
      <c r="F56" s="122">
        <f>(F31+F43+SUM(F32:F42)*2)/24</f>
        <v>-4577777.7777777771</v>
      </c>
      <c r="G56" s="122">
        <f>(G31+G43+SUM(G32:G42)*2)/24</f>
        <v>-1459166.6666666663</v>
      </c>
      <c r="H56" s="122">
        <f>(H31+H43+SUM(H32:H42)*2)/24</f>
        <v>5722222.2222222229</v>
      </c>
      <c r="I56" s="122">
        <f>(I31+I43+SUM(I32:I42)*2)/24</f>
        <v>8840833.333333334</v>
      </c>
      <c r="J56" s="124"/>
      <c r="K56" s="122">
        <f>(K31+K43+SUM(K32:K42)*2)/24</f>
        <v>-654908.33333333314</v>
      </c>
      <c r="L56" s="125"/>
      <c r="M56" s="45"/>
      <c r="N56" s="98"/>
    </row>
    <row r="57" spans="1:15" x14ac:dyDescent="0.2">
      <c r="A57" s="45"/>
      <c r="B57" s="45"/>
      <c r="C57" s="45"/>
      <c r="D57" s="126"/>
      <c r="E57" s="45"/>
      <c r="F57" s="45"/>
      <c r="G57" s="45"/>
      <c r="H57" s="45"/>
      <c r="I57" s="45"/>
      <c r="J57" s="45"/>
      <c r="K57" s="45"/>
      <c r="L57" s="45"/>
      <c r="M57" s="45"/>
    </row>
    <row r="58" spans="1:15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5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7109375" bestFit="1" customWidth="1"/>
  </cols>
  <sheetData>
    <row r="2" spans="1:9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128" t="s">
        <v>64</v>
      </c>
      <c r="B3" s="129"/>
      <c r="C3" s="130"/>
      <c r="D3" s="130"/>
      <c r="E3" s="130"/>
      <c r="F3" s="130"/>
      <c r="G3" s="130"/>
      <c r="H3" s="130"/>
      <c r="I3" s="130"/>
    </row>
    <row r="4" spans="1:9" x14ac:dyDescent="0.25">
      <c r="A4" s="128" t="str">
        <f>+'Lead E'!A6</f>
        <v>HR TOPS - ELECTRIC</v>
      </c>
      <c r="B4" s="129"/>
      <c r="C4" s="130"/>
      <c r="D4" s="130"/>
      <c r="E4" s="130"/>
      <c r="F4" s="130"/>
      <c r="G4" s="130"/>
      <c r="H4" s="130"/>
      <c r="I4" s="130"/>
    </row>
    <row r="5" spans="1:9" x14ac:dyDescent="0.25">
      <c r="A5" s="128" t="s">
        <v>65</v>
      </c>
      <c r="B5" s="129"/>
      <c r="C5" s="130"/>
      <c r="D5" s="130"/>
      <c r="E5" s="130"/>
      <c r="F5" s="130"/>
      <c r="G5" s="130"/>
      <c r="H5" s="130"/>
      <c r="I5" s="130"/>
    </row>
    <row r="6" spans="1:9" x14ac:dyDescent="0.25">
      <c r="A6" s="128" t="s">
        <v>66</v>
      </c>
      <c r="B6" s="129"/>
      <c r="C6" s="130"/>
      <c r="D6" s="130"/>
      <c r="E6" s="130"/>
      <c r="F6" s="130"/>
      <c r="G6" s="130"/>
      <c r="H6" s="130"/>
      <c r="I6" s="130"/>
    </row>
    <row r="7" spans="1:9" x14ac:dyDescent="0.25">
      <c r="A7" s="128"/>
      <c r="B7" s="131"/>
      <c r="C7" s="130"/>
      <c r="D7" s="130"/>
      <c r="E7" s="130"/>
      <c r="F7" s="130"/>
      <c r="G7" s="130"/>
      <c r="H7" s="130"/>
      <c r="I7" s="130"/>
    </row>
    <row r="8" spans="1:9" x14ac:dyDescent="0.25">
      <c r="A8" s="132"/>
      <c r="B8" s="133" t="s">
        <v>67</v>
      </c>
      <c r="C8" s="134"/>
      <c r="D8" s="134"/>
      <c r="E8" s="134"/>
      <c r="F8" s="134"/>
      <c r="G8" s="134"/>
      <c r="H8" s="134"/>
      <c r="I8" s="135"/>
    </row>
    <row r="9" spans="1:9" x14ac:dyDescent="0.25">
      <c r="A9" s="136"/>
      <c r="B9" s="137"/>
      <c r="C9" s="134" t="s">
        <v>68</v>
      </c>
      <c r="D9" s="138"/>
      <c r="E9" s="139"/>
      <c r="F9" s="140" t="s">
        <v>69</v>
      </c>
      <c r="G9" s="138"/>
      <c r="H9" s="138"/>
      <c r="I9" s="141"/>
    </row>
    <row r="10" spans="1:9" x14ac:dyDescent="0.25">
      <c r="A10" s="136"/>
      <c r="B10" s="142"/>
      <c r="C10" s="143"/>
      <c r="D10" s="143"/>
      <c r="E10" s="144" t="s">
        <v>70</v>
      </c>
      <c r="F10" s="145"/>
      <c r="G10" s="146"/>
      <c r="H10" s="146"/>
      <c r="I10" s="147"/>
    </row>
    <row r="11" spans="1:9" x14ac:dyDescent="0.25">
      <c r="A11" s="136" t="s">
        <v>71</v>
      </c>
      <c r="B11" s="148" t="s">
        <v>72</v>
      </c>
      <c r="C11" s="149" t="s">
        <v>73</v>
      </c>
      <c r="D11" s="149" t="s">
        <v>74</v>
      </c>
      <c r="E11" s="144" t="s">
        <v>75</v>
      </c>
      <c r="F11" s="148" t="s">
        <v>76</v>
      </c>
      <c r="G11" s="149" t="s">
        <v>77</v>
      </c>
      <c r="H11" s="149" t="s">
        <v>78</v>
      </c>
      <c r="I11" s="144" t="s">
        <v>79</v>
      </c>
    </row>
    <row r="12" spans="1:9" x14ac:dyDescent="0.25">
      <c r="A12" s="136"/>
      <c r="B12" s="150" t="s">
        <v>73</v>
      </c>
      <c r="C12" s="151" t="s">
        <v>80</v>
      </c>
      <c r="D12" s="151" t="s">
        <v>81</v>
      </c>
      <c r="E12" s="152" t="s">
        <v>82</v>
      </c>
      <c r="F12" s="150" t="s">
        <v>83</v>
      </c>
      <c r="G12" s="151" t="s">
        <v>84</v>
      </c>
      <c r="H12" s="151" t="s">
        <v>85</v>
      </c>
      <c r="I12" s="152" t="s">
        <v>86</v>
      </c>
    </row>
    <row r="13" spans="1:9" x14ac:dyDescent="0.25">
      <c r="A13" s="136"/>
      <c r="B13" s="153" t="s">
        <v>87</v>
      </c>
      <c r="C13" s="154" t="s">
        <v>88</v>
      </c>
      <c r="D13" s="155" t="s">
        <v>89</v>
      </c>
      <c r="E13" s="156" t="s">
        <v>90</v>
      </c>
      <c r="F13" s="153" t="s">
        <v>91</v>
      </c>
      <c r="G13" s="157" t="s">
        <v>92</v>
      </c>
      <c r="H13" s="158" t="s">
        <v>93</v>
      </c>
      <c r="I13" s="156" t="s">
        <v>94</v>
      </c>
    </row>
    <row r="14" spans="1:9" x14ac:dyDescent="0.25">
      <c r="A14" s="159"/>
      <c r="B14" s="160"/>
      <c r="C14" s="161"/>
      <c r="D14" s="162"/>
      <c r="E14" s="163" t="s">
        <v>95</v>
      </c>
      <c r="F14" s="160" t="s">
        <v>96</v>
      </c>
      <c r="G14" s="164"/>
      <c r="H14" s="165"/>
      <c r="I14" s="163" t="s">
        <v>97</v>
      </c>
    </row>
    <row r="15" spans="1:9" x14ac:dyDescent="0.25">
      <c r="A15" s="132">
        <f>ROW()</f>
        <v>15</v>
      </c>
      <c r="B15" s="166"/>
      <c r="C15" s="167"/>
      <c r="D15" s="168"/>
      <c r="E15" s="169"/>
      <c r="F15" s="170"/>
      <c r="G15" s="171"/>
      <c r="H15" s="168"/>
      <c r="I15" s="169"/>
    </row>
    <row r="16" spans="1:9" x14ac:dyDescent="0.25">
      <c r="A16" s="136">
        <f>ROW()</f>
        <v>16</v>
      </c>
      <c r="B16" s="166"/>
      <c r="C16" s="167">
        <v>43951</v>
      </c>
      <c r="D16" s="168"/>
      <c r="E16" s="172">
        <f>+'HT TOPS Additions'!K31</f>
        <v>-402558.33333333326</v>
      </c>
      <c r="F16" s="170"/>
      <c r="G16" s="171"/>
      <c r="H16" s="168"/>
      <c r="I16" s="172">
        <f>E16</f>
        <v>-402558.33333333326</v>
      </c>
    </row>
    <row r="17" spans="1:9" x14ac:dyDescent="0.25">
      <c r="A17" s="136">
        <f>ROW()</f>
        <v>17</v>
      </c>
      <c r="B17" s="166">
        <f>DAY(EOMONTH(C17,0))</f>
        <v>31</v>
      </c>
      <c r="C17" s="167">
        <v>43982</v>
      </c>
      <c r="D17" s="168">
        <f>+'HT TOPS Additions'!L32</f>
        <v>42058.333333333372</v>
      </c>
      <c r="E17" s="173">
        <f>+E16-D17</f>
        <v>-444616.66666666663</v>
      </c>
      <c r="F17" s="170">
        <f>G17-SUM(B$16:$B17)+1</f>
        <v>335</v>
      </c>
      <c r="G17" s="171">
        <f>B29</f>
        <v>365</v>
      </c>
      <c r="H17" s="168">
        <f>+F17/G17*D17</f>
        <v>38601.484018264877</v>
      </c>
      <c r="I17" s="169">
        <f t="shared" ref="I17:I28" si="0">+I16-H17</f>
        <v>-441159.81735159812</v>
      </c>
    </row>
    <row r="18" spans="1:9" x14ac:dyDescent="0.25">
      <c r="A18" s="136">
        <f>ROW()</f>
        <v>18</v>
      </c>
      <c r="B18" s="166">
        <f t="shared" ref="B18:B28" si="1">DAY(EOMONTH(C18,0))</f>
        <v>30</v>
      </c>
      <c r="C18" s="167">
        <v>44012</v>
      </c>
      <c r="D18" s="168">
        <f>+'HT TOPS Additions'!L33</f>
        <v>42058.333333332965</v>
      </c>
      <c r="E18" s="173">
        <f t="shared" ref="E18:E28" si="2">+E17-D18</f>
        <v>-486674.99999999959</v>
      </c>
      <c r="F18" s="170">
        <f>G18-SUM(B$16:$B18)+1</f>
        <v>305</v>
      </c>
      <c r="G18" s="171">
        <f>G17</f>
        <v>365</v>
      </c>
      <c r="H18" s="168">
        <f t="shared" ref="H18:H28" si="3">+F18/G18*D18</f>
        <v>35144.634703196039</v>
      </c>
      <c r="I18" s="169">
        <f t="shared" si="0"/>
        <v>-476304.45205479418</v>
      </c>
    </row>
    <row r="19" spans="1:9" x14ac:dyDescent="0.25">
      <c r="A19" s="136">
        <f>ROW()</f>
        <v>19</v>
      </c>
      <c r="B19" s="166">
        <f t="shared" si="1"/>
        <v>31</v>
      </c>
      <c r="C19" s="167">
        <v>44043</v>
      </c>
      <c r="D19" s="168">
        <f>+'HT TOPS Additions'!L34</f>
        <v>42058.33333333378</v>
      </c>
      <c r="E19" s="173">
        <f t="shared" si="2"/>
        <v>-528733.33333333337</v>
      </c>
      <c r="F19" s="170">
        <f>G19-SUM(B$16:$B19)+1</f>
        <v>274</v>
      </c>
      <c r="G19" s="171">
        <f t="shared" ref="G19:G28" si="4">G18</f>
        <v>365</v>
      </c>
      <c r="H19" s="168">
        <f t="shared" si="3"/>
        <v>31572.557077625908</v>
      </c>
      <c r="I19" s="169">
        <f t="shared" si="0"/>
        <v>-507877.00913242006</v>
      </c>
    </row>
    <row r="20" spans="1:9" x14ac:dyDescent="0.25">
      <c r="A20" s="136">
        <f>ROW()</f>
        <v>20</v>
      </c>
      <c r="B20" s="166">
        <f t="shared" si="1"/>
        <v>31</v>
      </c>
      <c r="C20" s="167">
        <v>44074</v>
      </c>
      <c r="D20" s="168">
        <f>+'HT TOPS Additions'!L35</f>
        <v>42058.333333333023</v>
      </c>
      <c r="E20" s="173">
        <f t="shared" si="2"/>
        <v>-570791.6666666664</v>
      </c>
      <c r="F20" s="170">
        <f>G20-SUM(B$16:$B20)+1</f>
        <v>243</v>
      </c>
      <c r="G20" s="171">
        <f t="shared" si="4"/>
        <v>365</v>
      </c>
      <c r="H20" s="168">
        <f t="shared" si="3"/>
        <v>28000.479452054591</v>
      </c>
      <c r="I20" s="169">
        <f t="shared" si="0"/>
        <v>-535877.48858447466</v>
      </c>
    </row>
    <row r="21" spans="1:9" x14ac:dyDescent="0.25">
      <c r="A21" s="136">
        <f>ROW()</f>
        <v>21</v>
      </c>
      <c r="B21" s="166">
        <f t="shared" si="1"/>
        <v>30</v>
      </c>
      <c r="C21" s="167">
        <v>44104</v>
      </c>
      <c r="D21" s="168">
        <f>+'HT TOPS Additions'!L36</f>
        <v>42058.333333333372</v>
      </c>
      <c r="E21" s="173">
        <f t="shared" si="2"/>
        <v>-612849.99999999977</v>
      </c>
      <c r="F21" s="170">
        <f>G21-SUM(B$16:$B21)+1</f>
        <v>213</v>
      </c>
      <c r="G21" s="171">
        <f t="shared" si="4"/>
        <v>365</v>
      </c>
      <c r="H21" s="168">
        <f t="shared" si="3"/>
        <v>24543.630136986325</v>
      </c>
      <c r="I21" s="169">
        <f t="shared" si="0"/>
        <v>-560421.11872146104</v>
      </c>
    </row>
    <row r="22" spans="1:9" x14ac:dyDescent="0.25">
      <c r="A22" s="136">
        <f>ROW()</f>
        <v>22</v>
      </c>
      <c r="B22" s="166">
        <f t="shared" si="1"/>
        <v>31</v>
      </c>
      <c r="C22" s="167">
        <v>44135</v>
      </c>
      <c r="D22" s="168">
        <f>+'HT TOPS Additions'!L37</f>
        <v>42058.333333333489</v>
      </c>
      <c r="E22" s="173">
        <f t="shared" si="2"/>
        <v>-654908.33333333326</v>
      </c>
      <c r="F22" s="170">
        <f>G22-SUM(B$16:$B22)+1</f>
        <v>182</v>
      </c>
      <c r="G22" s="171">
        <f t="shared" si="4"/>
        <v>365</v>
      </c>
      <c r="H22" s="168">
        <f t="shared" si="3"/>
        <v>20971.552511415604</v>
      </c>
      <c r="I22" s="169">
        <f t="shared" si="0"/>
        <v>-581392.6712328766</v>
      </c>
    </row>
    <row r="23" spans="1:9" x14ac:dyDescent="0.25">
      <c r="A23" s="136">
        <f>ROW()</f>
        <v>23</v>
      </c>
      <c r="B23" s="166">
        <f t="shared" si="1"/>
        <v>30</v>
      </c>
      <c r="C23" s="167">
        <v>44165</v>
      </c>
      <c r="D23" s="168">
        <f>+'HT TOPS Additions'!L38</f>
        <v>42058.333333333256</v>
      </c>
      <c r="E23" s="173">
        <f t="shared" si="2"/>
        <v>-696966.66666666651</v>
      </c>
      <c r="F23" s="170">
        <f>G23-SUM(B$16:$B23)+1</f>
        <v>152</v>
      </c>
      <c r="G23" s="171">
        <f t="shared" si="4"/>
        <v>365</v>
      </c>
      <c r="H23" s="168">
        <f t="shared" si="3"/>
        <v>17514.703196347</v>
      </c>
      <c r="I23" s="169">
        <f t="shared" si="0"/>
        <v>-598907.37442922359</v>
      </c>
    </row>
    <row r="24" spans="1:9" x14ac:dyDescent="0.25">
      <c r="A24" s="136">
        <f>ROW()</f>
        <v>24</v>
      </c>
      <c r="B24" s="166">
        <f t="shared" si="1"/>
        <v>31</v>
      </c>
      <c r="C24" s="167">
        <v>44196</v>
      </c>
      <c r="D24" s="168">
        <f>+'HT TOPS Additions'!L39</f>
        <v>42058.333333333489</v>
      </c>
      <c r="E24" s="173">
        <f t="shared" si="2"/>
        <v>-739025</v>
      </c>
      <c r="F24" s="170">
        <f>G24-SUM(B$16:$B24)+1</f>
        <v>121</v>
      </c>
      <c r="G24" s="171">
        <f t="shared" si="4"/>
        <v>365</v>
      </c>
      <c r="H24" s="168">
        <f t="shared" si="3"/>
        <v>13942.625570776308</v>
      </c>
      <c r="I24" s="169">
        <f t="shared" si="0"/>
        <v>-612849.99999999988</v>
      </c>
    </row>
    <row r="25" spans="1:9" x14ac:dyDescent="0.25">
      <c r="A25" s="136">
        <f>ROW()</f>
        <v>25</v>
      </c>
      <c r="B25" s="166">
        <f t="shared" si="1"/>
        <v>31</v>
      </c>
      <c r="C25" s="167">
        <v>44227</v>
      </c>
      <c r="D25" s="168">
        <f>+'HT TOPS Additions'!L40</f>
        <v>42058.333333333256</v>
      </c>
      <c r="E25" s="173">
        <f t="shared" si="2"/>
        <v>-781083.33333333326</v>
      </c>
      <c r="F25" s="170">
        <f>G25-SUM(B$16:$B25)+1</f>
        <v>90</v>
      </c>
      <c r="G25" s="171">
        <f t="shared" si="4"/>
        <v>365</v>
      </c>
      <c r="H25" s="168">
        <f t="shared" si="3"/>
        <v>10370.547945205461</v>
      </c>
      <c r="I25" s="169">
        <f t="shared" si="0"/>
        <v>-623220.54794520536</v>
      </c>
    </row>
    <row r="26" spans="1:9" x14ac:dyDescent="0.25">
      <c r="A26" s="136">
        <f>ROW()</f>
        <v>26</v>
      </c>
      <c r="B26" s="166">
        <f t="shared" si="1"/>
        <v>28</v>
      </c>
      <c r="C26" s="167">
        <v>44255</v>
      </c>
      <c r="D26" s="168">
        <f>+'HT TOPS Additions'!L41</f>
        <v>42058.333333333139</v>
      </c>
      <c r="E26" s="173">
        <f t="shared" si="2"/>
        <v>-823141.6666666664</v>
      </c>
      <c r="F26" s="170">
        <f>G26-SUM(B$16:$B26)+1</f>
        <v>62</v>
      </c>
      <c r="G26" s="171">
        <f t="shared" si="4"/>
        <v>365</v>
      </c>
      <c r="H26" s="168">
        <f t="shared" si="3"/>
        <v>7144.1552511415193</v>
      </c>
      <c r="I26" s="169">
        <f t="shared" si="0"/>
        <v>-630364.70319634688</v>
      </c>
    </row>
    <row r="27" spans="1:9" x14ac:dyDescent="0.25">
      <c r="A27" s="136">
        <f>ROW()</f>
        <v>27</v>
      </c>
      <c r="B27" s="166">
        <f t="shared" si="1"/>
        <v>31</v>
      </c>
      <c r="C27" s="167">
        <v>44286</v>
      </c>
      <c r="D27" s="168">
        <f>+'HT TOPS Additions'!L42</f>
        <v>42058.333333333605</v>
      </c>
      <c r="E27" s="173">
        <f t="shared" si="2"/>
        <v>-865200</v>
      </c>
      <c r="F27" s="170">
        <f>G27-SUM(B$16:$B27)+1</f>
        <v>31</v>
      </c>
      <c r="G27" s="171">
        <f t="shared" si="4"/>
        <v>365</v>
      </c>
      <c r="H27" s="168">
        <f t="shared" si="3"/>
        <v>3572.0776255707992</v>
      </c>
      <c r="I27" s="169">
        <f t="shared" si="0"/>
        <v>-633936.78082191769</v>
      </c>
    </row>
    <row r="28" spans="1:9" x14ac:dyDescent="0.25">
      <c r="A28" s="136">
        <f>ROW()</f>
        <v>28</v>
      </c>
      <c r="B28" s="166">
        <f t="shared" si="1"/>
        <v>30</v>
      </c>
      <c r="C28" s="167">
        <v>44316</v>
      </c>
      <c r="D28" s="168">
        <f>+'HT TOPS Additions'!L43</f>
        <v>42058.333333333139</v>
      </c>
      <c r="E28" s="173">
        <f t="shared" si="2"/>
        <v>-907258.33333333314</v>
      </c>
      <c r="F28" s="170">
        <f>G28-SUM(B$16:$B28)+1</f>
        <v>1</v>
      </c>
      <c r="G28" s="171">
        <f t="shared" si="4"/>
        <v>365</v>
      </c>
      <c r="H28" s="168">
        <f t="shared" si="3"/>
        <v>115.22831050228257</v>
      </c>
      <c r="I28" s="169">
        <f t="shared" si="0"/>
        <v>-634052.00913241995</v>
      </c>
    </row>
    <row r="29" spans="1:9" ht="15.75" thickBot="1" x14ac:dyDescent="0.3">
      <c r="A29" s="136">
        <f>ROW()</f>
        <v>29</v>
      </c>
      <c r="B29" s="174">
        <f>SUM(B17:B28)</f>
        <v>365</v>
      </c>
      <c r="C29" s="143"/>
      <c r="D29" s="175">
        <f>SUM(D17:D28)</f>
        <v>504699.99999999988</v>
      </c>
      <c r="E29" s="176">
        <f>+'HT TOPS Additions'!K43-E28</f>
        <v>0</v>
      </c>
      <c r="F29" s="142"/>
      <c r="G29" s="177"/>
      <c r="H29" s="175">
        <f>SUM(H17:H28)</f>
        <v>231493.67579908672</v>
      </c>
      <c r="I29" s="147"/>
    </row>
    <row r="30" spans="1:9" ht="16.5" thickTop="1" thickBot="1" x14ac:dyDescent="0.3">
      <c r="A30" s="136">
        <f>ROW()</f>
        <v>30</v>
      </c>
      <c r="B30" s="142"/>
      <c r="C30" s="178"/>
      <c r="D30" s="179"/>
      <c r="E30" s="169" t="s">
        <v>98</v>
      </c>
      <c r="F30" s="142"/>
      <c r="G30" s="143"/>
      <c r="H30" s="180"/>
      <c r="I30" s="147"/>
    </row>
    <row r="31" spans="1:9" ht="15.75" thickBot="1" x14ac:dyDescent="0.3">
      <c r="A31" s="136">
        <f>ROW()</f>
        <v>31</v>
      </c>
      <c r="B31" s="142" t="s">
        <v>99</v>
      </c>
      <c r="C31" s="143"/>
      <c r="D31" s="168"/>
      <c r="E31" s="181">
        <f>(E16+E28+SUM(E17:E27)*2)/24</f>
        <v>-654908.33333333314</v>
      </c>
      <c r="F31" s="142"/>
      <c r="G31" s="143"/>
      <c r="H31" s="143"/>
      <c r="I31" s="182">
        <f>(I16+I28+SUM(I17:I27)*2)/24</f>
        <v>-560051.42789193278</v>
      </c>
    </row>
    <row r="32" spans="1:9" ht="15.75" thickTop="1" x14ac:dyDescent="0.25">
      <c r="A32" s="159">
        <f>ROW()</f>
        <v>32</v>
      </c>
      <c r="B32" s="183"/>
      <c r="C32" s="184"/>
      <c r="D32" s="185"/>
      <c r="E32" s="186"/>
      <c r="F32" s="183"/>
      <c r="G32" s="184"/>
      <c r="H32" s="184"/>
      <c r="I32" s="187"/>
    </row>
    <row r="33" spans="1:9" x14ac:dyDescent="0.25">
      <c r="A33" s="129"/>
      <c r="B33" s="129"/>
      <c r="C33" s="129"/>
      <c r="D33" s="129"/>
      <c r="E33" s="129"/>
      <c r="F33" s="129"/>
      <c r="G33" s="129"/>
      <c r="H33" s="129"/>
      <c r="I33" s="129"/>
    </row>
    <row r="34" spans="1:9" x14ac:dyDescent="0.25">
      <c r="A34" s="127"/>
      <c r="B34" s="127"/>
      <c r="C34" s="127"/>
      <c r="D34" s="127"/>
      <c r="E34" s="127"/>
      <c r="F34" s="127"/>
      <c r="G34" s="127"/>
      <c r="H34" s="127"/>
      <c r="I34" s="127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413"/>
  <sheetViews>
    <sheetView zoomScaleNormal="100" workbookViewId="0">
      <pane xSplit="1" ySplit="6" topLeftCell="L7" activePane="bottomRight" state="frozen"/>
      <selection activeCell="G30" sqref="G30"/>
      <selection pane="topRight" activeCell="G30" sqref="G30"/>
      <selection pane="bottomLeft" activeCell="G30" sqref="G30"/>
      <selection pane="bottomRight" activeCell="C7" sqref="C7"/>
    </sheetView>
  </sheetViews>
  <sheetFormatPr defaultColWidth="9.28515625" defaultRowHeight="12.75" x14ac:dyDescent="0.2"/>
  <cols>
    <col min="1" max="1" width="9.28515625" style="190"/>
    <col min="2" max="2" width="1.5703125" style="190" customWidth="1"/>
    <col min="3" max="4" width="8.28515625" style="190" bestFit="1" customWidth="1"/>
    <col min="5" max="5" width="1.5703125" style="190" customWidth="1"/>
    <col min="6" max="7" width="8.28515625" style="190" bestFit="1" customWidth="1"/>
    <col min="8" max="8" width="1.5703125" style="190" customWidth="1"/>
    <col min="9" max="10" width="8.28515625" style="190" bestFit="1" customWidth="1"/>
    <col min="11" max="11" width="1.5703125" style="190" customWidth="1"/>
    <col min="12" max="13" width="8.28515625" style="190" bestFit="1" customWidth="1"/>
    <col min="14" max="14" width="1.5703125" style="190" customWidth="1"/>
    <col min="15" max="16" width="8.28515625" style="190" bestFit="1" customWidth="1"/>
    <col min="17" max="17" width="1.5703125" style="190" customWidth="1"/>
    <col min="18" max="19" width="8.28515625" style="190" bestFit="1" customWidth="1"/>
    <col min="20" max="20" width="1.5703125" style="190" customWidth="1"/>
    <col min="21" max="22" width="8.28515625" style="190" bestFit="1" customWidth="1"/>
    <col min="23" max="23" width="1.5703125" style="190" customWidth="1"/>
    <col min="24" max="24" width="8.28515625" style="190" bestFit="1" customWidth="1"/>
    <col min="25" max="25" width="9" style="190" bestFit="1" customWidth="1"/>
    <col min="26" max="27" width="8.28515625" style="190" bestFit="1" customWidth="1"/>
    <col min="28" max="28" width="1.5703125" style="190" customWidth="1"/>
    <col min="29" max="30" width="9.28515625" style="190"/>
    <col min="31" max="31" width="1.5703125" style="190" customWidth="1"/>
    <col min="32" max="33" width="9.28515625" style="190"/>
    <col min="34" max="34" width="1" style="190" customWidth="1"/>
    <col min="35" max="36" width="9.28515625" style="190"/>
    <col min="37" max="37" width="2.28515625" style="190" customWidth="1"/>
    <col min="38" max="16384" width="9.28515625" style="190"/>
  </cols>
  <sheetData>
    <row r="1" spans="1:143" x14ac:dyDescent="0.2">
      <c r="A1" s="188" t="s">
        <v>100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143" x14ac:dyDescent="0.2">
      <c r="A2" s="188" t="s">
        <v>101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143" x14ac:dyDescent="0.2">
      <c r="A3" s="191"/>
    </row>
    <row r="4" spans="1:143" x14ac:dyDescent="0.2">
      <c r="A4" s="191" t="s">
        <v>102</v>
      </c>
    </row>
    <row r="5" spans="1:143" x14ac:dyDescent="0.2">
      <c r="C5" s="192" t="s">
        <v>103</v>
      </c>
      <c r="F5" s="192" t="s">
        <v>103</v>
      </c>
      <c r="I5" s="192" t="s">
        <v>103</v>
      </c>
      <c r="L5" s="192" t="s">
        <v>103</v>
      </c>
      <c r="O5" s="192" t="s">
        <v>103</v>
      </c>
      <c r="R5" s="192" t="s">
        <v>103</v>
      </c>
      <c r="U5" s="192" t="s">
        <v>104</v>
      </c>
      <c r="X5" s="192" t="s">
        <v>104</v>
      </c>
      <c r="Z5" s="192" t="s">
        <v>104</v>
      </c>
      <c r="AC5" s="192" t="s">
        <v>105</v>
      </c>
      <c r="AF5" s="192" t="s">
        <v>105</v>
      </c>
      <c r="AI5" s="193" t="s">
        <v>106</v>
      </c>
      <c r="AL5" s="194" t="s">
        <v>104</v>
      </c>
    </row>
    <row r="6" spans="1:143" s="192" customFormat="1" x14ac:dyDescent="0.2">
      <c r="A6" s="195" t="s">
        <v>107</v>
      </c>
      <c r="B6" s="196"/>
      <c r="C6" s="195" t="s">
        <v>108</v>
      </c>
      <c r="D6" s="195" t="s">
        <v>109</v>
      </c>
      <c r="E6" s="196"/>
      <c r="F6" s="195" t="s">
        <v>110</v>
      </c>
      <c r="G6" s="195" t="str">
        <f>+D6</f>
        <v>Cumulative</v>
      </c>
      <c r="H6" s="196"/>
      <c r="I6" s="195" t="s">
        <v>111</v>
      </c>
      <c r="J6" s="195" t="str">
        <f>+G6</f>
        <v>Cumulative</v>
      </c>
      <c r="K6" s="196"/>
      <c r="L6" s="195" t="s">
        <v>112</v>
      </c>
      <c r="M6" s="195" t="str">
        <f>+G6</f>
        <v>Cumulative</v>
      </c>
      <c r="N6" s="196"/>
      <c r="O6" s="195" t="s">
        <v>113</v>
      </c>
      <c r="P6" s="195" t="str">
        <f>+J6</f>
        <v>Cumulative</v>
      </c>
      <c r="Q6" s="196"/>
      <c r="R6" s="195" t="s">
        <v>114</v>
      </c>
      <c r="S6" s="195" t="str">
        <f>+J6</f>
        <v>Cumulative</v>
      </c>
      <c r="T6" s="196"/>
      <c r="U6" s="195" t="s">
        <v>115</v>
      </c>
      <c r="V6" s="195" t="str">
        <f>+P6</f>
        <v>Cumulative</v>
      </c>
      <c r="W6" s="196"/>
      <c r="X6" s="205" t="s">
        <v>113</v>
      </c>
      <c r="Y6" s="205" t="str">
        <f>+S6</f>
        <v>Cumulative</v>
      </c>
      <c r="Z6" s="195" t="s">
        <v>116</v>
      </c>
      <c r="AA6" s="195" t="str">
        <f>+V6</f>
        <v>Cumulative</v>
      </c>
      <c r="AB6" s="196"/>
      <c r="AC6" s="195" t="s">
        <v>117</v>
      </c>
      <c r="AD6" s="195" t="str">
        <f>+AA6</f>
        <v>Cumulative</v>
      </c>
      <c r="AE6" s="196"/>
      <c r="AF6" s="195" t="s">
        <v>118</v>
      </c>
      <c r="AG6" s="195" t="str">
        <f>+AD6</f>
        <v>Cumulative</v>
      </c>
      <c r="AH6" s="196"/>
      <c r="AI6" s="195" t="s">
        <v>108</v>
      </c>
      <c r="AJ6" s="195" t="s">
        <v>109</v>
      </c>
      <c r="AK6" s="196"/>
      <c r="AL6" s="195" t="s">
        <v>114</v>
      </c>
      <c r="AM6" s="195" t="str">
        <f>+AD6</f>
        <v>Cumulative</v>
      </c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</row>
    <row r="7" spans="1:143" x14ac:dyDescent="0.2">
      <c r="A7" s="192">
        <v>1</v>
      </c>
      <c r="C7" s="197">
        <v>0.33329999999999999</v>
      </c>
      <c r="D7" s="197">
        <f>+C7</f>
        <v>0.33329999999999999</v>
      </c>
      <c r="E7" s="197"/>
      <c r="F7" s="197">
        <v>0.2</v>
      </c>
      <c r="G7" s="197">
        <f>+F7</f>
        <v>0.2</v>
      </c>
      <c r="H7" s="197"/>
      <c r="I7" s="197">
        <v>0.1429</v>
      </c>
      <c r="J7" s="197">
        <f>+I7</f>
        <v>0.1429</v>
      </c>
      <c r="K7" s="197"/>
      <c r="L7" s="197">
        <v>0.11111</v>
      </c>
      <c r="M7" s="197">
        <f>+L7</f>
        <v>0.11111</v>
      </c>
      <c r="N7" s="197"/>
      <c r="O7" s="197">
        <v>0.1</v>
      </c>
      <c r="P7" s="197">
        <f>+O7</f>
        <v>0.1</v>
      </c>
      <c r="Q7" s="197"/>
      <c r="R7" s="197">
        <v>8.3299999999999999E-2</v>
      </c>
      <c r="S7" s="197">
        <f>+R7</f>
        <v>8.3299999999999999E-2</v>
      </c>
      <c r="T7" s="197"/>
      <c r="U7" s="197">
        <v>0.05</v>
      </c>
      <c r="V7" s="197">
        <f>+U7</f>
        <v>0.05</v>
      </c>
      <c r="W7" s="197"/>
      <c r="X7" s="206">
        <v>7.4999999999999997E-2</v>
      </c>
      <c r="Y7" s="206">
        <f>+X7</f>
        <v>7.4999999999999997E-2</v>
      </c>
      <c r="Z7" s="197">
        <v>3.7499999999999999E-2</v>
      </c>
      <c r="AA7" s="197">
        <f>+Z7</f>
        <v>3.7499999999999999E-2</v>
      </c>
      <c r="AB7" s="197"/>
      <c r="AC7" s="197">
        <v>1.72E-2</v>
      </c>
      <c r="AD7" s="197">
        <f>+AC7</f>
        <v>1.72E-2</v>
      </c>
      <c r="AE7" s="197"/>
      <c r="AF7" s="197">
        <v>1.2840000000000001E-2</v>
      </c>
      <c r="AG7" s="197">
        <f>+AF7</f>
        <v>1.2840000000000001E-2</v>
      </c>
      <c r="AH7" s="197"/>
      <c r="AI7" s="197">
        <f>1/3/2</f>
        <v>0.16666666666666666</v>
      </c>
      <c r="AJ7" s="197">
        <f>+AI7</f>
        <v>0.16666666666666666</v>
      </c>
      <c r="AK7" s="197"/>
      <c r="AL7" s="197">
        <v>6.25E-2</v>
      </c>
      <c r="AM7" s="197">
        <f>+AL7</f>
        <v>6.25E-2</v>
      </c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</row>
    <row r="8" spans="1:143" x14ac:dyDescent="0.2">
      <c r="A8" s="192">
        <f>+A7+1</f>
        <v>2</v>
      </c>
      <c r="C8" s="197">
        <v>0.44450000000000001</v>
      </c>
      <c r="D8" s="197">
        <f>+D7+C8</f>
        <v>0.77780000000000005</v>
      </c>
      <c r="E8" s="197"/>
      <c r="F8" s="197">
        <v>0.32</v>
      </c>
      <c r="G8" s="197">
        <f>+G7+F8</f>
        <v>0.52</v>
      </c>
      <c r="H8" s="197"/>
      <c r="I8" s="197">
        <v>0.24490000000000001</v>
      </c>
      <c r="J8" s="197">
        <f>+J7+I8</f>
        <v>0.38780000000000003</v>
      </c>
      <c r="K8" s="197"/>
      <c r="L8" s="197">
        <v>0.19753000000000001</v>
      </c>
      <c r="M8" s="197">
        <f>+M7+L8</f>
        <v>0.30864000000000003</v>
      </c>
      <c r="N8" s="197"/>
      <c r="O8" s="197">
        <v>0.18</v>
      </c>
      <c r="P8" s="197">
        <f>+P7+O8</f>
        <v>0.28000000000000003</v>
      </c>
      <c r="Q8" s="197"/>
      <c r="R8" s="197">
        <v>0.15279999999999999</v>
      </c>
      <c r="S8" s="197">
        <f>+S7+R8</f>
        <v>0.23609999999999998</v>
      </c>
      <c r="T8" s="197"/>
      <c r="U8" s="197">
        <v>9.5000000000000001E-2</v>
      </c>
      <c r="V8" s="197">
        <f>+V7+U8</f>
        <v>0.14500000000000002</v>
      </c>
      <c r="W8" s="197"/>
      <c r="X8" s="206">
        <v>0.13875000000000001</v>
      </c>
      <c r="Y8" s="206">
        <f>+Y7+X8</f>
        <v>0.21375</v>
      </c>
      <c r="Z8" s="197">
        <v>7.2190000000000004E-2</v>
      </c>
      <c r="AA8" s="197">
        <f>+AA7+Z8</f>
        <v>0.10969000000000001</v>
      </c>
      <c r="AB8" s="197"/>
      <c r="AC8" s="197">
        <v>3.175E-2</v>
      </c>
      <c r="AD8" s="197">
        <f>+AD7+AC8</f>
        <v>4.895E-2</v>
      </c>
      <c r="AE8" s="197"/>
      <c r="AF8" s="197">
        <v>2.564E-2</v>
      </c>
      <c r="AG8" s="197">
        <f>+AG7+AF8</f>
        <v>3.848E-2</v>
      </c>
      <c r="AH8" s="197"/>
      <c r="AI8" s="197">
        <f>1/3</f>
        <v>0.33333333333333331</v>
      </c>
      <c r="AJ8" s="197">
        <f>+AJ7+AI8</f>
        <v>0.5</v>
      </c>
      <c r="AK8" s="197"/>
      <c r="AL8" s="197">
        <v>0.11719</v>
      </c>
      <c r="AM8" s="197">
        <f>+AM7+AL8</f>
        <v>0.17969000000000002</v>
      </c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</row>
    <row r="9" spans="1:143" x14ac:dyDescent="0.2">
      <c r="A9" s="192">
        <f t="shared" ref="A9:A46" si="0">+A8+1</f>
        <v>3</v>
      </c>
      <c r="C9" s="197">
        <v>0.14810000000000001</v>
      </c>
      <c r="D9" s="197">
        <f>+D8+C9</f>
        <v>0.92590000000000006</v>
      </c>
      <c r="E9" s="197"/>
      <c r="F9" s="197">
        <v>0.192</v>
      </c>
      <c r="G9" s="197">
        <f>+G8+F9</f>
        <v>0.71199999999999997</v>
      </c>
      <c r="H9" s="197"/>
      <c r="I9" s="197">
        <v>0.1749</v>
      </c>
      <c r="J9" s="197">
        <f t="shared" ref="J9:J14" si="1">+J8+I9</f>
        <v>0.56269999999999998</v>
      </c>
      <c r="K9" s="197"/>
      <c r="L9" s="197">
        <v>0.15364</v>
      </c>
      <c r="M9" s="197">
        <f t="shared" ref="M9:M16" si="2">+M8+L9</f>
        <v>0.46228000000000002</v>
      </c>
      <c r="N9" s="197"/>
      <c r="O9" s="197">
        <v>0.14399999999999999</v>
      </c>
      <c r="P9" s="197">
        <f t="shared" ref="P9:P17" si="3">+P8+O9</f>
        <v>0.42400000000000004</v>
      </c>
      <c r="Q9" s="197"/>
      <c r="R9" s="197">
        <v>0.1273</v>
      </c>
      <c r="S9" s="197">
        <f t="shared" ref="S9:S19" si="4">+S8+R9</f>
        <v>0.36339999999999995</v>
      </c>
      <c r="T9" s="197"/>
      <c r="U9" s="197">
        <v>8.5500000000000007E-2</v>
      </c>
      <c r="V9" s="197">
        <f t="shared" ref="V9:V22" si="5">+V8+U9</f>
        <v>0.23050000000000004</v>
      </c>
      <c r="W9" s="197"/>
      <c r="X9" s="206">
        <v>0.11794</v>
      </c>
      <c r="Y9" s="206">
        <f t="shared" ref="Y9:Y17" si="6">+Y8+X9</f>
        <v>0.33168999999999998</v>
      </c>
      <c r="Z9" s="197">
        <v>6.6769999999999996E-2</v>
      </c>
      <c r="AA9" s="197">
        <f t="shared" ref="AA9:AA24" si="7">+AA8+Z9</f>
        <v>0.17646000000000001</v>
      </c>
      <c r="AB9" s="197"/>
      <c r="AC9" s="197">
        <v>3.175E-2</v>
      </c>
      <c r="AD9" s="197">
        <f t="shared" ref="AD9:AD38" si="8">+AD8+AC9</f>
        <v>8.0699999999999994E-2</v>
      </c>
      <c r="AE9" s="197"/>
      <c r="AF9" s="197">
        <v>2.564E-2</v>
      </c>
      <c r="AG9" s="197">
        <f t="shared" ref="AG9:AG46" si="9">+AG8+AF9</f>
        <v>6.4119999999999996E-2</v>
      </c>
      <c r="AH9" s="197"/>
      <c r="AI9" s="197">
        <f>1/3</f>
        <v>0.33333333333333331</v>
      </c>
      <c r="AJ9" s="197">
        <f>+AJ8+AI9</f>
        <v>0.83333333333333326</v>
      </c>
      <c r="AK9" s="197"/>
      <c r="AL9" s="197">
        <v>0.10255</v>
      </c>
      <c r="AM9" s="197">
        <f t="shared" ref="AM9:AM19" si="10">+AM8+AL9</f>
        <v>0.28224000000000005</v>
      </c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</row>
    <row r="10" spans="1:143" x14ac:dyDescent="0.2">
      <c r="A10" s="192">
        <f t="shared" si="0"/>
        <v>4</v>
      </c>
      <c r="C10" s="197">
        <v>7.4099999999999999E-2</v>
      </c>
      <c r="D10" s="197">
        <f>+D9+C10</f>
        <v>1</v>
      </c>
      <c r="E10" s="197"/>
      <c r="F10" s="197">
        <v>0.1152</v>
      </c>
      <c r="G10" s="197">
        <f>+G9+F10</f>
        <v>0.82719999999999994</v>
      </c>
      <c r="H10" s="197"/>
      <c r="I10" s="197">
        <v>0.1249</v>
      </c>
      <c r="J10" s="197">
        <f t="shared" si="1"/>
        <v>0.68759999999999999</v>
      </c>
      <c r="K10" s="197"/>
      <c r="L10" s="197">
        <v>0.11949</v>
      </c>
      <c r="M10" s="197">
        <f t="shared" si="2"/>
        <v>0.58177000000000001</v>
      </c>
      <c r="N10" s="197"/>
      <c r="O10" s="197">
        <v>0.1152</v>
      </c>
      <c r="P10" s="197">
        <f t="shared" si="3"/>
        <v>0.53920000000000001</v>
      </c>
      <c r="Q10" s="197"/>
      <c r="R10" s="197">
        <v>0.1061</v>
      </c>
      <c r="S10" s="197">
        <f t="shared" si="4"/>
        <v>0.46949999999999992</v>
      </c>
      <c r="T10" s="197"/>
      <c r="U10" s="197">
        <v>7.6999999999999999E-2</v>
      </c>
      <c r="V10" s="197">
        <f t="shared" si="5"/>
        <v>0.30750000000000005</v>
      </c>
      <c r="W10" s="197"/>
      <c r="X10" s="206">
        <v>0.10025000000000001</v>
      </c>
      <c r="Y10" s="206">
        <f t="shared" si="6"/>
        <v>0.43193999999999999</v>
      </c>
      <c r="Z10" s="197">
        <v>6.1769999999999999E-2</v>
      </c>
      <c r="AA10" s="197">
        <f t="shared" si="7"/>
        <v>0.23823</v>
      </c>
      <c r="AB10" s="197"/>
      <c r="AC10" s="197">
        <v>3.175E-2</v>
      </c>
      <c r="AD10" s="197">
        <f t="shared" si="8"/>
        <v>0.11244999999999999</v>
      </c>
      <c r="AE10" s="197"/>
      <c r="AF10" s="197">
        <v>2.564E-2</v>
      </c>
      <c r="AG10" s="197">
        <f t="shared" si="9"/>
        <v>8.9759999999999993E-2</v>
      </c>
      <c r="AH10" s="197"/>
      <c r="AI10" s="197">
        <f>1/3/2</f>
        <v>0.16666666666666666</v>
      </c>
      <c r="AJ10" s="197">
        <f>+AJ9+AI10</f>
        <v>0.99999999999999989</v>
      </c>
      <c r="AK10" s="197"/>
      <c r="AL10" s="197">
        <v>8.9730000000000004E-2</v>
      </c>
      <c r="AM10" s="197">
        <f t="shared" si="10"/>
        <v>0.37197000000000002</v>
      </c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</row>
    <row r="11" spans="1:143" x14ac:dyDescent="0.2">
      <c r="A11" s="192">
        <f t="shared" si="0"/>
        <v>5</v>
      </c>
      <c r="C11" s="197"/>
      <c r="D11" s="197"/>
      <c r="E11" s="197"/>
      <c r="F11" s="197">
        <v>0.1152</v>
      </c>
      <c r="G11" s="197">
        <f>+G10+F11</f>
        <v>0.9423999999999999</v>
      </c>
      <c r="H11" s="197"/>
      <c r="I11" s="197">
        <v>8.9300000000000004E-2</v>
      </c>
      <c r="J11" s="197">
        <f t="shared" si="1"/>
        <v>0.77690000000000003</v>
      </c>
      <c r="K11" s="197"/>
      <c r="L11" s="197">
        <v>9.2939999999999995E-2</v>
      </c>
      <c r="M11" s="197">
        <f t="shared" si="2"/>
        <v>0.67471000000000003</v>
      </c>
      <c r="N11" s="197"/>
      <c r="O11" s="197">
        <v>9.2200000000000004E-2</v>
      </c>
      <c r="P11" s="197">
        <f t="shared" si="3"/>
        <v>0.63139999999999996</v>
      </c>
      <c r="Q11" s="197"/>
      <c r="R11" s="197">
        <v>8.8400000000000006E-2</v>
      </c>
      <c r="S11" s="197">
        <f t="shared" si="4"/>
        <v>0.55789999999999995</v>
      </c>
      <c r="T11" s="197"/>
      <c r="U11" s="197">
        <v>6.93E-2</v>
      </c>
      <c r="V11" s="197">
        <f t="shared" si="5"/>
        <v>0.37680000000000002</v>
      </c>
      <c r="W11" s="197"/>
      <c r="X11" s="206">
        <v>8.7389999999999995E-2</v>
      </c>
      <c r="Y11" s="206">
        <f t="shared" si="6"/>
        <v>0.51932999999999996</v>
      </c>
      <c r="Z11" s="197">
        <v>5.713E-2</v>
      </c>
      <c r="AA11" s="197">
        <f t="shared" si="7"/>
        <v>0.29536000000000001</v>
      </c>
      <c r="AB11" s="197"/>
      <c r="AC11" s="197">
        <v>3.175E-2</v>
      </c>
      <c r="AD11" s="197">
        <f t="shared" si="8"/>
        <v>0.14419999999999999</v>
      </c>
      <c r="AE11" s="197"/>
      <c r="AF11" s="197">
        <v>2.564E-2</v>
      </c>
      <c r="AG11" s="197">
        <f t="shared" si="9"/>
        <v>0.11539999999999999</v>
      </c>
      <c r="AH11" s="197"/>
      <c r="AI11" s="197"/>
      <c r="AJ11" s="197"/>
      <c r="AK11" s="197"/>
      <c r="AL11" s="197">
        <v>7.8520000000000006E-2</v>
      </c>
      <c r="AM11" s="197">
        <f t="shared" si="10"/>
        <v>0.45049000000000006</v>
      </c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</row>
    <row r="12" spans="1:143" x14ac:dyDescent="0.2">
      <c r="A12" s="192">
        <f t="shared" si="0"/>
        <v>6</v>
      </c>
      <c r="C12" s="197"/>
      <c r="D12" s="197"/>
      <c r="E12" s="197"/>
      <c r="F12" s="197">
        <v>5.7599999999999998E-2</v>
      </c>
      <c r="G12" s="197">
        <f>+G11+F12</f>
        <v>0.99999999999999989</v>
      </c>
      <c r="H12" s="197"/>
      <c r="I12" s="197">
        <v>8.9200000000000002E-2</v>
      </c>
      <c r="J12" s="197">
        <f t="shared" si="1"/>
        <v>0.86610000000000009</v>
      </c>
      <c r="K12" s="197"/>
      <c r="L12" s="197">
        <v>7.2289999999999993E-2</v>
      </c>
      <c r="M12" s="197">
        <f t="shared" si="2"/>
        <v>0.747</v>
      </c>
      <c r="N12" s="197"/>
      <c r="O12" s="197">
        <v>7.3700000000000002E-2</v>
      </c>
      <c r="P12" s="197">
        <f t="shared" si="3"/>
        <v>0.70509999999999995</v>
      </c>
      <c r="Q12" s="197"/>
      <c r="R12" s="197">
        <v>7.3700000000000002E-2</v>
      </c>
      <c r="S12" s="197">
        <f t="shared" si="4"/>
        <v>0.63159999999999994</v>
      </c>
      <c r="T12" s="197"/>
      <c r="U12" s="197">
        <v>6.2300000000000001E-2</v>
      </c>
      <c r="V12" s="197">
        <f t="shared" si="5"/>
        <v>0.43910000000000005</v>
      </c>
      <c r="W12" s="197"/>
      <c r="X12" s="206">
        <v>8.7389999999999995E-2</v>
      </c>
      <c r="Y12" s="206">
        <f t="shared" si="6"/>
        <v>0.60671999999999993</v>
      </c>
      <c r="Z12" s="197">
        <v>5.2850000000000001E-2</v>
      </c>
      <c r="AA12" s="197">
        <f t="shared" si="7"/>
        <v>0.34821000000000002</v>
      </c>
      <c r="AB12" s="197"/>
      <c r="AC12" s="197">
        <v>3.175E-2</v>
      </c>
      <c r="AD12" s="197">
        <f t="shared" si="8"/>
        <v>0.17595</v>
      </c>
      <c r="AE12" s="197"/>
      <c r="AF12" s="197">
        <v>2.564E-2</v>
      </c>
      <c r="AG12" s="197">
        <f t="shared" si="9"/>
        <v>0.14104</v>
      </c>
      <c r="AH12" s="197"/>
      <c r="AI12" s="197"/>
      <c r="AJ12" s="197"/>
      <c r="AK12" s="197"/>
      <c r="AL12" s="197">
        <v>7.3270000000000002E-2</v>
      </c>
      <c r="AM12" s="197">
        <f t="shared" si="10"/>
        <v>0.52376</v>
      </c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</row>
    <row r="13" spans="1:143" x14ac:dyDescent="0.2">
      <c r="A13" s="192">
        <f t="shared" si="0"/>
        <v>7</v>
      </c>
      <c r="C13" s="197"/>
      <c r="D13" s="197"/>
      <c r="E13" s="197"/>
      <c r="F13" s="197"/>
      <c r="G13" s="197"/>
      <c r="H13" s="197"/>
      <c r="I13" s="197">
        <v>8.9300000000000004E-2</v>
      </c>
      <c r="J13" s="197">
        <f t="shared" si="1"/>
        <v>0.95540000000000014</v>
      </c>
      <c r="K13" s="197"/>
      <c r="L13" s="197">
        <v>7.2279999999999997E-2</v>
      </c>
      <c r="M13" s="197">
        <f t="shared" si="2"/>
        <v>0.81928000000000001</v>
      </c>
      <c r="N13" s="197"/>
      <c r="O13" s="197">
        <v>6.5500000000000003E-2</v>
      </c>
      <c r="P13" s="197">
        <f t="shared" si="3"/>
        <v>0.77059999999999995</v>
      </c>
      <c r="Q13" s="197"/>
      <c r="R13" s="197">
        <v>6.1400000000000003E-2</v>
      </c>
      <c r="S13" s="197">
        <f t="shared" si="4"/>
        <v>0.69299999999999995</v>
      </c>
      <c r="T13" s="197"/>
      <c r="U13" s="197">
        <v>5.8999999999999997E-2</v>
      </c>
      <c r="V13" s="197">
        <f t="shared" si="5"/>
        <v>0.49810000000000004</v>
      </c>
      <c r="W13" s="197"/>
      <c r="X13" s="206">
        <v>8.7389999999999995E-2</v>
      </c>
      <c r="Y13" s="206">
        <f t="shared" si="6"/>
        <v>0.69410999999999989</v>
      </c>
      <c r="Z13" s="197">
        <v>4.888E-2</v>
      </c>
      <c r="AA13" s="197">
        <f t="shared" si="7"/>
        <v>0.39709</v>
      </c>
      <c r="AB13" s="197"/>
      <c r="AC13" s="197">
        <v>3.175E-2</v>
      </c>
      <c r="AD13" s="197">
        <f t="shared" si="8"/>
        <v>0.2077</v>
      </c>
      <c r="AE13" s="197"/>
      <c r="AF13" s="197">
        <v>2.564E-2</v>
      </c>
      <c r="AG13" s="197">
        <f t="shared" si="9"/>
        <v>0.16667999999999999</v>
      </c>
      <c r="AH13" s="197"/>
      <c r="AI13" s="197"/>
      <c r="AJ13" s="197"/>
      <c r="AK13" s="197"/>
      <c r="AL13" s="197">
        <v>7.3270000000000002E-2</v>
      </c>
      <c r="AM13" s="197">
        <f t="shared" si="10"/>
        <v>0.59702999999999995</v>
      </c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</row>
    <row r="14" spans="1:143" x14ac:dyDescent="0.2">
      <c r="A14" s="192">
        <f t="shared" si="0"/>
        <v>8</v>
      </c>
      <c r="C14" s="197"/>
      <c r="D14" s="197"/>
      <c r="E14" s="197"/>
      <c r="F14" s="197"/>
      <c r="G14" s="197"/>
      <c r="H14" s="197"/>
      <c r="I14" s="197">
        <v>4.4600000000000001E-2</v>
      </c>
      <c r="J14" s="197">
        <f t="shared" si="1"/>
        <v>1.0000000000000002</v>
      </c>
      <c r="K14" s="197"/>
      <c r="L14" s="197">
        <v>7.2289999999999993E-2</v>
      </c>
      <c r="M14" s="197">
        <f t="shared" si="2"/>
        <v>0.89156999999999997</v>
      </c>
      <c r="N14" s="197"/>
      <c r="O14" s="197">
        <v>6.5500000000000003E-2</v>
      </c>
      <c r="P14" s="197">
        <f t="shared" si="3"/>
        <v>0.83609999999999995</v>
      </c>
      <c r="Q14" s="197"/>
      <c r="R14" s="197">
        <v>5.5800000000000002E-2</v>
      </c>
      <c r="S14" s="197">
        <f t="shared" si="4"/>
        <v>0.74879999999999991</v>
      </c>
      <c r="T14" s="197"/>
      <c r="U14" s="197">
        <v>5.8999999999999997E-2</v>
      </c>
      <c r="V14" s="197">
        <f t="shared" si="5"/>
        <v>0.55710000000000004</v>
      </c>
      <c r="W14" s="197"/>
      <c r="X14" s="206">
        <v>8.7389999999999995E-2</v>
      </c>
      <c r="Y14" s="206">
        <f t="shared" si="6"/>
        <v>0.78149999999999986</v>
      </c>
      <c r="Z14" s="197">
        <v>4.5220000000000003E-2</v>
      </c>
      <c r="AA14" s="197">
        <f t="shared" si="7"/>
        <v>0.44230999999999998</v>
      </c>
      <c r="AB14" s="197"/>
      <c r="AC14" s="197">
        <v>3.1739999999999997E-2</v>
      </c>
      <c r="AD14" s="197">
        <f t="shared" si="8"/>
        <v>0.23943999999999999</v>
      </c>
      <c r="AE14" s="197"/>
      <c r="AF14" s="197">
        <v>2.564E-2</v>
      </c>
      <c r="AG14" s="197">
        <f t="shared" si="9"/>
        <v>0.19231999999999999</v>
      </c>
      <c r="AH14" s="197"/>
      <c r="AI14" s="197"/>
      <c r="AJ14" s="197"/>
      <c r="AK14" s="197"/>
      <c r="AL14" s="197">
        <v>7.3270000000000002E-2</v>
      </c>
      <c r="AM14" s="197">
        <f t="shared" si="10"/>
        <v>0.6702999999999999</v>
      </c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</row>
    <row r="15" spans="1:143" x14ac:dyDescent="0.2">
      <c r="A15" s="192">
        <f t="shared" si="0"/>
        <v>9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>
        <v>7.2289999999999993E-2</v>
      </c>
      <c r="M15" s="197">
        <f t="shared" si="2"/>
        <v>0.96385999999999994</v>
      </c>
      <c r="N15" s="197"/>
      <c r="O15" s="197">
        <v>6.5600000000000006E-2</v>
      </c>
      <c r="P15" s="197">
        <f t="shared" si="3"/>
        <v>0.90169999999999995</v>
      </c>
      <c r="Q15" s="197"/>
      <c r="R15" s="197">
        <v>5.5800000000000002E-2</v>
      </c>
      <c r="S15" s="197">
        <f t="shared" si="4"/>
        <v>0.80459999999999987</v>
      </c>
      <c r="T15" s="197"/>
      <c r="U15" s="197">
        <v>5.91E-2</v>
      </c>
      <c r="V15" s="197">
        <f t="shared" si="5"/>
        <v>0.61620000000000008</v>
      </c>
      <c r="W15" s="197"/>
      <c r="X15" s="206">
        <v>8.7389999999999995E-2</v>
      </c>
      <c r="Y15" s="206">
        <f t="shared" si="6"/>
        <v>0.86888999999999983</v>
      </c>
      <c r="Z15" s="197">
        <v>4.462E-2</v>
      </c>
      <c r="AA15" s="197">
        <f t="shared" si="7"/>
        <v>0.48692999999999997</v>
      </c>
      <c r="AB15" s="197"/>
      <c r="AC15" s="197">
        <v>3.175E-2</v>
      </c>
      <c r="AD15" s="197">
        <f t="shared" si="8"/>
        <v>0.27118999999999999</v>
      </c>
      <c r="AE15" s="197"/>
      <c r="AF15" s="197">
        <v>2.564E-2</v>
      </c>
      <c r="AG15" s="197">
        <f t="shared" si="9"/>
        <v>0.21795999999999999</v>
      </c>
      <c r="AH15" s="197"/>
      <c r="AI15" s="197"/>
      <c r="AJ15" s="197"/>
      <c r="AK15" s="197"/>
      <c r="AL15" s="197">
        <v>7.3270000000000002E-2</v>
      </c>
      <c r="AM15" s="197">
        <f t="shared" si="10"/>
        <v>0.74356999999999984</v>
      </c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</row>
    <row r="16" spans="1:143" x14ac:dyDescent="0.2">
      <c r="A16" s="192">
        <f t="shared" si="0"/>
        <v>10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>
        <v>3.6139999999999999E-2</v>
      </c>
      <c r="M16" s="197">
        <f t="shared" si="2"/>
        <v>0.99999999999999989</v>
      </c>
      <c r="N16" s="197"/>
      <c r="O16" s="197">
        <v>6.5500000000000003E-2</v>
      </c>
      <c r="P16" s="197">
        <f t="shared" si="3"/>
        <v>0.96719999999999995</v>
      </c>
      <c r="Q16" s="197"/>
      <c r="R16" s="197">
        <v>5.5899999999999998E-2</v>
      </c>
      <c r="S16" s="197">
        <f t="shared" si="4"/>
        <v>0.86049999999999982</v>
      </c>
      <c r="T16" s="197"/>
      <c r="U16" s="197">
        <v>5.8999999999999997E-2</v>
      </c>
      <c r="V16" s="197">
        <f t="shared" si="5"/>
        <v>0.67520000000000002</v>
      </c>
      <c r="W16" s="197"/>
      <c r="X16" s="206">
        <v>8.7389999999999995E-2</v>
      </c>
      <c r="Y16" s="206">
        <f t="shared" si="6"/>
        <v>0.9562799999999998</v>
      </c>
      <c r="Z16" s="197">
        <v>4.4609999999999997E-2</v>
      </c>
      <c r="AA16" s="197">
        <f t="shared" si="7"/>
        <v>0.53154000000000001</v>
      </c>
      <c r="AB16" s="197"/>
      <c r="AC16" s="197">
        <v>3.1739999999999997E-2</v>
      </c>
      <c r="AD16" s="197">
        <f t="shared" si="8"/>
        <v>0.30292999999999998</v>
      </c>
      <c r="AE16" s="197"/>
      <c r="AF16" s="197">
        <v>2.564E-2</v>
      </c>
      <c r="AG16" s="197">
        <f t="shared" si="9"/>
        <v>0.24359999999999998</v>
      </c>
      <c r="AH16" s="197"/>
      <c r="AI16" s="197"/>
      <c r="AJ16" s="197"/>
      <c r="AK16" s="197"/>
      <c r="AL16" s="197">
        <v>7.3270000000000002E-2</v>
      </c>
      <c r="AM16" s="197">
        <f t="shared" si="10"/>
        <v>0.81683999999999979</v>
      </c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</row>
    <row r="17" spans="1:143" x14ac:dyDescent="0.2">
      <c r="A17" s="192">
        <f t="shared" si="0"/>
        <v>11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>
        <v>3.2800000000000003E-2</v>
      </c>
      <c r="P17" s="197">
        <f t="shared" si="3"/>
        <v>1</v>
      </c>
      <c r="Q17" s="197"/>
      <c r="R17" s="197">
        <v>5.5800000000000002E-2</v>
      </c>
      <c r="S17" s="197">
        <f t="shared" si="4"/>
        <v>0.91629999999999978</v>
      </c>
      <c r="T17" s="197"/>
      <c r="U17" s="197">
        <v>5.91E-2</v>
      </c>
      <c r="V17" s="197">
        <f t="shared" si="5"/>
        <v>0.73430000000000006</v>
      </c>
      <c r="W17" s="197"/>
      <c r="X17" s="206">
        <v>4.3720000000000002E-2</v>
      </c>
      <c r="Y17" s="206">
        <f t="shared" si="6"/>
        <v>0.99999999999999978</v>
      </c>
      <c r="Z17" s="197">
        <v>4.462E-2</v>
      </c>
      <c r="AA17" s="197">
        <f t="shared" si="7"/>
        <v>0.57616000000000001</v>
      </c>
      <c r="AB17" s="197"/>
      <c r="AC17" s="197">
        <v>3.175E-2</v>
      </c>
      <c r="AD17" s="197">
        <f t="shared" si="8"/>
        <v>0.33467999999999998</v>
      </c>
      <c r="AE17" s="197"/>
      <c r="AF17" s="197">
        <v>2.564E-2</v>
      </c>
      <c r="AG17" s="197">
        <f t="shared" si="9"/>
        <v>0.26923999999999998</v>
      </c>
      <c r="AH17" s="197"/>
      <c r="AI17" s="197"/>
      <c r="AJ17" s="197"/>
      <c r="AK17" s="197"/>
      <c r="AL17" s="197">
        <v>7.3270000000000002E-2</v>
      </c>
      <c r="AM17" s="197">
        <f t="shared" si="10"/>
        <v>0.89010999999999973</v>
      </c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</row>
    <row r="18" spans="1:143" x14ac:dyDescent="0.2">
      <c r="A18" s="192">
        <f t="shared" si="0"/>
        <v>12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>
        <v>5.5800000000000002E-2</v>
      </c>
      <c r="S18" s="197">
        <f t="shared" si="4"/>
        <v>0.97209999999999974</v>
      </c>
      <c r="T18" s="197"/>
      <c r="U18" s="197">
        <v>5.8999999999999997E-2</v>
      </c>
      <c r="V18" s="197">
        <f t="shared" si="5"/>
        <v>0.79330000000000012</v>
      </c>
      <c r="W18" s="197"/>
      <c r="X18" s="197"/>
      <c r="Y18" s="197"/>
      <c r="Z18" s="197">
        <v>4.4609999999999997E-2</v>
      </c>
      <c r="AA18" s="197">
        <f t="shared" si="7"/>
        <v>0.62077000000000004</v>
      </c>
      <c r="AB18" s="197"/>
      <c r="AC18" s="197">
        <v>3.1739999999999997E-2</v>
      </c>
      <c r="AD18" s="197">
        <f t="shared" si="8"/>
        <v>0.36641999999999997</v>
      </c>
      <c r="AE18" s="197"/>
      <c r="AF18" s="197">
        <v>2.564E-2</v>
      </c>
      <c r="AG18" s="197">
        <f t="shared" si="9"/>
        <v>0.29487999999999998</v>
      </c>
      <c r="AH18" s="197"/>
      <c r="AI18" s="197"/>
      <c r="AJ18" s="197"/>
      <c r="AK18" s="197"/>
      <c r="AL18" s="197">
        <v>7.3270000000000002E-2</v>
      </c>
      <c r="AM18" s="197">
        <f t="shared" si="10"/>
        <v>0.96337999999999968</v>
      </c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</row>
    <row r="19" spans="1:143" x14ac:dyDescent="0.2">
      <c r="A19" s="192">
        <f t="shared" si="0"/>
        <v>13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>
        <v>2.7900000000000001E-2</v>
      </c>
      <c r="S19" s="197">
        <f t="shared" si="4"/>
        <v>0.99999999999999978</v>
      </c>
      <c r="T19" s="197"/>
      <c r="U19" s="197">
        <v>5.91E-2</v>
      </c>
      <c r="V19" s="197">
        <f t="shared" si="5"/>
        <v>0.85240000000000016</v>
      </c>
      <c r="W19" s="197"/>
      <c r="X19" s="197"/>
      <c r="Y19" s="197"/>
      <c r="Z19" s="197">
        <v>4.462E-2</v>
      </c>
      <c r="AA19" s="197">
        <f t="shared" si="7"/>
        <v>0.66539000000000004</v>
      </c>
      <c r="AB19" s="197"/>
      <c r="AC19" s="197">
        <v>3.175E-2</v>
      </c>
      <c r="AD19" s="197">
        <f t="shared" si="8"/>
        <v>0.39816999999999997</v>
      </c>
      <c r="AE19" s="197"/>
      <c r="AF19" s="197">
        <v>2.564E-2</v>
      </c>
      <c r="AG19" s="197">
        <f t="shared" si="9"/>
        <v>0.32051999999999997</v>
      </c>
      <c r="AH19" s="197"/>
      <c r="AI19" s="197"/>
      <c r="AJ19" s="197"/>
      <c r="AK19" s="197"/>
      <c r="AL19" s="197">
        <v>3.662E-2</v>
      </c>
      <c r="AM19" s="197">
        <f t="shared" si="10"/>
        <v>0.99999999999999967</v>
      </c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</row>
    <row r="20" spans="1:143" x14ac:dyDescent="0.2">
      <c r="A20" s="192">
        <f t="shared" si="0"/>
        <v>14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>
        <v>5.8999999999999997E-2</v>
      </c>
      <c r="V20" s="197">
        <f t="shared" si="5"/>
        <v>0.91140000000000021</v>
      </c>
      <c r="W20" s="197"/>
      <c r="X20" s="197"/>
      <c r="Y20" s="197"/>
      <c r="Z20" s="197">
        <v>4.4609999999999997E-2</v>
      </c>
      <c r="AA20" s="197">
        <f t="shared" si="7"/>
        <v>0.71000000000000008</v>
      </c>
      <c r="AB20" s="197"/>
      <c r="AC20" s="197">
        <v>3.1739999999999997E-2</v>
      </c>
      <c r="AD20" s="197">
        <f t="shared" si="8"/>
        <v>0.42990999999999996</v>
      </c>
      <c r="AE20" s="197"/>
      <c r="AF20" s="197">
        <v>2.564E-2</v>
      </c>
      <c r="AG20" s="197">
        <f t="shared" si="9"/>
        <v>0.34615999999999997</v>
      </c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</row>
    <row r="21" spans="1:143" x14ac:dyDescent="0.2">
      <c r="A21" s="192">
        <f t="shared" si="0"/>
        <v>15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>
        <v>5.91E-2</v>
      </c>
      <c r="V21" s="197">
        <f t="shared" si="5"/>
        <v>0.97050000000000025</v>
      </c>
      <c r="W21" s="197"/>
      <c r="X21" s="197"/>
      <c r="Y21" s="197"/>
      <c r="Z21" s="197">
        <v>4.462E-2</v>
      </c>
      <c r="AA21" s="197">
        <f t="shared" si="7"/>
        <v>0.75462000000000007</v>
      </c>
      <c r="AB21" s="197"/>
      <c r="AC21" s="197">
        <v>3.175E-2</v>
      </c>
      <c r="AD21" s="197">
        <f t="shared" si="8"/>
        <v>0.46165999999999996</v>
      </c>
      <c r="AE21" s="197"/>
      <c r="AF21" s="197">
        <v>2.564E-2</v>
      </c>
      <c r="AG21" s="197">
        <f t="shared" si="9"/>
        <v>0.37179999999999996</v>
      </c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</row>
    <row r="22" spans="1:143" x14ac:dyDescent="0.2">
      <c r="A22" s="192">
        <f t="shared" si="0"/>
        <v>16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>
        <v>2.9499999999999998E-2</v>
      </c>
      <c r="V22" s="197">
        <f t="shared" si="5"/>
        <v>1.0000000000000002</v>
      </c>
      <c r="W22" s="197"/>
      <c r="X22" s="197"/>
      <c r="Y22" s="197"/>
      <c r="Z22" s="197">
        <v>4.4609999999999997E-2</v>
      </c>
      <c r="AA22" s="197">
        <f t="shared" si="7"/>
        <v>0.79923000000000011</v>
      </c>
      <c r="AB22" s="197"/>
      <c r="AC22" s="197">
        <v>3.1739999999999997E-2</v>
      </c>
      <c r="AD22" s="197">
        <f t="shared" si="8"/>
        <v>0.49339999999999995</v>
      </c>
      <c r="AE22" s="197"/>
      <c r="AF22" s="197">
        <v>2.564E-2</v>
      </c>
      <c r="AG22" s="197">
        <f t="shared" si="9"/>
        <v>0.39743999999999996</v>
      </c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</row>
    <row r="23" spans="1:143" x14ac:dyDescent="0.2">
      <c r="A23" s="192">
        <f t="shared" si="0"/>
        <v>17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>
        <v>4.462E-2</v>
      </c>
      <c r="AA23" s="197">
        <f t="shared" si="7"/>
        <v>0.8438500000000001</v>
      </c>
      <c r="AB23" s="197"/>
      <c r="AC23" s="197">
        <v>3.175E-2</v>
      </c>
      <c r="AD23" s="197">
        <f t="shared" si="8"/>
        <v>0.52515000000000001</v>
      </c>
      <c r="AE23" s="197"/>
      <c r="AF23" s="197">
        <v>2.564E-2</v>
      </c>
      <c r="AG23" s="197">
        <f t="shared" si="9"/>
        <v>0.42307999999999996</v>
      </c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</row>
    <row r="24" spans="1:143" x14ac:dyDescent="0.2">
      <c r="A24" s="192">
        <f t="shared" si="0"/>
        <v>18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>
        <v>4.4609999999999997E-2</v>
      </c>
      <c r="AA24" s="197">
        <f t="shared" si="7"/>
        <v>0.88846000000000014</v>
      </c>
      <c r="AB24" s="197"/>
      <c r="AC24" s="197">
        <v>3.1739999999999997E-2</v>
      </c>
      <c r="AD24" s="197">
        <f t="shared" si="8"/>
        <v>0.55689</v>
      </c>
      <c r="AE24" s="197"/>
      <c r="AF24" s="197">
        <v>2.564E-2</v>
      </c>
      <c r="AG24" s="197">
        <f t="shared" si="9"/>
        <v>0.44871999999999995</v>
      </c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</row>
    <row r="25" spans="1:143" x14ac:dyDescent="0.2">
      <c r="A25" s="192">
        <f t="shared" si="0"/>
        <v>19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>
        <v>4.462E-2</v>
      </c>
      <c r="AA25" s="197">
        <f>+AA24+Z25</f>
        <v>0.93308000000000013</v>
      </c>
      <c r="AB25" s="197"/>
      <c r="AC25" s="197">
        <v>3.175E-2</v>
      </c>
      <c r="AD25" s="197">
        <f t="shared" si="8"/>
        <v>0.58864000000000005</v>
      </c>
      <c r="AE25" s="197"/>
      <c r="AF25" s="197">
        <v>2.564E-2</v>
      </c>
      <c r="AG25" s="197">
        <f t="shared" si="9"/>
        <v>0.47435999999999995</v>
      </c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</row>
    <row r="26" spans="1:143" x14ac:dyDescent="0.2">
      <c r="A26" s="192">
        <f t="shared" si="0"/>
        <v>20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>
        <v>4.4609999999999997E-2</v>
      </c>
      <c r="AA26" s="197">
        <f>+AA25+Z26</f>
        <v>0.97769000000000017</v>
      </c>
      <c r="AB26" s="197"/>
      <c r="AC26" s="197">
        <v>3.1739999999999997E-2</v>
      </c>
      <c r="AD26" s="197">
        <f t="shared" si="8"/>
        <v>0.62038000000000004</v>
      </c>
      <c r="AE26" s="197"/>
      <c r="AF26" s="197">
        <v>2.564E-2</v>
      </c>
      <c r="AG26" s="197">
        <f t="shared" si="9"/>
        <v>0.49999999999999994</v>
      </c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</row>
    <row r="27" spans="1:143" x14ac:dyDescent="0.2">
      <c r="A27" s="192">
        <f t="shared" si="0"/>
        <v>21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>
        <v>2.231E-2</v>
      </c>
      <c r="AA27" s="197">
        <f>+AA26+Z27</f>
        <v>1.0000000000000002</v>
      </c>
      <c r="AB27" s="197"/>
      <c r="AC27" s="197">
        <v>3.175E-2</v>
      </c>
      <c r="AD27" s="197">
        <f t="shared" si="8"/>
        <v>0.6521300000000001</v>
      </c>
      <c r="AE27" s="197"/>
      <c r="AF27" s="197">
        <v>2.564E-2</v>
      </c>
      <c r="AG27" s="197">
        <f t="shared" si="9"/>
        <v>0.52564</v>
      </c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</row>
    <row r="28" spans="1:143" x14ac:dyDescent="0.2">
      <c r="A28" s="192">
        <f t="shared" si="0"/>
        <v>22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>
        <v>3.1739999999999997E-2</v>
      </c>
      <c r="AD28" s="197">
        <f t="shared" si="8"/>
        <v>0.68387000000000009</v>
      </c>
      <c r="AE28" s="197"/>
      <c r="AF28" s="197">
        <v>2.564E-2</v>
      </c>
      <c r="AG28" s="197">
        <f t="shared" si="9"/>
        <v>0.55127999999999999</v>
      </c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</row>
    <row r="29" spans="1:143" x14ac:dyDescent="0.2">
      <c r="A29" s="192">
        <f t="shared" si="0"/>
        <v>23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>
        <v>3.175E-2</v>
      </c>
      <c r="AD29" s="197">
        <f t="shared" si="8"/>
        <v>0.71562000000000014</v>
      </c>
      <c r="AE29" s="197"/>
      <c r="AF29" s="197">
        <v>2.564E-2</v>
      </c>
      <c r="AG29" s="197">
        <f t="shared" si="9"/>
        <v>0.57691999999999999</v>
      </c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</row>
    <row r="30" spans="1:143" x14ac:dyDescent="0.2">
      <c r="A30" s="192">
        <f t="shared" si="0"/>
        <v>24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>
        <v>3.1739999999999997E-2</v>
      </c>
      <c r="AD30" s="197">
        <f t="shared" si="8"/>
        <v>0.74736000000000014</v>
      </c>
      <c r="AE30" s="197"/>
      <c r="AF30" s="197">
        <v>2.564E-2</v>
      </c>
      <c r="AG30" s="197">
        <f t="shared" si="9"/>
        <v>0.60255999999999998</v>
      </c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</row>
    <row r="31" spans="1:143" x14ac:dyDescent="0.2">
      <c r="A31" s="192">
        <f t="shared" si="0"/>
        <v>25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>
        <v>3.175E-2</v>
      </c>
      <c r="AD31" s="197">
        <f t="shared" si="8"/>
        <v>0.77911000000000019</v>
      </c>
      <c r="AE31" s="197"/>
      <c r="AF31" s="197">
        <v>2.564E-2</v>
      </c>
      <c r="AG31" s="197">
        <f t="shared" si="9"/>
        <v>0.62819999999999998</v>
      </c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</row>
    <row r="32" spans="1:143" x14ac:dyDescent="0.2">
      <c r="A32" s="192">
        <f t="shared" si="0"/>
        <v>26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>
        <v>3.1739999999999997E-2</v>
      </c>
      <c r="AD32" s="197">
        <f t="shared" si="8"/>
        <v>0.81085000000000018</v>
      </c>
      <c r="AE32" s="197"/>
      <c r="AF32" s="197">
        <v>2.564E-2</v>
      </c>
      <c r="AG32" s="197">
        <f t="shared" si="9"/>
        <v>0.65383999999999998</v>
      </c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</row>
    <row r="33" spans="1:143" x14ac:dyDescent="0.2">
      <c r="A33" s="192">
        <f t="shared" si="0"/>
        <v>27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>
        <v>3.175E-2</v>
      </c>
      <c r="AD33" s="197">
        <f t="shared" si="8"/>
        <v>0.84260000000000024</v>
      </c>
      <c r="AE33" s="197"/>
      <c r="AF33" s="197">
        <v>2.564E-2</v>
      </c>
      <c r="AG33" s="197">
        <f t="shared" si="9"/>
        <v>0.67947999999999997</v>
      </c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</row>
    <row r="34" spans="1:143" x14ac:dyDescent="0.2">
      <c r="A34" s="192">
        <f t="shared" si="0"/>
        <v>28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>
        <v>3.1739999999999997E-2</v>
      </c>
      <c r="AD34" s="197">
        <f t="shared" si="8"/>
        <v>0.87434000000000023</v>
      </c>
      <c r="AE34" s="197"/>
      <c r="AF34" s="197">
        <v>2.564E-2</v>
      </c>
      <c r="AG34" s="197">
        <f t="shared" si="9"/>
        <v>0.70511999999999997</v>
      </c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</row>
    <row r="35" spans="1:143" x14ac:dyDescent="0.2">
      <c r="A35" s="192">
        <f t="shared" si="0"/>
        <v>29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>
        <v>3.175E-2</v>
      </c>
      <c r="AD35" s="197">
        <f t="shared" si="8"/>
        <v>0.90609000000000028</v>
      </c>
      <c r="AE35" s="197"/>
      <c r="AF35" s="197">
        <v>2.564E-2</v>
      </c>
      <c r="AG35" s="197">
        <f t="shared" si="9"/>
        <v>0.73075999999999997</v>
      </c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</row>
    <row r="36" spans="1:143" x14ac:dyDescent="0.2">
      <c r="A36" s="192">
        <f t="shared" si="0"/>
        <v>30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>
        <v>3.1739999999999997E-2</v>
      </c>
      <c r="AD36" s="197">
        <f t="shared" si="8"/>
        <v>0.93783000000000027</v>
      </c>
      <c r="AE36" s="197"/>
      <c r="AF36" s="197">
        <v>2.564E-2</v>
      </c>
      <c r="AG36" s="197">
        <f t="shared" si="9"/>
        <v>0.75639999999999996</v>
      </c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</row>
    <row r="37" spans="1:143" x14ac:dyDescent="0.2">
      <c r="A37" s="192">
        <f t="shared" si="0"/>
        <v>31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>
        <v>3.175E-2</v>
      </c>
      <c r="AD37" s="197">
        <f t="shared" si="8"/>
        <v>0.96958000000000033</v>
      </c>
      <c r="AE37" s="197"/>
      <c r="AF37" s="197">
        <v>2.564E-2</v>
      </c>
      <c r="AG37" s="197">
        <f t="shared" si="9"/>
        <v>0.78203999999999996</v>
      </c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</row>
    <row r="38" spans="1:143" x14ac:dyDescent="0.2">
      <c r="A38" s="192">
        <f t="shared" si="0"/>
        <v>32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>
        <v>3.0419999999999999E-2</v>
      </c>
      <c r="AD38" s="197">
        <f t="shared" si="8"/>
        <v>1.0000000000000002</v>
      </c>
      <c r="AE38" s="197"/>
      <c r="AF38" s="197">
        <v>2.564E-2</v>
      </c>
      <c r="AG38" s="197">
        <f t="shared" si="9"/>
        <v>0.80767999999999995</v>
      </c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</row>
    <row r="39" spans="1:143" x14ac:dyDescent="0.2">
      <c r="A39" s="192">
        <f t="shared" si="0"/>
        <v>33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>
        <v>2.564E-2</v>
      </c>
      <c r="AG39" s="197">
        <f t="shared" si="9"/>
        <v>0.83331999999999995</v>
      </c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</row>
    <row r="40" spans="1:143" x14ac:dyDescent="0.2">
      <c r="A40" s="192">
        <f t="shared" si="0"/>
        <v>34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>
        <v>2.564E-2</v>
      </c>
      <c r="AG40" s="197">
        <f t="shared" si="9"/>
        <v>0.85895999999999995</v>
      </c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</row>
    <row r="41" spans="1:143" x14ac:dyDescent="0.2">
      <c r="A41" s="192">
        <f t="shared" si="0"/>
        <v>35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>
        <v>2.564E-2</v>
      </c>
      <c r="AG41" s="197">
        <f t="shared" si="9"/>
        <v>0.88459999999999994</v>
      </c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</row>
    <row r="42" spans="1:143" x14ac:dyDescent="0.2">
      <c r="A42" s="192">
        <f t="shared" si="0"/>
        <v>36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>
        <v>2.564E-2</v>
      </c>
      <c r="AG42" s="197">
        <f t="shared" si="9"/>
        <v>0.91023999999999994</v>
      </c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</row>
    <row r="43" spans="1:143" x14ac:dyDescent="0.2">
      <c r="A43" s="192">
        <f t="shared" si="0"/>
        <v>37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>
        <v>2.564E-2</v>
      </c>
      <c r="AG43" s="197">
        <f t="shared" si="9"/>
        <v>0.93587999999999993</v>
      </c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</row>
    <row r="44" spans="1:143" x14ac:dyDescent="0.2">
      <c r="A44" s="192">
        <f t="shared" si="0"/>
        <v>38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>
        <v>2.564E-2</v>
      </c>
      <c r="AG44" s="197">
        <f t="shared" si="9"/>
        <v>0.96151999999999993</v>
      </c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</row>
    <row r="45" spans="1:143" x14ac:dyDescent="0.2">
      <c r="A45" s="192">
        <f t="shared" si="0"/>
        <v>39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>
        <v>2.564E-2</v>
      </c>
      <c r="AG45" s="197">
        <f t="shared" si="9"/>
        <v>0.98715999999999993</v>
      </c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</row>
    <row r="46" spans="1:143" x14ac:dyDescent="0.2">
      <c r="A46" s="192">
        <f t="shared" si="0"/>
        <v>40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>
        <v>1.2840000000000001E-2</v>
      </c>
      <c r="AG46" s="197">
        <f t="shared" si="9"/>
        <v>0.99999999999999989</v>
      </c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</row>
    <row r="47" spans="1:143" x14ac:dyDescent="0.2">
      <c r="A47" s="192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</row>
    <row r="48" spans="1:143" x14ac:dyDescent="0.2">
      <c r="A48" s="192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</row>
    <row r="49" spans="1:143" x14ac:dyDescent="0.2">
      <c r="A49" s="192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</row>
    <row r="50" spans="1:143" x14ac:dyDescent="0.2">
      <c r="A50" s="192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</row>
    <row r="51" spans="1:143" x14ac:dyDescent="0.2">
      <c r="A51" s="192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</row>
    <row r="52" spans="1:143" x14ac:dyDescent="0.2">
      <c r="A52" s="192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</row>
    <row r="53" spans="1:143" x14ac:dyDescent="0.2">
      <c r="A53" s="192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</row>
    <row r="54" spans="1:143" x14ac:dyDescent="0.2">
      <c r="A54" s="192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</row>
    <row r="55" spans="1:143" x14ac:dyDescent="0.2">
      <c r="A55" s="192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x14ac:dyDescent="0.2">
      <c r="A56" s="19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x14ac:dyDescent="0.2">
      <c r="A57" s="192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x14ac:dyDescent="0.2">
      <c r="A58" s="19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x14ac:dyDescent="0.2">
      <c r="A59" s="192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x14ac:dyDescent="0.2">
      <c r="A60" s="19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x14ac:dyDescent="0.2">
      <c r="A61" s="192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x14ac:dyDescent="0.2">
      <c r="A62" s="192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x14ac:dyDescent="0.2">
      <c r="A63" s="19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x14ac:dyDescent="0.2">
      <c r="A64" s="192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1:143" x14ac:dyDescent="0.2">
      <c r="A65" s="192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1:143" x14ac:dyDescent="0.2">
      <c r="A66" s="192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1:143" x14ac:dyDescent="0.2">
      <c r="A67" s="192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1:143" x14ac:dyDescent="0.2">
      <c r="A68" s="192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1:143" x14ac:dyDescent="0.2">
      <c r="A69" s="192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1:143" x14ac:dyDescent="0.2">
      <c r="A70" s="192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1:143" x14ac:dyDescent="0.2">
      <c r="A71" s="192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1:143" x14ac:dyDescent="0.2">
      <c r="A72" s="192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1:143" x14ac:dyDescent="0.2">
      <c r="A73" s="192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  <row r="74" spans="1:143" x14ac:dyDescent="0.2">
      <c r="A74" s="19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</row>
    <row r="75" spans="1:143" x14ac:dyDescent="0.2">
      <c r="A75" s="192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</row>
    <row r="76" spans="1:143" x14ac:dyDescent="0.2">
      <c r="A76" s="192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</row>
    <row r="77" spans="1:143" x14ac:dyDescent="0.2">
      <c r="A77" s="192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</row>
    <row r="78" spans="1:143" x14ac:dyDescent="0.2">
      <c r="A78" s="192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</row>
    <row r="79" spans="1:143" x14ac:dyDescent="0.2">
      <c r="A79" s="192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</row>
    <row r="80" spans="1:143" x14ac:dyDescent="0.2">
      <c r="A80" s="192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</row>
    <row r="81" spans="1:143" x14ac:dyDescent="0.2">
      <c r="A81" s="192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</row>
    <row r="82" spans="1:143" x14ac:dyDescent="0.2">
      <c r="A82" s="192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</row>
    <row r="83" spans="1:143" x14ac:dyDescent="0.2">
      <c r="A83" s="192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</row>
    <row r="84" spans="1:143" x14ac:dyDescent="0.2">
      <c r="A84" s="192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</row>
    <row r="85" spans="1:143" x14ac:dyDescent="0.2">
      <c r="A85" s="192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</row>
    <row r="86" spans="1:143" x14ac:dyDescent="0.2">
      <c r="A86" s="192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</row>
    <row r="87" spans="1:143" x14ac:dyDescent="0.2">
      <c r="A87" s="192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</row>
    <row r="88" spans="1:143" x14ac:dyDescent="0.2">
      <c r="A88" s="192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</row>
    <row r="89" spans="1:143" x14ac:dyDescent="0.2">
      <c r="A89" s="192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</row>
    <row r="90" spans="1:143" x14ac:dyDescent="0.2">
      <c r="A90" s="192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</row>
    <row r="91" spans="1:143" x14ac:dyDescent="0.2">
      <c r="A91" s="192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</row>
    <row r="92" spans="1:143" x14ac:dyDescent="0.2">
      <c r="A92" s="192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</row>
    <row r="93" spans="1:143" x14ac:dyDescent="0.2">
      <c r="A93" s="192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</row>
    <row r="94" spans="1:143" x14ac:dyDescent="0.2">
      <c r="A94" s="192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</row>
    <row r="95" spans="1:143" x14ac:dyDescent="0.2">
      <c r="A95" s="192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</row>
    <row r="96" spans="1:143" x14ac:dyDescent="0.2">
      <c r="A96" s="192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</row>
    <row r="97" spans="1:143" x14ac:dyDescent="0.2">
      <c r="A97" s="192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</row>
    <row r="98" spans="1:143" x14ac:dyDescent="0.2">
      <c r="A98" s="192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</row>
    <row r="99" spans="1:143" x14ac:dyDescent="0.2">
      <c r="A99" s="192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</row>
    <row r="100" spans="1:143" x14ac:dyDescent="0.2">
      <c r="A100" s="192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</row>
    <row r="101" spans="1:143" x14ac:dyDescent="0.2">
      <c r="A101" s="192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</row>
    <row r="102" spans="1:143" x14ac:dyDescent="0.2">
      <c r="A102" s="192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</row>
    <row r="103" spans="1:143" x14ac:dyDescent="0.2">
      <c r="A103" s="192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</row>
    <row r="104" spans="1:143" x14ac:dyDescent="0.2">
      <c r="A104" s="192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</row>
    <row r="105" spans="1:143" x14ac:dyDescent="0.2">
      <c r="A105" s="192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</row>
    <row r="106" spans="1:143" x14ac:dyDescent="0.2">
      <c r="A106" s="192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</row>
    <row r="107" spans="1:143" x14ac:dyDescent="0.2">
      <c r="A107" s="192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</row>
    <row r="108" spans="1:143" x14ac:dyDescent="0.2">
      <c r="A108" s="192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</row>
    <row r="109" spans="1:143" x14ac:dyDescent="0.2">
      <c r="A109" s="192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</row>
    <row r="110" spans="1:143" x14ac:dyDescent="0.2">
      <c r="A110" s="192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</row>
    <row r="111" spans="1:143" x14ac:dyDescent="0.2">
      <c r="A111" s="192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</row>
    <row r="112" spans="1:143" x14ac:dyDescent="0.2">
      <c r="A112" s="192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</row>
    <row r="113" spans="1:143" x14ac:dyDescent="0.2">
      <c r="A113" s="192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</row>
    <row r="114" spans="1:143" x14ac:dyDescent="0.2">
      <c r="A114" s="192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</row>
    <row r="115" spans="1:143" x14ac:dyDescent="0.2">
      <c r="A115" s="192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</row>
    <row r="116" spans="1:143" x14ac:dyDescent="0.2">
      <c r="A116" s="192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</row>
    <row r="117" spans="1:143" x14ac:dyDescent="0.2">
      <c r="A117" s="192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</row>
    <row r="118" spans="1:143" x14ac:dyDescent="0.2">
      <c r="A118" s="192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</row>
    <row r="119" spans="1:143" x14ac:dyDescent="0.2">
      <c r="A119" s="192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</row>
    <row r="120" spans="1:143" x14ac:dyDescent="0.2">
      <c r="A120" s="192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</row>
    <row r="121" spans="1:143" x14ac:dyDescent="0.2">
      <c r="A121" s="192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</row>
    <row r="122" spans="1:143" x14ac:dyDescent="0.2">
      <c r="A122" s="192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</row>
    <row r="123" spans="1:143" x14ac:dyDescent="0.2">
      <c r="A123" s="192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</row>
    <row r="124" spans="1:143" x14ac:dyDescent="0.2">
      <c r="A124" s="192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</row>
    <row r="125" spans="1:143" x14ac:dyDescent="0.2">
      <c r="A125" s="192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</row>
    <row r="126" spans="1:143" x14ac:dyDescent="0.2">
      <c r="A126" s="192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</row>
    <row r="127" spans="1:143" x14ac:dyDescent="0.2">
      <c r="A127" s="192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</row>
    <row r="128" spans="1:143" x14ac:dyDescent="0.2">
      <c r="A128" s="192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</row>
    <row r="129" spans="1:143" x14ac:dyDescent="0.2">
      <c r="A129" s="192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</row>
    <row r="130" spans="1:143" x14ac:dyDescent="0.2">
      <c r="A130" s="192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</row>
    <row r="131" spans="1:143" x14ac:dyDescent="0.2">
      <c r="A131" s="192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</row>
    <row r="132" spans="1:143" x14ac:dyDescent="0.2"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</row>
    <row r="133" spans="1:143" x14ac:dyDescent="0.2"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</row>
    <row r="134" spans="1:143" x14ac:dyDescent="0.2"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</row>
    <row r="135" spans="1:143" x14ac:dyDescent="0.2"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</row>
    <row r="136" spans="1:143" x14ac:dyDescent="0.2"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</row>
    <row r="137" spans="1:143" x14ac:dyDescent="0.2"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</row>
    <row r="138" spans="1:143" x14ac:dyDescent="0.2"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</row>
    <row r="139" spans="1:143" x14ac:dyDescent="0.2"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</row>
    <row r="140" spans="1:143" x14ac:dyDescent="0.2"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</row>
    <row r="141" spans="1:143" x14ac:dyDescent="0.2"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</row>
    <row r="142" spans="1:143" x14ac:dyDescent="0.2"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</row>
    <row r="143" spans="1:143" x14ac:dyDescent="0.2"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</row>
    <row r="144" spans="1:143" x14ac:dyDescent="0.2"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</row>
    <row r="145" spans="3:143" x14ac:dyDescent="0.2"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</row>
    <row r="146" spans="3:143" x14ac:dyDescent="0.2"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</row>
    <row r="147" spans="3:143" x14ac:dyDescent="0.2"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</row>
    <row r="148" spans="3:143" x14ac:dyDescent="0.2"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</row>
    <row r="149" spans="3:143" x14ac:dyDescent="0.2"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</row>
    <row r="150" spans="3:143" x14ac:dyDescent="0.2"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</row>
    <row r="151" spans="3:143" x14ac:dyDescent="0.2"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</row>
    <row r="152" spans="3:143" x14ac:dyDescent="0.2"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</row>
    <row r="153" spans="3:143" x14ac:dyDescent="0.2"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</row>
    <row r="154" spans="3:143" x14ac:dyDescent="0.2"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</row>
    <row r="155" spans="3:143" x14ac:dyDescent="0.2"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</row>
    <row r="156" spans="3:143" x14ac:dyDescent="0.2"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</row>
    <row r="157" spans="3:143" x14ac:dyDescent="0.2"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</row>
    <row r="158" spans="3:143" x14ac:dyDescent="0.2"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  <c r="EG158" s="197"/>
      <c r="EH158" s="197"/>
      <c r="EI158" s="197"/>
      <c r="EJ158" s="197"/>
      <c r="EK158" s="197"/>
      <c r="EL158" s="197"/>
      <c r="EM158" s="197"/>
    </row>
    <row r="159" spans="3:143" x14ac:dyDescent="0.2"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</row>
    <row r="160" spans="3:143" x14ac:dyDescent="0.2"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</row>
    <row r="161" spans="3:143" x14ac:dyDescent="0.2"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</row>
    <row r="162" spans="3:143" x14ac:dyDescent="0.2"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</row>
    <row r="163" spans="3:143" x14ac:dyDescent="0.2"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</row>
    <row r="164" spans="3:143" x14ac:dyDescent="0.2"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</row>
    <row r="165" spans="3:143" x14ac:dyDescent="0.2"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</row>
    <row r="166" spans="3:143" x14ac:dyDescent="0.2"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</row>
    <row r="167" spans="3:143" x14ac:dyDescent="0.2"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</row>
    <row r="168" spans="3:143" x14ac:dyDescent="0.2"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</row>
    <row r="169" spans="3:143" x14ac:dyDescent="0.2"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</row>
    <row r="170" spans="3:143" x14ac:dyDescent="0.2"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</row>
    <row r="171" spans="3:143" x14ac:dyDescent="0.2"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</row>
    <row r="172" spans="3:143" x14ac:dyDescent="0.2"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</row>
    <row r="173" spans="3:143" x14ac:dyDescent="0.2"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</row>
    <row r="174" spans="3:143" x14ac:dyDescent="0.2"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</row>
    <row r="175" spans="3:143" x14ac:dyDescent="0.2"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</row>
    <row r="176" spans="3:143" x14ac:dyDescent="0.2"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</row>
    <row r="177" spans="3:143" x14ac:dyDescent="0.2"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</row>
    <row r="178" spans="3:143" x14ac:dyDescent="0.2"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</row>
    <row r="179" spans="3:143" x14ac:dyDescent="0.2"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</row>
    <row r="180" spans="3:143" x14ac:dyDescent="0.2"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</row>
    <row r="181" spans="3:143" x14ac:dyDescent="0.2"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</row>
    <row r="182" spans="3:143" x14ac:dyDescent="0.2"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</row>
    <row r="183" spans="3:143" x14ac:dyDescent="0.2"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</row>
    <row r="184" spans="3:143" x14ac:dyDescent="0.2"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</row>
    <row r="185" spans="3:143" x14ac:dyDescent="0.2"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</row>
    <row r="186" spans="3:143" x14ac:dyDescent="0.2"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</row>
    <row r="187" spans="3:143" x14ac:dyDescent="0.2"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</row>
    <row r="188" spans="3:143" x14ac:dyDescent="0.2"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</row>
    <row r="189" spans="3:143" x14ac:dyDescent="0.2"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</row>
    <row r="190" spans="3:143" x14ac:dyDescent="0.2"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</row>
    <row r="191" spans="3:143" x14ac:dyDescent="0.2"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</row>
    <row r="192" spans="3:143" x14ac:dyDescent="0.2"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</row>
    <row r="193" spans="3:143" x14ac:dyDescent="0.2"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</row>
    <row r="194" spans="3:143" x14ac:dyDescent="0.2"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</row>
    <row r="195" spans="3:143" x14ac:dyDescent="0.2"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</row>
    <row r="196" spans="3:143" x14ac:dyDescent="0.2"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</row>
    <row r="197" spans="3:143" x14ac:dyDescent="0.2"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</row>
    <row r="198" spans="3:143" x14ac:dyDescent="0.2"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</row>
    <row r="199" spans="3:143" x14ac:dyDescent="0.2"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</row>
    <row r="200" spans="3:143" x14ac:dyDescent="0.2"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</row>
    <row r="201" spans="3:143" x14ac:dyDescent="0.2"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</row>
    <row r="202" spans="3:143" x14ac:dyDescent="0.2"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  <c r="EG202" s="197"/>
      <c r="EH202" s="197"/>
      <c r="EI202" s="197"/>
      <c r="EJ202" s="197"/>
      <c r="EK202" s="197"/>
      <c r="EL202" s="197"/>
      <c r="EM202" s="197"/>
    </row>
    <row r="203" spans="3:143" x14ac:dyDescent="0.2"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</row>
    <row r="204" spans="3:143" x14ac:dyDescent="0.2"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</row>
    <row r="205" spans="3:143" x14ac:dyDescent="0.2"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</row>
    <row r="206" spans="3:143" x14ac:dyDescent="0.2"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</row>
    <row r="207" spans="3:143" x14ac:dyDescent="0.2"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</row>
    <row r="208" spans="3:143" x14ac:dyDescent="0.2"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  <c r="EC208" s="197"/>
      <c r="ED208" s="197"/>
      <c r="EE208" s="197"/>
      <c r="EF208" s="197"/>
      <c r="EG208" s="197"/>
      <c r="EH208" s="197"/>
      <c r="EI208" s="197"/>
      <c r="EJ208" s="197"/>
      <c r="EK208" s="197"/>
      <c r="EL208" s="197"/>
      <c r="EM208" s="197"/>
    </row>
    <row r="209" spans="3:143" x14ac:dyDescent="0.2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</row>
    <row r="210" spans="3:143" x14ac:dyDescent="0.2"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</row>
    <row r="211" spans="3:143" x14ac:dyDescent="0.2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</row>
    <row r="212" spans="3:143" x14ac:dyDescent="0.2"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</row>
    <row r="213" spans="3:143" x14ac:dyDescent="0.2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</row>
    <row r="214" spans="3:143" x14ac:dyDescent="0.2"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</row>
    <row r="215" spans="3:143" x14ac:dyDescent="0.2"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</row>
    <row r="216" spans="3:143" x14ac:dyDescent="0.2"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</row>
    <row r="217" spans="3:143" x14ac:dyDescent="0.2"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</row>
    <row r="218" spans="3:143" x14ac:dyDescent="0.2"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</row>
    <row r="219" spans="3:143" x14ac:dyDescent="0.2"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</row>
    <row r="220" spans="3:143" x14ac:dyDescent="0.2"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</row>
    <row r="221" spans="3:143" x14ac:dyDescent="0.2"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</row>
    <row r="222" spans="3:143" x14ac:dyDescent="0.2"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</row>
    <row r="223" spans="3:143" x14ac:dyDescent="0.2"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</row>
    <row r="224" spans="3:143" x14ac:dyDescent="0.2"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</row>
    <row r="225" spans="3:143" x14ac:dyDescent="0.2"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</row>
    <row r="226" spans="3:143" x14ac:dyDescent="0.2"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</row>
    <row r="227" spans="3:143" x14ac:dyDescent="0.2"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</row>
    <row r="228" spans="3:143" x14ac:dyDescent="0.2"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</row>
    <row r="229" spans="3:143" x14ac:dyDescent="0.2"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</row>
    <row r="230" spans="3:143" x14ac:dyDescent="0.2"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</row>
    <row r="231" spans="3:143" x14ac:dyDescent="0.2"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</row>
    <row r="232" spans="3:143" x14ac:dyDescent="0.2"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</row>
    <row r="233" spans="3:143" x14ac:dyDescent="0.2"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</row>
    <row r="234" spans="3:143" x14ac:dyDescent="0.2"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</row>
    <row r="235" spans="3:143" x14ac:dyDescent="0.2"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</row>
    <row r="236" spans="3:143" x14ac:dyDescent="0.2"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  <c r="EG236" s="197"/>
      <c r="EH236" s="197"/>
      <c r="EI236" s="197"/>
      <c r="EJ236" s="197"/>
      <c r="EK236" s="197"/>
      <c r="EL236" s="197"/>
      <c r="EM236" s="197"/>
    </row>
    <row r="237" spans="3:143" x14ac:dyDescent="0.2"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</row>
    <row r="238" spans="3:143" x14ac:dyDescent="0.2"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</row>
    <row r="239" spans="3:143" x14ac:dyDescent="0.2"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</row>
    <row r="240" spans="3:143" x14ac:dyDescent="0.2"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</row>
    <row r="241" spans="3:143" x14ac:dyDescent="0.2"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</row>
    <row r="242" spans="3:143" x14ac:dyDescent="0.2"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</row>
    <row r="243" spans="3:143" x14ac:dyDescent="0.2"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</row>
    <row r="244" spans="3:143" x14ac:dyDescent="0.2"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  <c r="EG244" s="197"/>
      <c r="EH244" s="197"/>
      <c r="EI244" s="197"/>
      <c r="EJ244" s="197"/>
      <c r="EK244" s="197"/>
      <c r="EL244" s="197"/>
      <c r="EM244" s="197"/>
    </row>
    <row r="245" spans="3:143" x14ac:dyDescent="0.2"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</row>
    <row r="246" spans="3:143" x14ac:dyDescent="0.2"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</row>
    <row r="247" spans="3:143" x14ac:dyDescent="0.2"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</row>
    <row r="248" spans="3:143" x14ac:dyDescent="0.2"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</row>
    <row r="249" spans="3:143" x14ac:dyDescent="0.2"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</row>
    <row r="250" spans="3:143" x14ac:dyDescent="0.2"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  <c r="EG250" s="197"/>
      <c r="EH250" s="197"/>
      <c r="EI250" s="197"/>
      <c r="EJ250" s="197"/>
      <c r="EK250" s="197"/>
      <c r="EL250" s="197"/>
      <c r="EM250" s="197"/>
    </row>
    <row r="251" spans="3:143" x14ac:dyDescent="0.2"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</row>
    <row r="252" spans="3:143" x14ac:dyDescent="0.2"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</row>
    <row r="253" spans="3:143" x14ac:dyDescent="0.2"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</row>
    <row r="254" spans="3:143" x14ac:dyDescent="0.2"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</row>
    <row r="255" spans="3:143" x14ac:dyDescent="0.2"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</row>
    <row r="256" spans="3:143" x14ac:dyDescent="0.2"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</row>
    <row r="257" spans="3:143" x14ac:dyDescent="0.2"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</row>
    <row r="258" spans="3:143" x14ac:dyDescent="0.2"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</row>
    <row r="259" spans="3:143" x14ac:dyDescent="0.2"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</row>
    <row r="260" spans="3:143" x14ac:dyDescent="0.2"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</row>
    <row r="261" spans="3:143" x14ac:dyDescent="0.2"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</row>
    <row r="262" spans="3:143" x14ac:dyDescent="0.2"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</row>
    <row r="263" spans="3:143" x14ac:dyDescent="0.2"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</row>
    <row r="264" spans="3:143" x14ac:dyDescent="0.2"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</row>
    <row r="265" spans="3:143" x14ac:dyDescent="0.2"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</row>
    <row r="266" spans="3:143" x14ac:dyDescent="0.2"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</row>
    <row r="267" spans="3:143" x14ac:dyDescent="0.2"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</row>
    <row r="268" spans="3:143" x14ac:dyDescent="0.2"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</row>
    <row r="269" spans="3:143" x14ac:dyDescent="0.2"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</row>
    <row r="270" spans="3:143" x14ac:dyDescent="0.2"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</row>
    <row r="271" spans="3:143" x14ac:dyDescent="0.2"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</row>
    <row r="272" spans="3:143" x14ac:dyDescent="0.2"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</row>
    <row r="273" spans="3:143" x14ac:dyDescent="0.2"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</row>
    <row r="274" spans="3:143" x14ac:dyDescent="0.2"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</row>
    <row r="275" spans="3:143" x14ac:dyDescent="0.2"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</row>
    <row r="276" spans="3:143" x14ac:dyDescent="0.2"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</row>
    <row r="277" spans="3:143" x14ac:dyDescent="0.2"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</row>
    <row r="278" spans="3:143" x14ac:dyDescent="0.2"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  <c r="EG278" s="197"/>
      <c r="EH278" s="197"/>
      <c r="EI278" s="197"/>
      <c r="EJ278" s="197"/>
      <c r="EK278" s="197"/>
      <c r="EL278" s="197"/>
      <c r="EM278" s="197"/>
    </row>
    <row r="279" spans="3:143" x14ac:dyDescent="0.2"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</row>
    <row r="280" spans="3:143" x14ac:dyDescent="0.2"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</row>
    <row r="281" spans="3:143" x14ac:dyDescent="0.2"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</row>
    <row r="282" spans="3:143" x14ac:dyDescent="0.2"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</row>
    <row r="283" spans="3:143" x14ac:dyDescent="0.2"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</row>
    <row r="284" spans="3:143" x14ac:dyDescent="0.2"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</row>
    <row r="285" spans="3:143" x14ac:dyDescent="0.2"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</row>
    <row r="286" spans="3:143" x14ac:dyDescent="0.2"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  <c r="EG286" s="197"/>
      <c r="EH286" s="197"/>
      <c r="EI286" s="197"/>
      <c r="EJ286" s="197"/>
      <c r="EK286" s="197"/>
      <c r="EL286" s="197"/>
      <c r="EM286" s="197"/>
    </row>
    <row r="287" spans="3:143" x14ac:dyDescent="0.2"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</row>
    <row r="288" spans="3:143" x14ac:dyDescent="0.2"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</row>
    <row r="289" spans="3:143" x14ac:dyDescent="0.2"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</row>
    <row r="290" spans="3:143" x14ac:dyDescent="0.2"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</row>
    <row r="291" spans="3:143" x14ac:dyDescent="0.2"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</row>
    <row r="292" spans="3:143" x14ac:dyDescent="0.2"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</row>
    <row r="293" spans="3:143" x14ac:dyDescent="0.2"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</row>
    <row r="294" spans="3:143" x14ac:dyDescent="0.2"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</row>
    <row r="295" spans="3:143" x14ac:dyDescent="0.2"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</row>
    <row r="296" spans="3:143" x14ac:dyDescent="0.2"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</row>
    <row r="297" spans="3:143" x14ac:dyDescent="0.2"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</row>
    <row r="298" spans="3:143" x14ac:dyDescent="0.2"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</row>
    <row r="299" spans="3:143" x14ac:dyDescent="0.2"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</row>
    <row r="300" spans="3:143" x14ac:dyDescent="0.2"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</row>
    <row r="301" spans="3:143" x14ac:dyDescent="0.2"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</row>
    <row r="302" spans="3:143" x14ac:dyDescent="0.2"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</row>
    <row r="303" spans="3:143" x14ac:dyDescent="0.2"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</row>
    <row r="304" spans="3:143" x14ac:dyDescent="0.2"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</row>
    <row r="305" spans="3:143" x14ac:dyDescent="0.2"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</row>
    <row r="306" spans="3:143" x14ac:dyDescent="0.2"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</row>
    <row r="307" spans="3:143" x14ac:dyDescent="0.2"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</row>
    <row r="308" spans="3:143" x14ac:dyDescent="0.2"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</row>
    <row r="309" spans="3:143" x14ac:dyDescent="0.2"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</row>
    <row r="310" spans="3:143" x14ac:dyDescent="0.2"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</row>
    <row r="311" spans="3:143" x14ac:dyDescent="0.2"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</row>
    <row r="312" spans="3:143" x14ac:dyDescent="0.2"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</row>
    <row r="313" spans="3:143" x14ac:dyDescent="0.2"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</row>
    <row r="314" spans="3:143" x14ac:dyDescent="0.2"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</row>
    <row r="315" spans="3:143" x14ac:dyDescent="0.2"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  <c r="EC315" s="197"/>
      <c r="ED315" s="197"/>
      <c r="EE315" s="197"/>
      <c r="EF315" s="197"/>
      <c r="EG315" s="197"/>
      <c r="EH315" s="197"/>
      <c r="EI315" s="197"/>
      <c r="EJ315" s="197"/>
      <c r="EK315" s="197"/>
      <c r="EL315" s="197"/>
      <c r="EM315" s="197"/>
    </row>
    <row r="316" spans="3:143" x14ac:dyDescent="0.2"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</row>
    <row r="317" spans="3:143" x14ac:dyDescent="0.2"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</row>
    <row r="318" spans="3:143" x14ac:dyDescent="0.2"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</row>
    <row r="319" spans="3:143" x14ac:dyDescent="0.2"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</row>
    <row r="320" spans="3:143" x14ac:dyDescent="0.2"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  <c r="EC320" s="197"/>
      <c r="ED320" s="197"/>
      <c r="EE320" s="197"/>
      <c r="EF320" s="197"/>
      <c r="EG320" s="197"/>
      <c r="EH320" s="197"/>
      <c r="EI320" s="197"/>
      <c r="EJ320" s="197"/>
      <c r="EK320" s="197"/>
      <c r="EL320" s="197"/>
      <c r="EM320" s="197"/>
    </row>
    <row r="321" spans="3:143" x14ac:dyDescent="0.2"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</row>
    <row r="322" spans="3:143" x14ac:dyDescent="0.2"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</row>
    <row r="323" spans="3:143" x14ac:dyDescent="0.2"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  <c r="EC323" s="197"/>
      <c r="ED323" s="197"/>
      <c r="EE323" s="197"/>
      <c r="EF323" s="197"/>
      <c r="EG323" s="197"/>
      <c r="EH323" s="197"/>
      <c r="EI323" s="197"/>
      <c r="EJ323" s="197"/>
      <c r="EK323" s="197"/>
      <c r="EL323" s="197"/>
      <c r="EM323" s="197"/>
    </row>
    <row r="324" spans="3:143" x14ac:dyDescent="0.2"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</row>
    <row r="325" spans="3:143" x14ac:dyDescent="0.2"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</row>
    <row r="326" spans="3:143" x14ac:dyDescent="0.2"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</row>
    <row r="327" spans="3:143" x14ac:dyDescent="0.2"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</row>
    <row r="328" spans="3:143" x14ac:dyDescent="0.2"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</row>
    <row r="329" spans="3:143" x14ac:dyDescent="0.2"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</row>
    <row r="330" spans="3:143" x14ac:dyDescent="0.2"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</row>
    <row r="331" spans="3:143" x14ac:dyDescent="0.2"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</row>
    <row r="332" spans="3:143" x14ac:dyDescent="0.2"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</row>
    <row r="333" spans="3:143" x14ac:dyDescent="0.2"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</row>
    <row r="334" spans="3:143" x14ac:dyDescent="0.2"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</row>
    <row r="335" spans="3:143" x14ac:dyDescent="0.2"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</row>
    <row r="336" spans="3:143" x14ac:dyDescent="0.2"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</row>
    <row r="337" spans="3:143" x14ac:dyDescent="0.2"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</row>
    <row r="338" spans="3:143" x14ac:dyDescent="0.2"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</row>
    <row r="339" spans="3:143" x14ac:dyDescent="0.2"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</row>
    <row r="340" spans="3:143" x14ac:dyDescent="0.2"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</row>
    <row r="341" spans="3:143" x14ac:dyDescent="0.2"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</row>
    <row r="342" spans="3:143" x14ac:dyDescent="0.2"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</row>
    <row r="343" spans="3:143" x14ac:dyDescent="0.2"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</row>
    <row r="344" spans="3:143" x14ac:dyDescent="0.2"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</row>
    <row r="345" spans="3:143" x14ac:dyDescent="0.2"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</row>
    <row r="346" spans="3:143" x14ac:dyDescent="0.2"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  <c r="EC346" s="197"/>
      <c r="ED346" s="197"/>
      <c r="EE346" s="197"/>
      <c r="EF346" s="197"/>
      <c r="EG346" s="197"/>
      <c r="EH346" s="197"/>
      <c r="EI346" s="197"/>
      <c r="EJ346" s="197"/>
      <c r="EK346" s="197"/>
      <c r="EL346" s="197"/>
      <c r="EM346" s="197"/>
    </row>
    <row r="347" spans="3:143" x14ac:dyDescent="0.2"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</row>
    <row r="348" spans="3:143" x14ac:dyDescent="0.2"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</row>
    <row r="349" spans="3:143" x14ac:dyDescent="0.2"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</row>
    <row r="350" spans="3:143" x14ac:dyDescent="0.2"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</row>
    <row r="351" spans="3:143" x14ac:dyDescent="0.2"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  <c r="EC351" s="197"/>
      <c r="ED351" s="197"/>
      <c r="EE351" s="197"/>
      <c r="EF351" s="197"/>
      <c r="EG351" s="197"/>
      <c r="EH351" s="197"/>
      <c r="EI351" s="197"/>
      <c r="EJ351" s="197"/>
      <c r="EK351" s="197"/>
      <c r="EL351" s="197"/>
      <c r="EM351" s="197"/>
    </row>
    <row r="352" spans="3:143" x14ac:dyDescent="0.2"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</row>
    <row r="353" spans="3:143" x14ac:dyDescent="0.2"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</row>
    <row r="354" spans="3:143" x14ac:dyDescent="0.2"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</row>
    <row r="355" spans="3:143" x14ac:dyDescent="0.2"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</row>
    <row r="356" spans="3:143" x14ac:dyDescent="0.2"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</row>
    <row r="357" spans="3:143" x14ac:dyDescent="0.2"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</row>
    <row r="358" spans="3:143" x14ac:dyDescent="0.2"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</row>
    <row r="359" spans="3:143" x14ac:dyDescent="0.2"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  <c r="EC359" s="197"/>
      <c r="ED359" s="197"/>
      <c r="EE359" s="197"/>
      <c r="EF359" s="197"/>
      <c r="EG359" s="197"/>
      <c r="EH359" s="197"/>
      <c r="EI359" s="197"/>
      <c r="EJ359" s="197"/>
      <c r="EK359" s="197"/>
      <c r="EL359" s="197"/>
      <c r="EM359" s="197"/>
    </row>
    <row r="360" spans="3:143" x14ac:dyDescent="0.2"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</row>
    <row r="361" spans="3:143" x14ac:dyDescent="0.2"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</row>
    <row r="362" spans="3:143" x14ac:dyDescent="0.2"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</row>
    <row r="363" spans="3:143" x14ac:dyDescent="0.2"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</row>
    <row r="364" spans="3:143" x14ac:dyDescent="0.2"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</row>
    <row r="365" spans="3:143" x14ac:dyDescent="0.2"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</row>
    <row r="366" spans="3:143" x14ac:dyDescent="0.2"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</row>
    <row r="367" spans="3:143" x14ac:dyDescent="0.2"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</row>
    <row r="368" spans="3:143" x14ac:dyDescent="0.2"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</row>
    <row r="369" spans="3:143" x14ac:dyDescent="0.2"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</row>
    <row r="370" spans="3:143" x14ac:dyDescent="0.2"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</row>
    <row r="371" spans="3:143" x14ac:dyDescent="0.2"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</row>
    <row r="372" spans="3:143" x14ac:dyDescent="0.2"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</row>
    <row r="373" spans="3:143" x14ac:dyDescent="0.2"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</row>
    <row r="374" spans="3:143" x14ac:dyDescent="0.2"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</row>
    <row r="375" spans="3:143" x14ac:dyDescent="0.2"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</row>
    <row r="376" spans="3:143" x14ac:dyDescent="0.2"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</row>
    <row r="377" spans="3:143" x14ac:dyDescent="0.2"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</row>
    <row r="378" spans="3:143" x14ac:dyDescent="0.2"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</row>
    <row r="379" spans="3:143" x14ac:dyDescent="0.2"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</row>
    <row r="380" spans="3:143" x14ac:dyDescent="0.2"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</row>
    <row r="381" spans="3:143" x14ac:dyDescent="0.2"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</row>
    <row r="382" spans="3:143" x14ac:dyDescent="0.2"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</row>
    <row r="383" spans="3:143" x14ac:dyDescent="0.2"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</row>
    <row r="384" spans="3:143" x14ac:dyDescent="0.2"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</row>
    <row r="385" spans="3:143" x14ac:dyDescent="0.2"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</row>
    <row r="386" spans="3:143" x14ac:dyDescent="0.2"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</row>
    <row r="387" spans="3:143" x14ac:dyDescent="0.2"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</row>
    <row r="388" spans="3:143" x14ac:dyDescent="0.2"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  <c r="EC388" s="197"/>
      <c r="ED388" s="197"/>
      <c r="EE388" s="197"/>
      <c r="EF388" s="197"/>
      <c r="EG388" s="197"/>
      <c r="EH388" s="197"/>
      <c r="EI388" s="197"/>
      <c r="EJ388" s="197"/>
      <c r="EK388" s="197"/>
      <c r="EL388" s="197"/>
      <c r="EM388" s="197"/>
    </row>
    <row r="389" spans="3:143" x14ac:dyDescent="0.2"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</row>
    <row r="390" spans="3:143" x14ac:dyDescent="0.2"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</row>
    <row r="391" spans="3:143" x14ac:dyDescent="0.2"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</row>
    <row r="392" spans="3:143" x14ac:dyDescent="0.2"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</row>
    <row r="393" spans="3:143" x14ac:dyDescent="0.2"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</row>
    <row r="394" spans="3:143" x14ac:dyDescent="0.2"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</row>
    <row r="395" spans="3:143" x14ac:dyDescent="0.2"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</row>
    <row r="396" spans="3:143" x14ac:dyDescent="0.2"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</row>
    <row r="397" spans="3:143" x14ac:dyDescent="0.2"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</row>
    <row r="398" spans="3:143" x14ac:dyDescent="0.2"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</row>
    <row r="399" spans="3:143" x14ac:dyDescent="0.2"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</row>
    <row r="400" spans="3:143" x14ac:dyDescent="0.2"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</row>
    <row r="401" spans="3:143" x14ac:dyDescent="0.2"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  <c r="EC401" s="197"/>
      <c r="ED401" s="197"/>
      <c r="EE401" s="197"/>
      <c r="EF401" s="197"/>
      <c r="EG401" s="197"/>
      <c r="EH401" s="197"/>
      <c r="EI401" s="197"/>
      <c r="EJ401" s="197"/>
      <c r="EK401" s="197"/>
      <c r="EL401" s="197"/>
      <c r="EM401" s="197"/>
    </row>
    <row r="402" spans="3:143" x14ac:dyDescent="0.2"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</row>
    <row r="403" spans="3:143" x14ac:dyDescent="0.2"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</row>
    <row r="404" spans="3:143" x14ac:dyDescent="0.2"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</row>
    <row r="405" spans="3:143" x14ac:dyDescent="0.2"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</row>
    <row r="406" spans="3:143" x14ac:dyDescent="0.2"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</row>
    <row r="407" spans="3:143" x14ac:dyDescent="0.2"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  <c r="EC407" s="197"/>
      <c r="ED407" s="197"/>
      <c r="EE407" s="197"/>
      <c r="EF407" s="197"/>
      <c r="EG407" s="197"/>
      <c r="EH407" s="197"/>
      <c r="EI407" s="197"/>
      <c r="EJ407" s="197"/>
      <c r="EK407" s="197"/>
      <c r="EL407" s="197"/>
      <c r="EM407" s="197"/>
    </row>
    <row r="408" spans="3:143" x14ac:dyDescent="0.2"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</row>
    <row r="409" spans="3:143" x14ac:dyDescent="0.2"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</row>
    <row r="410" spans="3:143" x14ac:dyDescent="0.2"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</row>
    <row r="411" spans="3:143" x14ac:dyDescent="0.2"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</row>
    <row r="412" spans="3:143" x14ac:dyDescent="0.2"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</row>
    <row r="413" spans="3:143" x14ac:dyDescent="0.2"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0973B9-D8AF-45BE-8B3F-0FD316DA78E2}"/>
</file>

<file path=customXml/itemProps2.xml><?xml version="1.0" encoding="utf-8"?>
<ds:datastoreItem xmlns:ds="http://schemas.openxmlformats.org/officeDocument/2006/customXml" ds:itemID="{D5D3C663-590D-4960-91B4-D1055F83C22C}"/>
</file>

<file path=customXml/itemProps3.xml><?xml version="1.0" encoding="utf-8"?>
<ds:datastoreItem xmlns:ds="http://schemas.openxmlformats.org/officeDocument/2006/customXml" ds:itemID="{6B59D6F3-D9E7-4D5E-94DC-76423240122F}"/>
</file>

<file path=customXml/itemProps4.xml><?xml version="1.0" encoding="utf-8"?>
<ds:datastoreItem xmlns:ds="http://schemas.openxmlformats.org/officeDocument/2006/customXml" ds:itemID="{206D80D9-724B-40FA-81FF-5C704EEF7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Pro-forma Plant Additions=&gt;</vt:lpstr>
      <vt:lpstr>HT TOPS Additions</vt:lpstr>
      <vt:lpstr>DFIT </vt:lpstr>
      <vt:lpstr>MACRS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dcterms:created xsi:type="dcterms:W3CDTF">2019-04-18T16:39:53Z</dcterms:created>
  <dcterms:modified xsi:type="dcterms:W3CDTF">2019-06-21T21:21:22Z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