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40" windowHeight="7155" tabRatio="715" activeTab="8"/>
  </bookViews>
  <sheets>
    <sheet name="Summary" sheetId="11" r:id="rId1"/>
    <sheet name="Medical" sheetId="1" r:id="rId2"/>
    <sheet name="Dental" sheetId="2" r:id="rId3"/>
    <sheet name="Vision" sheetId="3" r:id="rId4"/>
    <sheet name="Life" sheetId="4" r:id="rId5"/>
    <sheet name="401k" sheetId="5" r:id="rId6"/>
    <sheet name="Post Employment" sheetId="8" r:id="rId7"/>
    <sheet name="Workers Comp" sheetId="9" r:id="rId8"/>
    <sheet name="LTD" sheetId="10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1" l="1"/>
  <c r="M5" i="1"/>
  <c r="L5" i="1"/>
  <c r="K5" i="1"/>
  <c r="J5" i="1"/>
  <c r="I5" i="1"/>
  <c r="H5" i="1"/>
  <c r="G5" i="1"/>
  <c r="F5" i="1"/>
  <c r="E5" i="1"/>
  <c r="D5" i="1"/>
  <c r="C5" i="1"/>
  <c r="N5" i="1"/>
  <c r="M4" i="1"/>
  <c r="L4" i="1"/>
  <c r="K4" i="1"/>
  <c r="J4" i="1"/>
  <c r="I4" i="1"/>
  <c r="H4" i="1"/>
  <c r="G4" i="1"/>
  <c r="F4" i="1"/>
  <c r="E4" i="1"/>
  <c r="D4" i="1"/>
  <c r="C4" i="1"/>
  <c r="N4" i="1"/>
  <c r="C12" i="11" l="1"/>
  <c r="D12" i="11" s="1"/>
  <c r="C11" i="11"/>
  <c r="N25" i="5"/>
  <c r="M25" i="5"/>
  <c r="M26" i="5" s="1"/>
  <c r="L25" i="5"/>
  <c r="K25" i="5"/>
  <c r="J25" i="5"/>
  <c r="I25" i="5"/>
  <c r="H25" i="5"/>
  <c r="G25" i="5"/>
  <c r="F25" i="5"/>
  <c r="N23" i="5"/>
  <c r="M23" i="5"/>
  <c r="L23" i="5"/>
  <c r="K23" i="5"/>
  <c r="J23" i="5"/>
  <c r="I23" i="5"/>
  <c r="H23" i="5"/>
  <c r="G23" i="5"/>
  <c r="O23" i="5" s="1"/>
  <c r="F23" i="5"/>
  <c r="N24" i="5"/>
  <c r="M24" i="5"/>
  <c r="L24" i="5"/>
  <c r="K24" i="5"/>
  <c r="J24" i="5"/>
  <c r="I24" i="5"/>
  <c r="H24" i="5"/>
  <c r="G24" i="5"/>
  <c r="F24" i="5"/>
  <c r="P11" i="5"/>
  <c r="P9" i="5"/>
  <c r="E25" i="5"/>
  <c r="D25" i="5"/>
  <c r="C25" i="5"/>
  <c r="E24" i="5"/>
  <c r="D24" i="5"/>
  <c r="C24" i="5"/>
  <c r="E23" i="5"/>
  <c r="E26" i="5" s="1"/>
  <c r="D23" i="5"/>
  <c r="D26" i="5" s="1"/>
  <c r="C23" i="5"/>
  <c r="C26" i="5"/>
  <c r="O25" i="5"/>
  <c r="I26" i="5"/>
  <c r="N26" i="5"/>
  <c r="C14" i="11"/>
  <c r="D14" i="11" s="1"/>
  <c r="C13" i="11"/>
  <c r="D13" i="11" s="1"/>
  <c r="C10" i="11"/>
  <c r="D10" i="11" s="1"/>
  <c r="D15" i="11"/>
  <c r="D11" i="11"/>
  <c r="B16" i="11"/>
  <c r="K9" i="10"/>
  <c r="G9" i="10"/>
  <c r="E9" i="10"/>
  <c r="D9" i="10"/>
  <c r="O6" i="10"/>
  <c r="N9" i="10"/>
  <c r="M9" i="10"/>
  <c r="L9" i="10"/>
  <c r="J9" i="10"/>
  <c r="I9" i="10"/>
  <c r="H9" i="10"/>
  <c r="F9" i="10"/>
  <c r="O3" i="10"/>
  <c r="K9" i="9"/>
  <c r="G9" i="9"/>
  <c r="E9" i="9"/>
  <c r="D9" i="9"/>
  <c r="O6" i="9"/>
  <c r="N9" i="9"/>
  <c r="M9" i="9"/>
  <c r="L9" i="9"/>
  <c r="J9" i="9"/>
  <c r="I9" i="9"/>
  <c r="H9" i="9"/>
  <c r="F9" i="9"/>
  <c r="O3" i="9"/>
  <c r="M13" i="8"/>
  <c r="I13" i="8"/>
  <c r="O10" i="8"/>
  <c r="D13" i="8"/>
  <c r="D16" i="8" s="1"/>
  <c r="C13" i="8"/>
  <c r="N13" i="8"/>
  <c r="L13" i="8"/>
  <c r="K13" i="8"/>
  <c r="J13" i="8"/>
  <c r="H13" i="8"/>
  <c r="G13" i="8"/>
  <c r="F13" i="8"/>
  <c r="O7" i="8"/>
  <c r="O4" i="8"/>
  <c r="N3" i="8"/>
  <c r="M3" i="8"/>
  <c r="L3" i="8"/>
  <c r="K3" i="8"/>
  <c r="J3" i="8"/>
  <c r="I3" i="8"/>
  <c r="H3" i="8"/>
  <c r="G3" i="8"/>
  <c r="F3" i="8"/>
  <c r="E3" i="8"/>
  <c r="D3" i="8"/>
  <c r="C3" i="8"/>
  <c r="N2" i="8"/>
  <c r="N4" i="8" s="1"/>
  <c r="N16" i="8" s="1"/>
  <c r="M2" i="8"/>
  <c r="M4" i="8" s="1"/>
  <c r="M16" i="8" s="1"/>
  <c r="L2" i="8"/>
  <c r="L4" i="8" s="1"/>
  <c r="L16" i="8" s="1"/>
  <c r="K2" i="8"/>
  <c r="K4" i="8" s="1"/>
  <c r="K16" i="8" s="1"/>
  <c r="J2" i="8"/>
  <c r="J4" i="8" s="1"/>
  <c r="J16" i="8" s="1"/>
  <c r="I2" i="8"/>
  <c r="I4" i="8" s="1"/>
  <c r="I16" i="8" s="1"/>
  <c r="H2" i="8"/>
  <c r="H4" i="8" s="1"/>
  <c r="H16" i="8" s="1"/>
  <c r="G2" i="8"/>
  <c r="G4" i="8" s="1"/>
  <c r="G16" i="8" s="1"/>
  <c r="F2" i="8"/>
  <c r="F4" i="8" s="1"/>
  <c r="F16" i="8" s="1"/>
  <c r="E2" i="8"/>
  <c r="E4" i="8" s="1"/>
  <c r="D2" i="8"/>
  <c r="D4" i="8" s="1"/>
  <c r="C2" i="8"/>
  <c r="C4" i="8" s="1"/>
  <c r="M17" i="5"/>
  <c r="I17" i="5"/>
  <c r="E17" i="5"/>
  <c r="N16" i="5"/>
  <c r="J16" i="5"/>
  <c r="F16" i="5"/>
  <c r="E16" i="5"/>
  <c r="D16" i="5"/>
  <c r="C16" i="5"/>
  <c r="K15" i="5"/>
  <c r="G15" i="5"/>
  <c r="C15" i="5"/>
  <c r="D17" i="5"/>
  <c r="O11" i="5"/>
  <c r="O10" i="5"/>
  <c r="E15" i="5"/>
  <c r="E18" i="5" s="1"/>
  <c r="O9" i="5"/>
  <c r="O12" i="5" s="1"/>
  <c r="M6" i="5"/>
  <c r="I6" i="5"/>
  <c r="E6" i="5"/>
  <c r="N17" i="5"/>
  <c r="L17" i="5"/>
  <c r="K17" i="5"/>
  <c r="J17" i="5"/>
  <c r="H17" i="5"/>
  <c r="G17" i="5"/>
  <c r="F17" i="5"/>
  <c r="O5" i="5"/>
  <c r="M16" i="5"/>
  <c r="L16" i="5"/>
  <c r="K6" i="5"/>
  <c r="I16" i="5"/>
  <c r="H16" i="5"/>
  <c r="G6" i="5"/>
  <c r="C6" i="5"/>
  <c r="N15" i="5"/>
  <c r="N18" i="5" s="1"/>
  <c r="M15" i="5"/>
  <c r="M18" i="5" s="1"/>
  <c r="L6" i="5"/>
  <c r="J15" i="5"/>
  <c r="J18" i="5" s="1"/>
  <c r="I15" i="5"/>
  <c r="I18" i="5" s="1"/>
  <c r="H6" i="5"/>
  <c r="F15" i="5"/>
  <c r="F18" i="5" s="1"/>
  <c r="D6" i="5"/>
  <c r="O3" i="5"/>
  <c r="N14" i="4"/>
  <c r="M14" i="4"/>
  <c r="K14" i="4"/>
  <c r="J14" i="4"/>
  <c r="I14" i="4"/>
  <c r="G14" i="4"/>
  <c r="F14" i="4"/>
  <c r="E14" i="4"/>
  <c r="N13" i="4"/>
  <c r="N15" i="4" s="1"/>
  <c r="L13" i="4"/>
  <c r="K13" i="4"/>
  <c r="K15" i="4" s="1"/>
  <c r="J13" i="4"/>
  <c r="J15" i="4" s="1"/>
  <c r="H13" i="4"/>
  <c r="G13" i="4"/>
  <c r="G15" i="4" s="1"/>
  <c r="F13" i="4"/>
  <c r="F15" i="4" s="1"/>
  <c r="O9" i="4"/>
  <c r="D14" i="4"/>
  <c r="C14" i="4"/>
  <c r="O14" i="4" s="1"/>
  <c r="O8" i="4"/>
  <c r="O10" i="4" s="1"/>
  <c r="E13" i="4"/>
  <c r="E15" i="4" s="1"/>
  <c r="D13" i="4"/>
  <c r="D15" i="4" s="1"/>
  <c r="C13" i="4"/>
  <c r="K5" i="4"/>
  <c r="G5" i="4"/>
  <c r="C5" i="4"/>
  <c r="L14" i="4"/>
  <c r="L15" i="4" s="1"/>
  <c r="H14" i="4"/>
  <c r="H15" i="4" s="1"/>
  <c r="D5" i="4"/>
  <c r="O4" i="4"/>
  <c r="N5" i="4"/>
  <c r="M13" i="4"/>
  <c r="M15" i="4" s="1"/>
  <c r="J5" i="4"/>
  <c r="I13" i="4"/>
  <c r="I15" i="4" s="1"/>
  <c r="F5" i="4"/>
  <c r="E5" i="4"/>
  <c r="O3" i="4"/>
  <c r="O5" i="4" s="1"/>
  <c r="D15" i="3"/>
  <c r="E15" i="3"/>
  <c r="C15" i="3"/>
  <c r="O3" i="3"/>
  <c r="N2" i="3"/>
  <c r="N3" i="3" s="1"/>
  <c r="M2" i="3"/>
  <c r="M3" i="3" s="1"/>
  <c r="L2" i="3"/>
  <c r="L3" i="3" s="1"/>
  <c r="K2" i="3"/>
  <c r="K3" i="3" s="1"/>
  <c r="J2" i="3"/>
  <c r="J3" i="3" s="1"/>
  <c r="I2" i="3"/>
  <c r="I3" i="3" s="1"/>
  <c r="H2" i="3"/>
  <c r="H3" i="3" s="1"/>
  <c r="G2" i="3"/>
  <c r="G3" i="3" s="1"/>
  <c r="F2" i="3"/>
  <c r="F3" i="3" s="1"/>
  <c r="E2" i="3"/>
  <c r="E3" i="3" s="1"/>
  <c r="D2" i="3"/>
  <c r="D3" i="3" s="1"/>
  <c r="C2" i="3"/>
  <c r="C3" i="3" s="1"/>
  <c r="D16" i="2"/>
  <c r="E16" i="2"/>
  <c r="C16" i="2"/>
  <c r="O3" i="2"/>
  <c r="N2" i="2"/>
  <c r="N3" i="2" s="1"/>
  <c r="M2" i="2"/>
  <c r="M3" i="2" s="1"/>
  <c r="L2" i="2"/>
  <c r="L3" i="2" s="1"/>
  <c r="K2" i="2"/>
  <c r="K3" i="2" s="1"/>
  <c r="J2" i="2"/>
  <c r="J3" i="2" s="1"/>
  <c r="I2" i="2"/>
  <c r="I3" i="2" s="1"/>
  <c r="H2" i="2"/>
  <c r="H3" i="2" s="1"/>
  <c r="G2" i="2"/>
  <c r="G3" i="2" s="1"/>
  <c r="F2" i="2"/>
  <c r="F3" i="2" s="1"/>
  <c r="E2" i="2"/>
  <c r="E3" i="2" s="1"/>
  <c r="D2" i="2"/>
  <c r="D3" i="2" s="1"/>
  <c r="C2" i="2"/>
  <c r="C3" i="2" s="1"/>
  <c r="O17" i="1"/>
  <c r="E18" i="1"/>
  <c r="E22" i="1" s="1"/>
  <c r="D18" i="1"/>
  <c r="D22" i="1" s="1"/>
  <c r="O16" i="1"/>
  <c r="N3" i="1"/>
  <c r="M3" i="1"/>
  <c r="L3" i="1"/>
  <c r="K3" i="1"/>
  <c r="J3" i="1"/>
  <c r="I3" i="1"/>
  <c r="H3" i="1"/>
  <c r="G3" i="1"/>
  <c r="F3" i="1"/>
  <c r="E3" i="1"/>
  <c r="D3" i="1"/>
  <c r="C3" i="1"/>
  <c r="O2" i="1"/>
  <c r="G2" i="1" s="1"/>
  <c r="G6" i="1" s="1"/>
  <c r="O5" i="3" l="1"/>
  <c r="O5" i="2"/>
  <c r="M2" i="1"/>
  <c r="M6" i="1" s="1"/>
  <c r="O6" i="1"/>
  <c r="O8" i="1" s="1"/>
  <c r="C2" i="1"/>
  <c r="C6" i="1" s="1"/>
  <c r="O18" i="1"/>
  <c r="K26" i="5"/>
  <c r="G26" i="5"/>
  <c r="O24" i="5"/>
  <c r="H26" i="5"/>
  <c r="L26" i="5"/>
  <c r="J26" i="5"/>
  <c r="F26" i="5"/>
  <c r="O26" i="5"/>
  <c r="C9" i="10"/>
  <c r="O9" i="10" s="1"/>
  <c r="C9" i="9"/>
  <c r="O9" i="9" s="1"/>
  <c r="C16" i="8"/>
  <c r="O16" i="8" s="1"/>
  <c r="E13" i="8"/>
  <c r="E16" i="8" s="1"/>
  <c r="O6" i="5"/>
  <c r="C18" i="5"/>
  <c r="G18" i="5"/>
  <c r="O4" i="5"/>
  <c r="C12" i="5"/>
  <c r="F6" i="5"/>
  <c r="J6" i="5"/>
  <c r="N6" i="5"/>
  <c r="D12" i="5"/>
  <c r="D15" i="5"/>
  <c r="D18" i="5" s="1"/>
  <c r="H15" i="5"/>
  <c r="H18" i="5" s="1"/>
  <c r="L15" i="5"/>
  <c r="L18" i="5" s="1"/>
  <c r="G16" i="5"/>
  <c r="O16" i="5" s="1"/>
  <c r="K16" i="5"/>
  <c r="K18" i="5" s="1"/>
  <c r="E12" i="5"/>
  <c r="C17" i="5"/>
  <c r="O17" i="5" s="1"/>
  <c r="C15" i="4"/>
  <c r="O13" i="4"/>
  <c r="O15" i="4" s="1"/>
  <c r="H5" i="4"/>
  <c r="L5" i="4"/>
  <c r="C10" i="4"/>
  <c r="I5" i="4"/>
  <c r="M5" i="4"/>
  <c r="D10" i="4"/>
  <c r="E10" i="4"/>
  <c r="H15" i="3"/>
  <c r="L15" i="3"/>
  <c r="I15" i="3"/>
  <c r="M15" i="3"/>
  <c r="F15" i="3"/>
  <c r="J15" i="3"/>
  <c r="N15" i="3"/>
  <c r="G15" i="3"/>
  <c r="K15" i="3"/>
  <c r="O12" i="3"/>
  <c r="I16" i="2"/>
  <c r="M16" i="2"/>
  <c r="F16" i="2"/>
  <c r="J16" i="2"/>
  <c r="N16" i="2"/>
  <c r="G16" i="2"/>
  <c r="K16" i="2"/>
  <c r="H16" i="2"/>
  <c r="L16" i="2"/>
  <c r="O12" i="2"/>
  <c r="H2" i="1"/>
  <c r="F2" i="1"/>
  <c r="J2" i="1"/>
  <c r="N2" i="1"/>
  <c r="C18" i="1"/>
  <c r="C22" i="1" s="1"/>
  <c r="K2" i="1"/>
  <c r="D2" i="1"/>
  <c r="D6" i="1" s="1"/>
  <c r="L2" i="1"/>
  <c r="E2" i="1"/>
  <c r="E6" i="1" s="1"/>
  <c r="I2" i="1"/>
  <c r="J5" i="3" l="1"/>
  <c r="F5" i="3"/>
  <c r="N5" i="3"/>
  <c r="M5" i="3"/>
  <c r="I5" i="3"/>
  <c r="E5" i="3"/>
  <c r="L5" i="3"/>
  <c r="H5" i="3"/>
  <c r="D5" i="3"/>
  <c r="K5" i="3"/>
  <c r="G5" i="3"/>
  <c r="C5" i="3"/>
  <c r="O8" i="3"/>
  <c r="O15" i="3"/>
  <c r="C9" i="11" s="1"/>
  <c r="D9" i="11" s="1"/>
  <c r="G5" i="2"/>
  <c r="K5" i="2"/>
  <c r="C5" i="2"/>
  <c r="E5" i="2"/>
  <c r="I5" i="2"/>
  <c r="M5" i="2"/>
  <c r="F5" i="2"/>
  <c r="N5" i="2"/>
  <c r="D5" i="2"/>
  <c r="H5" i="2"/>
  <c r="L5" i="2"/>
  <c r="J5" i="2"/>
  <c r="O8" i="2"/>
  <c r="L6" i="1"/>
  <c r="N6" i="1"/>
  <c r="H6" i="1"/>
  <c r="J6" i="1"/>
  <c r="I6" i="1"/>
  <c r="K6" i="1"/>
  <c r="F6" i="1"/>
  <c r="O11" i="1"/>
  <c r="M8" i="1"/>
  <c r="E8" i="1"/>
  <c r="L8" i="1"/>
  <c r="D8" i="1"/>
  <c r="I8" i="1"/>
  <c r="H8" i="1"/>
  <c r="F8" i="1"/>
  <c r="G8" i="1"/>
  <c r="J8" i="1"/>
  <c r="K8" i="1"/>
  <c r="N8" i="1"/>
  <c r="C8" i="1"/>
  <c r="O16" i="2"/>
  <c r="C8" i="11" s="1"/>
  <c r="O13" i="8"/>
  <c r="O15" i="5"/>
  <c r="O18" i="5" s="1"/>
  <c r="M8" i="3" l="1"/>
  <c r="I8" i="3"/>
  <c r="E8" i="3"/>
  <c r="L8" i="3"/>
  <c r="H8" i="3"/>
  <c r="D8" i="3"/>
  <c r="K8" i="3"/>
  <c r="G8" i="3"/>
  <c r="C8" i="3"/>
  <c r="J8" i="3"/>
  <c r="F8" i="3"/>
  <c r="N8" i="3"/>
  <c r="D8" i="2"/>
  <c r="K8" i="2"/>
  <c r="J8" i="2"/>
  <c r="E8" i="2"/>
  <c r="M8" i="2"/>
  <c r="H8" i="2"/>
  <c r="I8" i="2"/>
  <c r="G8" i="2"/>
  <c r="F8" i="2"/>
  <c r="L8" i="2"/>
  <c r="C8" i="2"/>
  <c r="N8" i="2"/>
  <c r="M11" i="1"/>
  <c r="M22" i="1" s="1"/>
  <c r="G11" i="1"/>
  <c r="G22" i="1" s="1"/>
  <c r="L11" i="1"/>
  <c r="L22" i="1" s="1"/>
  <c r="I11" i="1"/>
  <c r="I22" i="1" s="1"/>
  <c r="C11" i="1"/>
  <c r="H11" i="1"/>
  <c r="H22" i="1" s="1"/>
  <c r="E11" i="1"/>
  <c r="J11" i="1"/>
  <c r="J22" i="1" s="1"/>
  <c r="D11" i="1"/>
  <c r="K11" i="1"/>
  <c r="K22" i="1" s="1"/>
  <c r="N11" i="1"/>
  <c r="N22" i="1" s="1"/>
  <c r="F11" i="1"/>
  <c r="F22" i="1" s="1"/>
  <c r="D8" i="11"/>
  <c r="O22" i="1" l="1"/>
  <c r="C7" i="11" s="1"/>
  <c r="C16" i="11" s="1"/>
  <c r="D7" i="11" l="1"/>
  <c r="D16" i="11" s="1"/>
</calcChain>
</file>

<file path=xl/sharedStrings.xml><?xml version="1.0" encoding="utf-8"?>
<sst xmlns="http://schemas.openxmlformats.org/spreadsheetml/2006/main" count="216" uniqueCount="70">
  <si>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</si>
  <si>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</si>
  <si>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</si>
  <si>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</si>
  <si>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</si>
  <si>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</si>
  <si>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</si>
  <si>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</si>
  <si>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</si>
  <si>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</si>
  <si>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</si>
  <si>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</si>
  <si>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</si>
  <si>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Aon Hewitt Forecast</t>
  </si>
  <si>
    <t>Medical</t>
  </si>
  <si>
    <t>Dental</t>
  </si>
  <si>
    <t>Vision</t>
  </si>
  <si>
    <t>Total, 3rd Party Forecast</t>
  </si>
  <si>
    <t>Adjusted for JVA</t>
  </si>
  <si>
    <t>Budget</t>
  </si>
  <si>
    <t>501125  Medical</t>
  </si>
  <si>
    <t>501126  IBEW Medical/Dental/Vision Ins Expense</t>
  </si>
  <si>
    <t>YTD Actuals</t>
  </si>
  <si>
    <t>YTD Actuals + Budget</t>
  </si>
  <si>
    <t>YTD Actuals +3rd Party Estimate</t>
  </si>
  <si>
    <t>Combined</t>
  </si>
  <si>
    <t>501175  Dental</t>
  </si>
  <si>
    <t>501200  Vision</t>
  </si>
  <si>
    <t>501225  Life</t>
  </si>
  <si>
    <t>501226  Western Utility Life</t>
  </si>
  <si>
    <t>501250  Stock/401(k)/ESOP</t>
  </si>
  <si>
    <t>501251  401(k) Administration</t>
  </si>
  <si>
    <t>501252  401(k) - Enhanced Fixed</t>
  </si>
  <si>
    <t>Actuarial Report</t>
  </si>
  <si>
    <t>YTD Actuals + Actuarial Report</t>
  </si>
  <si>
    <t>50115x Post Retirement Expense</t>
  </si>
  <si>
    <t>Joint Owner Credits</t>
  </si>
  <si>
    <t>501160  Post Employment Benefits (FAS 112)</t>
  </si>
  <si>
    <t>501650  Worker's Comp/WorkCover Levy</t>
  </si>
  <si>
    <t>501300  Long-Term Disability</t>
  </si>
  <si>
    <t>Company</t>
  </si>
  <si>
    <t>Direct</t>
  </si>
  <si>
    <t>TME June 2015</t>
  </si>
  <si>
    <t>Actual</t>
  </si>
  <si>
    <t>Forecast</t>
  </si>
  <si>
    <t>Increase</t>
  </si>
  <si>
    <t xml:space="preserve">Medical </t>
  </si>
  <si>
    <t xml:space="preserve">Vision </t>
  </si>
  <si>
    <t>Life</t>
  </si>
  <si>
    <t>401(k)</t>
  </si>
  <si>
    <t>401(k) Fixed</t>
  </si>
  <si>
    <t>Post-Employment</t>
  </si>
  <si>
    <t>Long-Term Disability</t>
  </si>
  <si>
    <t>Worker's Compensation</t>
  </si>
  <si>
    <t>YTD Actuals + Adjusted Budget</t>
  </si>
  <si>
    <t>CY 2016</t>
  </si>
  <si>
    <t>Aon Hewitt Forecast (1)</t>
  </si>
  <si>
    <t>Western Utilities Forecast (2)</t>
  </si>
  <si>
    <t>(1) Electric Operations Budget Estimate from Aon Hewitt</t>
  </si>
  <si>
    <t>JVA Credit - 2.8%</t>
  </si>
  <si>
    <t>JVA Credit - 3.6%</t>
  </si>
  <si>
    <t>JVA Credit - 3.7%</t>
  </si>
  <si>
    <t>(2) Western Utilities Calculations Spreadsheet built off Western Utilities Rates</t>
  </si>
  <si>
    <t>2016 YTD Actual</t>
  </si>
  <si>
    <t>Actuarial Forecast</t>
  </si>
  <si>
    <t>Report from Aon Hewitt and Segal</t>
  </si>
  <si>
    <t xml:space="preserve">Report from Aon Hewitt </t>
  </si>
  <si>
    <t>Report from Aon Hewitt</t>
  </si>
  <si>
    <t>Report from Willis Towers Watson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</si>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</sst>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Tahoma"/>
      <family val="2"/>
    </font>
    <font>
      <u/>
      <sz val="10"/>
      <color theme="1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164" fontId="0" fillId="0" borderId="0" xfId="1" applyNumberFormat="1" applyFont="1" applyFill="1"/>
    <xf numFmtId="164" fontId="3" fillId="0" borderId="0" xfId="1" applyNumberFormat="1" applyFont="1" applyFill="1" applyBorder="1" applyAlignment="1">
      <alignment wrapText="1"/>
    </xf>
    <xf numFmtId="164" fontId="0" fillId="0" borderId="1" xfId="0" applyNumberFormat="1" applyFont="1" applyFill="1" applyBorder="1"/>
    <xf numFmtId="164" fontId="0" fillId="0" borderId="0" xfId="0" applyNumberFormat="1" applyFont="1" applyFill="1"/>
    <xf numFmtId="0" fontId="0" fillId="0" borderId="0" xfId="0" applyFont="1" applyFill="1" applyBorder="1"/>
    <xf numFmtId="0" fontId="2" fillId="0" borderId="0" xfId="0" applyFont="1" applyFill="1" applyBorder="1"/>
    <xf numFmtId="49" fontId="0" fillId="0" borderId="0" xfId="0" applyNumberFormat="1" applyFill="1" applyBorder="1" applyAlignment="1">
      <alignment horizontal="left"/>
    </xf>
    <xf numFmtId="0" fontId="2" fillId="0" borderId="0" xfId="0" applyFont="1" applyFill="1"/>
    <xf numFmtId="164" fontId="0" fillId="0" borderId="0" xfId="1" applyNumberFormat="1" applyFont="1" applyFill="1" applyBorder="1"/>
    <xf numFmtId="164" fontId="0" fillId="0" borderId="0" xfId="0" applyNumberFormat="1" applyFont="1" applyFill="1" applyBorder="1"/>
    <xf numFmtId="164" fontId="0" fillId="0" borderId="1" xfId="1" applyNumberFormat="1" applyFont="1" applyFill="1" applyBorder="1"/>
    <xf numFmtId="164" fontId="1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9" fontId="0" fillId="0" borderId="0" xfId="2" applyFont="1" applyFill="1"/>
    <xf numFmtId="0" fontId="0" fillId="0" borderId="0" xfId="0" applyFill="1"/>
    <xf numFmtId="0" fontId="4" fillId="0" borderId="2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0" fontId="4" fillId="0" borderId="6" xfId="0" applyFont="1" applyFill="1" applyBorder="1"/>
    <xf numFmtId="164" fontId="5" fillId="0" borderId="7" xfId="1" applyNumberFormat="1" applyFont="1" applyFill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wrapText="1"/>
    </xf>
    <xf numFmtId="164" fontId="5" fillId="0" borderId="7" xfId="1" applyNumberFormat="1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0" fontId="0" fillId="0" borderId="0" xfId="0" quotePrefix="1" applyFont="1" applyFill="1"/>
    <xf numFmtId="164" fontId="0" fillId="3" borderId="0" xfId="0" applyNumberFormat="1" applyFont="1" applyFill="1" applyBorder="1"/>
    <xf numFmtId="164" fontId="0" fillId="3" borderId="0" xfId="1" applyNumberFormat="1" applyFont="1" applyFill="1"/>
    <xf numFmtId="164" fontId="0" fillId="3" borderId="1" xfId="0" applyNumberFormat="1" applyFont="1" applyFill="1" applyBorder="1"/>
    <xf numFmtId="0" fontId="0" fillId="3" borderId="0" xfId="0" applyFont="1" applyFill="1"/>
    <xf numFmtId="0" fontId="7" fillId="2" borderId="0" xfId="0" applyFont="1" applyFill="1"/>
    <xf numFmtId="164" fontId="7" fillId="2" borderId="0" xfId="0" applyNumberFormat="1" applyFont="1" applyFill="1" applyBorder="1"/>
    <xf numFmtId="164" fontId="7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sqref="A1:XFD1048576"/>
    </sheetView>
  </sheetViews>
  <sheetFormatPr defaultRowHeight="15" x14ac:dyDescent="0.25"/>
  <cols>
    <col min="1" max="1" width="20.7109375" style="18" bestFit="1" customWidth="1"/>
    <col min="2" max="2" width="15.28515625" style="18" bestFit="1" customWidth="1"/>
    <col min="3" max="3" width="14.28515625" style="18" bestFit="1" customWidth="1"/>
    <col min="4" max="4" width="14" style="18" bestFit="1" customWidth="1"/>
    <col min="5" max="5" width="31.85546875" style="18" bestFit="1" customWidth="1"/>
    <col min="6" max="16384" width="9.140625" style="18"/>
  </cols>
  <sheetData>
    <row r="1" spans="1:5" x14ac:dyDescent="0.25">
      <c r="A1" s="18" t="s">
        <v>69</v>
      </c>
    </row>
    <row r="3" spans="1:5" x14ac:dyDescent="0.25">
      <c r="A3" s="19"/>
      <c r="B3" s="20" t="s">
        <v>40</v>
      </c>
      <c r="C3" s="21"/>
      <c r="D3" s="22"/>
    </row>
    <row r="4" spans="1:5" x14ac:dyDescent="0.25">
      <c r="A4" s="23"/>
      <c r="B4" s="24" t="s">
        <v>41</v>
      </c>
      <c r="C4" s="25"/>
      <c r="D4" s="26"/>
    </row>
    <row r="5" spans="1:5" x14ac:dyDescent="0.25">
      <c r="A5" s="23"/>
      <c r="B5" s="24" t="s">
        <v>42</v>
      </c>
      <c r="C5" s="24" t="s">
        <v>55</v>
      </c>
      <c r="D5" s="26"/>
    </row>
    <row r="6" spans="1:5" x14ac:dyDescent="0.25">
      <c r="A6" s="23"/>
      <c r="B6" s="27" t="s">
        <v>43</v>
      </c>
      <c r="C6" s="27" t="s">
        <v>44</v>
      </c>
      <c r="D6" s="28" t="s">
        <v>45</v>
      </c>
    </row>
    <row r="7" spans="1:5" x14ac:dyDescent="0.25">
      <c r="A7" s="29" t="s">
        <v>46</v>
      </c>
      <c r="B7" s="30">
        <v>58081129</v>
      </c>
      <c r="C7" s="30">
        <f>+Medical!O22</f>
        <v>60752389.258359991</v>
      </c>
      <c r="D7" s="31">
        <f>+C7-B7</f>
        <v>2671260.258359991</v>
      </c>
      <c r="E7" s="18" t="s">
        <v>65</v>
      </c>
    </row>
    <row r="8" spans="1:5" x14ac:dyDescent="0.25">
      <c r="A8" s="29" t="s">
        <v>15</v>
      </c>
      <c r="B8" s="30">
        <v>3623578</v>
      </c>
      <c r="C8" s="30">
        <f>+Dental!O16</f>
        <v>2770306.9</v>
      </c>
      <c r="D8" s="31">
        <f t="shared" ref="D8:D15" si="0">+C8-B8</f>
        <v>-853271.10000000009</v>
      </c>
      <c r="E8" s="18" t="s">
        <v>66</v>
      </c>
    </row>
    <row r="9" spans="1:5" x14ac:dyDescent="0.25">
      <c r="A9" s="29" t="s">
        <v>47</v>
      </c>
      <c r="B9" s="30">
        <v>441382</v>
      </c>
      <c r="C9" s="30">
        <f>+Vision!O15</f>
        <v>315383.76</v>
      </c>
      <c r="D9" s="31">
        <f t="shared" si="0"/>
        <v>-125998.23999999999</v>
      </c>
      <c r="E9" s="18" t="s">
        <v>67</v>
      </c>
    </row>
    <row r="10" spans="1:5" x14ac:dyDescent="0.25">
      <c r="A10" s="29" t="s">
        <v>48</v>
      </c>
      <c r="B10" s="30">
        <v>932816</v>
      </c>
      <c r="C10" s="32">
        <f>+Life!O15</f>
        <v>890542.66999999993</v>
      </c>
      <c r="D10" s="33">
        <f t="shared" si="0"/>
        <v>-42273.330000000075</v>
      </c>
    </row>
    <row r="11" spans="1:5" x14ac:dyDescent="0.25">
      <c r="A11" s="29" t="s">
        <v>49</v>
      </c>
      <c r="B11" s="30">
        <v>18903609</v>
      </c>
      <c r="C11" s="32">
        <f>+'401k'!O23</f>
        <v>19522932.603475038</v>
      </c>
      <c r="D11" s="33">
        <f t="shared" si="0"/>
        <v>619323.60347503796</v>
      </c>
    </row>
    <row r="12" spans="1:5" x14ac:dyDescent="0.25">
      <c r="A12" s="29" t="s">
        <v>50</v>
      </c>
      <c r="B12" s="30">
        <v>13461122</v>
      </c>
      <c r="C12" s="32">
        <f>+'401k'!O25</f>
        <v>14124750.55652496</v>
      </c>
      <c r="D12" s="33">
        <f t="shared" si="0"/>
        <v>663628.55652496032</v>
      </c>
    </row>
    <row r="13" spans="1:5" x14ac:dyDescent="0.25">
      <c r="A13" s="29" t="s">
        <v>51</v>
      </c>
      <c r="B13" s="30">
        <v>5277561</v>
      </c>
      <c r="C13" s="32">
        <f>+'Post Employment'!O16</f>
        <v>5915042.5700000003</v>
      </c>
      <c r="D13" s="33">
        <f t="shared" si="0"/>
        <v>637481.5700000003</v>
      </c>
      <c r="E13" s="18" t="s">
        <v>68</v>
      </c>
    </row>
    <row r="14" spans="1:5" x14ac:dyDescent="0.25">
      <c r="A14" s="29" t="s">
        <v>52</v>
      </c>
      <c r="B14" s="30">
        <v>3005508</v>
      </c>
      <c r="C14" s="32">
        <f>+LTD!O9</f>
        <v>3033111.4</v>
      </c>
      <c r="D14" s="33">
        <f t="shared" si="0"/>
        <v>27603.399999999907</v>
      </c>
    </row>
    <row r="15" spans="1:5" x14ac:dyDescent="0.25">
      <c r="A15" s="37" t="s">
        <v>53</v>
      </c>
      <c r="B15" s="35">
        <v>1981170</v>
      </c>
      <c r="C15" s="38">
        <f>+'Workers Comp'!O9</f>
        <v>2133469.04</v>
      </c>
      <c r="D15" s="39">
        <f t="shared" si="0"/>
        <v>152299.04000000004</v>
      </c>
    </row>
    <row r="16" spans="1:5" x14ac:dyDescent="0.25">
      <c r="A16" s="34"/>
      <c r="B16" s="35">
        <f>SUM(B7:B15)</f>
        <v>105707875</v>
      </c>
      <c r="C16" s="35">
        <f>SUM(C7:C15)</f>
        <v>109457928.75836001</v>
      </c>
      <c r="D16" s="36">
        <f>SUM(D7:D15)</f>
        <v>3750053.7583599896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Normal="100" workbookViewId="0">
      <selection sqref="A1:XFD1048576"/>
    </sheetView>
  </sheetViews>
  <sheetFormatPr defaultRowHeight="15" x14ac:dyDescent="0.25"/>
  <cols>
    <col min="1" max="1" width="45" style="1" bestFit="1" customWidth="1"/>
    <col min="2" max="2" width="8" style="1" bestFit="1" customWidth="1"/>
    <col min="3" max="3" width="12.140625" style="1" bestFit="1" customWidth="1"/>
    <col min="4" max="14" width="10.5703125" style="1" bestFit="1" customWidth="1"/>
    <col min="15" max="15" width="11.5703125" style="1" bestFit="1" customWidth="1"/>
    <col min="16" max="16" width="24.28515625" style="1" bestFit="1" customWidth="1"/>
    <col min="17" max="16384" width="9.140625" style="1"/>
  </cols>
  <sheetData>
    <row r="1" spans="1:16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6" x14ac:dyDescent="0.25">
      <c r="A2" s="1" t="s">
        <v>56</v>
      </c>
      <c r="B2" s="1" t="s">
        <v>14</v>
      </c>
      <c r="C2" s="3">
        <f>+$O2/12</f>
        <v>3129741.3333333335</v>
      </c>
      <c r="D2" s="3">
        <f t="shared" ref="D2:N3" si="0">+$O2/12</f>
        <v>3129741.3333333335</v>
      </c>
      <c r="E2" s="3">
        <f t="shared" si="0"/>
        <v>3129741.3333333335</v>
      </c>
      <c r="F2" s="3">
        <f t="shared" si="0"/>
        <v>3129741.3333333335</v>
      </c>
      <c r="G2" s="3">
        <f t="shared" si="0"/>
        <v>3129741.3333333335</v>
      </c>
      <c r="H2" s="3">
        <f t="shared" si="0"/>
        <v>3129741.3333333335</v>
      </c>
      <c r="I2" s="3">
        <f t="shared" si="0"/>
        <v>3129741.3333333335</v>
      </c>
      <c r="J2" s="3">
        <f t="shared" si="0"/>
        <v>3129741.3333333335</v>
      </c>
      <c r="K2" s="3">
        <f t="shared" si="0"/>
        <v>3129741.3333333335</v>
      </c>
      <c r="L2" s="3">
        <f t="shared" si="0"/>
        <v>3129741.3333333335</v>
      </c>
      <c r="M2" s="3">
        <f t="shared" si="0"/>
        <v>3129741.3333333335</v>
      </c>
      <c r="N2" s="3">
        <f t="shared" si="0"/>
        <v>3129741.3333333335</v>
      </c>
      <c r="O2" s="4">
        <f>37556896</f>
        <v>37556896</v>
      </c>
    </row>
    <row r="3" spans="1:16" x14ac:dyDescent="0.25">
      <c r="A3" s="1" t="s">
        <v>57</v>
      </c>
      <c r="B3" s="1" t="s">
        <v>14</v>
      </c>
      <c r="C3" s="3">
        <f t="shared" ref="C3" si="1">+$O3/12</f>
        <v>2130783.3199999998</v>
      </c>
      <c r="D3" s="3">
        <f t="shared" si="0"/>
        <v>2130783.3199999998</v>
      </c>
      <c r="E3" s="3">
        <f t="shared" si="0"/>
        <v>2130783.3199999998</v>
      </c>
      <c r="F3" s="3">
        <f t="shared" si="0"/>
        <v>2130783.3199999998</v>
      </c>
      <c r="G3" s="3">
        <f t="shared" si="0"/>
        <v>2130783.3199999998</v>
      </c>
      <c r="H3" s="3">
        <f t="shared" si="0"/>
        <v>2130783.3199999998</v>
      </c>
      <c r="I3" s="3">
        <f t="shared" si="0"/>
        <v>2130783.3199999998</v>
      </c>
      <c r="J3" s="3">
        <f t="shared" si="0"/>
        <v>2130783.3199999998</v>
      </c>
      <c r="K3" s="3">
        <f t="shared" si="0"/>
        <v>2130783.3199999998</v>
      </c>
      <c r="L3" s="3">
        <f t="shared" si="0"/>
        <v>2130783.3199999998</v>
      </c>
      <c r="M3" s="3">
        <f t="shared" si="0"/>
        <v>2130783.3199999998</v>
      </c>
      <c r="N3" s="3">
        <f t="shared" si="0"/>
        <v>2130783.3199999998</v>
      </c>
      <c r="O3" s="4">
        <v>25569399.84</v>
      </c>
    </row>
    <row r="4" spans="1:16" x14ac:dyDescent="0.25">
      <c r="A4" s="1" t="s">
        <v>57</v>
      </c>
      <c r="B4" s="1" t="s">
        <v>15</v>
      </c>
      <c r="C4" s="3">
        <f t="shared" ref="C4:M4" si="2">$O$4/12</f>
        <v>158430.5</v>
      </c>
      <c r="D4" s="3">
        <f t="shared" si="2"/>
        <v>158430.5</v>
      </c>
      <c r="E4" s="3">
        <f t="shared" si="2"/>
        <v>158430.5</v>
      </c>
      <c r="F4" s="3">
        <f t="shared" si="2"/>
        <v>158430.5</v>
      </c>
      <c r="G4" s="3">
        <f t="shared" si="2"/>
        <v>158430.5</v>
      </c>
      <c r="H4" s="3">
        <f t="shared" si="2"/>
        <v>158430.5</v>
      </c>
      <c r="I4" s="3">
        <f t="shared" si="2"/>
        <v>158430.5</v>
      </c>
      <c r="J4" s="3">
        <f t="shared" si="2"/>
        <v>158430.5</v>
      </c>
      <c r="K4" s="3">
        <f t="shared" si="2"/>
        <v>158430.5</v>
      </c>
      <c r="L4" s="3">
        <f t="shared" si="2"/>
        <v>158430.5</v>
      </c>
      <c r="M4" s="3">
        <f t="shared" si="2"/>
        <v>158430.5</v>
      </c>
      <c r="N4" s="3">
        <f>$O$4/12</f>
        <v>158430.5</v>
      </c>
      <c r="O4" s="4">
        <v>1901166</v>
      </c>
    </row>
    <row r="5" spans="1:16" x14ac:dyDescent="0.25">
      <c r="A5" s="1" t="s">
        <v>57</v>
      </c>
      <c r="B5" s="1" t="s">
        <v>16</v>
      </c>
      <c r="C5" s="3">
        <f t="shared" ref="C5:M5" si="3">$O$5/12</f>
        <v>21747.75</v>
      </c>
      <c r="D5" s="3">
        <f t="shared" si="3"/>
        <v>21747.75</v>
      </c>
      <c r="E5" s="3">
        <f t="shared" si="3"/>
        <v>21747.75</v>
      </c>
      <c r="F5" s="3">
        <f t="shared" si="3"/>
        <v>21747.75</v>
      </c>
      <c r="G5" s="3">
        <f t="shared" si="3"/>
        <v>21747.75</v>
      </c>
      <c r="H5" s="3">
        <f t="shared" si="3"/>
        <v>21747.75</v>
      </c>
      <c r="I5" s="3">
        <f t="shared" si="3"/>
        <v>21747.75</v>
      </c>
      <c r="J5" s="3">
        <f t="shared" si="3"/>
        <v>21747.75</v>
      </c>
      <c r="K5" s="3">
        <f t="shared" si="3"/>
        <v>21747.75</v>
      </c>
      <c r="L5" s="3">
        <f t="shared" si="3"/>
        <v>21747.75</v>
      </c>
      <c r="M5" s="3">
        <f t="shared" si="3"/>
        <v>21747.75</v>
      </c>
      <c r="N5" s="3">
        <f>$O$5/12</f>
        <v>21747.75</v>
      </c>
      <c r="O5" s="4">
        <v>260973</v>
      </c>
    </row>
    <row r="6" spans="1:16" x14ac:dyDescent="0.25">
      <c r="A6" s="1" t="s">
        <v>17</v>
      </c>
      <c r="C6" s="5">
        <f t="shared" ref="C6:M6" si="4">SUM(C2:C5)</f>
        <v>5440702.9033333333</v>
      </c>
      <c r="D6" s="5">
        <f t="shared" si="4"/>
        <v>5440702.9033333333</v>
      </c>
      <c r="E6" s="5">
        <f t="shared" si="4"/>
        <v>5440702.9033333333</v>
      </c>
      <c r="F6" s="5">
        <f t="shared" si="4"/>
        <v>5440702.9033333333</v>
      </c>
      <c r="G6" s="5">
        <f t="shared" si="4"/>
        <v>5440702.9033333333</v>
      </c>
      <c r="H6" s="5">
        <f t="shared" si="4"/>
        <v>5440702.9033333333</v>
      </c>
      <c r="I6" s="5">
        <f t="shared" si="4"/>
        <v>5440702.9033333333</v>
      </c>
      <c r="J6" s="5">
        <f t="shared" si="4"/>
        <v>5440702.9033333333</v>
      </c>
      <c r="K6" s="5">
        <f t="shared" si="4"/>
        <v>5440702.9033333333</v>
      </c>
      <c r="L6" s="5">
        <f t="shared" si="4"/>
        <v>5440702.9033333333</v>
      </c>
      <c r="M6" s="5">
        <f t="shared" si="4"/>
        <v>5440702.9033333333</v>
      </c>
      <c r="N6" s="5">
        <f>SUM(N2:N5)</f>
        <v>5440702.9033333333</v>
      </c>
      <c r="O6" s="5">
        <f>SUM(O2:O5)</f>
        <v>65288434.840000004</v>
      </c>
    </row>
    <row r="7" spans="1:16" x14ac:dyDescent="0.25">
      <c r="O7" s="3"/>
    </row>
    <row r="8" spans="1:16" x14ac:dyDescent="0.25">
      <c r="A8" s="1" t="s">
        <v>59</v>
      </c>
      <c r="C8" s="3">
        <f>$O$8/12</f>
        <v>-152339.68129333333</v>
      </c>
      <c r="D8" s="3">
        <f t="shared" ref="D8:N8" si="5">$O$8/12</f>
        <v>-152339.68129333333</v>
      </c>
      <c r="E8" s="3">
        <f t="shared" si="5"/>
        <v>-152339.68129333333</v>
      </c>
      <c r="F8" s="3">
        <f t="shared" si="5"/>
        <v>-152339.68129333333</v>
      </c>
      <c r="G8" s="3">
        <f t="shared" si="5"/>
        <v>-152339.68129333333</v>
      </c>
      <c r="H8" s="3">
        <f t="shared" si="5"/>
        <v>-152339.68129333333</v>
      </c>
      <c r="I8" s="3">
        <f t="shared" si="5"/>
        <v>-152339.68129333333</v>
      </c>
      <c r="J8" s="3">
        <f t="shared" si="5"/>
        <v>-152339.68129333333</v>
      </c>
      <c r="K8" s="3">
        <f t="shared" si="5"/>
        <v>-152339.68129333333</v>
      </c>
      <c r="L8" s="3">
        <f t="shared" si="5"/>
        <v>-152339.68129333333</v>
      </c>
      <c r="M8" s="3">
        <f t="shared" si="5"/>
        <v>-152339.68129333333</v>
      </c>
      <c r="N8" s="3">
        <f t="shared" si="5"/>
        <v>-152339.68129333333</v>
      </c>
      <c r="O8" s="12">
        <f>-(O6*0.028)</f>
        <v>-1828076.17552</v>
      </c>
    </row>
    <row r="11" spans="1:16" x14ac:dyDescent="0.25">
      <c r="A11" s="1" t="s">
        <v>18</v>
      </c>
      <c r="C11" s="3">
        <f t="shared" ref="C11:M11" si="6">$O$11/12</f>
        <v>5288363.2220400004</v>
      </c>
      <c r="D11" s="3">
        <f t="shared" si="6"/>
        <v>5288363.2220400004</v>
      </c>
      <c r="E11" s="3">
        <f t="shared" si="6"/>
        <v>5288363.2220400004</v>
      </c>
      <c r="F11" s="47">
        <f t="shared" si="6"/>
        <v>5288363.2220400004</v>
      </c>
      <c r="G11" s="47">
        <f t="shared" si="6"/>
        <v>5288363.2220400004</v>
      </c>
      <c r="H11" s="47">
        <f t="shared" si="6"/>
        <v>5288363.2220400004</v>
      </c>
      <c r="I11" s="47">
        <f t="shared" si="6"/>
        <v>5288363.2220400004</v>
      </c>
      <c r="J11" s="47">
        <f t="shared" si="6"/>
        <v>5288363.2220400004</v>
      </c>
      <c r="K11" s="47">
        <f t="shared" si="6"/>
        <v>5288363.2220400004</v>
      </c>
      <c r="L11" s="47">
        <f t="shared" si="6"/>
        <v>5288363.2220400004</v>
      </c>
      <c r="M11" s="47">
        <f t="shared" si="6"/>
        <v>5288363.2220400004</v>
      </c>
      <c r="N11" s="47">
        <f>$O$11/12</f>
        <v>5288363.2220400004</v>
      </c>
      <c r="O11" s="3">
        <f>O6+O8</f>
        <v>63460358.664480001</v>
      </c>
      <c r="P11" s="6"/>
    </row>
    <row r="13" spans="1:16" x14ac:dyDescent="0.25">
      <c r="A13" s="7"/>
    </row>
    <row r="15" spans="1:16" x14ac:dyDescent="0.25">
      <c r="A15" s="10" t="s">
        <v>22</v>
      </c>
      <c r="F15" s="7"/>
      <c r="G15" s="7"/>
      <c r="H15" s="7"/>
      <c r="I15" s="7"/>
      <c r="J15" s="7"/>
      <c r="K15" s="7"/>
      <c r="L15" s="7"/>
      <c r="M15" s="7"/>
      <c r="N15" s="7"/>
    </row>
    <row r="16" spans="1:16" x14ac:dyDescent="0.25">
      <c r="A16" s="9" t="s">
        <v>20</v>
      </c>
      <c r="B16" s="7"/>
      <c r="C16" s="42">
        <v>3775190.51</v>
      </c>
      <c r="D16" s="42">
        <v>1308712.51</v>
      </c>
      <c r="E16" s="42">
        <v>1646031.14</v>
      </c>
      <c r="F16" s="11"/>
      <c r="G16" s="11"/>
      <c r="H16" s="11"/>
      <c r="I16" s="11"/>
      <c r="J16" s="11"/>
      <c r="K16" s="11"/>
      <c r="L16" s="11"/>
      <c r="M16" s="11"/>
      <c r="N16" s="11"/>
      <c r="O16" s="3">
        <f>SUM(C16:N16)</f>
        <v>6729934.1599999992</v>
      </c>
    </row>
    <row r="17" spans="1:22" x14ac:dyDescent="0.25">
      <c r="A17" s="9" t="s">
        <v>21</v>
      </c>
      <c r="B17" s="7"/>
      <c r="C17" s="42">
        <v>2119673.39</v>
      </c>
      <c r="D17" s="42">
        <v>1988254.7</v>
      </c>
      <c r="E17" s="42">
        <v>2319258.0099999998</v>
      </c>
      <c r="F17" s="11"/>
      <c r="G17" s="11"/>
      <c r="H17" s="11"/>
      <c r="I17" s="11"/>
      <c r="J17" s="11"/>
      <c r="K17" s="11"/>
      <c r="L17" s="11"/>
      <c r="M17" s="11"/>
      <c r="N17" s="11"/>
      <c r="O17" s="3">
        <f>SUM(C17:N17)</f>
        <v>6427186.0999999996</v>
      </c>
    </row>
    <row r="18" spans="1:22" x14ac:dyDescent="0.25">
      <c r="A18" s="9"/>
      <c r="C18" s="43">
        <f>SUM(C16:C17)</f>
        <v>5894863.9000000004</v>
      </c>
      <c r="D18" s="43">
        <f t="shared" ref="D18:E18" si="7">SUM(D16:D17)</f>
        <v>3296967.21</v>
      </c>
      <c r="E18" s="43">
        <f t="shared" si="7"/>
        <v>3965289.1499999994</v>
      </c>
      <c r="F18" s="12"/>
      <c r="G18" s="12"/>
      <c r="H18" s="12"/>
      <c r="I18" s="12"/>
      <c r="J18" s="12"/>
      <c r="K18" s="12"/>
      <c r="L18" s="12"/>
      <c r="M18" s="12"/>
      <c r="N18" s="12"/>
      <c r="O18" s="5">
        <f t="shared" ref="O18" si="8">SUM(O14:O17)</f>
        <v>13157120.259999998</v>
      </c>
    </row>
    <row r="19" spans="1:22" x14ac:dyDescent="0.25">
      <c r="F19" s="7"/>
      <c r="G19" s="7"/>
      <c r="H19" s="7"/>
      <c r="I19" s="7"/>
      <c r="J19" s="7"/>
      <c r="K19" s="7"/>
      <c r="L19" s="7"/>
      <c r="M19" s="7"/>
      <c r="N19" s="7"/>
    </row>
    <row r="21" spans="1:22" x14ac:dyDescent="0.25">
      <c r="A21" s="8" t="s">
        <v>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5">
      <c r="A22" s="9" t="s">
        <v>25</v>
      </c>
      <c r="C22" s="41">
        <f>+C18</f>
        <v>5894863.9000000004</v>
      </c>
      <c r="D22" s="41">
        <f t="shared" ref="D22:E22" si="9">+D18</f>
        <v>3296967.21</v>
      </c>
      <c r="E22" s="41">
        <f t="shared" si="9"/>
        <v>3965289.1499999994</v>
      </c>
      <c r="F22" s="46">
        <f>+F11</f>
        <v>5288363.2220400004</v>
      </c>
      <c r="G22" s="46">
        <f t="shared" ref="G22:N22" si="10">+G11</f>
        <v>5288363.2220400004</v>
      </c>
      <c r="H22" s="46">
        <f t="shared" si="10"/>
        <v>5288363.2220400004</v>
      </c>
      <c r="I22" s="46">
        <f t="shared" si="10"/>
        <v>5288363.2220400004</v>
      </c>
      <c r="J22" s="46">
        <f t="shared" si="10"/>
        <v>5288363.2220400004</v>
      </c>
      <c r="K22" s="46">
        <f t="shared" si="10"/>
        <v>5288363.2220400004</v>
      </c>
      <c r="L22" s="46">
        <f t="shared" si="10"/>
        <v>5288363.2220400004</v>
      </c>
      <c r="M22" s="46">
        <f t="shared" si="10"/>
        <v>5288363.2220400004</v>
      </c>
      <c r="N22" s="46">
        <f t="shared" si="10"/>
        <v>5288363.2220400004</v>
      </c>
      <c r="O22" s="12">
        <f>SUM(C22:N22)</f>
        <v>60752389.258359991</v>
      </c>
      <c r="P22" s="7"/>
      <c r="Q22" s="7"/>
      <c r="R22" s="7"/>
      <c r="S22" s="7"/>
      <c r="T22" s="7"/>
      <c r="U22" s="7"/>
      <c r="V22" s="7"/>
    </row>
    <row r="25" spans="1:22" x14ac:dyDescent="0.25">
      <c r="A25" s="40" t="s">
        <v>58</v>
      </c>
    </row>
    <row r="26" spans="1:22" x14ac:dyDescent="0.25">
      <c r="A26" s="40" t="s">
        <v>62</v>
      </c>
    </row>
    <row r="28" spans="1:22" x14ac:dyDescent="0.25">
      <c r="A28" s="44" t="s">
        <v>63</v>
      </c>
    </row>
    <row r="29" spans="1:22" x14ac:dyDescent="0.25">
      <c r="A29" s="45" t="s">
        <v>64</v>
      </c>
    </row>
  </sheetData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Normal="100" workbookViewId="0">
      <selection sqref="A1:XFD1048576"/>
    </sheetView>
  </sheetViews>
  <sheetFormatPr defaultRowHeight="15" x14ac:dyDescent="0.25"/>
  <cols>
    <col min="1" max="1" width="45" style="1" bestFit="1" customWidth="1"/>
    <col min="2" max="2" width="8" style="1" bestFit="1" customWidth="1"/>
    <col min="3" max="3" width="11.5703125" style="1" bestFit="1" customWidth="1"/>
    <col min="4" max="14" width="10.5703125" style="1" bestFit="1" customWidth="1"/>
    <col min="15" max="15" width="11.5703125" style="1" bestFit="1" customWidth="1"/>
    <col min="16" max="16" width="24.28515625" style="1" bestFit="1" customWidth="1"/>
    <col min="17" max="17" width="9.140625" style="1"/>
    <col min="18" max="18" width="10.5703125" style="1" bestFit="1" customWidth="1"/>
    <col min="19" max="16384" width="9.140625" style="1"/>
  </cols>
  <sheetData>
    <row r="1" spans="1:22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22" x14ac:dyDescent="0.25">
      <c r="A2" s="1" t="s">
        <v>56</v>
      </c>
      <c r="B2" s="1" t="s">
        <v>15</v>
      </c>
      <c r="C2" s="3">
        <f>+$O2/12</f>
        <v>198780</v>
      </c>
      <c r="D2" s="3">
        <f t="shared" ref="D2:N2" si="0">+$O2/12</f>
        <v>198780</v>
      </c>
      <c r="E2" s="3">
        <f t="shared" si="0"/>
        <v>198780</v>
      </c>
      <c r="F2" s="3">
        <f t="shared" si="0"/>
        <v>198780</v>
      </c>
      <c r="G2" s="3">
        <f t="shared" si="0"/>
        <v>198780</v>
      </c>
      <c r="H2" s="3">
        <f t="shared" si="0"/>
        <v>198780</v>
      </c>
      <c r="I2" s="3">
        <f t="shared" si="0"/>
        <v>198780</v>
      </c>
      <c r="J2" s="3">
        <f t="shared" si="0"/>
        <v>198780</v>
      </c>
      <c r="K2" s="3">
        <f t="shared" si="0"/>
        <v>198780</v>
      </c>
      <c r="L2" s="3">
        <f t="shared" si="0"/>
        <v>198780</v>
      </c>
      <c r="M2" s="3">
        <f t="shared" si="0"/>
        <v>198780</v>
      </c>
      <c r="N2" s="3">
        <f t="shared" si="0"/>
        <v>198780</v>
      </c>
      <c r="O2" s="4">
        <v>2385360</v>
      </c>
    </row>
    <row r="3" spans="1:22" x14ac:dyDescent="0.25">
      <c r="C3" s="13">
        <f t="shared" ref="C3:O3" si="1">SUM(C2:C2)</f>
        <v>198780</v>
      </c>
      <c r="D3" s="13">
        <f t="shared" si="1"/>
        <v>198780</v>
      </c>
      <c r="E3" s="13">
        <f t="shared" si="1"/>
        <v>198780</v>
      </c>
      <c r="F3" s="13">
        <f t="shared" si="1"/>
        <v>198780</v>
      </c>
      <c r="G3" s="13">
        <f t="shared" si="1"/>
        <v>198780</v>
      </c>
      <c r="H3" s="13">
        <f t="shared" si="1"/>
        <v>198780</v>
      </c>
      <c r="I3" s="13">
        <f t="shared" si="1"/>
        <v>198780</v>
      </c>
      <c r="J3" s="13">
        <f t="shared" si="1"/>
        <v>198780</v>
      </c>
      <c r="K3" s="13">
        <f t="shared" si="1"/>
        <v>198780</v>
      </c>
      <c r="L3" s="13">
        <f t="shared" si="1"/>
        <v>198780</v>
      </c>
      <c r="M3" s="13">
        <f t="shared" si="1"/>
        <v>198780</v>
      </c>
      <c r="N3" s="13">
        <f t="shared" si="1"/>
        <v>198780</v>
      </c>
      <c r="O3" s="13">
        <f t="shared" si="1"/>
        <v>2385360</v>
      </c>
      <c r="R3" s="6"/>
    </row>
    <row r="4" spans="1:22" x14ac:dyDescent="0.25">
      <c r="O4" s="3"/>
    </row>
    <row r="5" spans="1:22" x14ac:dyDescent="0.25">
      <c r="A5" s="1" t="s">
        <v>60</v>
      </c>
      <c r="C5" s="3">
        <f>$O$5/12</f>
        <v>-7156.079999999999</v>
      </c>
      <c r="D5" s="3">
        <f t="shared" ref="D5:N5" si="2">$O$5/12</f>
        <v>-7156.079999999999</v>
      </c>
      <c r="E5" s="3">
        <f t="shared" si="2"/>
        <v>-7156.079999999999</v>
      </c>
      <c r="F5" s="3">
        <f t="shared" si="2"/>
        <v>-7156.079999999999</v>
      </c>
      <c r="G5" s="3">
        <f t="shared" si="2"/>
        <v>-7156.079999999999</v>
      </c>
      <c r="H5" s="3">
        <f t="shared" si="2"/>
        <v>-7156.079999999999</v>
      </c>
      <c r="I5" s="3">
        <f t="shared" si="2"/>
        <v>-7156.079999999999</v>
      </c>
      <c r="J5" s="3">
        <f t="shared" si="2"/>
        <v>-7156.079999999999</v>
      </c>
      <c r="K5" s="3">
        <f t="shared" si="2"/>
        <v>-7156.079999999999</v>
      </c>
      <c r="L5" s="3">
        <f t="shared" si="2"/>
        <v>-7156.079999999999</v>
      </c>
      <c r="M5" s="3">
        <f t="shared" si="2"/>
        <v>-7156.079999999999</v>
      </c>
      <c r="N5" s="3">
        <f t="shared" si="2"/>
        <v>-7156.079999999999</v>
      </c>
      <c r="O5" s="3">
        <f>-(O3*0.036)</f>
        <v>-85872.959999999992</v>
      </c>
    </row>
    <row r="8" spans="1:22" x14ac:dyDescent="0.25">
      <c r="A8" s="1" t="s">
        <v>18</v>
      </c>
      <c r="C8" s="3">
        <f>$O$8/12</f>
        <v>191623.92</v>
      </c>
      <c r="D8" s="3">
        <f t="shared" ref="D8:N8" si="3">$O$8/12</f>
        <v>191623.92</v>
      </c>
      <c r="E8" s="3">
        <f t="shared" si="3"/>
        <v>191623.92</v>
      </c>
      <c r="F8" s="47">
        <f t="shared" si="3"/>
        <v>191623.92</v>
      </c>
      <c r="G8" s="47">
        <f t="shared" si="3"/>
        <v>191623.92</v>
      </c>
      <c r="H8" s="47">
        <f t="shared" si="3"/>
        <v>191623.92</v>
      </c>
      <c r="I8" s="47">
        <f t="shared" si="3"/>
        <v>191623.92</v>
      </c>
      <c r="J8" s="47">
        <f t="shared" si="3"/>
        <v>191623.92</v>
      </c>
      <c r="K8" s="47">
        <f t="shared" si="3"/>
        <v>191623.92</v>
      </c>
      <c r="L8" s="47">
        <f t="shared" si="3"/>
        <v>191623.92</v>
      </c>
      <c r="M8" s="47">
        <f t="shared" si="3"/>
        <v>191623.92</v>
      </c>
      <c r="N8" s="47">
        <f t="shared" si="3"/>
        <v>191623.92</v>
      </c>
      <c r="O8" s="6">
        <f>O3+O5</f>
        <v>2299487.04</v>
      </c>
    </row>
    <row r="10" spans="1:22" x14ac:dyDescent="0.25">
      <c r="A10" s="7"/>
    </row>
    <row r="11" spans="1:22" x14ac:dyDescent="0.25">
      <c r="A11" s="10" t="s">
        <v>22</v>
      </c>
      <c r="F11" s="7"/>
      <c r="G11" s="7"/>
      <c r="H11" s="7"/>
      <c r="I11" s="7"/>
      <c r="J11" s="7"/>
      <c r="K11" s="7"/>
      <c r="L11" s="7"/>
      <c r="M11" s="7"/>
      <c r="N11" s="7"/>
    </row>
    <row r="12" spans="1:22" x14ac:dyDescent="0.25">
      <c r="A12" s="9" t="s">
        <v>26</v>
      </c>
      <c r="B12" s="7"/>
      <c r="C12" s="42">
        <v>253676.61</v>
      </c>
      <c r="D12" s="42">
        <v>366804.44</v>
      </c>
      <c r="E12" s="42">
        <v>360805.85</v>
      </c>
      <c r="F12" s="11"/>
      <c r="G12" s="11"/>
      <c r="H12" s="11"/>
      <c r="I12" s="11"/>
      <c r="J12" s="11"/>
      <c r="K12" s="11"/>
      <c r="L12" s="11"/>
      <c r="M12" s="11"/>
      <c r="N12" s="11"/>
      <c r="O12" s="3">
        <f>SUM(C12:N12)</f>
        <v>981286.9</v>
      </c>
    </row>
    <row r="13" spans="1:22" x14ac:dyDescent="0.25">
      <c r="F13" s="7"/>
      <c r="G13" s="7"/>
      <c r="H13" s="7"/>
      <c r="I13" s="7"/>
      <c r="J13" s="7"/>
      <c r="K13" s="7"/>
      <c r="L13" s="7"/>
      <c r="M13" s="7"/>
      <c r="N13" s="7"/>
    </row>
    <row r="15" spans="1:22" x14ac:dyDescent="0.25">
      <c r="A15" s="8" t="s">
        <v>24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9" t="s">
        <v>25</v>
      </c>
      <c r="C16" s="41">
        <f>+C12</f>
        <v>253676.61</v>
      </c>
      <c r="D16" s="41">
        <f t="shared" ref="D16:E16" si="4">+D12</f>
        <v>366804.44</v>
      </c>
      <c r="E16" s="41">
        <f t="shared" si="4"/>
        <v>360805.85</v>
      </c>
      <c r="F16" s="46">
        <f>+F3</f>
        <v>198780</v>
      </c>
      <c r="G16" s="46">
        <f t="shared" ref="G16:N16" si="5">+G3</f>
        <v>198780</v>
      </c>
      <c r="H16" s="46">
        <f t="shared" si="5"/>
        <v>198780</v>
      </c>
      <c r="I16" s="46">
        <f t="shared" si="5"/>
        <v>198780</v>
      </c>
      <c r="J16" s="46">
        <f t="shared" si="5"/>
        <v>198780</v>
      </c>
      <c r="K16" s="46">
        <f t="shared" si="5"/>
        <v>198780</v>
      </c>
      <c r="L16" s="46">
        <f t="shared" si="5"/>
        <v>198780</v>
      </c>
      <c r="M16" s="46">
        <f t="shared" si="5"/>
        <v>198780</v>
      </c>
      <c r="N16" s="46">
        <f t="shared" si="5"/>
        <v>198780</v>
      </c>
      <c r="O16" s="12">
        <f>SUM(C16:N16)</f>
        <v>2770306.9</v>
      </c>
      <c r="P16" s="7"/>
      <c r="Q16" s="7"/>
      <c r="R16" s="7"/>
      <c r="S16" s="7"/>
      <c r="T16" s="7"/>
      <c r="U16" s="7"/>
      <c r="V16" s="7"/>
    </row>
    <row r="19" spans="1:1" x14ac:dyDescent="0.25">
      <c r="A19" s="40" t="s">
        <v>58</v>
      </c>
    </row>
    <row r="20" spans="1:1" x14ac:dyDescent="0.25">
      <c r="A20" s="40" t="s">
        <v>62</v>
      </c>
    </row>
    <row r="22" spans="1:1" x14ac:dyDescent="0.25">
      <c r="A22" s="44" t="s">
        <v>63</v>
      </c>
    </row>
    <row r="23" spans="1:1" x14ac:dyDescent="0.25">
      <c r="A23" s="45" t="s">
        <v>64</v>
      </c>
    </row>
  </sheetData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zoomScaleNormal="100" workbookViewId="0">
      <selection sqref="A1:XFD1048576"/>
    </sheetView>
  </sheetViews>
  <sheetFormatPr defaultRowHeight="15" x14ac:dyDescent="0.25"/>
  <cols>
    <col min="1" max="1" width="47" style="1" bestFit="1" customWidth="1"/>
    <col min="2" max="2" width="6.5703125" style="1" bestFit="1" customWidth="1"/>
    <col min="3" max="14" width="8" style="1" bestFit="1" customWidth="1"/>
    <col min="15" max="15" width="9" style="1" bestFit="1" customWidth="1"/>
    <col min="16" max="16" width="19.140625" style="1" bestFit="1" customWidth="1"/>
    <col min="17" max="16384" width="9.140625" style="1"/>
  </cols>
  <sheetData>
    <row r="1" spans="1:22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22" x14ac:dyDescent="0.25">
      <c r="A2" s="1" t="s">
        <v>56</v>
      </c>
      <c r="B2" s="1" t="s">
        <v>16</v>
      </c>
      <c r="C2" s="3">
        <f>+$O2/12</f>
        <v>21210.166666666668</v>
      </c>
      <c r="D2" s="3">
        <f t="shared" ref="D2:N2" si="0">+$O2/12</f>
        <v>21210.166666666668</v>
      </c>
      <c r="E2" s="3">
        <f t="shared" si="0"/>
        <v>21210.166666666668</v>
      </c>
      <c r="F2" s="3">
        <f t="shared" si="0"/>
        <v>21210.166666666668</v>
      </c>
      <c r="G2" s="3">
        <f t="shared" si="0"/>
        <v>21210.166666666668</v>
      </c>
      <c r="H2" s="3">
        <f t="shared" si="0"/>
        <v>21210.166666666668</v>
      </c>
      <c r="I2" s="3">
        <f t="shared" si="0"/>
        <v>21210.166666666668</v>
      </c>
      <c r="J2" s="3">
        <f t="shared" si="0"/>
        <v>21210.166666666668</v>
      </c>
      <c r="K2" s="3">
        <f t="shared" si="0"/>
        <v>21210.166666666668</v>
      </c>
      <c r="L2" s="3">
        <f t="shared" si="0"/>
        <v>21210.166666666668</v>
      </c>
      <c r="M2" s="3">
        <f t="shared" si="0"/>
        <v>21210.166666666668</v>
      </c>
      <c r="N2" s="3">
        <f t="shared" si="0"/>
        <v>21210.166666666668</v>
      </c>
      <c r="O2" s="4">
        <v>254522</v>
      </c>
      <c r="P2" s="1" t="s">
        <v>13</v>
      </c>
    </row>
    <row r="3" spans="1:22" x14ac:dyDescent="0.25">
      <c r="C3" s="13">
        <f t="shared" ref="C3:O3" si="1">SUM(C2:C2)</f>
        <v>21210.166666666668</v>
      </c>
      <c r="D3" s="13">
        <f t="shared" si="1"/>
        <v>21210.166666666668</v>
      </c>
      <c r="E3" s="13">
        <f t="shared" si="1"/>
        <v>21210.166666666668</v>
      </c>
      <c r="F3" s="13">
        <f t="shared" si="1"/>
        <v>21210.166666666668</v>
      </c>
      <c r="G3" s="13">
        <f t="shared" si="1"/>
        <v>21210.166666666668</v>
      </c>
      <c r="H3" s="13">
        <f t="shared" si="1"/>
        <v>21210.166666666668</v>
      </c>
      <c r="I3" s="13">
        <f t="shared" si="1"/>
        <v>21210.166666666668</v>
      </c>
      <c r="J3" s="13">
        <f t="shared" si="1"/>
        <v>21210.166666666668</v>
      </c>
      <c r="K3" s="13">
        <f t="shared" si="1"/>
        <v>21210.166666666668</v>
      </c>
      <c r="L3" s="13">
        <f t="shared" si="1"/>
        <v>21210.166666666668</v>
      </c>
      <c r="M3" s="13">
        <f t="shared" si="1"/>
        <v>21210.166666666668</v>
      </c>
      <c r="N3" s="13">
        <f t="shared" si="1"/>
        <v>21210.166666666668</v>
      </c>
      <c r="O3" s="13">
        <f t="shared" si="1"/>
        <v>254522</v>
      </c>
    </row>
    <row r="4" spans="1:22" x14ac:dyDescent="0.25">
      <c r="O4" s="3"/>
    </row>
    <row r="5" spans="1:22" x14ac:dyDescent="0.25">
      <c r="A5" s="1" t="s">
        <v>61</v>
      </c>
      <c r="C5" s="4">
        <f t="shared" ref="C5:M5" si="2">$O$5/12</f>
        <v>-784.77616666666665</v>
      </c>
      <c r="D5" s="4">
        <f t="shared" si="2"/>
        <v>-784.77616666666665</v>
      </c>
      <c r="E5" s="4">
        <f t="shared" si="2"/>
        <v>-784.77616666666665</v>
      </c>
      <c r="F5" s="4">
        <f t="shared" si="2"/>
        <v>-784.77616666666665</v>
      </c>
      <c r="G5" s="4">
        <f t="shared" si="2"/>
        <v>-784.77616666666665</v>
      </c>
      <c r="H5" s="4">
        <f t="shared" si="2"/>
        <v>-784.77616666666665</v>
      </c>
      <c r="I5" s="4">
        <f t="shared" si="2"/>
        <v>-784.77616666666665</v>
      </c>
      <c r="J5" s="4">
        <f t="shared" si="2"/>
        <v>-784.77616666666665</v>
      </c>
      <c r="K5" s="4">
        <f t="shared" si="2"/>
        <v>-784.77616666666665</v>
      </c>
      <c r="L5" s="4">
        <f t="shared" si="2"/>
        <v>-784.77616666666665</v>
      </c>
      <c r="M5" s="4">
        <f t="shared" si="2"/>
        <v>-784.77616666666665</v>
      </c>
      <c r="N5" s="4">
        <f>$O$5/12</f>
        <v>-784.77616666666665</v>
      </c>
      <c r="O5" s="4">
        <f>-(O3*0.037)</f>
        <v>-9417.3140000000003</v>
      </c>
    </row>
    <row r="8" spans="1:22" x14ac:dyDescent="0.25">
      <c r="A8" s="1" t="s">
        <v>18</v>
      </c>
      <c r="C8" s="3">
        <f t="shared" ref="C8:M8" si="3">$O$8/12</f>
        <v>20425.390499999998</v>
      </c>
      <c r="D8" s="3">
        <f t="shared" si="3"/>
        <v>20425.390499999998</v>
      </c>
      <c r="E8" s="3">
        <f t="shared" si="3"/>
        <v>20425.390499999998</v>
      </c>
      <c r="F8" s="47">
        <f t="shared" si="3"/>
        <v>20425.390499999998</v>
      </c>
      <c r="G8" s="47">
        <f t="shared" si="3"/>
        <v>20425.390499999998</v>
      </c>
      <c r="H8" s="47">
        <f t="shared" si="3"/>
        <v>20425.390499999998</v>
      </c>
      <c r="I8" s="47">
        <f t="shared" si="3"/>
        <v>20425.390499999998</v>
      </c>
      <c r="J8" s="47">
        <f t="shared" si="3"/>
        <v>20425.390499999998</v>
      </c>
      <c r="K8" s="47">
        <f t="shared" si="3"/>
        <v>20425.390499999998</v>
      </c>
      <c r="L8" s="47">
        <f t="shared" si="3"/>
        <v>20425.390499999998</v>
      </c>
      <c r="M8" s="47">
        <f t="shared" si="3"/>
        <v>20425.390499999998</v>
      </c>
      <c r="N8" s="47">
        <f>$O$8/12</f>
        <v>20425.390499999998</v>
      </c>
      <c r="O8" s="6">
        <f>O3+O5</f>
        <v>245104.68599999999</v>
      </c>
    </row>
    <row r="10" spans="1:22" x14ac:dyDescent="0.25">
      <c r="A10" s="7"/>
      <c r="B10" s="7"/>
    </row>
    <row r="11" spans="1:22" x14ac:dyDescent="0.25">
      <c r="A11" s="8" t="s">
        <v>22</v>
      </c>
      <c r="B11" s="7"/>
      <c r="F11" s="7"/>
      <c r="G11" s="7"/>
      <c r="H11" s="7"/>
      <c r="I11" s="7"/>
      <c r="J11" s="7"/>
      <c r="K11" s="7"/>
      <c r="L11" s="7"/>
      <c r="M11" s="7"/>
      <c r="N11" s="7"/>
    </row>
    <row r="12" spans="1:22" x14ac:dyDescent="0.25">
      <c r="A12" s="9" t="s">
        <v>27</v>
      </c>
      <c r="B12" s="7"/>
      <c r="C12" s="42">
        <v>38377.08</v>
      </c>
      <c r="D12" s="42">
        <v>36609.43</v>
      </c>
      <c r="E12" s="42">
        <v>49505.75</v>
      </c>
      <c r="F12" s="11"/>
      <c r="G12" s="11"/>
      <c r="H12" s="11"/>
      <c r="I12" s="11"/>
      <c r="J12" s="11"/>
      <c r="K12" s="11"/>
      <c r="L12" s="11"/>
      <c r="M12" s="11"/>
      <c r="N12" s="11"/>
      <c r="O12" s="3">
        <f>SUM(C12:N12)</f>
        <v>124492.26000000001</v>
      </c>
    </row>
    <row r="13" spans="1:22" x14ac:dyDescent="0.25">
      <c r="A13" s="7"/>
      <c r="B13" s="7"/>
      <c r="F13" s="7"/>
      <c r="G13" s="7"/>
      <c r="H13" s="7"/>
      <c r="I13" s="7"/>
      <c r="J13" s="7"/>
      <c r="K13" s="7"/>
      <c r="L13" s="7"/>
      <c r="M13" s="7"/>
      <c r="N13" s="7"/>
    </row>
    <row r="14" spans="1:22" x14ac:dyDescent="0.25">
      <c r="A14" s="8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9" t="s">
        <v>25</v>
      </c>
      <c r="C15" s="41">
        <f>+C12</f>
        <v>38377.08</v>
      </c>
      <c r="D15" s="41">
        <f t="shared" ref="D15:E15" si="4">+D12</f>
        <v>36609.43</v>
      </c>
      <c r="E15" s="41">
        <f t="shared" si="4"/>
        <v>49505.75</v>
      </c>
      <c r="F15" s="46">
        <f>+F3</f>
        <v>21210.166666666668</v>
      </c>
      <c r="G15" s="46">
        <f t="shared" ref="G15:N15" si="5">+G3</f>
        <v>21210.166666666668</v>
      </c>
      <c r="H15" s="46">
        <f t="shared" si="5"/>
        <v>21210.166666666668</v>
      </c>
      <c r="I15" s="46">
        <f t="shared" si="5"/>
        <v>21210.166666666668</v>
      </c>
      <c r="J15" s="46">
        <f t="shared" si="5"/>
        <v>21210.166666666668</v>
      </c>
      <c r="K15" s="46">
        <f t="shared" si="5"/>
        <v>21210.166666666668</v>
      </c>
      <c r="L15" s="46">
        <f t="shared" si="5"/>
        <v>21210.166666666668</v>
      </c>
      <c r="M15" s="46">
        <f t="shared" si="5"/>
        <v>21210.166666666668</v>
      </c>
      <c r="N15" s="46">
        <f t="shared" si="5"/>
        <v>21210.166666666668</v>
      </c>
      <c r="O15" s="12">
        <f>SUM(C15:N15)</f>
        <v>315383.76</v>
      </c>
      <c r="P15" s="7"/>
      <c r="Q15" s="7"/>
      <c r="R15" s="7"/>
      <c r="S15" s="7"/>
      <c r="T15" s="7"/>
      <c r="U15" s="7"/>
      <c r="V15" s="7"/>
    </row>
    <row r="18" spans="1:1" x14ac:dyDescent="0.25">
      <c r="A18" s="40" t="s">
        <v>58</v>
      </c>
    </row>
    <row r="20" spans="1:1" x14ac:dyDescent="0.25">
      <c r="A20" s="44" t="s">
        <v>63</v>
      </c>
    </row>
    <row r="21" spans="1:1" x14ac:dyDescent="0.25">
      <c r="A21" s="45" t="s">
        <v>64</v>
      </c>
    </row>
  </sheetData>
  <pageMargins left="0.7" right="0.7" top="0.75" bottom="0.7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workbookViewId="0">
      <selection sqref="A1:XFD1048576"/>
    </sheetView>
  </sheetViews>
  <sheetFormatPr defaultRowHeight="15" x14ac:dyDescent="0.25"/>
  <cols>
    <col min="1" max="1" width="25.5703125" style="1" bestFit="1" customWidth="1"/>
    <col min="2" max="4" width="8" style="1" bestFit="1" customWidth="1"/>
    <col min="5" max="5" width="9" style="1" bestFit="1" customWidth="1"/>
    <col min="6" max="14" width="8" style="1" bestFit="1" customWidth="1"/>
    <col min="15" max="15" width="9" style="1" bestFit="1" customWidth="1"/>
    <col min="16" max="16" width="24.28515625" style="1" bestFit="1" customWidth="1"/>
    <col min="17" max="16384" width="9.140625" style="1"/>
  </cols>
  <sheetData>
    <row r="1" spans="1:15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x14ac:dyDescent="0.25">
      <c r="A2" s="8" t="s">
        <v>19</v>
      </c>
      <c r="B2" s="7"/>
    </row>
    <row r="3" spans="1:15" x14ac:dyDescent="0.25">
      <c r="A3" s="9" t="s">
        <v>28</v>
      </c>
      <c r="B3" s="7"/>
      <c r="C3" s="3">
        <v>46480.34</v>
      </c>
      <c r="D3" s="3">
        <v>31536.639999999999</v>
      </c>
      <c r="E3" s="3">
        <v>45442.19</v>
      </c>
      <c r="F3" s="3">
        <v>54940.78</v>
      </c>
      <c r="G3" s="3">
        <v>37606</v>
      </c>
      <c r="H3" s="3">
        <v>33520.370000000003</v>
      </c>
      <c r="I3" s="3">
        <v>36696.33</v>
      </c>
      <c r="J3" s="3">
        <v>34108.99</v>
      </c>
      <c r="K3" s="3">
        <v>28600.38</v>
      </c>
      <c r="L3" s="3">
        <v>40070.61</v>
      </c>
      <c r="M3" s="3">
        <v>33257.19</v>
      </c>
      <c r="N3" s="3">
        <v>31350.95</v>
      </c>
      <c r="O3" s="3">
        <f t="shared" ref="O3:O4" si="0">SUM(C3:N3)</f>
        <v>453610.77</v>
      </c>
    </row>
    <row r="4" spans="1:15" x14ac:dyDescent="0.25">
      <c r="A4" s="7" t="s">
        <v>29</v>
      </c>
      <c r="B4" s="7"/>
      <c r="C4" s="3">
        <v>51783.17</v>
      </c>
      <c r="D4" s="3">
        <v>25979.200000000001</v>
      </c>
      <c r="E4" s="3">
        <v>1143.76</v>
      </c>
      <c r="F4" s="3">
        <v>26436.639999999999</v>
      </c>
      <c r="G4" s="3">
        <v>55449.85</v>
      </c>
      <c r="H4" s="3">
        <v>1205.44</v>
      </c>
      <c r="I4" s="3">
        <v>27262.77</v>
      </c>
      <c r="J4" s="3">
        <v>27816.5</v>
      </c>
      <c r="K4" s="3">
        <v>26676.42</v>
      </c>
      <c r="L4" s="3">
        <v>27204.47</v>
      </c>
      <c r="M4" s="3">
        <v>26716.93</v>
      </c>
      <c r="N4" s="3">
        <v>26997.06</v>
      </c>
      <c r="O4" s="3">
        <f t="shared" si="0"/>
        <v>324672.20999999996</v>
      </c>
    </row>
    <row r="5" spans="1:15" x14ac:dyDescent="0.25">
      <c r="A5" s="7"/>
      <c r="B5" s="7"/>
      <c r="C5" s="5">
        <f>SUM(C3:C4)</f>
        <v>98263.51</v>
      </c>
      <c r="D5" s="5">
        <f t="shared" ref="D5:O5" si="1">SUM(D3:D4)</f>
        <v>57515.839999999997</v>
      </c>
      <c r="E5" s="5">
        <f t="shared" si="1"/>
        <v>46585.950000000004</v>
      </c>
      <c r="F5" s="5">
        <f t="shared" si="1"/>
        <v>81377.42</v>
      </c>
      <c r="G5" s="5">
        <f t="shared" si="1"/>
        <v>93055.85</v>
      </c>
      <c r="H5" s="5">
        <f t="shared" si="1"/>
        <v>34725.810000000005</v>
      </c>
      <c r="I5" s="5">
        <f t="shared" si="1"/>
        <v>63959.100000000006</v>
      </c>
      <c r="J5" s="5">
        <f t="shared" si="1"/>
        <v>61925.49</v>
      </c>
      <c r="K5" s="5">
        <f t="shared" si="1"/>
        <v>55276.800000000003</v>
      </c>
      <c r="L5" s="5">
        <f t="shared" si="1"/>
        <v>67275.08</v>
      </c>
      <c r="M5" s="5">
        <f t="shared" si="1"/>
        <v>59974.12</v>
      </c>
      <c r="N5" s="5">
        <f t="shared" si="1"/>
        <v>58348.01</v>
      </c>
      <c r="O5" s="5">
        <f t="shared" si="1"/>
        <v>778282.98</v>
      </c>
    </row>
    <row r="6" spans="1:15" x14ac:dyDescent="0.25">
      <c r="A6" s="7"/>
      <c r="B6" s="7"/>
    </row>
    <row r="7" spans="1:15" x14ac:dyDescent="0.25">
      <c r="A7" s="8" t="s">
        <v>22</v>
      </c>
      <c r="B7" s="7"/>
      <c r="F7" s="7"/>
      <c r="G7" s="7"/>
      <c r="H7" s="7"/>
      <c r="I7" s="7"/>
      <c r="J7" s="7"/>
      <c r="K7" s="7"/>
      <c r="L7" s="7"/>
      <c r="M7" s="7"/>
      <c r="N7" s="7"/>
      <c r="O7" s="3"/>
    </row>
    <row r="8" spans="1:15" x14ac:dyDescent="0.25">
      <c r="A8" s="9" t="s">
        <v>28</v>
      </c>
      <c r="B8" s="7"/>
      <c r="C8" s="3">
        <v>85460.94</v>
      </c>
      <c r="D8" s="3">
        <v>68726.87</v>
      </c>
      <c r="E8" s="3">
        <v>71740.97</v>
      </c>
      <c r="F8" s="11"/>
      <c r="G8" s="11"/>
      <c r="H8" s="11"/>
      <c r="I8" s="11"/>
      <c r="J8" s="11"/>
      <c r="K8" s="11"/>
      <c r="L8" s="11"/>
      <c r="M8" s="11"/>
      <c r="N8" s="11"/>
      <c r="O8" s="3">
        <f t="shared" ref="O8:O9" si="2">SUM(C8:N8)</f>
        <v>225928.78</v>
      </c>
    </row>
    <row r="9" spans="1:15" x14ac:dyDescent="0.25">
      <c r="A9" s="7" t="s">
        <v>29</v>
      </c>
      <c r="B9" s="7"/>
      <c r="C9" s="3">
        <v>13738.09</v>
      </c>
      <c r="D9" s="3">
        <v>13550.5</v>
      </c>
      <c r="E9" s="3">
        <v>61407.62</v>
      </c>
      <c r="F9" s="7"/>
      <c r="G9" s="7"/>
      <c r="H9" s="7"/>
      <c r="I9" s="7"/>
      <c r="J9" s="7"/>
      <c r="K9" s="7"/>
      <c r="L9" s="7"/>
      <c r="M9" s="7"/>
      <c r="N9" s="7"/>
      <c r="O9" s="3">
        <f t="shared" si="2"/>
        <v>88696.21</v>
      </c>
    </row>
    <row r="10" spans="1:15" x14ac:dyDescent="0.25">
      <c r="A10" s="7"/>
      <c r="B10" s="7"/>
      <c r="C10" s="5">
        <f>SUM(C8:C9)</f>
        <v>99199.03</v>
      </c>
      <c r="D10" s="5">
        <f t="shared" ref="D10:E10" si="3">SUM(D8:D9)</f>
        <v>82277.37</v>
      </c>
      <c r="E10" s="5">
        <f t="shared" si="3"/>
        <v>133148.59</v>
      </c>
      <c r="F10" s="12"/>
      <c r="G10" s="12"/>
      <c r="H10" s="12"/>
      <c r="I10" s="12"/>
      <c r="J10" s="12"/>
      <c r="K10" s="12"/>
      <c r="L10" s="12"/>
      <c r="M10" s="12"/>
      <c r="N10" s="12"/>
      <c r="O10" s="5">
        <f t="shared" ref="O10" si="4">SUM(O8:O9)</f>
        <v>314624.99</v>
      </c>
    </row>
    <row r="11" spans="1:15" x14ac:dyDescent="0.25">
      <c r="A11" s="7"/>
      <c r="B11" s="7"/>
      <c r="F11" s="7"/>
      <c r="G11" s="7"/>
      <c r="H11" s="7"/>
      <c r="I11" s="7"/>
      <c r="J11" s="7"/>
      <c r="K11" s="7"/>
      <c r="L11" s="7"/>
      <c r="M11" s="7"/>
      <c r="N11" s="7"/>
    </row>
    <row r="12" spans="1:15" x14ac:dyDescent="0.25">
      <c r="A12" s="8" t="s">
        <v>23</v>
      </c>
    </row>
    <row r="13" spans="1:15" x14ac:dyDescent="0.25">
      <c r="A13" s="9" t="s">
        <v>28</v>
      </c>
      <c r="B13" s="7"/>
      <c r="C13" s="3">
        <f>+C8</f>
        <v>85460.94</v>
      </c>
      <c r="D13" s="3">
        <f t="shared" ref="D13:E13" si="5">+D8</f>
        <v>68726.87</v>
      </c>
      <c r="E13" s="3">
        <f t="shared" si="5"/>
        <v>71740.97</v>
      </c>
      <c r="F13" s="3">
        <f>+F3</f>
        <v>54940.78</v>
      </c>
      <c r="G13" s="3">
        <f t="shared" ref="G13:N13" si="6">+G3</f>
        <v>37606</v>
      </c>
      <c r="H13" s="3">
        <f t="shared" si="6"/>
        <v>33520.370000000003</v>
      </c>
      <c r="I13" s="3">
        <f t="shared" si="6"/>
        <v>36696.33</v>
      </c>
      <c r="J13" s="3">
        <f t="shared" si="6"/>
        <v>34108.99</v>
      </c>
      <c r="K13" s="3">
        <f t="shared" si="6"/>
        <v>28600.38</v>
      </c>
      <c r="L13" s="3">
        <f t="shared" si="6"/>
        <v>40070.61</v>
      </c>
      <c r="M13" s="3">
        <f t="shared" si="6"/>
        <v>33257.19</v>
      </c>
      <c r="N13" s="3">
        <f t="shared" si="6"/>
        <v>31350.95</v>
      </c>
      <c r="O13" s="3">
        <f t="shared" ref="O13:O14" si="7">SUM(C13:N13)</f>
        <v>556080.37999999989</v>
      </c>
    </row>
    <row r="14" spans="1:15" x14ac:dyDescent="0.25">
      <c r="A14" s="7" t="s">
        <v>29</v>
      </c>
      <c r="B14" s="7"/>
      <c r="C14" s="3">
        <f t="shared" ref="C14:E14" si="8">+C9</f>
        <v>13738.09</v>
      </c>
      <c r="D14" s="3">
        <f t="shared" si="8"/>
        <v>13550.5</v>
      </c>
      <c r="E14" s="3">
        <f t="shared" si="8"/>
        <v>61407.62</v>
      </c>
      <c r="F14" s="3">
        <f t="shared" ref="F14:N14" si="9">+F4</f>
        <v>26436.639999999999</v>
      </c>
      <c r="G14" s="3">
        <f t="shared" si="9"/>
        <v>55449.85</v>
      </c>
      <c r="H14" s="3">
        <f t="shared" si="9"/>
        <v>1205.44</v>
      </c>
      <c r="I14" s="3">
        <f t="shared" si="9"/>
        <v>27262.77</v>
      </c>
      <c r="J14" s="3">
        <f t="shared" si="9"/>
        <v>27816.5</v>
      </c>
      <c r="K14" s="3">
        <f t="shared" si="9"/>
        <v>26676.42</v>
      </c>
      <c r="L14" s="3">
        <f t="shared" si="9"/>
        <v>27204.47</v>
      </c>
      <c r="M14" s="3">
        <f t="shared" si="9"/>
        <v>26716.93</v>
      </c>
      <c r="N14" s="3">
        <f t="shared" si="9"/>
        <v>26997.06</v>
      </c>
      <c r="O14" s="3">
        <f t="shared" si="7"/>
        <v>334462.29000000004</v>
      </c>
    </row>
    <row r="15" spans="1:15" x14ac:dyDescent="0.25">
      <c r="A15" s="7"/>
      <c r="B15" s="7"/>
      <c r="C15" s="5">
        <f>SUM(C13:C14)</f>
        <v>99199.03</v>
      </c>
      <c r="D15" s="5">
        <f t="shared" ref="D15:O15" si="10">SUM(D13:D14)</f>
        <v>82277.37</v>
      </c>
      <c r="E15" s="5">
        <f t="shared" si="10"/>
        <v>133148.59</v>
      </c>
      <c r="F15" s="5">
        <f t="shared" si="10"/>
        <v>81377.42</v>
      </c>
      <c r="G15" s="5">
        <f t="shared" si="10"/>
        <v>93055.85</v>
      </c>
      <c r="H15" s="5">
        <f t="shared" si="10"/>
        <v>34725.810000000005</v>
      </c>
      <c r="I15" s="5">
        <f t="shared" si="10"/>
        <v>63959.100000000006</v>
      </c>
      <c r="J15" s="5">
        <f t="shared" si="10"/>
        <v>61925.49</v>
      </c>
      <c r="K15" s="5">
        <f t="shared" si="10"/>
        <v>55276.800000000003</v>
      </c>
      <c r="L15" s="5">
        <f t="shared" si="10"/>
        <v>67275.08</v>
      </c>
      <c r="M15" s="5">
        <f t="shared" si="10"/>
        <v>59974.12</v>
      </c>
      <c r="N15" s="5">
        <f t="shared" si="10"/>
        <v>58348.01</v>
      </c>
      <c r="O15" s="5">
        <f t="shared" si="10"/>
        <v>890542.66999999993</v>
      </c>
    </row>
  </sheetData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Normal="100" workbookViewId="0">
      <selection sqref="A1:XFD1048576"/>
    </sheetView>
  </sheetViews>
  <sheetFormatPr defaultRowHeight="15" x14ac:dyDescent="0.25"/>
  <cols>
    <col min="1" max="1" width="29.28515625" style="1" bestFit="1" customWidth="1"/>
    <col min="2" max="2" width="8" style="1" bestFit="1" customWidth="1"/>
    <col min="3" max="14" width="10.5703125" style="1" bestFit="1" customWidth="1"/>
    <col min="15" max="15" width="11.5703125" style="1" bestFit="1" customWidth="1"/>
    <col min="16" max="16" width="4.5703125" style="1" bestFit="1" customWidth="1"/>
    <col min="17" max="16384" width="9.140625" style="1"/>
  </cols>
  <sheetData>
    <row r="1" spans="1:16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6" x14ac:dyDescent="0.25">
      <c r="A2" s="8" t="s">
        <v>19</v>
      </c>
      <c r="B2" s="7"/>
    </row>
    <row r="3" spans="1:16" x14ac:dyDescent="0.25">
      <c r="A3" s="9" t="s">
        <v>30</v>
      </c>
      <c r="B3" s="7"/>
      <c r="C3" s="3">
        <v>1798487.86</v>
      </c>
      <c r="D3" s="3">
        <v>1614598.04</v>
      </c>
      <c r="E3" s="3">
        <v>1812022.42</v>
      </c>
      <c r="F3" s="3">
        <v>1819005.7</v>
      </c>
      <c r="G3" s="3">
        <v>1731054.95</v>
      </c>
      <c r="H3" s="3">
        <v>1805225.61</v>
      </c>
      <c r="I3" s="3">
        <v>1906939.17</v>
      </c>
      <c r="J3" s="3">
        <v>1706602.23</v>
      </c>
      <c r="K3" s="3">
        <v>1828387.16</v>
      </c>
      <c r="L3" s="3">
        <v>1823507</v>
      </c>
      <c r="M3" s="3">
        <v>1706333.56</v>
      </c>
      <c r="N3" s="3">
        <v>1909978.46</v>
      </c>
      <c r="O3" s="3">
        <f>SUM(C3:N3)</f>
        <v>21462142.16</v>
      </c>
    </row>
    <row r="4" spans="1:16" x14ac:dyDescent="0.25">
      <c r="A4" s="9" t="s">
        <v>31</v>
      </c>
      <c r="B4" s="7"/>
      <c r="C4" s="3">
        <v>20434.009999999998</v>
      </c>
      <c r="D4" s="3">
        <v>20433.93</v>
      </c>
      <c r="E4" s="3">
        <v>20434.009999999998</v>
      </c>
      <c r="F4" s="3">
        <v>20433.650000000001</v>
      </c>
      <c r="G4" s="3">
        <v>20433.439999999999</v>
      </c>
      <c r="H4" s="3">
        <v>20433.400000000001</v>
      </c>
      <c r="I4" s="3">
        <v>20432.79</v>
      </c>
      <c r="J4" s="3">
        <v>20432.71</v>
      </c>
      <c r="K4" s="3">
        <v>20432.79</v>
      </c>
      <c r="L4" s="3">
        <v>20432.169999999998</v>
      </c>
      <c r="M4" s="3">
        <v>20432.09</v>
      </c>
      <c r="N4" s="3">
        <v>20435.73</v>
      </c>
      <c r="O4" s="3">
        <f t="shared" ref="O4:O5" si="0">SUM(C4:N4)</f>
        <v>245200.72000000003</v>
      </c>
    </row>
    <row r="5" spans="1:16" x14ac:dyDescent="0.25">
      <c r="A5" s="9" t="s">
        <v>32</v>
      </c>
      <c r="B5" s="7"/>
      <c r="C5" s="3">
        <v>1004415.89</v>
      </c>
      <c r="D5" s="3">
        <v>857605.02</v>
      </c>
      <c r="E5" s="3">
        <v>1022900.43</v>
      </c>
      <c r="F5" s="3">
        <v>1057615.21</v>
      </c>
      <c r="G5" s="3">
        <v>955808.01</v>
      </c>
      <c r="H5" s="3">
        <v>1041075.28</v>
      </c>
      <c r="I5" s="3">
        <v>1148684.5900000001</v>
      </c>
      <c r="J5" s="3">
        <v>985292.81</v>
      </c>
      <c r="K5" s="3">
        <v>1044306.57</v>
      </c>
      <c r="L5" s="3">
        <v>1022665.9</v>
      </c>
      <c r="M5" s="3">
        <v>961916.73</v>
      </c>
      <c r="N5" s="3">
        <v>1111093.32</v>
      </c>
      <c r="O5" s="3">
        <f t="shared" si="0"/>
        <v>12213379.760000002</v>
      </c>
    </row>
    <row r="6" spans="1:16" x14ac:dyDescent="0.25">
      <c r="A6" s="9"/>
      <c r="B6" s="7"/>
      <c r="C6" s="13">
        <f>SUM(C3:C5)</f>
        <v>2823337.7600000002</v>
      </c>
      <c r="D6" s="13">
        <f t="shared" ref="D6:O6" si="1">SUM(D3:D5)</f>
        <v>2492636.9900000002</v>
      </c>
      <c r="E6" s="13">
        <f t="shared" si="1"/>
        <v>2855356.86</v>
      </c>
      <c r="F6" s="13">
        <f t="shared" si="1"/>
        <v>2897054.5599999996</v>
      </c>
      <c r="G6" s="13">
        <f t="shared" si="1"/>
        <v>2707296.4</v>
      </c>
      <c r="H6" s="13">
        <f t="shared" si="1"/>
        <v>2866734.29</v>
      </c>
      <c r="I6" s="13">
        <f t="shared" si="1"/>
        <v>3076056.55</v>
      </c>
      <c r="J6" s="13">
        <f t="shared" si="1"/>
        <v>2712327.75</v>
      </c>
      <c r="K6" s="13">
        <f t="shared" si="1"/>
        <v>2893126.52</v>
      </c>
      <c r="L6" s="13">
        <f t="shared" si="1"/>
        <v>2866605.07</v>
      </c>
      <c r="M6" s="13">
        <f t="shared" si="1"/>
        <v>2688682.38</v>
      </c>
      <c r="N6" s="13">
        <f t="shared" si="1"/>
        <v>3041507.51</v>
      </c>
      <c r="O6" s="13">
        <f t="shared" si="1"/>
        <v>33920722.640000001</v>
      </c>
    </row>
    <row r="7" spans="1:16" x14ac:dyDescent="0.25">
      <c r="A7" s="7"/>
      <c r="B7" s="7"/>
    </row>
    <row r="8" spans="1:16" x14ac:dyDescent="0.25">
      <c r="A8" s="8" t="s">
        <v>22</v>
      </c>
      <c r="B8" s="7"/>
      <c r="F8" s="7"/>
      <c r="G8" s="7"/>
      <c r="H8" s="7"/>
      <c r="I8" s="7"/>
      <c r="J8" s="7"/>
      <c r="K8" s="7"/>
      <c r="L8" s="7"/>
      <c r="M8" s="7"/>
      <c r="N8" s="7"/>
    </row>
    <row r="9" spans="1:16" x14ac:dyDescent="0.25">
      <c r="A9" s="9" t="s">
        <v>30</v>
      </c>
      <c r="B9" s="7"/>
      <c r="C9" s="3">
        <v>1570470.95</v>
      </c>
      <c r="D9" s="3">
        <v>1346176.08</v>
      </c>
      <c r="E9" s="3">
        <v>1772771.48</v>
      </c>
      <c r="F9" s="11"/>
      <c r="G9" s="11"/>
      <c r="H9" s="11"/>
      <c r="I9" s="11"/>
      <c r="J9" s="11"/>
      <c r="K9" s="11"/>
      <c r="L9" s="11"/>
      <c r="M9" s="11"/>
      <c r="N9" s="11"/>
      <c r="O9" s="3">
        <f>SUM(C9:N9)</f>
        <v>4689418.51</v>
      </c>
      <c r="P9" s="17">
        <f>+O9/O12</f>
        <v>0.58021625175916092</v>
      </c>
    </row>
    <row r="10" spans="1:16" x14ac:dyDescent="0.25">
      <c r="A10" s="9" t="s">
        <v>31</v>
      </c>
      <c r="B10" s="7"/>
      <c r="C10" s="3">
        <v>0</v>
      </c>
      <c r="D10" s="3">
        <v>0</v>
      </c>
      <c r="E10" s="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3">
        <f t="shared" ref="O10:O11" si="2">SUM(C10:N10)</f>
        <v>0</v>
      </c>
    </row>
    <row r="11" spans="1:16" x14ac:dyDescent="0.25">
      <c r="A11" s="9" t="s">
        <v>32</v>
      </c>
      <c r="B11" s="7"/>
      <c r="C11" s="3">
        <v>1094787.06</v>
      </c>
      <c r="D11" s="3">
        <v>1086199.8899999999</v>
      </c>
      <c r="E11" s="3">
        <v>1211785.44</v>
      </c>
      <c r="F11" s="11"/>
      <c r="G11" s="11"/>
      <c r="H11" s="11"/>
      <c r="I11" s="11"/>
      <c r="J11" s="11"/>
      <c r="K11" s="11"/>
      <c r="L11" s="11"/>
      <c r="M11" s="11"/>
      <c r="N11" s="11"/>
      <c r="O11" s="3">
        <f t="shared" si="2"/>
        <v>3392772.39</v>
      </c>
      <c r="P11" s="17">
        <f>+O11/O12</f>
        <v>0.41978374824083903</v>
      </c>
    </row>
    <row r="12" spans="1:16" x14ac:dyDescent="0.25">
      <c r="A12" s="9"/>
      <c r="B12" s="7"/>
      <c r="C12" s="13">
        <f>SUM(C9:C11)</f>
        <v>2665258.0099999998</v>
      </c>
      <c r="D12" s="13">
        <f t="shared" ref="D12:E12" si="3">SUM(D9:D11)</f>
        <v>2432375.9699999997</v>
      </c>
      <c r="E12" s="13">
        <f t="shared" si="3"/>
        <v>2984556.92</v>
      </c>
      <c r="F12" s="11"/>
      <c r="G12" s="11"/>
      <c r="H12" s="11"/>
      <c r="I12" s="11"/>
      <c r="J12" s="11"/>
      <c r="K12" s="11"/>
      <c r="L12" s="11"/>
      <c r="M12" s="11"/>
      <c r="N12" s="11"/>
      <c r="O12" s="13">
        <f t="shared" ref="O12" si="4">SUM(O9:O11)</f>
        <v>8082190.9000000004</v>
      </c>
    </row>
    <row r="13" spans="1:16" x14ac:dyDescent="0.25">
      <c r="A13" s="7"/>
      <c r="B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5">
      <c r="A14" s="8" t="s">
        <v>23</v>
      </c>
    </row>
    <row r="15" spans="1:16" x14ac:dyDescent="0.25">
      <c r="A15" s="9" t="s">
        <v>30</v>
      </c>
      <c r="B15" s="7"/>
      <c r="C15" s="3">
        <f>+C9</f>
        <v>1570470.95</v>
      </c>
      <c r="D15" s="3">
        <f>+D9</f>
        <v>1346176.08</v>
      </c>
      <c r="E15" s="3">
        <f>+E9</f>
        <v>1772771.48</v>
      </c>
      <c r="F15" s="3">
        <f t="shared" ref="F15:N17" si="5">+F3</f>
        <v>1819005.7</v>
      </c>
      <c r="G15" s="3">
        <f t="shared" si="5"/>
        <v>1731054.95</v>
      </c>
      <c r="H15" s="3">
        <f t="shared" si="5"/>
        <v>1805225.61</v>
      </c>
      <c r="I15" s="3">
        <f t="shared" si="5"/>
        <v>1906939.17</v>
      </c>
      <c r="J15" s="3">
        <f t="shared" si="5"/>
        <v>1706602.23</v>
      </c>
      <c r="K15" s="3">
        <f t="shared" si="5"/>
        <v>1828387.16</v>
      </c>
      <c r="L15" s="3">
        <f t="shared" si="5"/>
        <v>1823507</v>
      </c>
      <c r="M15" s="3">
        <f t="shared" si="5"/>
        <v>1706333.56</v>
      </c>
      <c r="N15" s="3">
        <f t="shared" si="5"/>
        <v>1909978.46</v>
      </c>
      <c r="O15" s="3">
        <f>SUM(C15:N15)</f>
        <v>20926452.349999998</v>
      </c>
    </row>
    <row r="16" spans="1:16" x14ac:dyDescent="0.25">
      <c r="A16" s="9" t="s">
        <v>31</v>
      </c>
      <c r="B16" s="7"/>
      <c r="C16" s="3">
        <f t="shared" ref="C16:E17" si="6">+C10</f>
        <v>0</v>
      </c>
      <c r="D16" s="3">
        <f t="shared" si="6"/>
        <v>0</v>
      </c>
      <c r="E16" s="3">
        <f t="shared" si="6"/>
        <v>0</v>
      </c>
      <c r="F16" s="3">
        <f t="shared" si="5"/>
        <v>20433.650000000001</v>
      </c>
      <c r="G16" s="3">
        <f t="shared" si="5"/>
        <v>20433.439999999999</v>
      </c>
      <c r="H16" s="3">
        <f t="shared" si="5"/>
        <v>20433.400000000001</v>
      </c>
      <c r="I16" s="3">
        <f t="shared" si="5"/>
        <v>20432.79</v>
      </c>
      <c r="J16" s="3">
        <f t="shared" si="5"/>
        <v>20432.71</v>
      </c>
      <c r="K16" s="3">
        <f t="shared" si="5"/>
        <v>20432.79</v>
      </c>
      <c r="L16" s="3">
        <f t="shared" si="5"/>
        <v>20432.169999999998</v>
      </c>
      <c r="M16" s="3">
        <f t="shared" si="5"/>
        <v>20432.09</v>
      </c>
      <c r="N16" s="3">
        <f t="shared" si="5"/>
        <v>20435.73</v>
      </c>
      <c r="O16" s="3">
        <f t="shared" ref="O16:O17" si="7">SUM(C16:N16)</f>
        <v>183898.77000000002</v>
      </c>
    </row>
    <row r="17" spans="1:15" x14ac:dyDescent="0.25">
      <c r="A17" s="9" t="s">
        <v>32</v>
      </c>
      <c r="B17" s="7"/>
      <c r="C17" s="3">
        <f t="shared" si="6"/>
        <v>1094787.06</v>
      </c>
      <c r="D17" s="3">
        <f t="shared" si="6"/>
        <v>1086199.8899999999</v>
      </c>
      <c r="E17" s="3">
        <f t="shared" si="6"/>
        <v>1211785.44</v>
      </c>
      <c r="F17" s="3">
        <f t="shared" si="5"/>
        <v>1057615.21</v>
      </c>
      <c r="G17" s="3">
        <f t="shared" si="5"/>
        <v>955808.01</v>
      </c>
      <c r="H17" s="3">
        <f t="shared" si="5"/>
        <v>1041075.28</v>
      </c>
      <c r="I17" s="3">
        <f t="shared" si="5"/>
        <v>1148684.5900000001</v>
      </c>
      <c r="J17" s="3">
        <f t="shared" si="5"/>
        <v>985292.81</v>
      </c>
      <c r="K17" s="3">
        <f t="shared" si="5"/>
        <v>1044306.57</v>
      </c>
      <c r="L17" s="3">
        <f t="shared" si="5"/>
        <v>1022665.9</v>
      </c>
      <c r="M17" s="3">
        <f t="shared" si="5"/>
        <v>961916.73</v>
      </c>
      <c r="N17" s="3">
        <f t="shared" si="5"/>
        <v>1111093.32</v>
      </c>
      <c r="O17" s="3">
        <f t="shared" si="7"/>
        <v>12721230.810000001</v>
      </c>
    </row>
    <row r="18" spans="1:15" x14ac:dyDescent="0.25">
      <c r="C18" s="13">
        <f>SUM(C15:C17)</f>
        <v>2665258.0099999998</v>
      </c>
      <c r="D18" s="13">
        <f t="shared" ref="D18:O18" si="8">SUM(D15:D17)</f>
        <v>2432375.9699999997</v>
      </c>
      <c r="E18" s="13">
        <f t="shared" si="8"/>
        <v>2984556.92</v>
      </c>
      <c r="F18" s="13">
        <f t="shared" si="8"/>
        <v>2897054.5599999996</v>
      </c>
      <c r="G18" s="13">
        <f t="shared" si="8"/>
        <v>2707296.4</v>
      </c>
      <c r="H18" s="13">
        <f t="shared" si="8"/>
        <v>2866734.29</v>
      </c>
      <c r="I18" s="13">
        <f t="shared" si="8"/>
        <v>3076056.55</v>
      </c>
      <c r="J18" s="13">
        <f t="shared" si="8"/>
        <v>2712327.75</v>
      </c>
      <c r="K18" s="13">
        <f t="shared" si="8"/>
        <v>2893126.52</v>
      </c>
      <c r="L18" s="13">
        <f t="shared" si="8"/>
        <v>2866605.07</v>
      </c>
      <c r="M18" s="13">
        <f t="shared" si="8"/>
        <v>2688682.38</v>
      </c>
      <c r="N18" s="13">
        <f t="shared" si="8"/>
        <v>3041507.51</v>
      </c>
      <c r="O18" s="13">
        <f t="shared" si="8"/>
        <v>33831581.93</v>
      </c>
    </row>
    <row r="22" spans="1:15" x14ac:dyDescent="0.25">
      <c r="A22" s="8" t="s">
        <v>54</v>
      </c>
    </row>
    <row r="23" spans="1:15" x14ac:dyDescent="0.25">
      <c r="A23" s="9" t="s">
        <v>30</v>
      </c>
      <c r="B23" s="7"/>
      <c r="C23" s="3">
        <f>+C15</f>
        <v>1570470.95</v>
      </c>
      <c r="D23" s="3">
        <f t="shared" ref="D23:E23" si="9">+D15</f>
        <v>1346176.08</v>
      </c>
      <c r="E23" s="3">
        <f t="shared" si="9"/>
        <v>1772771.48</v>
      </c>
      <c r="F23" s="3">
        <f>+(F15+F17)*$P9</f>
        <v>1669062.2021322267</v>
      </c>
      <c r="G23" s="3">
        <f t="shared" ref="G23:N23" si="10">+(G15+G17)*$P9</f>
        <v>1558961.5556417243</v>
      </c>
      <c r="H23" s="3">
        <f t="shared" si="10"/>
        <v>1651470.0337745638</v>
      </c>
      <c r="I23" s="3">
        <f t="shared" si="10"/>
        <v>1772922.5648134337</v>
      </c>
      <c r="J23" s="3">
        <f t="shared" si="10"/>
        <v>1561881.2502378765</v>
      </c>
      <c r="K23" s="3">
        <f t="shared" si="10"/>
        <v>1666783.5884726429</v>
      </c>
      <c r="L23" s="3">
        <f t="shared" si="10"/>
        <v>1651395.7718965011</v>
      </c>
      <c r="M23" s="3">
        <f t="shared" si="10"/>
        <v>1548162.1820190942</v>
      </c>
      <c r="N23" s="3">
        <f t="shared" si="10"/>
        <v>1752874.9444869766</v>
      </c>
      <c r="O23" s="3">
        <f>SUM(C23:N23)</f>
        <v>19522932.603475038</v>
      </c>
    </row>
    <row r="24" spans="1:15" x14ac:dyDescent="0.25">
      <c r="A24" s="9" t="s">
        <v>31</v>
      </c>
      <c r="B24" s="7"/>
      <c r="C24" s="3">
        <f t="shared" ref="C24:E24" si="11">+C16</f>
        <v>0</v>
      </c>
      <c r="D24" s="3">
        <f t="shared" si="11"/>
        <v>0</v>
      </c>
      <c r="E24" s="3">
        <f t="shared" si="11"/>
        <v>0</v>
      </c>
      <c r="F24" s="3">
        <f>+F16</f>
        <v>20433.650000000001</v>
      </c>
      <c r="G24" s="3">
        <f t="shared" ref="G24:N24" si="12">+G16</f>
        <v>20433.439999999999</v>
      </c>
      <c r="H24" s="3">
        <f t="shared" si="12"/>
        <v>20433.400000000001</v>
      </c>
      <c r="I24" s="3">
        <f t="shared" si="12"/>
        <v>20432.79</v>
      </c>
      <c r="J24" s="3">
        <f t="shared" si="12"/>
        <v>20432.71</v>
      </c>
      <c r="K24" s="3">
        <f t="shared" si="12"/>
        <v>20432.79</v>
      </c>
      <c r="L24" s="3">
        <f t="shared" si="12"/>
        <v>20432.169999999998</v>
      </c>
      <c r="M24" s="3">
        <f t="shared" si="12"/>
        <v>20432.09</v>
      </c>
      <c r="N24" s="3">
        <f t="shared" si="12"/>
        <v>20435.73</v>
      </c>
      <c r="O24" s="3">
        <f t="shared" ref="O24:O25" si="13">SUM(C24:N24)</f>
        <v>183898.77000000002</v>
      </c>
    </row>
    <row r="25" spans="1:15" x14ac:dyDescent="0.25">
      <c r="A25" s="9" t="s">
        <v>32</v>
      </c>
      <c r="B25" s="7"/>
      <c r="C25" s="3">
        <f t="shared" ref="C25:E25" si="14">+C17</f>
        <v>1094787.06</v>
      </c>
      <c r="D25" s="3">
        <f t="shared" si="14"/>
        <v>1086199.8899999999</v>
      </c>
      <c r="E25" s="3">
        <f t="shared" si="14"/>
        <v>1211785.44</v>
      </c>
      <c r="F25" s="3">
        <f>+(F17+F15)-F23</f>
        <v>1207558.7078677735</v>
      </c>
      <c r="G25" s="3">
        <f t="shared" ref="G25:N25" si="15">+(G17+G15)-G23</f>
        <v>1127901.4043582757</v>
      </c>
      <c r="H25" s="3">
        <f t="shared" si="15"/>
        <v>1194830.8562254363</v>
      </c>
      <c r="I25" s="3">
        <f t="shared" si="15"/>
        <v>1282701.1951865661</v>
      </c>
      <c r="J25" s="3">
        <f t="shared" si="15"/>
        <v>1130013.7897621235</v>
      </c>
      <c r="K25" s="3">
        <f t="shared" si="15"/>
        <v>1205910.141527357</v>
      </c>
      <c r="L25" s="3">
        <f t="shared" si="15"/>
        <v>1194777.1281034988</v>
      </c>
      <c r="M25" s="3">
        <f t="shared" si="15"/>
        <v>1120088.1079809058</v>
      </c>
      <c r="N25" s="3">
        <f t="shared" si="15"/>
        <v>1268196.8355130237</v>
      </c>
      <c r="O25" s="3">
        <f t="shared" si="13"/>
        <v>14124750.55652496</v>
      </c>
    </row>
    <row r="26" spans="1:15" x14ac:dyDescent="0.25">
      <c r="C26" s="13">
        <f>SUM(C23:C25)</f>
        <v>2665258.0099999998</v>
      </c>
      <c r="D26" s="13">
        <f t="shared" ref="D26" si="16">SUM(D23:D25)</f>
        <v>2432375.9699999997</v>
      </c>
      <c r="E26" s="13">
        <f t="shared" ref="E26" si="17">SUM(E23:E25)</f>
        <v>2984556.92</v>
      </c>
      <c r="F26" s="13">
        <f t="shared" ref="F26" si="18">SUM(F23:F25)</f>
        <v>2897054.56</v>
      </c>
      <c r="G26" s="13">
        <f t="shared" ref="G26" si="19">SUM(G23:G25)</f>
        <v>2707296.4</v>
      </c>
      <c r="H26" s="13">
        <f t="shared" ref="H26" si="20">SUM(H23:H25)</f>
        <v>2866734.29</v>
      </c>
      <c r="I26" s="13">
        <f t="shared" ref="I26" si="21">SUM(I23:I25)</f>
        <v>3076056.55</v>
      </c>
      <c r="J26" s="13">
        <f t="shared" ref="J26" si="22">SUM(J23:J25)</f>
        <v>2712327.75</v>
      </c>
      <c r="K26" s="13">
        <f t="shared" ref="K26" si="23">SUM(K23:K25)</f>
        <v>2893126.52</v>
      </c>
      <c r="L26" s="13">
        <f t="shared" ref="L26" si="24">SUM(L23:L25)</f>
        <v>2866605.07</v>
      </c>
      <c r="M26" s="13">
        <f t="shared" ref="M26" si="25">SUM(M23:M25)</f>
        <v>2688682.38</v>
      </c>
      <c r="N26" s="13">
        <f t="shared" ref="N26" si="26">SUM(N23:N25)</f>
        <v>3041507.5100000002</v>
      </c>
      <c r="O26" s="13">
        <f t="shared" ref="O26" si="27">SUM(O23:O25)</f>
        <v>33831581.93</v>
      </c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Normal="100" workbookViewId="0">
      <selection sqref="A1:XFD1048576"/>
    </sheetView>
  </sheetViews>
  <sheetFormatPr defaultRowHeight="15" x14ac:dyDescent="0.25"/>
  <cols>
    <col min="1" max="1" width="40.85546875" style="1" bestFit="1" customWidth="1"/>
    <col min="2" max="2" width="8" style="1" bestFit="1" customWidth="1"/>
    <col min="3" max="14" width="9" style="1" bestFit="1" customWidth="1"/>
    <col min="15" max="15" width="10.5703125" style="1" bestFit="1" customWidth="1"/>
    <col min="16" max="16" width="24.28515625" style="1" bestFit="1" customWidth="1"/>
    <col min="17" max="16384" width="9.140625" style="1"/>
  </cols>
  <sheetData>
    <row r="1" spans="1:15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x14ac:dyDescent="0.25">
      <c r="A2" s="1" t="s">
        <v>33</v>
      </c>
      <c r="C2" s="14">
        <f t="shared" ref="C2:M3" si="0">+$O2/12</f>
        <v>492322.25</v>
      </c>
      <c r="D2" s="14">
        <f t="shared" si="0"/>
        <v>492322.25</v>
      </c>
      <c r="E2" s="14">
        <f t="shared" si="0"/>
        <v>492322.25</v>
      </c>
      <c r="F2" s="14">
        <f t="shared" si="0"/>
        <v>492322.25</v>
      </c>
      <c r="G2" s="14">
        <f t="shared" si="0"/>
        <v>492322.25</v>
      </c>
      <c r="H2" s="14">
        <f t="shared" si="0"/>
        <v>492322.25</v>
      </c>
      <c r="I2" s="14">
        <f t="shared" si="0"/>
        <v>492322.25</v>
      </c>
      <c r="J2" s="14">
        <f t="shared" si="0"/>
        <v>492322.25</v>
      </c>
      <c r="K2" s="14">
        <f t="shared" si="0"/>
        <v>492322.25</v>
      </c>
      <c r="L2" s="14">
        <f t="shared" si="0"/>
        <v>492322.25</v>
      </c>
      <c r="M2" s="14">
        <f t="shared" si="0"/>
        <v>492322.25</v>
      </c>
      <c r="N2" s="14">
        <f>+$O2/12</f>
        <v>492322.25</v>
      </c>
      <c r="O2" s="15">
        <v>5907867</v>
      </c>
    </row>
    <row r="3" spans="1:15" x14ac:dyDescent="0.25">
      <c r="A3" s="1" t="s">
        <v>36</v>
      </c>
      <c r="C3" s="14">
        <f t="shared" si="0"/>
        <v>-15089.25</v>
      </c>
      <c r="D3" s="14">
        <f t="shared" si="0"/>
        <v>-15089.25</v>
      </c>
      <c r="E3" s="14">
        <f t="shared" si="0"/>
        <v>-15089.25</v>
      </c>
      <c r="F3" s="14">
        <f t="shared" si="0"/>
        <v>-15089.25</v>
      </c>
      <c r="G3" s="14">
        <f t="shared" si="0"/>
        <v>-15089.25</v>
      </c>
      <c r="H3" s="14">
        <f t="shared" si="0"/>
        <v>-15089.25</v>
      </c>
      <c r="I3" s="14">
        <f t="shared" si="0"/>
        <v>-15089.25</v>
      </c>
      <c r="J3" s="14">
        <f t="shared" si="0"/>
        <v>-15089.25</v>
      </c>
      <c r="K3" s="14">
        <f t="shared" si="0"/>
        <v>-15089.25</v>
      </c>
      <c r="L3" s="14">
        <f t="shared" si="0"/>
        <v>-15089.25</v>
      </c>
      <c r="M3" s="14">
        <f t="shared" si="0"/>
        <v>-15089.25</v>
      </c>
      <c r="N3" s="14">
        <f>+$O3/12</f>
        <v>-15089.25</v>
      </c>
      <c r="O3" s="15">
        <v>-181071</v>
      </c>
    </row>
    <row r="4" spans="1:15" x14ac:dyDescent="0.25">
      <c r="C4" s="16">
        <f>SUM(C2:C3)</f>
        <v>477233</v>
      </c>
      <c r="D4" s="16">
        <f t="shared" ref="D4:O4" si="1">SUM(D2:D3)</f>
        <v>477233</v>
      </c>
      <c r="E4" s="16">
        <f t="shared" si="1"/>
        <v>477233</v>
      </c>
      <c r="F4" s="16">
        <f t="shared" si="1"/>
        <v>477233</v>
      </c>
      <c r="G4" s="16">
        <f t="shared" si="1"/>
        <v>477233</v>
      </c>
      <c r="H4" s="16">
        <f t="shared" si="1"/>
        <v>477233</v>
      </c>
      <c r="I4" s="16">
        <f t="shared" si="1"/>
        <v>477233</v>
      </c>
      <c r="J4" s="16">
        <f t="shared" si="1"/>
        <v>477233</v>
      </c>
      <c r="K4" s="16">
        <f t="shared" si="1"/>
        <v>477233</v>
      </c>
      <c r="L4" s="16">
        <f t="shared" si="1"/>
        <v>477233</v>
      </c>
      <c r="M4" s="16">
        <f t="shared" si="1"/>
        <v>477233</v>
      </c>
      <c r="N4" s="16">
        <f t="shared" si="1"/>
        <v>477233</v>
      </c>
      <c r="O4" s="16">
        <f t="shared" si="1"/>
        <v>5726796</v>
      </c>
    </row>
    <row r="5" spans="1:15" x14ac:dyDescent="0.25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A6" s="8" t="s">
        <v>19</v>
      </c>
      <c r="B6" s="7"/>
    </row>
    <row r="7" spans="1:15" x14ac:dyDescent="0.25">
      <c r="A7" s="9" t="s">
        <v>37</v>
      </c>
      <c r="B7" s="7"/>
      <c r="C7" s="3">
        <v>571747.92000000004</v>
      </c>
      <c r="D7" s="3">
        <v>571747.93999999994</v>
      </c>
      <c r="E7" s="3">
        <v>571747.92000000004</v>
      </c>
      <c r="F7" s="3">
        <v>571737.56999999995</v>
      </c>
      <c r="G7" s="3">
        <v>571734.14</v>
      </c>
      <c r="H7" s="3">
        <v>571730.67000000004</v>
      </c>
      <c r="I7" s="3">
        <v>571713.39</v>
      </c>
      <c r="J7" s="3">
        <v>571713.41</v>
      </c>
      <c r="K7" s="3">
        <v>571713.39</v>
      </c>
      <c r="L7" s="3">
        <v>571696.07999999996</v>
      </c>
      <c r="M7" s="3">
        <v>571696.09</v>
      </c>
      <c r="N7" s="3">
        <v>571795.64</v>
      </c>
      <c r="O7" s="3">
        <f t="shared" ref="O7" si="2">SUM(C7:N7)</f>
        <v>6860774.1599999992</v>
      </c>
    </row>
    <row r="8" spans="1:15" x14ac:dyDescent="0.25">
      <c r="A8" s="7"/>
      <c r="B8" s="7"/>
    </row>
    <row r="9" spans="1:15" x14ac:dyDescent="0.25">
      <c r="A9" s="8" t="s">
        <v>22</v>
      </c>
      <c r="B9" s="7"/>
      <c r="F9" s="7"/>
      <c r="G9" s="7"/>
      <c r="H9" s="7"/>
      <c r="I9" s="7"/>
      <c r="J9" s="7"/>
      <c r="K9" s="7"/>
      <c r="L9" s="7"/>
      <c r="M9" s="7"/>
      <c r="N9" s="7"/>
      <c r="O9" s="3"/>
    </row>
    <row r="10" spans="1:15" x14ac:dyDescent="0.25">
      <c r="A10" s="9" t="s">
        <v>37</v>
      </c>
      <c r="B10" s="7"/>
      <c r="C10" s="3">
        <v>570195.25</v>
      </c>
      <c r="D10" s="3">
        <v>546839.15</v>
      </c>
      <c r="E10" s="3">
        <v>502911.17</v>
      </c>
      <c r="F10" s="11"/>
      <c r="G10" s="11"/>
      <c r="H10" s="11"/>
      <c r="I10" s="11"/>
      <c r="J10" s="11"/>
      <c r="K10" s="11"/>
      <c r="L10" s="11"/>
      <c r="M10" s="11"/>
      <c r="N10" s="11"/>
      <c r="O10" s="3">
        <f t="shared" ref="O10" si="3">SUM(C10:N10)</f>
        <v>1619945.5699999998</v>
      </c>
    </row>
    <row r="11" spans="1:15" x14ac:dyDescent="0.25">
      <c r="A11" s="7"/>
      <c r="B11" s="7"/>
      <c r="F11" s="7"/>
      <c r="G11" s="7"/>
      <c r="H11" s="7"/>
      <c r="I11" s="7"/>
      <c r="J11" s="7"/>
      <c r="K11" s="7"/>
      <c r="L11" s="7"/>
      <c r="M11" s="7"/>
      <c r="N11" s="7"/>
    </row>
    <row r="12" spans="1:15" x14ac:dyDescent="0.25">
      <c r="A12" s="8" t="s">
        <v>23</v>
      </c>
    </row>
    <row r="13" spans="1:15" x14ac:dyDescent="0.25">
      <c r="A13" s="9" t="s">
        <v>37</v>
      </c>
      <c r="B13" s="7"/>
      <c r="C13" s="3">
        <f>+C10</f>
        <v>570195.25</v>
      </c>
      <c r="D13" s="3">
        <f t="shared" ref="D13:E13" si="4">+D10</f>
        <v>546839.15</v>
      </c>
      <c r="E13" s="3">
        <f t="shared" si="4"/>
        <v>502911.17</v>
      </c>
      <c r="F13" s="3">
        <f>+F7</f>
        <v>571737.56999999995</v>
      </c>
      <c r="G13" s="3">
        <f t="shared" ref="G13:N13" si="5">+G7</f>
        <v>571734.14</v>
      </c>
      <c r="H13" s="3">
        <f t="shared" si="5"/>
        <v>571730.67000000004</v>
      </c>
      <c r="I13" s="3">
        <f t="shared" si="5"/>
        <v>571713.39</v>
      </c>
      <c r="J13" s="3">
        <f t="shared" si="5"/>
        <v>571713.41</v>
      </c>
      <c r="K13" s="3">
        <f t="shared" si="5"/>
        <v>571713.39</v>
      </c>
      <c r="L13" s="3">
        <f t="shared" si="5"/>
        <v>571696.07999999996</v>
      </c>
      <c r="M13" s="3">
        <f t="shared" si="5"/>
        <v>571696.09</v>
      </c>
      <c r="N13" s="3">
        <f t="shared" si="5"/>
        <v>571795.64</v>
      </c>
      <c r="O13" s="3">
        <f>SUM(C13:N13)</f>
        <v>6765475.9499999993</v>
      </c>
    </row>
    <row r="15" spans="1:15" x14ac:dyDescent="0.25">
      <c r="A15" s="8" t="s">
        <v>34</v>
      </c>
    </row>
    <row r="16" spans="1:15" x14ac:dyDescent="0.25">
      <c r="A16" s="9" t="s">
        <v>35</v>
      </c>
      <c r="B16" s="7"/>
      <c r="C16" s="3">
        <f>+C13</f>
        <v>570195.25</v>
      </c>
      <c r="D16" s="3">
        <f t="shared" ref="D16:E16" si="6">+D13</f>
        <v>546839.15</v>
      </c>
      <c r="E16" s="3">
        <f t="shared" si="6"/>
        <v>502911.17</v>
      </c>
      <c r="F16" s="3">
        <f>+F4</f>
        <v>477233</v>
      </c>
      <c r="G16" s="3">
        <f t="shared" ref="G16:N16" si="7">+G4</f>
        <v>477233</v>
      </c>
      <c r="H16" s="3">
        <f t="shared" si="7"/>
        <v>477233</v>
      </c>
      <c r="I16" s="3">
        <f t="shared" si="7"/>
        <v>477233</v>
      </c>
      <c r="J16" s="3">
        <f t="shared" si="7"/>
        <v>477233</v>
      </c>
      <c r="K16" s="3">
        <f t="shared" si="7"/>
        <v>477233</v>
      </c>
      <c r="L16" s="3">
        <f t="shared" si="7"/>
        <v>477233</v>
      </c>
      <c r="M16" s="3">
        <f t="shared" si="7"/>
        <v>477233</v>
      </c>
      <c r="N16" s="3">
        <f t="shared" si="7"/>
        <v>477233</v>
      </c>
      <c r="O16" s="3">
        <f>SUM(C16:N16)</f>
        <v>5915042.5700000003</v>
      </c>
    </row>
  </sheetData>
  <pageMargins left="0.7" right="0.7" top="0.75" bottom="0.75" header="0.3" footer="0.3"/>
  <pageSetup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zoomScaleNormal="100" workbookViewId="0">
      <selection sqref="A1:XFD1048576"/>
    </sheetView>
  </sheetViews>
  <sheetFormatPr defaultRowHeight="15" x14ac:dyDescent="0.25"/>
  <cols>
    <col min="1" max="1" width="37.28515625" style="1" bestFit="1" customWidth="1"/>
    <col min="2" max="2" width="8" style="1" bestFit="1" customWidth="1"/>
    <col min="3" max="14" width="9" style="1" bestFit="1" customWidth="1"/>
    <col min="15" max="15" width="10.5703125" style="1" bestFit="1" customWidth="1"/>
    <col min="16" max="16" width="24.28515625" style="1" bestFit="1" customWidth="1"/>
    <col min="17" max="16384" width="9.140625" style="1"/>
  </cols>
  <sheetData>
    <row r="1" spans="1:15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x14ac:dyDescent="0.25">
      <c r="A2" s="8" t="s">
        <v>19</v>
      </c>
      <c r="B2" s="7"/>
    </row>
    <row r="3" spans="1:15" x14ac:dyDescent="0.25">
      <c r="A3" s="9" t="s">
        <v>38</v>
      </c>
      <c r="B3" s="7"/>
      <c r="C3" s="3">
        <v>186571.21</v>
      </c>
      <c r="D3" s="3">
        <v>186571.21</v>
      </c>
      <c r="E3" s="3">
        <v>186571.21</v>
      </c>
      <c r="F3" s="3">
        <v>186567.86</v>
      </c>
      <c r="G3" s="3">
        <v>186566.72</v>
      </c>
      <c r="H3" s="3">
        <v>186565.59</v>
      </c>
      <c r="I3" s="3">
        <v>186559.95</v>
      </c>
      <c r="J3" s="3">
        <v>186559.95</v>
      </c>
      <c r="K3" s="3">
        <v>186559.95</v>
      </c>
      <c r="L3" s="3">
        <v>186554.31</v>
      </c>
      <c r="M3" s="3">
        <v>186554.31</v>
      </c>
      <c r="N3" s="3">
        <v>186586.8</v>
      </c>
      <c r="O3" s="3">
        <f t="shared" ref="O3" si="0">SUM(C3:N3)</f>
        <v>2238789.0699999998</v>
      </c>
    </row>
    <row r="4" spans="1:15" x14ac:dyDescent="0.25">
      <c r="A4" s="7"/>
      <c r="B4" s="7"/>
    </row>
    <row r="5" spans="1:15" x14ac:dyDescent="0.25">
      <c r="A5" s="8" t="s">
        <v>22</v>
      </c>
      <c r="B5" s="7"/>
      <c r="F5" s="7"/>
      <c r="G5" s="7"/>
      <c r="H5" s="7"/>
      <c r="I5" s="7"/>
      <c r="J5" s="7"/>
      <c r="K5" s="7"/>
      <c r="L5" s="7"/>
      <c r="M5" s="7"/>
      <c r="N5" s="7"/>
      <c r="O5" s="3"/>
    </row>
    <row r="6" spans="1:15" x14ac:dyDescent="0.25">
      <c r="A6" s="9" t="s">
        <v>38</v>
      </c>
      <c r="B6" s="7"/>
      <c r="C6" s="3">
        <v>104761.34</v>
      </c>
      <c r="D6" s="3">
        <v>160186.99</v>
      </c>
      <c r="E6" s="3">
        <v>189445.27</v>
      </c>
      <c r="F6" s="11"/>
      <c r="G6" s="11"/>
      <c r="H6" s="11"/>
      <c r="I6" s="11"/>
      <c r="J6" s="11"/>
      <c r="K6" s="11"/>
      <c r="L6" s="11"/>
      <c r="M6" s="11"/>
      <c r="N6" s="11"/>
      <c r="O6" s="3">
        <f t="shared" ref="O6" si="1">SUM(C6:N6)</f>
        <v>454393.59999999998</v>
      </c>
    </row>
    <row r="7" spans="1:15" x14ac:dyDescent="0.25">
      <c r="A7" s="7"/>
      <c r="B7" s="7"/>
      <c r="F7" s="7"/>
      <c r="G7" s="7"/>
      <c r="H7" s="7"/>
      <c r="I7" s="7"/>
      <c r="J7" s="7"/>
      <c r="K7" s="7"/>
      <c r="L7" s="7"/>
      <c r="M7" s="7"/>
      <c r="N7" s="7"/>
    </row>
    <row r="8" spans="1:15" x14ac:dyDescent="0.25">
      <c r="A8" s="8" t="s">
        <v>23</v>
      </c>
    </row>
    <row r="9" spans="1:15" x14ac:dyDescent="0.25">
      <c r="A9" s="9" t="s">
        <v>38</v>
      </c>
      <c r="B9" s="7"/>
      <c r="C9" s="3">
        <f>+C6</f>
        <v>104761.34</v>
      </c>
      <c r="D9" s="3">
        <f t="shared" ref="D9:E9" si="2">+D6</f>
        <v>160186.99</v>
      </c>
      <c r="E9" s="3">
        <f t="shared" si="2"/>
        <v>189445.27</v>
      </c>
      <c r="F9" s="3">
        <f>+F3</f>
        <v>186567.86</v>
      </c>
      <c r="G9" s="3">
        <f t="shared" ref="G9:N9" si="3">+G3</f>
        <v>186566.72</v>
      </c>
      <c r="H9" s="3">
        <f t="shared" si="3"/>
        <v>186565.59</v>
      </c>
      <c r="I9" s="3">
        <f t="shared" si="3"/>
        <v>186559.95</v>
      </c>
      <c r="J9" s="3">
        <f t="shared" si="3"/>
        <v>186559.95</v>
      </c>
      <c r="K9" s="3">
        <f t="shared" si="3"/>
        <v>186559.95</v>
      </c>
      <c r="L9" s="3">
        <f t="shared" si="3"/>
        <v>186554.31</v>
      </c>
      <c r="M9" s="3">
        <f t="shared" si="3"/>
        <v>186554.31</v>
      </c>
      <c r="N9" s="3">
        <f t="shared" si="3"/>
        <v>186586.8</v>
      </c>
      <c r="O9" s="3">
        <f>SUM(C9:N9)</f>
        <v>2133469.04</v>
      </c>
    </row>
  </sheetData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zoomScaleNormal="100" workbookViewId="0">
      <selection sqref="A1:XFD1048576"/>
    </sheetView>
  </sheetViews>
  <sheetFormatPr defaultRowHeight="15" x14ac:dyDescent="0.25"/>
  <cols>
    <col min="1" max="1" width="26.5703125" style="1" bestFit="1" customWidth="1"/>
    <col min="2" max="2" width="8" style="1" bestFit="1" customWidth="1"/>
    <col min="3" max="14" width="9" style="1" bestFit="1" customWidth="1"/>
    <col min="15" max="15" width="10.5703125" style="1" bestFit="1" customWidth="1"/>
    <col min="16" max="16" width="24.28515625" style="1" bestFit="1" customWidth="1"/>
    <col min="17" max="16384" width="9.140625" style="1"/>
  </cols>
  <sheetData>
    <row r="1" spans="1:15" x14ac:dyDescent="0.25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5" x14ac:dyDescent="0.25">
      <c r="A2" s="8" t="s">
        <v>19</v>
      </c>
      <c r="B2" s="7"/>
    </row>
    <row r="3" spans="1:15" x14ac:dyDescent="0.25">
      <c r="A3" s="9" t="s">
        <v>39</v>
      </c>
      <c r="B3" s="7"/>
      <c r="C3" s="3">
        <v>259826.7</v>
      </c>
      <c r="D3" s="3">
        <v>259826.68</v>
      </c>
      <c r="E3" s="3">
        <v>259826.7</v>
      </c>
      <c r="F3" s="3">
        <v>259821.99</v>
      </c>
      <c r="G3" s="3">
        <v>259820.4</v>
      </c>
      <c r="H3" s="3">
        <v>259818.86</v>
      </c>
      <c r="I3" s="3">
        <v>259811</v>
      </c>
      <c r="J3" s="3">
        <v>259810.98</v>
      </c>
      <c r="K3" s="3">
        <v>259811</v>
      </c>
      <c r="L3" s="3">
        <v>259803.12</v>
      </c>
      <c r="M3" s="3">
        <v>259803.1</v>
      </c>
      <c r="N3" s="3">
        <v>259848.38</v>
      </c>
      <c r="O3" s="3">
        <f t="shared" ref="O3" si="0">SUM(C3:N3)</f>
        <v>3117828.91</v>
      </c>
    </row>
    <row r="4" spans="1:15" x14ac:dyDescent="0.25">
      <c r="A4" s="7"/>
      <c r="B4" s="7"/>
    </row>
    <row r="5" spans="1:15" x14ac:dyDescent="0.25">
      <c r="A5" s="8" t="s">
        <v>22</v>
      </c>
      <c r="B5" s="7"/>
      <c r="F5" s="7"/>
      <c r="G5" s="7"/>
      <c r="H5" s="7"/>
      <c r="I5" s="7"/>
      <c r="J5" s="7"/>
      <c r="K5" s="7"/>
      <c r="L5" s="7"/>
      <c r="M5" s="7"/>
      <c r="N5" s="7"/>
      <c r="O5" s="3"/>
    </row>
    <row r="6" spans="1:15" x14ac:dyDescent="0.25">
      <c r="A6" s="9" t="s">
        <v>39</v>
      </c>
      <c r="B6" s="7"/>
      <c r="C6" s="3">
        <v>231009.1</v>
      </c>
      <c r="D6" s="3">
        <v>231716.81</v>
      </c>
      <c r="E6" s="3">
        <v>232036.66</v>
      </c>
      <c r="F6" s="11"/>
      <c r="G6" s="11"/>
      <c r="H6" s="11"/>
      <c r="I6" s="11"/>
      <c r="J6" s="11"/>
      <c r="K6" s="11"/>
      <c r="L6" s="11"/>
      <c r="M6" s="11"/>
      <c r="N6" s="11"/>
      <c r="O6" s="3">
        <f t="shared" ref="O6" si="1">SUM(C6:N6)</f>
        <v>694762.57000000007</v>
      </c>
    </row>
    <row r="7" spans="1:15" x14ac:dyDescent="0.25">
      <c r="A7" s="7"/>
      <c r="B7" s="7"/>
      <c r="F7" s="7"/>
      <c r="G7" s="7"/>
      <c r="H7" s="7"/>
      <c r="I7" s="7"/>
      <c r="J7" s="7"/>
      <c r="K7" s="7"/>
      <c r="L7" s="7"/>
      <c r="M7" s="7"/>
      <c r="N7" s="7"/>
    </row>
    <row r="8" spans="1:15" x14ac:dyDescent="0.25">
      <c r="A8" s="8" t="s">
        <v>23</v>
      </c>
    </row>
    <row r="9" spans="1:15" x14ac:dyDescent="0.25">
      <c r="A9" s="9" t="s">
        <v>39</v>
      </c>
      <c r="B9" s="7"/>
      <c r="C9" s="3">
        <f>+C6</f>
        <v>231009.1</v>
      </c>
      <c r="D9" s="3">
        <f t="shared" ref="D9:E9" si="2">+D6</f>
        <v>231716.81</v>
      </c>
      <c r="E9" s="3">
        <f t="shared" si="2"/>
        <v>232036.66</v>
      </c>
      <c r="F9" s="3">
        <f>+F3</f>
        <v>259821.99</v>
      </c>
      <c r="G9" s="3">
        <f t="shared" ref="G9:N9" si="3">+G3</f>
        <v>259820.4</v>
      </c>
      <c r="H9" s="3">
        <f t="shared" si="3"/>
        <v>259818.86</v>
      </c>
      <c r="I9" s="3">
        <f t="shared" si="3"/>
        <v>259811</v>
      </c>
      <c r="J9" s="3">
        <f t="shared" si="3"/>
        <v>259810.98</v>
      </c>
      <c r="K9" s="3">
        <f t="shared" si="3"/>
        <v>259811</v>
      </c>
      <c r="L9" s="3">
        <f t="shared" si="3"/>
        <v>259803.12</v>
      </c>
      <c r="M9" s="3">
        <f t="shared" si="3"/>
        <v>259803.1</v>
      </c>
      <c r="N9" s="3">
        <f t="shared" si="3"/>
        <v>259848.38</v>
      </c>
      <c r="O9" s="3">
        <f>SUM(C9:N9)</f>
        <v>3033111.4</v>
      </c>
    </row>
  </sheetData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928FC60-DB0B-4240-9BBC-C12653683379}"/>
</file>

<file path=customXml/itemProps2.xml><?xml version="1.0" encoding="utf-8"?>
<ds:datastoreItem xmlns:ds="http://schemas.openxmlformats.org/officeDocument/2006/customXml" ds:itemID="{692615D8-9DF4-4D0B-ADB6-6D0EE8D65ADA}"/>
</file>

<file path=customXml/itemProps3.xml><?xml version="1.0" encoding="utf-8"?>
<ds:datastoreItem xmlns:ds="http://schemas.openxmlformats.org/officeDocument/2006/customXml" ds:itemID="{626A169C-07EB-4736-A3ED-4F8E02FE8661}"/>
</file>

<file path=customXml/itemProps4.xml><?xml version="1.0" encoding="utf-8"?>
<ds:datastoreItem xmlns:ds="http://schemas.openxmlformats.org/officeDocument/2006/customXml" ds:itemID="{0AED2614-07AB-4468-A319-1EC68DF7C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Medical</vt:lpstr>
      <vt:lpstr>Dental</vt:lpstr>
      <vt:lpstr>Vision</vt:lpstr>
      <vt:lpstr>Life</vt:lpstr>
      <vt:lpstr>401k</vt:lpstr>
      <vt:lpstr>Post Employment</vt:lpstr>
      <vt:lpstr>Workers Comp</vt:lpstr>
      <vt:lpstr>LTD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2016-04-19T22:44:33Z</dcterms:created>
  <dcterms:modified xsi:type="dcterms:W3CDTF">2016-04-22T17:20:22Z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{99E66667-3DF5-4284-9DE8-89141E67B94C}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