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 activeTab="2"/>
  </bookViews>
  <sheets>
    <sheet name="Page 5.3" sheetId="1" r:id="rId1"/>
    <sheet name="Page 5.3.1" sheetId="2" r:id="rId2"/>
    <sheet name="Page 5.3.2" sheetId="3" r:id="rId3"/>
    <sheet name="Page 5.3.3" sheetId="4" r:id="rId4"/>
    <sheet name="Page 5.3.4" sheetId="5" r:id="rId5"/>
  </sheets>
  <definedNames>
    <definedName name="_xlnm.Print_Area" localSheetId="0">'Page 5.3'!$A$1:$J$62</definedName>
    <definedName name="_xlnm.Print_Area" localSheetId="1">'Page 5.3.1'!$A$1:$C$27</definedName>
    <definedName name="_xlnm.Print_Area" localSheetId="2">'Page 5.3.2'!$A$1:$D$25</definedName>
    <definedName name="_xlnm.Print_Area" localSheetId="3">'Page 5.3.3'!$A$1:$E$10</definedName>
    <definedName name="_xlnm.Print_Area" localSheetId="4">'Page 5.3.4'!$A$1:$K$28</definedName>
    <definedName name="_xlnm.Print_Titles" localSheetId="1">'Page 5.3.1'!$1:$5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F29" i="1"/>
  <c r="F25" i="5" l="1"/>
  <c r="F42" i="1"/>
  <c r="F41" i="1"/>
  <c r="F40" i="1"/>
  <c r="F36" i="1"/>
  <c r="F35" i="1"/>
  <c r="F34" i="1"/>
  <c r="I34" i="1" s="1"/>
  <c r="F33" i="1"/>
  <c r="F32" i="1"/>
  <c r="F31" i="1"/>
  <c r="F28" i="1"/>
  <c r="I28" i="1" s="1"/>
  <c r="F27" i="1"/>
  <c r="I27" i="1" s="1"/>
  <c r="F24" i="1"/>
  <c r="I24" i="1" s="1"/>
  <c r="F23" i="1"/>
  <c r="I23" i="1" s="1"/>
  <c r="F20" i="1"/>
  <c r="I20" i="1" s="1"/>
  <c r="F19" i="1"/>
  <c r="I19" i="1" s="1"/>
  <c r="F16" i="1"/>
  <c r="I16" i="1" s="1"/>
  <c r="F13" i="1"/>
  <c r="I13" i="1" s="1"/>
  <c r="F12" i="1"/>
  <c r="I12" i="1" s="1"/>
  <c r="H22" i="5"/>
  <c r="G22" i="5"/>
  <c r="F21" i="5"/>
  <c r="J21" i="5" s="1"/>
  <c r="K21" i="5" s="1"/>
  <c r="F20" i="5"/>
  <c r="J20" i="5" s="1"/>
  <c r="K20" i="5" s="1"/>
  <c r="F19" i="5"/>
  <c r="J19" i="5" s="1"/>
  <c r="K19" i="5" s="1"/>
  <c r="F26" i="1" s="1"/>
  <c r="I26" i="1" s="1"/>
  <c r="F18" i="5"/>
  <c r="J18" i="5" s="1"/>
  <c r="K18" i="5" s="1"/>
  <c r="F25" i="1" s="1"/>
  <c r="I25" i="1" s="1"/>
  <c r="F17" i="5"/>
  <c r="J17" i="5" s="1"/>
  <c r="K17" i="5" s="1"/>
  <c r="F16" i="5"/>
  <c r="J16" i="5" s="1"/>
  <c r="K16" i="5" s="1"/>
  <c r="F15" i="5"/>
  <c r="J15" i="5" s="1"/>
  <c r="K15" i="5" s="1"/>
  <c r="F22" i="1" s="1"/>
  <c r="I22" i="1" s="1"/>
  <c r="F14" i="5"/>
  <c r="J14" i="5" s="1"/>
  <c r="K14" i="5" s="1"/>
  <c r="F21" i="1" s="1"/>
  <c r="I21" i="1" s="1"/>
  <c r="F13" i="5"/>
  <c r="J13" i="5" s="1"/>
  <c r="K13" i="5" s="1"/>
  <c r="F12" i="5"/>
  <c r="J12" i="5" s="1"/>
  <c r="K12" i="5" s="1"/>
  <c r="F11" i="5"/>
  <c r="J11" i="5" s="1"/>
  <c r="K11" i="5" s="1"/>
  <c r="F18" i="1" s="1"/>
  <c r="I18" i="1" s="1"/>
  <c r="F10" i="5"/>
  <c r="J10" i="5" s="1"/>
  <c r="K10" i="5" s="1"/>
  <c r="F17" i="1" s="1"/>
  <c r="I17" i="1" s="1"/>
  <c r="F9" i="5"/>
  <c r="J9" i="5" s="1"/>
  <c r="K9" i="5" s="1"/>
  <c r="F8" i="5"/>
  <c r="J6" i="5"/>
  <c r="M216" i="4"/>
  <c r="C19" i="3"/>
  <c r="C11" i="3"/>
  <c r="B24" i="2"/>
  <c r="I42" i="1"/>
  <c r="I41" i="1"/>
  <c r="I40" i="1"/>
  <c r="I36" i="1"/>
  <c r="I35" i="1"/>
  <c r="I33" i="1"/>
  <c r="I32" i="1"/>
  <c r="I31" i="1"/>
  <c r="J8" i="5" l="1"/>
  <c r="F22" i="5"/>
  <c r="D22" i="5"/>
  <c r="C15" i="3"/>
  <c r="B20" i="2"/>
  <c r="B27" i="2" s="1"/>
  <c r="B9" i="2" s="1"/>
  <c r="B11" i="2" s="1"/>
  <c r="F11" i="1" s="1"/>
  <c r="I11" i="1" s="1"/>
  <c r="K8" i="5" l="1"/>
  <c r="J22" i="5"/>
  <c r="K22" i="5" l="1"/>
  <c r="F15" i="1"/>
  <c r="I15" i="1" s="1"/>
</calcChain>
</file>

<file path=xl/sharedStrings.xml><?xml version="1.0" encoding="utf-8"?>
<sst xmlns="http://schemas.openxmlformats.org/spreadsheetml/2006/main" count="230" uniqueCount="107">
  <si>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</si>
  <si>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</si>
  <si>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</si>
  <si>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</si>
  <si>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</si>
  <si>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</si>
  <si>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</si>
  <si>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</si>
  <si>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</si>
  <si>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</si>
  <si>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</si>
  <si>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</si>
  <si>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RES</t>
  </si>
  <si>
    <t>CAGW</t>
  </si>
  <si>
    <t>Taxes Other</t>
  </si>
  <si>
    <t>GPS</t>
  </si>
  <si>
    <t>Net Depreciation Expense - Sch M</t>
  </si>
  <si>
    <t>SCHMDT</t>
  </si>
  <si>
    <t xml:space="preserve"> </t>
  </si>
  <si>
    <t>Deferred Income Tax Expense</t>
  </si>
  <si>
    <t>Operations &amp; Maintenance</t>
  </si>
  <si>
    <t>Administrative &amp; General</t>
  </si>
  <si>
    <t>SO</t>
  </si>
  <si>
    <t>Adjustment to Rate Base:</t>
  </si>
  <si>
    <t>Pre-merger Plant</t>
  </si>
  <si>
    <t>Post-merger Plant</t>
  </si>
  <si>
    <t>Pre-merger Depreciation Reserve</t>
  </si>
  <si>
    <t>108SP</t>
  </si>
  <si>
    <t>Post-merger Depreciation Reserve</t>
  </si>
  <si>
    <t>Deferred Income Tax Balance</t>
  </si>
  <si>
    <t>Deferred ITC</t>
  </si>
  <si>
    <t>ITC85</t>
  </si>
  <si>
    <t>Remove Base Data:</t>
  </si>
  <si>
    <t>Schedule M Addition</t>
  </si>
  <si>
    <t>SCHMAT</t>
  </si>
  <si>
    <t>WA</t>
  </si>
  <si>
    <t>ADIT</t>
  </si>
  <si>
    <t>Description of Adjustment:</t>
  </si>
  <si>
    <t>Colstrip #3 Removal</t>
  </si>
  <si>
    <t>Washington General Rate Case - 2021</t>
  </si>
  <si>
    <t>5.3.1</t>
  </si>
  <si>
    <t>5.3.2</t>
  </si>
  <si>
    <t>5.3.4</t>
  </si>
  <si>
    <t>5.3.3</t>
  </si>
  <si>
    <t>Situs</t>
  </si>
  <si>
    <t>Property Tax Calculation</t>
  </si>
  <si>
    <t>Ref.</t>
  </si>
  <si>
    <t>Total Colstrip Property Taxes</t>
  </si>
  <si>
    <t>Colstrip #3 as a percentage of Total Colstrip NBV</t>
  </si>
  <si>
    <t>Property Tax expense to remove</t>
  </si>
  <si>
    <t>Gross Colstrip Book Value</t>
  </si>
  <si>
    <t>Gross Colstrip Book Reserve</t>
  </si>
  <si>
    <t>Total Colstrip NBV</t>
  </si>
  <si>
    <t>Colstrip Unit 3 Book Value</t>
  </si>
  <si>
    <t>Colstrip Unit 3 Book Reserve</t>
  </si>
  <si>
    <t>Colstrip Unit 3 NBV</t>
  </si>
  <si>
    <t>Colstrip Unit 3 NBV %</t>
  </si>
  <si>
    <t>Summary of Balances</t>
  </si>
  <si>
    <t>EOP Balance</t>
  </si>
  <si>
    <t>Depreciation Expense -  Pre Merger</t>
  </si>
  <si>
    <t>Depreciation Expense - Post Merger</t>
  </si>
  <si>
    <t>EPIS - Pre Merger</t>
  </si>
  <si>
    <t>EPIS - Post Merger</t>
  </si>
  <si>
    <t>Depreciation Reserve - Pre Merger</t>
  </si>
  <si>
    <t>Depreciation Reserve - Post Merger</t>
  </si>
  <si>
    <t>ADIT Balance</t>
  </si>
  <si>
    <t>Deferred Income Tax Credit</t>
  </si>
  <si>
    <t>Tax Depreciation</t>
  </si>
  <si>
    <t>Schedule M, Deferred Income Tax Expense and ADIT</t>
  </si>
  <si>
    <t>Description</t>
  </si>
  <si>
    <t>Amount</t>
  </si>
  <si>
    <t>Factor</t>
  </si>
  <si>
    <t>WA Disallowed Colstrip Unit3 Write-off</t>
  </si>
  <si>
    <t>Reg Asset - Washington Colstrip #3 - 415.510</t>
  </si>
  <si>
    <t>Reg Asset - Washington Colstrip #3 - 287639</t>
  </si>
  <si>
    <t>FERC Account</t>
  </si>
  <si>
    <t>Colstrip O&amp;M by FERC Acct</t>
  </si>
  <si>
    <t>A</t>
  </si>
  <si>
    <t>B</t>
  </si>
  <si>
    <t>C</t>
  </si>
  <si>
    <t>D</t>
  </si>
  <si>
    <t>F = E + C</t>
  </si>
  <si>
    <t>FERC Acct</t>
  </si>
  <si>
    <t>WCA Allocation Factor</t>
  </si>
  <si>
    <t>12 ME June 2019</t>
  </si>
  <si>
    <t>Non-Overhaul O&amp;M</t>
  </si>
  <si>
    <t>Unit 3 Overhaul</t>
  </si>
  <si>
    <t>Unit 4 Overhaul</t>
  </si>
  <si>
    <t>Unit 3 Share of Non-Overhaul O&amp;M</t>
  </si>
  <si>
    <t>Total  Unit 3 O&amp;M</t>
  </si>
  <si>
    <t>OPER SUPV &amp; ENG</t>
  </si>
  <si>
    <t>FUEL HAND-COAL</t>
  </si>
  <si>
    <t>START UP FUEL-DIESEL</t>
  </si>
  <si>
    <t>STEAM EXPENSES</t>
  </si>
  <si>
    <t>ELECTRIC EXPENSES</t>
  </si>
  <si>
    <t>MISC STEAM PWR EXP</t>
  </si>
  <si>
    <t>RENTS (STEAM GEN)</t>
  </si>
  <si>
    <t>MNT SUPERV &amp; ENG</t>
  </si>
  <si>
    <t>MNT OF STRUCTURES</t>
  </si>
  <si>
    <t>MANT OF BOILR PLNT</t>
  </si>
  <si>
    <t>MAINT ELEC PLANT</t>
  </si>
  <si>
    <t>MAINT MISC STM PLN</t>
  </si>
  <si>
    <t>PROP INS - PREMIUMS</t>
  </si>
  <si>
    <t>INJURIES &amp; DAMAGES</t>
  </si>
  <si>
    <t>Ref 5.3</t>
  </si>
  <si>
    <t>Ref 5.3.1</t>
  </si>
  <si>
    <t>This restating adjustment removes the Colstrip #3 plant investment and associated costs from results of operations. This treatment was authorized in Cause No. U-83-57.  Operations &amp; Maintenance and Administrative &amp; General expenses for Colstrip #3 plant are also removed per methodology utilized in rebuttal adjustment filed in Docket No. UE-152253, the Company's 2015 Limited Rates Filing.  Depreciation expense for Colstrip #3 is removed in Adjustment 6.5, Adjustment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</si>
</sst>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1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C00000"/>
      <name val="Arial"/>
      <family val="2"/>
    </font>
    <font>
      <sz val="12"/>
      <name val="Times New Roman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Alignment="1" applyProtection="1">
      <alignment horizontal="center"/>
      <protection locked="0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41" fontId="3" fillId="0" borderId="0" xfId="1" applyNumberFormat="1" applyFont="1" applyFill="1" applyAlignment="1" applyProtection="1">
      <alignment horizontal="center"/>
      <protection locked="0"/>
    </xf>
    <xf numFmtId="0" fontId="3" fillId="0" borderId="0" xfId="0" applyFont="1" applyFill="1" applyBorder="1"/>
    <xf numFmtId="41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Protection="1"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indent="1"/>
      <protection locked="0"/>
    </xf>
    <xf numFmtId="166" fontId="3" fillId="0" borderId="0" xfId="2" applyNumberFormat="1" applyFont="1" applyFill="1" applyAlignment="1" applyProtection="1">
      <alignment horizontal="center"/>
      <protection locked="0"/>
    </xf>
    <xf numFmtId="166" fontId="3" fillId="0" borderId="0" xfId="2" applyNumberFormat="1" applyFont="1" applyFill="1" applyAlignment="1">
      <alignment horizontal="center"/>
    </xf>
    <xf numFmtId="166" fontId="3" fillId="0" borderId="0" xfId="2" applyNumberFormat="1" applyFont="1" applyAlignment="1">
      <alignment horizontal="center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165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0" fontId="3" fillId="0" borderId="1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4" fillId="0" borderId="11" xfId="0" applyFont="1" applyFill="1" applyBorder="1" applyAlignment="1" applyProtection="1">
      <alignment horizontal="center" wrapText="1"/>
      <protection locked="0"/>
    </xf>
    <xf numFmtId="14" fontId="4" fillId="0" borderId="1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41" fontId="3" fillId="0" borderId="12" xfId="0" applyNumberFormat="1" applyFont="1" applyFill="1" applyBorder="1" applyProtection="1">
      <protection locked="0"/>
    </xf>
    <xf numFmtId="41" fontId="3" fillId="0" borderId="0" xfId="0" applyNumberFormat="1" applyFont="1" applyFill="1" applyProtection="1">
      <protection locked="0"/>
    </xf>
    <xf numFmtId="41" fontId="3" fillId="0" borderId="1" xfId="0" applyNumberFormat="1" applyFont="1" applyFill="1" applyBorder="1" applyProtection="1">
      <protection locked="0"/>
    </xf>
    <xf numFmtId="10" fontId="3" fillId="0" borderId="0" xfId="2" applyNumberFormat="1" applyFont="1" applyFill="1" applyProtection="1">
      <protection locked="0"/>
    </xf>
    <xf numFmtId="0" fontId="4" fillId="0" borderId="0" xfId="3" applyFont="1"/>
    <xf numFmtId="0" fontId="3" fillId="0" borderId="0" xfId="3" applyFont="1"/>
    <xf numFmtId="0" fontId="3" fillId="0" borderId="0" xfId="4" applyFont="1" applyFill="1"/>
    <xf numFmtId="164" fontId="3" fillId="0" borderId="0" xfId="1" applyNumberFormat="1" applyFont="1" applyFill="1"/>
    <xf numFmtId="0" fontId="3" fillId="0" borderId="0" xfId="4" applyFont="1" applyFill="1" applyAlignment="1">
      <alignment horizontal="left"/>
    </xf>
    <xf numFmtId="0" fontId="3" fillId="0" borderId="0" xfId="3" applyFont="1" applyFill="1"/>
    <xf numFmtId="0" fontId="4" fillId="0" borderId="0" xfId="3" applyFont="1" applyFill="1"/>
    <xf numFmtId="0" fontId="3" fillId="0" borderId="0" xfId="3" applyFont="1" applyFill="1" applyAlignment="1">
      <alignment horizontal="right"/>
    </xf>
    <xf numFmtId="17" fontId="3" fillId="0" borderId="11" xfId="4" applyNumberFormat="1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164" fontId="3" fillId="0" borderId="11" xfId="1" applyNumberFormat="1" applyFont="1" applyFill="1" applyBorder="1"/>
    <xf numFmtId="0" fontId="3" fillId="0" borderId="0" xfId="4" quotePrefix="1" applyFont="1" applyFill="1" applyAlignment="1">
      <alignment horizontal="left"/>
    </xf>
    <xf numFmtId="37" fontId="3" fillId="0" borderId="0" xfId="3" applyNumberFormat="1" applyFont="1" applyFill="1"/>
    <xf numFmtId="0" fontId="4" fillId="0" borderId="13" xfId="3" applyFont="1" applyBorder="1" applyAlignment="1">
      <alignment horizontal="center"/>
    </xf>
    <xf numFmtId="0" fontId="4" fillId="0" borderId="13" xfId="3" applyFont="1" applyBorder="1"/>
    <xf numFmtId="0" fontId="3" fillId="0" borderId="13" xfId="3" applyFont="1" applyBorder="1" applyAlignment="1">
      <alignment horizontal="center"/>
    </xf>
    <xf numFmtId="0" fontId="3" fillId="0" borderId="13" xfId="3" applyFont="1" applyBorder="1"/>
    <xf numFmtId="41" fontId="3" fillId="0" borderId="13" xfId="1" applyNumberFormat="1" applyFont="1" applyFill="1" applyBorder="1"/>
    <xf numFmtId="0" fontId="8" fillId="0" borderId="13" xfId="3" applyFont="1" applyFill="1" applyBorder="1" applyAlignment="1">
      <alignment horizontal="center"/>
    </xf>
    <xf numFmtId="0" fontId="8" fillId="0" borderId="13" xfId="3" applyFont="1" applyFill="1" applyBorder="1"/>
    <xf numFmtId="164" fontId="8" fillId="0" borderId="13" xfId="1" applyNumberFormat="1" applyFont="1" applyFill="1" applyBorder="1" applyAlignment="1">
      <alignment horizontal="center"/>
    </xf>
    <xf numFmtId="0" fontId="3" fillId="0" borderId="14" xfId="3" applyFont="1" applyBorder="1" applyAlignment="1">
      <alignment horizontal="center"/>
    </xf>
    <xf numFmtId="164" fontId="3" fillId="0" borderId="13" xfId="1" applyNumberFormat="1" applyFont="1" applyBorder="1"/>
    <xf numFmtId="37" fontId="3" fillId="0" borderId="0" xfId="3" applyNumberFormat="1" applyFont="1"/>
    <xf numFmtId="0" fontId="4" fillId="0" borderId="13" xfId="3" applyFont="1" applyBorder="1" applyAlignment="1">
      <alignment horizontal="left"/>
    </xf>
    <xf numFmtId="0" fontId="9" fillId="0" borderId="0" xfId="3" applyFont="1"/>
    <xf numFmtId="0" fontId="9" fillId="0" borderId="0" xfId="3" applyFont="1" applyFill="1"/>
    <xf numFmtId="0" fontId="10" fillId="0" borderId="0" xfId="5" applyFont="1"/>
    <xf numFmtId="0" fontId="8" fillId="0" borderId="0" xfId="5" applyFont="1"/>
    <xf numFmtId="0" fontId="8" fillId="0" borderId="0" xfId="5" applyFont="1" applyFill="1"/>
    <xf numFmtId="0" fontId="10" fillId="0" borderId="0" xfId="5" applyFont="1" applyAlignment="1">
      <alignment horizontal="center"/>
    </xf>
    <xf numFmtId="0" fontId="10" fillId="0" borderId="0" xfId="5" applyFont="1" applyFill="1" applyAlignment="1">
      <alignment horizontal="center"/>
    </xf>
    <xf numFmtId="0" fontId="10" fillId="0" borderId="11" xfId="5" applyFont="1" applyBorder="1" applyAlignment="1">
      <alignment horizontal="center" wrapText="1"/>
    </xf>
    <xf numFmtId="0" fontId="10" fillId="0" borderId="11" xfId="5" applyFont="1" applyBorder="1" applyAlignment="1">
      <alignment horizontal="center"/>
    </xf>
    <xf numFmtId="0" fontId="10" fillId="0" borderId="11" xfId="5" applyFont="1" applyFill="1" applyBorder="1" applyAlignment="1">
      <alignment horizontal="center" wrapText="1"/>
    </xf>
    <xf numFmtId="0" fontId="8" fillId="0" borderId="0" xfId="5" applyFont="1" applyAlignment="1">
      <alignment horizontal="center"/>
    </xf>
    <xf numFmtId="164" fontId="8" fillId="0" borderId="0" xfId="1" applyNumberFormat="1" applyFont="1"/>
    <xf numFmtId="164" fontId="8" fillId="0" borderId="0" xfId="1" applyNumberFormat="1" applyFont="1" applyFill="1"/>
    <xf numFmtId="164" fontId="8" fillId="0" borderId="15" xfId="1" applyNumberFormat="1" applyFont="1" applyBorder="1"/>
    <xf numFmtId="164" fontId="8" fillId="0" borderId="15" xfId="1" applyNumberFormat="1" applyFont="1" applyFill="1" applyBorder="1"/>
    <xf numFmtId="164" fontId="10" fillId="0" borderId="15" xfId="1" applyNumberFormat="1" applyFont="1" applyBorder="1"/>
    <xf numFmtId="44" fontId="8" fillId="0" borderId="0" xfId="5" applyNumberFormat="1" applyFont="1"/>
    <xf numFmtId="0" fontId="3" fillId="0" borderId="0" xfId="3" applyFont="1" applyProtection="1">
      <protection locked="0"/>
    </xf>
    <xf numFmtId="165" fontId="8" fillId="0" borderId="0" xfId="2" applyNumberFormat="1" applyFont="1"/>
    <xf numFmtId="0" fontId="8" fillId="0" borderId="0" xfId="5" applyFont="1" applyBorder="1"/>
    <xf numFmtId="0" fontId="3" fillId="0" borderId="0" xfId="3" applyFont="1" applyBorder="1" applyAlignment="1">
      <alignment horizontal="right"/>
    </xf>
    <xf numFmtId="0" fontId="9" fillId="0" borderId="0" xfId="3" applyFont="1" applyBorder="1"/>
    <xf numFmtId="0" fontId="10" fillId="0" borderId="0" xfId="5" applyFont="1" applyBorder="1" applyAlignment="1">
      <alignment horizontal="center"/>
    </xf>
    <xf numFmtId="164" fontId="8" fillId="0" borderId="0" xfId="1" applyNumberFormat="1" applyFont="1" applyBorder="1"/>
    <xf numFmtId="0" fontId="10" fillId="0" borderId="0" xfId="5" applyFont="1" applyBorder="1" applyAlignment="1">
      <alignment horizontal="right"/>
    </xf>
    <xf numFmtId="41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</cellXfs>
  <cellStyles count="6">
    <cellStyle name="Comma" xfId="1" builtinId="3"/>
    <cellStyle name="Normal" xfId="0" builtinId="0"/>
    <cellStyle name="Normal 2" xfId="3"/>
    <cellStyle name="Normal 2 2" xfId="5"/>
    <cellStyle name="Normal_Colstrip3 Remove WA March 2004" xfId="4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7"/>
  <sheetViews>
    <sheetView view="pageBreakPreview" topLeftCell="A22" zoomScale="85" zoomScaleNormal="100" zoomScaleSheetLayoutView="85" workbookViewId="0">
      <selection activeCell="G39" sqref="F39:G39"/>
    </sheetView>
  </sheetViews>
  <sheetFormatPr defaultColWidth="8.75" defaultRowHeight="12.75" x14ac:dyDescent="0.2"/>
  <cols>
    <col min="1" max="1" width="2.125" style="10" customWidth="1"/>
    <col min="2" max="2" width="5.75" style="10" customWidth="1"/>
    <col min="3" max="3" width="20.875" style="10" customWidth="1"/>
    <col min="4" max="4" width="9" style="10" customWidth="1"/>
    <col min="5" max="5" width="8" style="10" customWidth="1"/>
    <col min="6" max="6" width="13.125" style="10" customWidth="1"/>
    <col min="7" max="8" width="9.25" style="10" customWidth="1"/>
    <col min="9" max="9" width="11.875" style="10" customWidth="1"/>
    <col min="10" max="10" width="5.375" style="10" customWidth="1"/>
    <col min="11" max="16384" width="8.75" style="10"/>
  </cols>
  <sheetData>
    <row r="2" spans="1:10" ht="12" customHeight="1" x14ac:dyDescent="0.2">
      <c r="B2" s="11" t="s">
        <v>0</v>
      </c>
      <c r="D2" s="8"/>
      <c r="E2" s="8"/>
      <c r="F2" s="8"/>
      <c r="G2" s="8"/>
      <c r="H2" s="8"/>
      <c r="I2" s="12" t="s">
        <v>1</v>
      </c>
      <c r="J2" s="13">
        <v>5.3</v>
      </c>
    </row>
    <row r="3" spans="1:10" ht="12" customHeight="1" x14ac:dyDescent="0.2">
      <c r="B3" s="11" t="s">
        <v>39</v>
      </c>
      <c r="D3" s="8"/>
      <c r="E3" s="8"/>
      <c r="F3" s="8"/>
      <c r="G3" s="8"/>
      <c r="H3" s="8"/>
      <c r="I3" s="8"/>
      <c r="J3" s="13"/>
    </row>
    <row r="4" spans="1:10" ht="12" customHeight="1" x14ac:dyDescent="0.2">
      <c r="B4" s="11" t="s">
        <v>38</v>
      </c>
      <c r="D4" s="8"/>
      <c r="E4" s="8"/>
      <c r="F4" s="8"/>
      <c r="G4" s="8"/>
      <c r="H4" s="8"/>
      <c r="I4" s="8"/>
      <c r="J4" s="13"/>
    </row>
    <row r="5" spans="1:10" ht="12" customHeight="1" x14ac:dyDescent="0.2">
      <c r="D5" s="8"/>
      <c r="E5" s="8"/>
      <c r="F5" s="8"/>
      <c r="G5" s="8"/>
      <c r="H5" s="8"/>
      <c r="I5" s="8"/>
      <c r="J5" s="13"/>
    </row>
    <row r="6" spans="1:10" ht="12" customHeight="1" x14ac:dyDescent="0.2">
      <c r="D6" s="8"/>
      <c r="E6" s="8"/>
      <c r="F6" s="8"/>
      <c r="G6" s="8"/>
      <c r="H6" s="8"/>
      <c r="I6" s="8"/>
      <c r="J6" s="13"/>
    </row>
    <row r="7" spans="1:10" ht="12" customHeight="1" x14ac:dyDescent="0.2">
      <c r="D7" s="8"/>
      <c r="E7" s="8"/>
      <c r="F7" s="8" t="s">
        <v>2</v>
      </c>
      <c r="G7" s="8"/>
      <c r="H7" s="8"/>
      <c r="I7" s="10" t="s">
        <v>3</v>
      </c>
      <c r="J7" s="13"/>
    </row>
    <row r="8" spans="1:10" ht="12" customHeight="1" x14ac:dyDescent="0.2"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5" t="s">
        <v>10</v>
      </c>
    </row>
    <row r="9" spans="1:10" ht="12" customHeight="1" x14ac:dyDescent="0.2">
      <c r="D9" s="14"/>
      <c r="E9" s="14"/>
      <c r="F9" s="14"/>
      <c r="G9" s="14"/>
      <c r="H9" s="14"/>
      <c r="I9" s="14"/>
      <c r="J9" s="15"/>
    </row>
    <row r="10" spans="1:10" ht="12" customHeight="1" x14ac:dyDescent="0.2">
      <c r="A10" s="5"/>
      <c r="B10" s="16" t="s">
        <v>11</v>
      </c>
      <c r="C10" s="5"/>
      <c r="D10" s="1"/>
      <c r="E10" s="1"/>
      <c r="F10" s="1"/>
      <c r="G10" s="1"/>
      <c r="H10" s="1"/>
      <c r="I10" s="6"/>
      <c r="J10" s="13"/>
    </row>
    <row r="11" spans="1:10" ht="12" customHeight="1" x14ac:dyDescent="0.2">
      <c r="A11" s="5"/>
      <c r="B11" s="24" t="s">
        <v>14</v>
      </c>
      <c r="C11" s="5"/>
      <c r="D11" s="1">
        <v>408</v>
      </c>
      <c r="E11" s="8" t="s">
        <v>12</v>
      </c>
      <c r="F11" s="3">
        <f>-'Page 5.3.1'!B11</f>
        <v>-559090.88483599992</v>
      </c>
      <c r="G11" s="1" t="s">
        <v>15</v>
      </c>
      <c r="H11" s="25">
        <v>6.7017620954721469E-2</v>
      </c>
      <c r="I11" s="17">
        <f>F11*H11</f>
        <v>-37468.940999178878</v>
      </c>
      <c r="J11" s="13" t="s">
        <v>40</v>
      </c>
    </row>
    <row r="12" spans="1:10" ht="12" customHeight="1" x14ac:dyDescent="0.2">
      <c r="A12" s="5"/>
      <c r="B12" s="24" t="s">
        <v>16</v>
      </c>
      <c r="C12" s="5"/>
      <c r="D12" s="1" t="s">
        <v>17</v>
      </c>
      <c r="E12" s="8" t="s">
        <v>12</v>
      </c>
      <c r="F12" s="6">
        <f>'Page 5.3.2'!C24-'Page 5.3.2'!C9-'Page 5.3.2'!C10</f>
        <v>1201023.0038411361</v>
      </c>
      <c r="G12" s="1" t="s">
        <v>13</v>
      </c>
      <c r="H12" s="25">
        <v>0.21577192756641544</v>
      </c>
      <c r="I12" s="17">
        <f t="shared" ref="I12:I13" si="0">F12*H12</f>
        <v>259147.04859040832</v>
      </c>
      <c r="J12" s="13" t="s">
        <v>41</v>
      </c>
    </row>
    <row r="13" spans="1:10" ht="12" customHeight="1" x14ac:dyDescent="0.2">
      <c r="A13" s="5"/>
      <c r="B13" s="24" t="s">
        <v>19</v>
      </c>
      <c r="C13" s="5"/>
      <c r="D13" s="1">
        <v>41010</v>
      </c>
      <c r="E13" s="8" t="s">
        <v>12</v>
      </c>
      <c r="F13" s="3">
        <f>-'Page 5.3.2'!C25</f>
        <v>325158.40706345672</v>
      </c>
      <c r="G13" s="1" t="s">
        <v>13</v>
      </c>
      <c r="H13" s="25">
        <v>0.21577192756641544</v>
      </c>
      <c r="I13" s="17">
        <f t="shared" si="0"/>
        <v>70160.056256507218</v>
      </c>
      <c r="J13" s="13" t="s">
        <v>41</v>
      </c>
    </row>
    <row r="14" spans="1:10" ht="12" customHeight="1" x14ac:dyDescent="0.2">
      <c r="A14" s="5"/>
      <c r="B14" s="24"/>
      <c r="C14" s="5"/>
      <c r="D14" s="1"/>
      <c r="E14" s="8"/>
      <c r="F14" s="3"/>
      <c r="G14" s="1"/>
      <c r="H14" s="25"/>
      <c r="I14" s="17"/>
      <c r="J14" s="13"/>
    </row>
    <row r="15" spans="1:10" ht="12" customHeight="1" x14ac:dyDescent="0.2">
      <c r="A15" s="5"/>
      <c r="B15" s="24" t="s">
        <v>20</v>
      </c>
      <c r="C15" s="5"/>
      <c r="D15" s="1">
        <v>500</v>
      </c>
      <c r="E15" s="8" t="s">
        <v>12</v>
      </c>
      <c r="F15" s="3">
        <f>-'Page 5.3.4'!K8</f>
        <v>-10057.38805876</v>
      </c>
      <c r="G15" s="1" t="s">
        <v>13</v>
      </c>
      <c r="H15" s="25">
        <v>0.21577192756641544</v>
      </c>
      <c r="I15" s="17">
        <f t="shared" ref="I15:I28" si="1">F15*H15</f>
        <v>-2170.1020077220942</v>
      </c>
      <c r="J15" s="13" t="s">
        <v>42</v>
      </c>
    </row>
    <row r="16" spans="1:10" ht="12" customHeight="1" x14ac:dyDescent="0.2">
      <c r="A16" s="5"/>
      <c r="B16" s="24" t="s">
        <v>20</v>
      </c>
      <c r="C16" s="5"/>
      <c r="D16" s="7">
        <v>501.2</v>
      </c>
      <c r="E16" s="8" t="s">
        <v>12</v>
      </c>
      <c r="F16" s="3">
        <f>-'Page 5.3.4'!K9</f>
        <v>-367550.26404511998</v>
      </c>
      <c r="G16" s="1" t="s">
        <v>13</v>
      </c>
      <c r="H16" s="25">
        <v>0.21577192756641544</v>
      </c>
      <c r="I16" s="17">
        <f t="shared" si="1"/>
        <v>-79307.028950560503</v>
      </c>
      <c r="J16" s="13" t="s">
        <v>42</v>
      </c>
    </row>
    <row r="17" spans="1:10" ht="12" customHeight="1" x14ac:dyDescent="0.2">
      <c r="A17" s="5"/>
      <c r="B17" s="24" t="s">
        <v>20</v>
      </c>
      <c r="C17" s="5"/>
      <c r="D17" s="7">
        <v>501.45</v>
      </c>
      <c r="E17" s="8" t="s">
        <v>12</v>
      </c>
      <c r="F17" s="3">
        <f>-'Page 5.3.4'!K10</f>
        <v>-58439.738825879998</v>
      </c>
      <c r="G17" s="1" t="s">
        <v>13</v>
      </c>
      <c r="H17" s="25">
        <v>0.21577192756641544</v>
      </c>
      <c r="I17" s="17">
        <f t="shared" si="1"/>
        <v>-12609.655092938016</v>
      </c>
      <c r="J17" s="13" t="s">
        <v>42</v>
      </c>
    </row>
    <row r="18" spans="1:10" ht="12" customHeight="1" x14ac:dyDescent="0.2">
      <c r="A18" s="5"/>
      <c r="B18" s="24" t="s">
        <v>20</v>
      </c>
      <c r="C18" s="5"/>
      <c r="D18" s="1">
        <v>502</v>
      </c>
      <c r="E18" s="8" t="s">
        <v>12</v>
      </c>
      <c r="F18" s="3">
        <f>-'Page 5.3.4'!K11</f>
        <v>-311286.29913148005</v>
      </c>
      <c r="G18" s="1" t="s">
        <v>13</v>
      </c>
      <c r="H18" s="25">
        <v>0.21577192756641544</v>
      </c>
      <c r="I18" s="17">
        <f t="shared" si="1"/>
        <v>-67166.844788615243</v>
      </c>
      <c r="J18" s="13" t="s">
        <v>42</v>
      </c>
    </row>
    <row r="19" spans="1:10" ht="12" customHeight="1" x14ac:dyDescent="0.2">
      <c r="A19" s="5"/>
      <c r="B19" s="24" t="s">
        <v>20</v>
      </c>
      <c r="C19" s="5"/>
      <c r="D19" s="1">
        <v>505</v>
      </c>
      <c r="E19" s="8" t="s">
        <v>12</v>
      </c>
      <c r="F19" s="3">
        <f>-'Page 5.3.4'!K12</f>
        <v>-13338.946960279998</v>
      </c>
      <c r="G19" s="1" t="s">
        <v>13</v>
      </c>
      <c r="H19" s="25">
        <v>0.21577192756641544</v>
      </c>
      <c r="I19" s="17">
        <f t="shared" si="1"/>
        <v>-2878.1702973257934</v>
      </c>
      <c r="J19" s="13" t="s">
        <v>42</v>
      </c>
    </row>
    <row r="20" spans="1:10" ht="12" customHeight="1" x14ac:dyDescent="0.2">
      <c r="A20" s="5"/>
      <c r="B20" s="24" t="s">
        <v>20</v>
      </c>
      <c r="C20" s="5"/>
      <c r="D20" s="1">
        <v>506</v>
      </c>
      <c r="E20" s="8" t="s">
        <v>12</v>
      </c>
      <c r="F20" s="3">
        <f>-'Page 5.3.4'!K13</f>
        <v>-601503.42826664005</v>
      </c>
      <c r="G20" s="1" t="s">
        <v>13</v>
      </c>
      <c r="H20" s="25">
        <v>0.21577192756641544</v>
      </c>
      <c r="I20" s="17">
        <f t="shared" si="1"/>
        <v>-129787.55415490002</v>
      </c>
      <c r="J20" s="13" t="s">
        <v>42</v>
      </c>
    </row>
    <row r="21" spans="1:10" ht="12" customHeight="1" x14ac:dyDescent="0.2">
      <c r="A21" s="5"/>
      <c r="B21" s="24" t="s">
        <v>20</v>
      </c>
      <c r="C21" s="5"/>
      <c r="D21" s="1">
        <v>507</v>
      </c>
      <c r="E21" s="8" t="s">
        <v>12</v>
      </c>
      <c r="F21" s="3">
        <f>-'Page 5.3.4'!K14</f>
        <v>-6692.5607874400002</v>
      </c>
      <c r="G21" s="1" t="s">
        <v>13</v>
      </c>
      <c r="H21" s="25">
        <v>0.21577192756641544</v>
      </c>
      <c r="I21" s="17">
        <f t="shared" si="1"/>
        <v>-1444.0667414613361</v>
      </c>
      <c r="J21" s="13" t="s">
        <v>42</v>
      </c>
    </row>
    <row r="22" spans="1:10" ht="12" customHeight="1" x14ac:dyDescent="0.2">
      <c r="A22" s="5"/>
      <c r="B22" s="24" t="s">
        <v>20</v>
      </c>
      <c r="C22" s="5"/>
      <c r="D22" s="1">
        <v>510</v>
      </c>
      <c r="E22" s="8" t="s">
        <v>12</v>
      </c>
      <c r="F22" s="3">
        <f>-'Page 5.3.4'!K15</f>
        <v>-76239.292806240002</v>
      </c>
      <c r="G22" s="1" t="s">
        <v>13</v>
      </c>
      <c r="H22" s="25">
        <v>0.21577192756641544</v>
      </c>
      <c r="I22" s="17">
        <f t="shared" si="1"/>
        <v>-16450.299165102755</v>
      </c>
      <c r="J22" s="13" t="s">
        <v>42</v>
      </c>
    </row>
    <row r="23" spans="1:10" ht="12" customHeight="1" x14ac:dyDescent="0.2">
      <c r="A23" s="5"/>
      <c r="B23" s="24" t="s">
        <v>20</v>
      </c>
      <c r="C23" s="5"/>
      <c r="D23" s="1">
        <v>511</v>
      </c>
      <c r="E23" s="8" t="s">
        <v>12</v>
      </c>
      <c r="F23" s="3">
        <f>-'Page 5.3.4'!K16</f>
        <v>-101046.77263671998</v>
      </c>
      <c r="G23" s="1" t="s">
        <v>13</v>
      </c>
      <c r="H23" s="25">
        <v>0.21577192756641544</v>
      </c>
      <c r="I23" s="17">
        <f t="shared" si="1"/>
        <v>-21803.056906190395</v>
      </c>
      <c r="J23" s="13" t="s">
        <v>42</v>
      </c>
    </row>
    <row r="24" spans="1:10" ht="12" customHeight="1" x14ac:dyDescent="0.2">
      <c r="A24" s="5"/>
      <c r="B24" s="24" t="s">
        <v>20</v>
      </c>
      <c r="C24" s="5"/>
      <c r="D24" s="1">
        <v>512</v>
      </c>
      <c r="E24" s="8" t="s">
        <v>12</v>
      </c>
      <c r="F24" s="3">
        <f>-'Page 5.3.4'!K17</f>
        <v>-765442.26583511988</v>
      </c>
      <c r="G24" s="1" t="s">
        <v>13</v>
      </c>
      <c r="H24" s="25">
        <v>0.21577192756641544</v>
      </c>
      <c r="I24" s="17">
        <f t="shared" si="1"/>
        <v>-165160.9531400484</v>
      </c>
      <c r="J24" s="13" t="s">
        <v>42</v>
      </c>
    </row>
    <row r="25" spans="1:10" ht="12" customHeight="1" x14ac:dyDescent="0.2">
      <c r="A25" s="5"/>
      <c r="B25" s="24" t="s">
        <v>20</v>
      </c>
      <c r="C25" s="5"/>
      <c r="D25" s="1">
        <v>513</v>
      </c>
      <c r="E25" s="8" t="s">
        <v>12</v>
      </c>
      <c r="F25" s="3">
        <f>-'Page 5.3.4'!K18</f>
        <v>-15771.947695719999</v>
      </c>
      <c r="G25" s="1" t="s">
        <v>13</v>
      </c>
      <c r="H25" s="25">
        <v>0.21577192756641544</v>
      </c>
      <c r="I25" s="17">
        <f t="shared" si="1"/>
        <v>-3403.1435557821887</v>
      </c>
      <c r="J25" s="13" t="s">
        <v>42</v>
      </c>
    </row>
    <row r="26" spans="1:10" ht="12" customHeight="1" x14ac:dyDescent="0.2">
      <c r="A26" s="5"/>
      <c r="B26" s="24" t="s">
        <v>20</v>
      </c>
      <c r="C26" s="5"/>
      <c r="D26" s="1">
        <v>514</v>
      </c>
      <c r="E26" s="8" t="s">
        <v>12</v>
      </c>
      <c r="F26" s="3">
        <f>-'Page 5.3.4'!K19</f>
        <v>-124465.62463176</v>
      </c>
      <c r="G26" s="1" t="s">
        <v>13</v>
      </c>
      <c r="H26" s="25">
        <v>0.21577192756641544</v>
      </c>
      <c r="I26" s="17">
        <f t="shared" si="1"/>
        <v>-26856.187742552775</v>
      </c>
      <c r="J26" s="13" t="s">
        <v>42</v>
      </c>
    </row>
    <row r="27" spans="1:10" ht="12" customHeight="1" x14ac:dyDescent="0.2">
      <c r="A27" s="5"/>
      <c r="B27" s="24" t="s">
        <v>21</v>
      </c>
      <c r="C27" s="5"/>
      <c r="D27" s="7">
        <v>924.3</v>
      </c>
      <c r="E27" s="8" t="s">
        <v>12</v>
      </c>
      <c r="F27" s="3">
        <f>-'Page 5.3.4'!K20</f>
        <v>-47039.586456479992</v>
      </c>
      <c r="G27" s="1" t="s">
        <v>22</v>
      </c>
      <c r="H27" s="25">
        <v>6.7017620954721469E-2</v>
      </c>
      <c r="I27" s="17">
        <f t="shared" si="1"/>
        <v>-3152.4811750072258</v>
      </c>
      <c r="J27" s="13" t="s">
        <v>42</v>
      </c>
    </row>
    <row r="28" spans="1:10" ht="12" customHeight="1" x14ac:dyDescent="0.2">
      <c r="A28" s="5"/>
      <c r="B28" s="24" t="s">
        <v>21</v>
      </c>
      <c r="C28" s="5"/>
      <c r="D28" s="1">
        <v>925</v>
      </c>
      <c r="E28" s="8" t="s">
        <v>12</v>
      </c>
      <c r="F28" s="3">
        <f>-'Page 5.3.4'!K21</f>
        <v>-12868.07255072</v>
      </c>
      <c r="G28" s="1" t="s">
        <v>22</v>
      </c>
      <c r="H28" s="25">
        <v>6.7017620954721469E-2</v>
      </c>
      <c r="I28" s="17">
        <f t="shared" si="1"/>
        <v>-862.38760862200888</v>
      </c>
      <c r="J28" s="13" t="s">
        <v>42</v>
      </c>
    </row>
    <row r="29" spans="1:10" ht="12" customHeight="1" x14ac:dyDescent="0.2">
      <c r="A29" s="5"/>
      <c r="B29" s="4"/>
      <c r="C29" s="5"/>
      <c r="D29" s="1"/>
      <c r="E29" s="8"/>
      <c r="F29" s="98">
        <f>SUM(F15:F28)</f>
        <v>-2511742.1886883602</v>
      </c>
      <c r="G29" s="1"/>
      <c r="H29" s="25"/>
      <c r="I29" s="98">
        <f>SUM(I15:I28)</f>
        <v>-533051.93132682878</v>
      </c>
      <c r="J29" s="13"/>
    </row>
    <row r="30" spans="1:10" ht="12" customHeight="1" x14ac:dyDescent="0.2">
      <c r="A30" s="5"/>
      <c r="B30" s="16" t="s">
        <v>23</v>
      </c>
      <c r="C30" s="5"/>
      <c r="D30" s="1"/>
      <c r="E30" s="1"/>
      <c r="F30" s="3"/>
      <c r="G30" s="1"/>
      <c r="H30" s="25"/>
      <c r="I30" s="17"/>
      <c r="J30" s="13"/>
    </row>
    <row r="31" spans="1:10" ht="12" customHeight="1" x14ac:dyDescent="0.2">
      <c r="A31" s="5"/>
      <c r="B31" s="24" t="s">
        <v>24</v>
      </c>
      <c r="C31" s="5"/>
      <c r="D31" s="1">
        <v>312</v>
      </c>
      <c r="E31" s="8" t="s">
        <v>12</v>
      </c>
      <c r="F31" s="3">
        <f>-'Page 5.3.2'!C13</f>
        <v>-110283000</v>
      </c>
      <c r="G31" s="1" t="s">
        <v>13</v>
      </c>
      <c r="H31" s="25">
        <v>0.21577192756641544</v>
      </c>
      <c r="I31" s="17">
        <f t="shared" ref="I31:I36" si="2">F31*H31</f>
        <v>-23795975.487806994</v>
      </c>
      <c r="J31" s="13" t="s">
        <v>41</v>
      </c>
    </row>
    <row r="32" spans="1:10" ht="12" customHeight="1" x14ac:dyDescent="0.2">
      <c r="A32" s="5"/>
      <c r="B32" s="24" t="s">
        <v>25</v>
      </c>
      <c r="C32" s="5"/>
      <c r="D32" s="1">
        <v>312</v>
      </c>
      <c r="E32" s="8" t="s">
        <v>12</v>
      </c>
      <c r="F32" s="3">
        <f>-'Page 5.3.2'!C14</f>
        <v>-17757873.401813596</v>
      </c>
      <c r="G32" s="1" t="s">
        <v>13</v>
      </c>
      <c r="H32" s="25">
        <v>0.21577192756641544</v>
      </c>
      <c r="I32" s="17">
        <f t="shared" si="2"/>
        <v>-3831650.5733896988</v>
      </c>
      <c r="J32" s="13" t="s">
        <v>41</v>
      </c>
    </row>
    <row r="33" spans="1:12" ht="12" customHeight="1" x14ac:dyDescent="0.2">
      <c r="A33" s="5"/>
      <c r="B33" s="24" t="s">
        <v>26</v>
      </c>
      <c r="C33" s="5"/>
      <c r="D33" s="1" t="s">
        <v>27</v>
      </c>
      <c r="E33" s="8" t="s">
        <v>12</v>
      </c>
      <c r="F33" s="3">
        <f>-'Page 5.3.2'!C17</f>
        <v>91881986.699999109</v>
      </c>
      <c r="G33" s="1" t="s">
        <v>13</v>
      </c>
      <c r="H33" s="25">
        <v>0.21577192756641544</v>
      </c>
      <c r="I33" s="17">
        <f t="shared" si="2"/>
        <v>19825553.378890555</v>
      </c>
      <c r="J33" s="13" t="s">
        <v>41</v>
      </c>
    </row>
    <row r="34" spans="1:12" ht="12" customHeight="1" x14ac:dyDescent="0.2">
      <c r="A34" s="5"/>
      <c r="B34" s="24" t="s">
        <v>28</v>
      </c>
      <c r="C34" s="5"/>
      <c r="D34" s="1" t="s">
        <v>27</v>
      </c>
      <c r="E34" s="8" t="s">
        <v>12</v>
      </c>
      <c r="F34" s="3">
        <f>-'Page 5.3.2'!C18</f>
        <v>3900830.2899029306</v>
      </c>
      <c r="G34" s="1" t="s">
        <v>13</v>
      </c>
      <c r="H34" s="25">
        <v>0.21577192756641544</v>
      </c>
      <c r="I34" s="17">
        <f t="shared" si="2"/>
        <v>841689.67076181446</v>
      </c>
      <c r="J34" s="13" t="s">
        <v>41</v>
      </c>
    </row>
    <row r="35" spans="1:12" ht="12" customHeight="1" x14ac:dyDescent="0.2">
      <c r="A35" s="5"/>
      <c r="B35" s="24" t="s">
        <v>29</v>
      </c>
      <c r="C35" s="5"/>
      <c r="D35" s="1">
        <v>282</v>
      </c>
      <c r="E35" s="8" t="s">
        <v>12</v>
      </c>
      <c r="F35" s="3">
        <f>-'Page 5.3.2'!C21</f>
        <v>8495027.6736282893</v>
      </c>
      <c r="G35" s="1" t="s">
        <v>13</v>
      </c>
      <c r="H35" s="25">
        <v>0.21577192756641544</v>
      </c>
      <c r="I35" s="17">
        <f t="shared" si="2"/>
        <v>1832988.4958688179</v>
      </c>
      <c r="J35" s="13" t="s">
        <v>41</v>
      </c>
    </row>
    <row r="36" spans="1:12" ht="12" customHeight="1" x14ac:dyDescent="0.2">
      <c r="A36" s="5"/>
      <c r="B36" s="24" t="s">
        <v>30</v>
      </c>
      <c r="C36" s="5"/>
      <c r="D36" s="1">
        <v>255</v>
      </c>
      <c r="E36" s="8" t="s">
        <v>12</v>
      </c>
      <c r="F36" s="3">
        <f>-'Page 5.3.2'!C22</f>
        <v>0</v>
      </c>
      <c r="G36" s="1" t="s">
        <v>31</v>
      </c>
      <c r="H36" s="25">
        <v>0.1336</v>
      </c>
      <c r="I36" s="17">
        <f t="shared" si="2"/>
        <v>0</v>
      </c>
      <c r="J36" s="13" t="s">
        <v>41</v>
      </c>
    </row>
    <row r="37" spans="1:12" ht="12" customHeight="1" x14ac:dyDescent="0.2">
      <c r="A37" s="5"/>
      <c r="B37" s="4"/>
      <c r="C37" s="5"/>
      <c r="D37" s="1"/>
      <c r="E37" s="8"/>
      <c r="F37" s="3"/>
      <c r="G37" s="1"/>
      <c r="H37" s="25"/>
      <c r="I37" s="17"/>
      <c r="J37" s="13"/>
    </row>
    <row r="38" spans="1:12" ht="12" customHeight="1" x14ac:dyDescent="0.2">
      <c r="A38" s="5"/>
      <c r="B38" s="4"/>
      <c r="C38" s="5"/>
      <c r="D38" s="1"/>
      <c r="E38" s="1"/>
      <c r="F38" s="3"/>
      <c r="G38" s="1"/>
      <c r="H38" s="25"/>
      <c r="I38" s="17"/>
      <c r="J38" s="8"/>
    </row>
    <row r="39" spans="1:12" s="21" customFormat="1" ht="12" customHeight="1" x14ac:dyDescent="0.2">
      <c r="A39" s="18"/>
      <c r="B39" s="9" t="s">
        <v>32</v>
      </c>
      <c r="C39" s="5"/>
      <c r="D39" s="1"/>
      <c r="E39" s="1"/>
      <c r="F39" s="3"/>
      <c r="G39" s="1"/>
      <c r="H39" s="26"/>
      <c r="I39" s="19"/>
      <c r="J39" s="20"/>
      <c r="L39" s="10"/>
    </row>
    <row r="40" spans="1:12" s="21" customFormat="1" ht="12" customHeight="1" x14ac:dyDescent="0.2">
      <c r="A40" s="18"/>
      <c r="B40" s="24" t="s">
        <v>33</v>
      </c>
      <c r="C40" s="5"/>
      <c r="D40" s="1" t="s">
        <v>34</v>
      </c>
      <c r="E40" s="8" t="s">
        <v>12</v>
      </c>
      <c r="F40" s="3">
        <f>-'Page 5.3.3'!C8</f>
        <v>-52188</v>
      </c>
      <c r="G40" s="1" t="s">
        <v>35</v>
      </c>
      <c r="H40" s="27" t="s">
        <v>44</v>
      </c>
      <c r="I40" s="17">
        <f>F40</f>
        <v>-52188</v>
      </c>
      <c r="J40" s="13" t="s">
        <v>43</v>
      </c>
    </row>
    <row r="41" spans="1:12" ht="12" customHeight="1" x14ac:dyDescent="0.2">
      <c r="A41" s="5"/>
      <c r="B41" s="24" t="s">
        <v>19</v>
      </c>
      <c r="C41" s="5"/>
      <c r="D41" s="1">
        <v>41110</v>
      </c>
      <c r="E41" s="8" t="s">
        <v>12</v>
      </c>
      <c r="F41" s="3">
        <f>-'Page 5.3.3'!C9</f>
        <v>12831</v>
      </c>
      <c r="G41" s="1" t="s">
        <v>35</v>
      </c>
      <c r="H41" s="27" t="s">
        <v>44</v>
      </c>
      <c r="I41" s="17">
        <f t="shared" ref="I41:I42" si="3">F41</f>
        <v>12831</v>
      </c>
      <c r="J41" s="13" t="s">
        <v>43</v>
      </c>
      <c r="L41" s="21"/>
    </row>
    <row r="42" spans="1:12" ht="12" customHeight="1" x14ac:dyDescent="0.2">
      <c r="A42" s="5"/>
      <c r="B42" s="24" t="s">
        <v>36</v>
      </c>
      <c r="C42" s="5"/>
      <c r="D42" s="1">
        <v>283</v>
      </c>
      <c r="E42" s="8" t="s">
        <v>12</v>
      </c>
      <c r="F42" s="3">
        <f>-'Page 5.3.3'!C10</f>
        <v>26739</v>
      </c>
      <c r="G42" s="1" t="s">
        <v>35</v>
      </c>
      <c r="H42" s="27" t="s">
        <v>44</v>
      </c>
      <c r="I42" s="17">
        <f t="shared" si="3"/>
        <v>26739</v>
      </c>
      <c r="J42" s="13" t="s">
        <v>43</v>
      </c>
    </row>
    <row r="43" spans="1:12" ht="12" customHeight="1" x14ac:dyDescent="0.2">
      <c r="A43" s="5"/>
      <c r="B43" s="4"/>
      <c r="C43" s="5"/>
      <c r="D43" s="1"/>
      <c r="E43" s="1"/>
      <c r="F43" s="3"/>
      <c r="G43" s="1"/>
      <c r="H43" s="2"/>
      <c r="I43" s="17"/>
      <c r="J43" s="8"/>
    </row>
    <row r="44" spans="1:12" ht="12" customHeight="1" x14ac:dyDescent="0.2">
      <c r="A44" s="5"/>
      <c r="B44" s="4"/>
      <c r="C44" s="5"/>
      <c r="D44" s="1"/>
      <c r="E44" s="1"/>
      <c r="F44" s="3"/>
      <c r="G44" s="1"/>
      <c r="H44" s="2"/>
      <c r="I44" s="17"/>
      <c r="J44" s="8"/>
    </row>
    <row r="45" spans="1:12" ht="12" customHeight="1" x14ac:dyDescent="0.2">
      <c r="A45" s="5"/>
      <c r="B45" s="4"/>
      <c r="C45" s="5"/>
      <c r="D45" s="1"/>
      <c r="E45" s="1"/>
      <c r="F45" s="3"/>
      <c r="G45" s="1"/>
      <c r="H45" s="2"/>
      <c r="I45" s="17"/>
      <c r="J45" s="8"/>
    </row>
    <row r="46" spans="1:12" ht="12" customHeight="1" x14ac:dyDescent="0.2">
      <c r="A46" s="5"/>
      <c r="B46" s="4"/>
      <c r="C46" s="5"/>
      <c r="D46" s="1"/>
      <c r="E46" s="1"/>
      <c r="F46" s="3"/>
      <c r="G46" s="1"/>
      <c r="H46" s="2"/>
      <c r="I46" s="17"/>
      <c r="J46" s="8"/>
    </row>
    <row r="47" spans="1:12" ht="12" customHeight="1" x14ac:dyDescent="0.2">
      <c r="A47" s="5"/>
      <c r="B47" s="4"/>
      <c r="C47" s="5"/>
      <c r="D47" s="1"/>
      <c r="E47" s="1"/>
      <c r="F47" s="3"/>
      <c r="G47" s="1"/>
      <c r="H47" s="2"/>
      <c r="I47" s="17"/>
      <c r="J47" s="8"/>
    </row>
    <row r="48" spans="1:12" ht="12" customHeight="1" x14ac:dyDescent="0.2">
      <c r="A48" s="5"/>
      <c r="B48" s="4"/>
      <c r="C48" s="5"/>
      <c r="D48" s="1"/>
      <c r="E48" s="1"/>
      <c r="F48" s="3"/>
      <c r="G48" s="1"/>
      <c r="H48" s="2"/>
      <c r="I48" s="17"/>
      <c r="J48" s="8"/>
    </row>
    <row r="49" spans="1:26" ht="12" customHeight="1" x14ac:dyDescent="0.2">
      <c r="A49" s="5"/>
      <c r="B49" s="4"/>
      <c r="C49" s="5"/>
      <c r="D49" s="1"/>
      <c r="E49" s="1"/>
      <c r="F49" s="3"/>
      <c r="G49" s="1"/>
      <c r="H49" s="2"/>
      <c r="I49" s="17"/>
      <c r="J49" s="8"/>
    </row>
    <row r="50" spans="1:26" ht="12" customHeight="1" thickBot="1" x14ac:dyDescent="0.25">
      <c r="A50" s="5"/>
      <c r="B50" s="22" t="s">
        <v>37</v>
      </c>
      <c r="C50" s="5"/>
      <c r="D50" s="1"/>
      <c r="E50" s="1"/>
      <c r="F50" s="3"/>
      <c r="G50" s="1"/>
      <c r="H50" s="2"/>
      <c r="I50" s="17"/>
      <c r="J50" s="8"/>
    </row>
    <row r="51" spans="1:26" ht="12" customHeight="1" x14ac:dyDescent="0.2">
      <c r="A51" s="30"/>
      <c r="B51" s="99" t="s">
        <v>106</v>
      </c>
      <c r="C51" s="99"/>
      <c r="D51" s="99"/>
      <c r="E51" s="99"/>
      <c r="F51" s="99"/>
      <c r="G51" s="99"/>
      <c r="H51" s="99"/>
      <c r="I51" s="99"/>
      <c r="J51" s="100"/>
    </row>
    <row r="52" spans="1:26" ht="12" customHeight="1" x14ac:dyDescent="0.2">
      <c r="A52" s="31"/>
      <c r="B52" s="101"/>
      <c r="C52" s="101"/>
      <c r="D52" s="101"/>
      <c r="E52" s="101"/>
      <c r="F52" s="101"/>
      <c r="G52" s="101"/>
      <c r="H52" s="101"/>
      <c r="I52" s="101"/>
      <c r="J52" s="102"/>
    </row>
    <row r="53" spans="1:26" ht="12" customHeight="1" x14ac:dyDescent="0.2">
      <c r="A53" s="31"/>
      <c r="B53" s="101"/>
      <c r="C53" s="101"/>
      <c r="D53" s="101"/>
      <c r="E53" s="101"/>
      <c r="F53" s="101"/>
      <c r="G53" s="101"/>
      <c r="H53" s="101"/>
      <c r="I53" s="101"/>
      <c r="J53" s="102"/>
    </row>
    <row r="54" spans="1:26" ht="12" customHeight="1" x14ac:dyDescent="0.2">
      <c r="A54" s="31"/>
      <c r="B54" s="101"/>
      <c r="C54" s="101"/>
      <c r="D54" s="101"/>
      <c r="E54" s="101"/>
      <c r="F54" s="101"/>
      <c r="G54" s="101"/>
      <c r="H54" s="101"/>
      <c r="I54" s="101"/>
      <c r="J54" s="102"/>
    </row>
    <row r="55" spans="1:26" ht="12" customHeight="1" x14ac:dyDescent="0.2">
      <c r="A55" s="31"/>
      <c r="B55" s="101"/>
      <c r="C55" s="101"/>
      <c r="D55" s="101"/>
      <c r="E55" s="101"/>
      <c r="F55" s="101"/>
      <c r="G55" s="101"/>
      <c r="H55" s="101"/>
      <c r="I55" s="101"/>
      <c r="J55" s="102"/>
    </row>
    <row r="56" spans="1:26" ht="12" customHeight="1" x14ac:dyDescent="0.2">
      <c r="A56" s="31"/>
      <c r="B56" s="101"/>
      <c r="C56" s="101"/>
      <c r="D56" s="101"/>
      <c r="E56" s="101"/>
      <c r="F56" s="101"/>
      <c r="G56" s="101"/>
      <c r="H56" s="101"/>
      <c r="I56" s="101"/>
      <c r="J56" s="102"/>
    </row>
    <row r="57" spans="1:26" ht="12" customHeight="1" x14ac:dyDescent="0.2">
      <c r="A57" s="31"/>
      <c r="B57" s="101"/>
      <c r="C57" s="101"/>
      <c r="D57" s="101"/>
      <c r="E57" s="101"/>
      <c r="F57" s="101"/>
      <c r="G57" s="101"/>
      <c r="H57" s="101"/>
      <c r="I57" s="101"/>
      <c r="J57" s="102"/>
    </row>
    <row r="58" spans="1:26" ht="12" customHeight="1" x14ac:dyDescent="0.2">
      <c r="A58" s="31"/>
      <c r="B58" s="101"/>
      <c r="C58" s="101"/>
      <c r="D58" s="101"/>
      <c r="E58" s="101"/>
      <c r="F58" s="101"/>
      <c r="G58" s="101"/>
      <c r="H58" s="101"/>
      <c r="I58" s="101"/>
      <c r="J58" s="102"/>
    </row>
    <row r="59" spans="1:26" ht="12" customHeight="1" x14ac:dyDescent="0.2">
      <c r="A59" s="31"/>
      <c r="B59" s="101"/>
      <c r="C59" s="101"/>
      <c r="D59" s="101"/>
      <c r="E59" s="101"/>
      <c r="F59" s="101"/>
      <c r="G59" s="101"/>
      <c r="H59" s="101"/>
      <c r="I59" s="101"/>
      <c r="J59" s="102"/>
    </row>
    <row r="60" spans="1:26" ht="12" customHeight="1" x14ac:dyDescent="0.2">
      <c r="A60" s="31"/>
      <c r="B60" s="101"/>
      <c r="C60" s="101"/>
      <c r="D60" s="101"/>
      <c r="E60" s="101"/>
      <c r="F60" s="101"/>
      <c r="G60" s="101"/>
      <c r="H60" s="101"/>
      <c r="I60" s="101"/>
      <c r="J60" s="102"/>
    </row>
    <row r="61" spans="1:26" ht="12" customHeight="1" x14ac:dyDescent="0.2">
      <c r="A61" s="31"/>
      <c r="B61" s="101"/>
      <c r="C61" s="101"/>
      <c r="D61" s="101"/>
      <c r="E61" s="101"/>
      <c r="F61" s="101"/>
      <c r="G61" s="101"/>
      <c r="H61" s="101"/>
      <c r="I61" s="101"/>
      <c r="J61" s="102"/>
    </row>
    <row r="62" spans="1:26" ht="12" customHeight="1" thickBot="1" x14ac:dyDescent="0.25">
      <c r="A62" s="32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26" ht="12" customHeight="1" x14ac:dyDescent="0.2">
      <c r="A63" s="5"/>
      <c r="B63" s="4"/>
      <c r="C63" s="5"/>
      <c r="D63" s="1"/>
      <c r="E63" s="1"/>
      <c r="F63" s="3"/>
      <c r="G63" s="1"/>
      <c r="H63" s="2"/>
      <c r="I63" s="17"/>
      <c r="J63" s="13"/>
    </row>
    <row r="64" spans="1:26" s="8" customFormat="1" ht="12" customHeight="1" x14ac:dyDescent="0.2">
      <c r="A64" s="5"/>
      <c r="B64" s="4"/>
      <c r="C64" s="5"/>
      <c r="D64" s="1"/>
      <c r="E64" s="1"/>
      <c r="F64" s="3"/>
      <c r="G64" s="1"/>
      <c r="H64" s="2"/>
      <c r="I64" s="17"/>
      <c r="J64" s="1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s="8" customFormat="1" ht="12" customHeight="1" x14ac:dyDescent="0.2">
      <c r="A65" s="5"/>
      <c r="B65" s="4"/>
      <c r="C65" s="5"/>
      <c r="D65" s="1"/>
      <c r="E65" s="1"/>
      <c r="F65" s="3"/>
      <c r="G65" s="1"/>
      <c r="H65" s="2"/>
      <c r="I65" s="17"/>
      <c r="J65" s="13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s="8" customFormat="1" ht="12" customHeight="1" x14ac:dyDescent="0.2">
      <c r="A66" s="5"/>
      <c r="B66" s="4"/>
      <c r="C66" s="5"/>
      <c r="D66" s="1"/>
      <c r="E66" s="1"/>
      <c r="F66" s="3"/>
      <c r="G66" s="1"/>
      <c r="H66" s="2"/>
      <c r="I66" s="17"/>
      <c r="J66" s="1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8" customFormat="1" ht="12" customHeight="1" x14ac:dyDescent="0.2">
      <c r="A67" s="5"/>
      <c r="B67" s="22"/>
      <c r="C67" s="5"/>
      <c r="D67" s="1"/>
      <c r="E67" s="1"/>
      <c r="F67" s="23"/>
      <c r="G67" s="1"/>
      <c r="H67" s="1"/>
      <c r="I67" s="1"/>
      <c r="J67" s="13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s="8" customFormat="1" ht="12" customHeight="1" x14ac:dyDescent="0.2">
      <c r="A68" s="29"/>
      <c r="B68" s="29"/>
      <c r="C68" s="28"/>
      <c r="D68" s="28"/>
      <c r="E68" s="28"/>
      <c r="F68" s="28"/>
      <c r="G68" s="28"/>
      <c r="H68" s="28"/>
      <c r="I68" s="28"/>
      <c r="J68" s="28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8" customFormat="1" ht="12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s="8" customFormat="1" ht="12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8" customFormat="1" ht="12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8" customFormat="1" ht="12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s="8" customFormat="1" ht="12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s="8" customFormat="1" ht="12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s="8" customFormat="1" ht="12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8" customFormat="1" ht="12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s="8" customFormat="1" ht="12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</sheetData>
  <mergeCells count="1">
    <mergeCell ref="B51:J62"/>
  </mergeCells>
  <conditionalFormatting sqref="B10 B30">
    <cfRule type="cellIs" dxfId="2" priority="1" stopIfTrue="1" operator="equal">
      <formula>"Adjustment to Income/Expense/Rate Base:"</formula>
    </cfRule>
  </conditionalFormatting>
  <conditionalFormatting sqref="J2">
    <cfRule type="cellIs" dxfId="1" priority="2" stopIfTrue="1" operator="equal">
      <formula>"x.x"</formula>
    </cfRule>
  </conditionalFormatting>
  <conditionalFormatting sqref="B31">
    <cfRule type="cellIs" dxfId="0" priority="3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8:E39 E30 E43:E50 E63:E6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1:G50 G63:G6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50 D63:D66">
      <formula1>#REF!</formula1>
    </dataValidation>
  </dataValidations>
  <printOptions horizontalCentered="1"/>
  <pageMargins left="0.75" right="0.25" top="0.5" bottom="0.3" header="0.5" footer="0.5"/>
  <pageSetup scale="94" orientation="portrait" r:id="rId1"/>
  <headerFooter alignWithMargins="0"/>
  <ignoredErrors>
    <ignoredError sqref="F11:F29 I11:I29 F37:F39 F31:F36 F40:F42 F30 I30:I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view="pageBreakPreview" zoomScale="85" zoomScaleNormal="100" zoomScaleSheetLayoutView="85" workbookViewId="0">
      <selection activeCell="A5" sqref="A5"/>
    </sheetView>
  </sheetViews>
  <sheetFormatPr defaultColWidth="8.75" defaultRowHeight="12.75" x14ac:dyDescent="0.2"/>
  <cols>
    <col min="1" max="1" width="37.125" style="10" bestFit="1" customWidth="1"/>
    <col min="2" max="2" width="11.625" style="10" bestFit="1" customWidth="1"/>
    <col min="3" max="3" width="4.125" style="10" bestFit="1" customWidth="1"/>
    <col min="4" max="4" width="7.125" style="10" customWidth="1"/>
    <col min="5" max="16384" width="8.75" style="10"/>
  </cols>
  <sheetData>
    <row r="1" spans="1:17" s="5" customFormat="1" x14ac:dyDescent="0.2">
      <c r="A1" s="9" t="s">
        <v>0</v>
      </c>
      <c r="B1" s="37"/>
      <c r="C1" s="37"/>
      <c r="D1" s="38"/>
    </row>
    <row r="2" spans="1:17" s="5" customFormat="1" x14ac:dyDescent="0.2">
      <c r="A2" s="9" t="s">
        <v>39</v>
      </c>
      <c r="B2" s="37"/>
      <c r="C2" s="37"/>
      <c r="D2" s="38"/>
    </row>
    <row r="3" spans="1:17" s="5" customFormat="1" x14ac:dyDescent="0.2">
      <c r="A3" s="9" t="s">
        <v>38</v>
      </c>
      <c r="B3" s="37"/>
      <c r="C3" s="37"/>
      <c r="D3" s="38"/>
    </row>
    <row r="4" spans="1:17" s="22" customFormat="1" x14ac:dyDescent="0.2">
      <c r="A4" s="9" t="s">
        <v>45</v>
      </c>
      <c r="B4" s="37"/>
      <c r="C4" s="37"/>
      <c r="D4" s="38"/>
    </row>
    <row r="5" spans="1:17" s="5" customFormat="1" ht="13.5" thickBot="1" x14ac:dyDescent="0.25">
      <c r="A5" s="35"/>
      <c r="B5" s="35"/>
      <c r="C5" s="35"/>
    </row>
    <row r="6" spans="1:17" s="5" customFormat="1" ht="13.5" thickTop="1" x14ac:dyDescent="0.2">
      <c r="A6" s="10"/>
      <c r="B6" s="10"/>
      <c r="C6" s="10"/>
    </row>
    <row r="7" spans="1:17" s="41" customFormat="1" x14ac:dyDescent="0.2">
      <c r="A7" s="39"/>
      <c r="B7" s="40">
        <v>43646</v>
      </c>
      <c r="C7" s="39" t="s">
        <v>46</v>
      </c>
    </row>
    <row r="8" spans="1:17" s="5" customFormat="1" x14ac:dyDescent="0.2">
      <c r="A8" s="10" t="s">
        <v>47</v>
      </c>
      <c r="B8" s="43">
        <v>1887061</v>
      </c>
      <c r="C8" s="10"/>
      <c r="E8" s="36" t="s">
        <v>18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5" customFormat="1" x14ac:dyDescent="0.2">
      <c r="A9" s="10" t="s">
        <v>48</v>
      </c>
      <c r="B9" s="33">
        <f>B27</f>
        <v>0.29627599999999998</v>
      </c>
      <c r="C9" s="10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5" customFormat="1" x14ac:dyDescent="0.2">
      <c r="A10" s="10"/>
      <c r="B10" s="34"/>
      <c r="C10" s="10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5" customFormat="1" ht="13.5" thickBot="1" x14ac:dyDescent="0.25">
      <c r="A11" s="10" t="s">
        <v>49</v>
      </c>
      <c r="B11" s="42">
        <f>B8*B9</f>
        <v>559090.88483599992</v>
      </c>
      <c r="C11" s="8">
        <v>5.3</v>
      </c>
      <c r="D11" s="1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s="5" customFormat="1" ht="14.25" thickTop="1" thickBot="1" x14ac:dyDescent="0.25">
      <c r="A12" s="35"/>
      <c r="B12" s="35"/>
      <c r="C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5" customFormat="1" ht="13.5" thickTop="1" x14ac:dyDescent="0.2">
      <c r="A13" s="10"/>
      <c r="B13" s="10"/>
      <c r="C13" s="1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5" customFormat="1" x14ac:dyDescent="0.2">
      <c r="A14" s="10"/>
      <c r="B14" s="10"/>
      <c r="C14" s="1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5" customFormat="1" x14ac:dyDescent="0.2">
      <c r="A15" s="10"/>
      <c r="B15" s="10"/>
      <c r="C15" s="1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5" customFormat="1" x14ac:dyDescent="0.2">
      <c r="A16" s="10"/>
      <c r="B16" s="10"/>
      <c r="C16" s="10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s="5" customFormat="1" x14ac:dyDescent="0.2">
      <c r="A17" s="10"/>
      <c r="B17" s="10"/>
      <c r="C17" s="10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s="5" customFormat="1" x14ac:dyDescent="0.2">
      <c r="A18" s="10" t="s">
        <v>50</v>
      </c>
      <c r="B18" s="43">
        <v>239624655.77999982</v>
      </c>
      <c r="C18" s="10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s="5" customFormat="1" x14ac:dyDescent="0.2">
      <c r="A19" s="10" t="s">
        <v>51</v>
      </c>
      <c r="B19" s="43">
        <v>-130746281.57000001</v>
      </c>
      <c r="C19" s="10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s="5" customFormat="1" x14ac:dyDescent="0.2">
      <c r="A20" s="10" t="s">
        <v>52</v>
      </c>
      <c r="B20" s="44">
        <f>SUM(B18:B19)</f>
        <v>108878374.20999981</v>
      </c>
      <c r="C20" s="1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5" customFormat="1" x14ac:dyDescent="0.2">
      <c r="A21" s="10"/>
      <c r="B21" s="10"/>
      <c r="C21" s="1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s="5" customFormat="1" x14ac:dyDescent="0.2">
      <c r="A22" s="10" t="s">
        <v>53</v>
      </c>
      <c r="B22" s="43">
        <v>128040873.40181358</v>
      </c>
      <c r="C22" s="45" t="s">
        <v>18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s="5" customFormat="1" x14ac:dyDescent="0.2">
      <c r="A23" s="10" t="s">
        <v>54</v>
      </c>
      <c r="B23" s="43">
        <v>-95782816.989903003</v>
      </c>
      <c r="C23" s="45" t="s">
        <v>18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5" customFormat="1" x14ac:dyDescent="0.2">
      <c r="A24" s="10" t="s">
        <v>55</v>
      </c>
      <c r="B24" s="44">
        <f>SUBTOTAL(9,$B$22:$B$23)</f>
        <v>32258056.411910579</v>
      </c>
      <c r="C24" s="10"/>
    </row>
    <row r="25" spans="1:17" s="5" customFormat="1" x14ac:dyDescent="0.2">
      <c r="A25" s="10"/>
      <c r="B25" s="10"/>
      <c r="C25" s="10"/>
    </row>
    <row r="26" spans="1:17" s="5" customFormat="1" x14ac:dyDescent="0.2">
      <c r="A26" s="10"/>
      <c r="B26" s="10"/>
      <c r="C26" s="10"/>
    </row>
    <row r="27" spans="1:17" s="5" customFormat="1" x14ac:dyDescent="0.2">
      <c r="A27" s="10" t="s">
        <v>56</v>
      </c>
      <c r="B27" s="33">
        <f>ROUND(B24/B20,6)</f>
        <v>0.29627599999999998</v>
      </c>
      <c r="C27" s="10"/>
    </row>
  </sheetData>
  <pageMargins left="1" right="0.75" top="0.75" bottom="1" header="0.5" footer="0.5"/>
  <pageSetup orientation="portrait" r:id="rId1"/>
  <headerFooter alignWithMargins="0">
    <oddHeader>&amp;R&amp;"Arial,Regular"&amp;10Page 5.3.1</oddHeader>
  </headerFooter>
  <ignoredErrors>
    <ignoredError sqref="B9:B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BreakPreview" zoomScale="85" zoomScaleNormal="100" zoomScaleSheetLayoutView="85" workbookViewId="0">
      <selection activeCell="H12" sqref="H12"/>
    </sheetView>
  </sheetViews>
  <sheetFormatPr defaultRowHeight="12.75" x14ac:dyDescent="0.2"/>
  <cols>
    <col min="1" max="1" width="3.5" style="51" customWidth="1"/>
    <col min="2" max="2" width="27.625" style="51" bestFit="1" customWidth="1"/>
    <col min="3" max="3" width="11" style="51" bestFit="1" customWidth="1"/>
    <col min="4" max="4" width="4" style="51" bestFit="1" customWidth="1"/>
    <col min="5" max="16384" width="9" style="51"/>
  </cols>
  <sheetData>
    <row r="1" spans="1:4" x14ac:dyDescent="0.2">
      <c r="A1" s="52" t="s">
        <v>0</v>
      </c>
      <c r="D1" s="53"/>
    </row>
    <row r="2" spans="1:4" x14ac:dyDescent="0.2">
      <c r="A2" s="52" t="s">
        <v>39</v>
      </c>
    </row>
    <row r="3" spans="1:4" x14ac:dyDescent="0.2">
      <c r="A3" s="52" t="s">
        <v>38</v>
      </c>
    </row>
    <row r="4" spans="1:4" x14ac:dyDescent="0.2">
      <c r="A4" s="52" t="s">
        <v>57</v>
      </c>
    </row>
    <row r="7" spans="1:4" x14ac:dyDescent="0.2">
      <c r="A7" s="48"/>
      <c r="B7" s="48"/>
      <c r="C7" s="54" t="s">
        <v>58</v>
      </c>
      <c r="D7" s="55" t="s">
        <v>46</v>
      </c>
    </row>
    <row r="8" spans="1:4" x14ac:dyDescent="0.2">
      <c r="A8" s="48"/>
      <c r="B8" s="48"/>
      <c r="C8" s="56"/>
      <c r="D8" s="48"/>
    </row>
    <row r="9" spans="1:4" x14ac:dyDescent="0.2">
      <c r="A9" s="48"/>
      <c r="B9" s="48" t="s">
        <v>59</v>
      </c>
      <c r="C9" s="49">
        <v>-1214522.4729490399</v>
      </c>
      <c r="D9" s="57"/>
    </row>
    <row r="10" spans="1:4" x14ac:dyDescent="0.2">
      <c r="A10" s="48"/>
      <c r="B10" s="48" t="s">
        <v>60</v>
      </c>
      <c r="C10" s="58">
        <v>-382981.17166581145</v>
      </c>
      <c r="D10" s="57"/>
    </row>
    <row r="11" spans="1:4" x14ac:dyDescent="0.2">
      <c r="A11" s="48"/>
      <c r="B11" s="48"/>
      <c r="C11" s="49">
        <f>SUM(C9:C10)</f>
        <v>-1597503.6446148513</v>
      </c>
      <c r="D11" s="57"/>
    </row>
    <row r="12" spans="1:4" x14ac:dyDescent="0.2">
      <c r="A12" s="48"/>
      <c r="B12" s="48"/>
      <c r="C12" s="49"/>
      <c r="D12" s="57"/>
    </row>
    <row r="13" spans="1:4" x14ac:dyDescent="0.2">
      <c r="A13" s="48"/>
      <c r="B13" s="48" t="s">
        <v>61</v>
      </c>
      <c r="C13" s="49">
        <v>110283000</v>
      </c>
      <c r="D13" s="57">
        <v>5.3</v>
      </c>
    </row>
    <row r="14" spans="1:4" x14ac:dyDescent="0.2">
      <c r="A14" s="48"/>
      <c r="B14" s="48" t="s">
        <v>62</v>
      </c>
      <c r="C14" s="58">
        <v>17757873.401813596</v>
      </c>
      <c r="D14" s="57">
        <v>5.3</v>
      </c>
    </row>
    <row r="15" spans="1:4" x14ac:dyDescent="0.2">
      <c r="A15" s="48"/>
      <c r="B15" s="48"/>
      <c r="C15" s="49">
        <f>SUM(C13:C14)</f>
        <v>128040873.4018136</v>
      </c>
      <c r="D15" s="57"/>
    </row>
    <row r="16" spans="1:4" x14ac:dyDescent="0.2">
      <c r="A16" s="48"/>
      <c r="B16" s="48"/>
      <c r="C16" s="49"/>
      <c r="D16" s="57"/>
    </row>
    <row r="17" spans="1:4" x14ac:dyDescent="0.2">
      <c r="A17" s="48"/>
      <c r="B17" s="48" t="s">
        <v>63</v>
      </c>
      <c r="C17" s="49">
        <v>-91881986.699999109</v>
      </c>
      <c r="D17" s="57">
        <v>5.3</v>
      </c>
    </row>
    <row r="18" spans="1:4" x14ac:dyDescent="0.2">
      <c r="A18" s="48"/>
      <c r="B18" s="50" t="s">
        <v>64</v>
      </c>
      <c r="C18" s="58">
        <v>-3900830.2899029306</v>
      </c>
      <c r="D18" s="57">
        <v>5.3</v>
      </c>
    </row>
    <row r="19" spans="1:4" x14ac:dyDescent="0.2">
      <c r="A19" s="48"/>
      <c r="B19" s="59"/>
      <c r="C19" s="49">
        <f>SUM(C17:C18)</f>
        <v>-95782816.989902034</v>
      </c>
      <c r="D19" s="57"/>
    </row>
    <row r="20" spans="1:4" x14ac:dyDescent="0.2">
      <c r="A20" s="48"/>
      <c r="B20" s="59"/>
      <c r="C20" s="49"/>
      <c r="D20" s="57"/>
    </row>
    <row r="21" spans="1:4" x14ac:dyDescent="0.2">
      <c r="A21" s="48"/>
      <c r="B21" s="48" t="s">
        <v>65</v>
      </c>
      <c r="C21" s="60">
        <v>-8495027.6736282893</v>
      </c>
      <c r="D21" s="57">
        <v>5.3</v>
      </c>
    </row>
    <row r="22" spans="1:4" x14ac:dyDescent="0.2">
      <c r="B22" s="50" t="s">
        <v>66</v>
      </c>
      <c r="C22" s="49">
        <v>0</v>
      </c>
      <c r="D22" s="57">
        <v>5.3</v>
      </c>
    </row>
    <row r="24" spans="1:4" x14ac:dyDescent="0.2">
      <c r="B24" s="51" t="s">
        <v>67</v>
      </c>
      <c r="C24" s="60">
        <v>-396480.6407737151</v>
      </c>
      <c r="D24" s="57">
        <v>5.3</v>
      </c>
    </row>
    <row r="25" spans="1:4" x14ac:dyDescent="0.2">
      <c r="B25" s="51" t="s">
        <v>19</v>
      </c>
      <c r="C25" s="60">
        <v>-325158.40706345672</v>
      </c>
      <c r="D25" s="57">
        <v>5.3</v>
      </c>
    </row>
  </sheetData>
  <pageMargins left="1" right="0.75" top="0.75" bottom="1" header="0.5" footer="0.5"/>
  <pageSetup orientation="portrait" r:id="rId1"/>
  <headerFooter scaleWithDoc="0" alignWithMargins="0">
    <oddHeader>&amp;R&amp;"Arial,Regular"&amp;10Page 5.3.2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11.75" style="47" customWidth="1"/>
    <col min="2" max="2" width="34.875" style="47" bestFit="1" customWidth="1"/>
    <col min="3" max="3" width="7.625" style="47" bestFit="1" customWidth="1"/>
    <col min="4" max="4" width="5.875" style="47" bestFit="1" customWidth="1"/>
    <col min="5" max="5" width="6.25" style="47" bestFit="1" customWidth="1"/>
    <col min="6" max="16384" width="9" style="47"/>
  </cols>
  <sheetData>
    <row r="1" spans="1:6" x14ac:dyDescent="0.2">
      <c r="A1" s="46" t="s">
        <v>0</v>
      </c>
    </row>
    <row r="2" spans="1:6" x14ac:dyDescent="0.2">
      <c r="A2" s="46" t="s">
        <v>39</v>
      </c>
    </row>
    <row r="3" spans="1:6" x14ac:dyDescent="0.2">
      <c r="A3" s="46" t="s">
        <v>38</v>
      </c>
    </row>
    <row r="4" spans="1:6" x14ac:dyDescent="0.2">
      <c r="A4" s="46" t="s">
        <v>68</v>
      </c>
    </row>
    <row r="7" spans="1:6" x14ac:dyDescent="0.2">
      <c r="A7" s="72" t="s">
        <v>75</v>
      </c>
      <c r="B7" s="62" t="s">
        <v>69</v>
      </c>
      <c r="C7" s="61" t="s">
        <v>70</v>
      </c>
      <c r="D7" s="61" t="s">
        <v>71</v>
      </c>
    </row>
    <row r="8" spans="1:6" x14ac:dyDescent="0.2">
      <c r="A8" s="63" t="s">
        <v>34</v>
      </c>
      <c r="B8" s="64" t="s">
        <v>72</v>
      </c>
      <c r="C8" s="65">
        <v>52188</v>
      </c>
      <c r="D8" s="63" t="s">
        <v>35</v>
      </c>
      <c r="E8" s="46" t="s">
        <v>104</v>
      </c>
    </row>
    <row r="9" spans="1:6" x14ac:dyDescent="0.2">
      <c r="A9" s="66">
        <v>41110</v>
      </c>
      <c r="B9" s="67" t="s">
        <v>73</v>
      </c>
      <c r="C9" s="68">
        <v>-12831</v>
      </c>
      <c r="D9" s="69" t="s">
        <v>35</v>
      </c>
      <c r="E9" s="46" t="s">
        <v>104</v>
      </c>
    </row>
    <row r="10" spans="1:6" x14ac:dyDescent="0.2">
      <c r="A10" s="63">
        <v>283</v>
      </c>
      <c r="B10" s="64" t="s">
        <v>74</v>
      </c>
      <c r="C10" s="70">
        <v>-26739</v>
      </c>
      <c r="D10" s="69" t="s">
        <v>35</v>
      </c>
      <c r="E10" s="46" t="s">
        <v>104</v>
      </c>
    </row>
    <row r="12" spans="1:6" x14ac:dyDescent="0.2">
      <c r="F12" s="71"/>
    </row>
    <row r="216" spans="13:13" x14ac:dyDescent="0.2">
      <c r="M216" s="47">
        <f>-K216+M215</f>
        <v>0</v>
      </c>
    </row>
  </sheetData>
  <pageMargins left="1" right="0.5" top="1" bottom="0.5" header="0.55000000000000004" footer="0.3"/>
  <pageSetup orientation="portrait" r:id="rId1"/>
  <headerFooter>
    <oddHeader>&amp;R&amp;"Arial,Regular"&amp;10Page 5.3.3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zoomScale="85" zoomScaleNormal="100" zoomScaleSheetLayoutView="85" workbookViewId="0">
      <selection activeCell="A5" sqref="A5"/>
    </sheetView>
  </sheetViews>
  <sheetFormatPr defaultRowHeight="12.75" x14ac:dyDescent="0.2"/>
  <cols>
    <col min="1" max="1" width="8.5" style="76" customWidth="1"/>
    <col min="2" max="2" width="21.125" style="76" customWidth="1"/>
    <col min="3" max="3" width="8.75" style="76" customWidth="1"/>
    <col min="4" max="4" width="10.375" style="76" customWidth="1"/>
    <col min="5" max="5" width="2.375" style="76" customWidth="1"/>
    <col min="6" max="6" width="11.875" style="76" customWidth="1"/>
    <col min="7" max="7" width="8.25" style="76" customWidth="1"/>
    <col min="8" max="8" width="8.5" style="76" customWidth="1"/>
    <col min="9" max="9" width="2.375" style="76" customWidth="1"/>
    <col min="10" max="10" width="13.75" style="76" customWidth="1"/>
    <col min="11" max="11" width="11.25" style="76" customWidth="1"/>
    <col min="12" max="16384" width="9" style="76"/>
  </cols>
  <sheetData>
    <row r="1" spans="1:11" s="73" customFormat="1" x14ac:dyDescent="0.2">
      <c r="A1" s="46" t="s">
        <v>0</v>
      </c>
      <c r="K1" s="93"/>
    </row>
    <row r="2" spans="1:11" s="73" customFormat="1" x14ac:dyDescent="0.2">
      <c r="A2" s="46" t="s">
        <v>39</v>
      </c>
      <c r="K2" s="94"/>
    </row>
    <row r="3" spans="1:11" s="73" customFormat="1" x14ac:dyDescent="0.2">
      <c r="A3" s="46" t="s">
        <v>38</v>
      </c>
      <c r="G3" s="74"/>
      <c r="H3" s="74"/>
      <c r="K3" s="94"/>
    </row>
    <row r="4" spans="1:11" x14ac:dyDescent="0.2">
      <c r="A4" s="75" t="s">
        <v>76</v>
      </c>
      <c r="G4" s="77"/>
      <c r="H4" s="77"/>
      <c r="K4" s="92"/>
    </row>
    <row r="5" spans="1:11" x14ac:dyDescent="0.2">
      <c r="G5" s="77"/>
      <c r="H5" s="77"/>
      <c r="K5" s="92"/>
    </row>
    <row r="6" spans="1:11" x14ac:dyDescent="0.2">
      <c r="D6" s="78" t="s">
        <v>77</v>
      </c>
      <c r="F6" s="78" t="s">
        <v>78</v>
      </c>
      <c r="G6" s="79" t="s">
        <v>79</v>
      </c>
      <c r="H6" s="79" t="s">
        <v>80</v>
      </c>
      <c r="J6" s="78" t="str">
        <f>CONCATENATE("E = B x ",F25*100,"%")</f>
        <v>E = B x 29.6276%</v>
      </c>
      <c r="K6" s="95" t="s">
        <v>81</v>
      </c>
    </row>
    <row r="7" spans="1:11" ht="38.25" x14ac:dyDescent="0.2">
      <c r="A7" s="80" t="s">
        <v>82</v>
      </c>
      <c r="B7" s="81" t="s">
        <v>69</v>
      </c>
      <c r="C7" s="80" t="s">
        <v>83</v>
      </c>
      <c r="D7" s="80" t="s">
        <v>84</v>
      </c>
      <c r="E7" s="75"/>
      <c r="F7" s="80" t="s">
        <v>85</v>
      </c>
      <c r="G7" s="82" t="s">
        <v>86</v>
      </c>
      <c r="H7" s="82" t="s">
        <v>87</v>
      </c>
      <c r="I7" s="75"/>
      <c r="J7" s="80" t="s">
        <v>88</v>
      </c>
      <c r="K7" s="80" t="s">
        <v>89</v>
      </c>
    </row>
    <row r="8" spans="1:11" x14ac:dyDescent="0.2">
      <c r="A8" s="76">
        <v>5000000</v>
      </c>
      <c r="B8" s="76" t="s">
        <v>90</v>
      </c>
      <c r="C8" s="83" t="s">
        <v>13</v>
      </c>
      <c r="D8" s="84">
        <v>33946.01</v>
      </c>
      <c r="E8" s="84"/>
      <c r="F8" s="84">
        <f>D8-G8-H8</f>
        <v>33946.01</v>
      </c>
      <c r="G8" s="85"/>
      <c r="H8" s="85"/>
      <c r="I8" s="84"/>
      <c r="J8" s="84">
        <f t="shared" ref="J8:J21" si="0">F8*$F$25</f>
        <v>10057.38805876</v>
      </c>
      <c r="K8" s="96">
        <f t="shared" ref="K8:K21" si="1">J8+G8</f>
        <v>10057.38805876</v>
      </c>
    </row>
    <row r="9" spans="1:11" x14ac:dyDescent="0.2">
      <c r="A9" s="76">
        <v>5012000</v>
      </c>
      <c r="B9" s="76" t="s">
        <v>91</v>
      </c>
      <c r="C9" s="83" t="s">
        <v>13</v>
      </c>
      <c r="D9" s="84">
        <v>1240567.1200000001</v>
      </c>
      <c r="E9" s="84"/>
      <c r="F9" s="84">
        <f t="shared" ref="F9:F21" si="2">D9-G9-H9</f>
        <v>1240567.1200000001</v>
      </c>
      <c r="G9" s="85"/>
      <c r="H9" s="85"/>
      <c r="I9" s="84"/>
      <c r="J9" s="84">
        <f t="shared" si="0"/>
        <v>367550.26404511998</v>
      </c>
      <c r="K9" s="96">
        <f t="shared" si="1"/>
        <v>367550.26404511998</v>
      </c>
    </row>
    <row r="10" spans="1:11" x14ac:dyDescent="0.2">
      <c r="A10" s="76">
        <v>5014500</v>
      </c>
      <c r="B10" s="76" t="s">
        <v>92</v>
      </c>
      <c r="C10" s="83" t="s">
        <v>13</v>
      </c>
      <c r="D10" s="84">
        <v>197247.63</v>
      </c>
      <c r="E10" s="84"/>
      <c r="F10" s="84">
        <f t="shared" si="2"/>
        <v>197247.63</v>
      </c>
      <c r="G10" s="85"/>
      <c r="H10" s="85"/>
      <c r="I10" s="84"/>
      <c r="J10" s="84">
        <f t="shared" si="0"/>
        <v>58439.738825879998</v>
      </c>
      <c r="K10" s="96">
        <f t="shared" si="1"/>
        <v>58439.738825879998</v>
      </c>
    </row>
    <row r="11" spans="1:11" x14ac:dyDescent="0.2">
      <c r="A11" s="76">
        <v>5020000</v>
      </c>
      <c r="B11" s="76" t="s">
        <v>93</v>
      </c>
      <c r="C11" s="83" t="s">
        <v>13</v>
      </c>
      <c r="D11" s="84">
        <v>1050663.2300000002</v>
      </c>
      <c r="E11" s="84"/>
      <c r="F11" s="84">
        <f t="shared" si="2"/>
        <v>1050663.2300000002</v>
      </c>
      <c r="G11" s="85"/>
      <c r="H11" s="85"/>
      <c r="I11" s="84"/>
      <c r="J11" s="84">
        <f t="shared" si="0"/>
        <v>311286.29913148005</v>
      </c>
      <c r="K11" s="96">
        <f t="shared" si="1"/>
        <v>311286.29913148005</v>
      </c>
    </row>
    <row r="12" spans="1:11" x14ac:dyDescent="0.2">
      <c r="A12" s="76">
        <v>5050000</v>
      </c>
      <c r="B12" s="76" t="s">
        <v>94</v>
      </c>
      <c r="C12" s="83" t="s">
        <v>13</v>
      </c>
      <c r="D12" s="84">
        <v>45022.03</v>
      </c>
      <c r="E12" s="84"/>
      <c r="F12" s="84">
        <f t="shared" si="2"/>
        <v>45022.03</v>
      </c>
      <c r="G12" s="85"/>
      <c r="H12" s="85"/>
      <c r="I12" s="84"/>
      <c r="J12" s="84">
        <f t="shared" si="0"/>
        <v>13338.946960279998</v>
      </c>
      <c r="K12" s="96">
        <f t="shared" si="1"/>
        <v>13338.946960279998</v>
      </c>
    </row>
    <row r="13" spans="1:11" x14ac:dyDescent="0.2">
      <c r="A13" s="76">
        <v>5060000</v>
      </c>
      <c r="B13" s="76" t="s">
        <v>95</v>
      </c>
      <c r="C13" s="83" t="s">
        <v>13</v>
      </c>
      <c r="D13" s="84">
        <v>2030213.1400000001</v>
      </c>
      <c r="E13" s="84"/>
      <c r="F13" s="84">
        <f t="shared" si="2"/>
        <v>2030213.1400000001</v>
      </c>
      <c r="G13" s="85"/>
      <c r="H13" s="85"/>
      <c r="I13" s="84"/>
      <c r="J13" s="84">
        <f t="shared" si="0"/>
        <v>601503.42826664005</v>
      </c>
      <c r="K13" s="96">
        <f t="shared" si="1"/>
        <v>601503.42826664005</v>
      </c>
    </row>
    <row r="14" spans="1:11" x14ac:dyDescent="0.2">
      <c r="A14" s="76">
        <v>5070000</v>
      </c>
      <c r="B14" s="76" t="s">
        <v>96</v>
      </c>
      <c r="C14" s="83" t="s">
        <v>13</v>
      </c>
      <c r="D14" s="84">
        <v>22588.940000000002</v>
      </c>
      <c r="E14" s="84"/>
      <c r="F14" s="84">
        <f t="shared" si="2"/>
        <v>22588.940000000002</v>
      </c>
      <c r="G14" s="85"/>
      <c r="H14" s="85"/>
      <c r="I14" s="84"/>
      <c r="J14" s="84">
        <f t="shared" si="0"/>
        <v>6692.5607874400002</v>
      </c>
      <c r="K14" s="96">
        <f t="shared" si="1"/>
        <v>6692.5607874400002</v>
      </c>
    </row>
    <row r="15" spans="1:11" x14ac:dyDescent="0.2">
      <c r="A15" s="76">
        <v>5100000</v>
      </c>
      <c r="B15" s="76" t="s">
        <v>97</v>
      </c>
      <c r="C15" s="83" t="s">
        <v>13</v>
      </c>
      <c r="D15" s="84">
        <v>257325.24000000002</v>
      </c>
      <c r="E15" s="84"/>
      <c r="F15" s="84">
        <f t="shared" si="2"/>
        <v>257325.24000000002</v>
      </c>
      <c r="G15" s="85"/>
      <c r="H15" s="85"/>
      <c r="I15" s="84"/>
      <c r="J15" s="84">
        <f t="shared" si="0"/>
        <v>76239.292806240002</v>
      </c>
      <c r="K15" s="96">
        <f t="shared" si="1"/>
        <v>76239.292806240002</v>
      </c>
    </row>
    <row r="16" spans="1:11" x14ac:dyDescent="0.2">
      <c r="A16" s="76">
        <v>5110000</v>
      </c>
      <c r="B16" s="76" t="s">
        <v>98</v>
      </c>
      <c r="C16" s="83" t="s">
        <v>13</v>
      </c>
      <c r="D16" s="84">
        <v>341056.22</v>
      </c>
      <c r="E16" s="84"/>
      <c r="F16" s="84">
        <f t="shared" si="2"/>
        <v>341056.22</v>
      </c>
      <c r="G16" s="85"/>
      <c r="H16" s="85"/>
      <c r="I16" s="84"/>
      <c r="J16" s="84">
        <f t="shared" si="0"/>
        <v>101046.77263671998</v>
      </c>
      <c r="K16" s="96">
        <f t="shared" si="1"/>
        <v>101046.77263671998</v>
      </c>
    </row>
    <row r="17" spans="1:11" x14ac:dyDescent="0.2">
      <c r="A17" s="76">
        <v>5120000</v>
      </c>
      <c r="B17" s="76" t="s">
        <v>99</v>
      </c>
      <c r="C17" s="83" t="s">
        <v>13</v>
      </c>
      <c r="D17" s="84">
        <v>2583544.6199999996</v>
      </c>
      <c r="E17" s="84"/>
      <c r="F17" s="84">
        <f t="shared" si="2"/>
        <v>2583544.6199999996</v>
      </c>
      <c r="G17" s="85"/>
      <c r="H17" s="85"/>
      <c r="I17" s="84"/>
      <c r="J17" s="84">
        <f t="shared" si="0"/>
        <v>765442.26583511988</v>
      </c>
      <c r="K17" s="96">
        <f t="shared" si="1"/>
        <v>765442.26583511988</v>
      </c>
    </row>
    <row r="18" spans="1:11" x14ac:dyDescent="0.2">
      <c r="A18" s="76">
        <v>5130000</v>
      </c>
      <c r="B18" s="76" t="s">
        <v>100</v>
      </c>
      <c r="C18" s="83" t="s">
        <v>13</v>
      </c>
      <c r="D18" s="84">
        <v>53233.97</v>
      </c>
      <c r="E18" s="84"/>
      <c r="F18" s="84">
        <f t="shared" si="2"/>
        <v>53233.97</v>
      </c>
      <c r="G18" s="85"/>
      <c r="H18" s="85"/>
      <c r="I18" s="84"/>
      <c r="J18" s="84">
        <f t="shared" si="0"/>
        <v>15771.947695719999</v>
      </c>
      <c r="K18" s="96">
        <f t="shared" si="1"/>
        <v>15771.947695719999</v>
      </c>
    </row>
    <row r="19" spans="1:11" x14ac:dyDescent="0.2">
      <c r="A19" s="76">
        <v>5140000</v>
      </c>
      <c r="B19" s="76" t="s">
        <v>101</v>
      </c>
      <c r="C19" s="83" t="s">
        <v>13</v>
      </c>
      <c r="D19" s="84">
        <v>420100.26</v>
      </c>
      <c r="E19" s="84"/>
      <c r="F19" s="84">
        <f t="shared" si="2"/>
        <v>420100.26</v>
      </c>
      <c r="G19" s="85"/>
      <c r="H19" s="85"/>
      <c r="I19" s="84"/>
      <c r="J19" s="84">
        <f t="shared" si="0"/>
        <v>124465.62463176</v>
      </c>
      <c r="K19" s="96">
        <f t="shared" si="1"/>
        <v>124465.62463176</v>
      </c>
    </row>
    <row r="20" spans="1:11" x14ac:dyDescent="0.2">
      <c r="A20" s="76">
        <v>9243000</v>
      </c>
      <c r="B20" s="76" t="s">
        <v>102</v>
      </c>
      <c r="C20" s="83" t="s">
        <v>22</v>
      </c>
      <c r="D20" s="84">
        <v>158769.47999999998</v>
      </c>
      <c r="E20" s="84"/>
      <c r="F20" s="84">
        <f t="shared" si="2"/>
        <v>158769.47999999998</v>
      </c>
      <c r="G20" s="85"/>
      <c r="H20" s="85"/>
      <c r="I20" s="84"/>
      <c r="J20" s="84">
        <f t="shared" si="0"/>
        <v>47039.586456479992</v>
      </c>
      <c r="K20" s="96">
        <f t="shared" si="1"/>
        <v>47039.586456479992</v>
      </c>
    </row>
    <row r="21" spans="1:11" x14ac:dyDescent="0.2">
      <c r="A21" s="76">
        <v>9250000</v>
      </c>
      <c r="B21" s="76" t="s">
        <v>103</v>
      </c>
      <c r="C21" s="83" t="s">
        <v>22</v>
      </c>
      <c r="D21" s="84">
        <v>43432.72</v>
      </c>
      <c r="E21" s="84"/>
      <c r="F21" s="84">
        <f t="shared" si="2"/>
        <v>43432.72</v>
      </c>
      <c r="G21" s="85"/>
      <c r="H21" s="85"/>
      <c r="I21" s="84"/>
      <c r="J21" s="84">
        <f t="shared" si="0"/>
        <v>12868.07255072</v>
      </c>
      <c r="K21" s="96">
        <f t="shared" si="1"/>
        <v>12868.07255072</v>
      </c>
    </row>
    <row r="22" spans="1:11" ht="13.5" thickBot="1" x14ac:dyDescent="0.25">
      <c r="D22" s="86">
        <f>SUM(D8:D21)</f>
        <v>8477710.6099999994</v>
      </c>
      <c r="E22" s="84"/>
      <c r="F22" s="86">
        <f>SUM(F8:F21)</f>
        <v>8477710.6099999994</v>
      </c>
      <c r="G22" s="87">
        <f>SUM(G8:G21)</f>
        <v>0</v>
      </c>
      <c r="H22" s="87">
        <f>SUM(H8:H21)</f>
        <v>0</v>
      </c>
      <c r="I22" s="84"/>
      <c r="J22" s="86">
        <f>SUM(J8:J21)</f>
        <v>2511742.1886883602</v>
      </c>
      <c r="K22" s="88">
        <f>SUM(K8:K21)</f>
        <v>2511742.1886883602</v>
      </c>
    </row>
    <row r="23" spans="1:11" x14ac:dyDescent="0.2">
      <c r="G23" s="77"/>
      <c r="H23" s="77"/>
      <c r="K23" s="97" t="s">
        <v>104</v>
      </c>
    </row>
    <row r="24" spans="1:11" x14ac:dyDescent="0.2">
      <c r="F24" s="89"/>
      <c r="G24" s="77"/>
      <c r="H24" s="77"/>
      <c r="K24" s="92"/>
    </row>
    <row r="25" spans="1:11" x14ac:dyDescent="0.2">
      <c r="B25" s="90" t="s">
        <v>48</v>
      </c>
      <c r="F25" s="91">
        <f>'Page 5.3.1'!B9</f>
        <v>0.29627599999999998</v>
      </c>
      <c r="G25" s="75" t="s">
        <v>105</v>
      </c>
      <c r="K25" s="92"/>
    </row>
    <row r="26" spans="1:11" x14ac:dyDescent="0.2">
      <c r="K26" s="92"/>
    </row>
    <row r="27" spans="1:11" x14ac:dyDescent="0.2">
      <c r="K27" s="92"/>
    </row>
    <row r="28" spans="1:1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</sheetData>
  <pageMargins left="0.7" right="0.7" top="0.75" bottom="0.75" header="0.3" footer="0.3"/>
  <pageSetup fitToHeight="0" orientation="landscape" r:id="rId1"/>
  <headerFooter>
    <oddFooter>&amp;C&amp;"Arial,Regular"&amp;10Page 5.3.4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B3423-B10A-4945-98F6-3BF7588CFA51}"/>
</file>

<file path=customXml/itemProps2.xml><?xml version="1.0" encoding="utf-8"?>
<ds:datastoreItem xmlns:ds="http://schemas.openxmlformats.org/officeDocument/2006/customXml" ds:itemID="{05E67C59-348A-4AA5-B9C9-56A42D3D16D6}"/>
</file>

<file path=customXml/itemProps3.xml><?xml version="1.0" encoding="utf-8"?>
<ds:datastoreItem xmlns:ds="http://schemas.openxmlformats.org/officeDocument/2006/customXml" ds:itemID="{1F4D55A6-D0F6-4BB4-9D30-878F6F76A13F}"/>
</file>

<file path=customXml/itemProps4.xml><?xml version="1.0" encoding="utf-8"?>
<ds:datastoreItem xmlns:ds="http://schemas.openxmlformats.org/officeDocument/2006/customXml" ds:itemID="{37975ABE-2432-436C-901C-96D717D3A7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Page 5.3</vt:lpstr>
      <vt:lpstr>Page 5.3.1</vt:lpstr>
      <vt:lpstr>Page 5.3.2</vt:lpstr>
      <vt:lpstr>Page 5.3.3</vt:lpstr>
      <vt:lpstr>Page 5.3.4</vt:lpstr>
      <vt:lpstr>'Page 5.3'!Print_Area</vt:lpstr>
      <vt:lpstr>'Page 5.3.1'!Print_Area</vt:lpstr>
      <vt:lpstr>'Page 5.3.2'!Print_Area</vt:lpstr>
      <vt:lpstr>'Page 5.3.3'!Print_Area</vt:lpstr>
      <vt:lpstr>'Page 5.3.4'!Print_Area</vt:lpstr>
      <vt:lpstr>'Page 5.3.1'!Print_Titles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2019-11-25T20:05:00Z</dcterms:created>
  <dcterms:modified xsi:type="dcterms:W3CDTF">2019-12-10T00:10:07Z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