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995" yWindow="0" windowWidth="14805" windowHeight="13740" tabRatio="796" activeTab="1"/>
  </bookViews>
  <sheets>
    <sheet name="ELEC =&gt;" sheetId="41" r:id="rId1"/>
    <sheet name="Lead E" sheetId="32" r:id="rId2"/>
    <sheet name="Elec Proforma" sheetId="12" r:id="rId3"/>
    <sheet name="2019 GRC Elec Amort Sch " sheetId="39" r:id="rId4"/>
    <sheet name="2017 GRC Elec Amort Sch" sheetId="40" r:id="rId5"/>
    <sheet name="ELEC TY Amort " sheetId="31" r:id="rId6"/>
    <sheet name="ELEC Actual 2018" sheetId="21" r:id="rId7"/>
    <sheet name="Future Costs" sheetId="15" r:id="rId8"/>
    <sheet name="ELEC 2018 ERF" sheetId="36" r:id="rId9"/>
    <sheet name="GAS =&gt;" sheetId="38" r:id="rId10"/>
    <sheet name="Lead Gas" sheetId="33" r:id="rId11"/>
    <sheet name="Gas Proforma " sheetId="42" r:id="rId12"/>
    <sheet name="2019 GRC Gas Amort Sch" sheetId="35" r:id="rId13"/>
    <sheet name="2017 GRC Gas Amort Sch" sheetId="34" r:id="rId14"/>
    <sheet name="GAS TY Amort" sheetId="30" r:id="rId15"/>
    <sheet name="GAS 2018" sheetId="22" r:id="rId16"/>
    <sheet name="GAS 2018 ERF" sheetId="37" r:id="rId17"/>
  </sheets>
  <externalReferences>
    <externalReference r:id="rId18"/>
  </externalReferences>
  <calcPr calcId="145621"/>
</workbook>
</file>

<file path=xl/calcChain.xml><?xml version="1.0" encoding="utf-8"?>
<calcChain xmlns="http://schemas.openxmlformats.org/spreadsheetml/2006/main">
  <c r="C18" i="33" l="1"/>
  <c r="C10" i="42" l="1"/>
  <c r="C6" i="42"/>
  <c r="C5" i="42"/>
  <c r="C10" i="12"/>
  <c r="C6" i="12"/>
  <c r="C5" i="12"/>
  <c r="D15" i="33"/>
  <c r="D15" i="32"/>
  <c r="C7" i="42" l="1"/>
  <c r="C7" i="12"/>
  <c r="O10" i="31" l="1"/>
  <c r="O10" i="30"/>
  <c r="S87" i="21"/>
  <c r="D22" i="39" l="1"/>
  <c r="E22" i="40" l="1"/>
  <c r="E23" i="40" s="1"/>
  <c r="E24" i="40" s="1"/>
  <c r="E25" i="40" s="1"/>
  <c r="E26" i="40" s="1"/>
  <c r="E27" i="40" s="1"/>
  <c r="E28" i="40" s="1"/>
  <c r="E29" i="40" s="1"/>
  <c r="E30" i="40" s="1"/>
  <c r="E31" i="40" s="1"/>
  <c r="E32" i="40" s="1"/>
  <c r="E33" i="40" s="1"/>
  <c r="E34" i="40" s="1"/>
  <c r="E35" i="40" s="1"/>
  <c r="E36" i="40" s="1"/>
  <c r="E37" i="40" s="1"/>
  <c r="E38" i="40" s="1"/>
  <c r="D22" i="40"/>
  <c r="D23" i="40" s="1"/>
  <c r="I23" i="40"/>
  <c r="I24" i="40" s="1"/>
  <c r="I25" i="40" s="1"/>
  <c r="I26" i="40" s="1"/>
  <c r="I27" i="40" s="1"/>
  <c r="I28" i="40" s="1"/>
  <c r="I29" i="40" s="1"/>
  <c r="I30" i="40" s="1"/>
  <c r="I31" i="40" s="1"/>
  <c r="I32" i="40" s="1"/>
  <c r="I33" i="40" s="1"/>
  <c r="I34" i="40" s="1"/>
  <c r="I35" i="40" s="1"/>
  <c r="I36" i="40" s="1"/>
  <c r="I37" i="40" s="1"/>
  <c r="I24" i="39"/>
  <c r="I25" i="39" s="1"/>
  <c r="I26" i="39" s="1"/>
  <c r="I27" i="39" s="1"/>
  <c r="I28" i="39" s="1"/>
  <c r="I29" i="39" s="1"/>
  <c r="I30" i="39" s="1"/>
  <c r="I31" i="39" s="1"/>
  <c r="I32" i="39" s="1"/>
  <c r="I33" i="39" s="1"/>
  <c r="I34" i="39" s="1"/>
  <c r="I35" i="39" s="1"/>
  <c r="I36" i="39" s="1"/>
  <c r="I37" i="39" s="1"/>
  <c r="I38" i="39" s="1"/>
  <c r="I23" i="39"/>
  <c r="F23" i="40" l="1"/>
  <c r="J23" i="40" s="1"/>
  <c r="D24" i="40"/>
  <c r="E39" i="40"/>
  <c r="H38" i="40"/>
  <c r="D23" i="39"/>
  <c r="F22" i="40"/>
  <c r="J22" i="40" s="1"/>
  <c r="E22" i="34"/>
  <c r="D22" i="34"/>
  <c r="D25" i="37"/>
  <c r="E29" i="37" s="1"/>
  <c r="A16" i="37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D25" i="36"/>
  <c r="E29" i="36" s="1"/>
  <c r="D23" i="36"/>
  <c r="A16" i="36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E40" i="40" l="1"/>
  <c r="H39" i="40"/>
  <c r="F24" i="40"/>
  <c r="J24" i="40" s="1"/>
  <c r="D25" i="40"/>
  <c r="D24" i="39"/>
  <c r="E31" i="36"/>
  <c r="E33" i="36" s="1"/>
  <c r="E31" i="37"/>
  <c r="E33" i="37" s="1"/>
  <c r="F25" i="40" l="1"/>
  <c r="J25" i="40" s="1"/>
  <c r="D26" i="40"/>
  <c r="E41" i="40"/>
  <c r="H40" i="40"/>
  <c r="D25" i="39"/>
  <c r="G98" i="35"/>
  <c r="D98" i="35"/>
  <c r="G39" i="35"/>
  <c r="D22" i="35"/>
  <c r="E42" i="40" l="1"/>
  <c r="H41" i="40"/>
  <c r="D26" i="39"/>
  <c r="D27" i="40"/>
  <c r="F26" i="40"/>
  <c r="J26" i="40" s="1"/>
  <c r="S96" i="22"/>
  <c r="I23" i="35"/>
  <c r="I24" i="35" s="1"/>
  <c r="I25" i="35" s="1"/>
  <c r="I26" i="35" s="1"/>
  <c r="I27" i="35" s="1"/>
  <c r="I28" i="35" s="1"/>
  <c r="I29" i="35" s="1"/>
  <c r="I30" i="35" s="1"/>
  <c r="I31" i="35" s="1"/>
  <c r="I32" i="35" s="1"/>
  <c r="I33" i="35" s="1"/>
  <c r="I34" i="35" s="1"/>
  <c r="I35" i="35" s="1"/>
  <c r="I36" i="35" s="1"/>
  <c r="I37" i="35" s="1"/>
  <c r="D23" i="35"/>
  <c r="I24" i="34"/>
  <c r="I25" i="34" s="1"/>
  <c r="I26" i="34" s="1"/>
  <c r="I27" i="34" s="1"/>
  <c r="I28" i="34" s="1"/>
  <c r="I29" i="34" s="1"/>
  <c r="I30" i="34" s="1"/>
  <c r="I31" i="34" s="1"/>
  <c r="I32" i="34" s="1"/>
  <c r="I33" i="34" s="1"/>
  <c r="I34" i="34" s="1"/>
  <c r="I35" i="34" s="1"/>
  <c r="I36" i="34" s="1"/>
  <c r="I37" i="34" s="1"/>
  <c r="I23" i="34"/>
  <c r="D27" i="39" l="1"/>
  <c r="E43" i="40"/>
  <c r="H42" i="40"/>
  <c r="F27" i="40"/>
  <c r="J27" i="40" s="1"/>
  <c r="D28" i="40"/>
  <c r="D24" i="35"/>
  <c r="E44" i="40" l="1"/>
  <c r="H43" i="40"/>
  <c r="D28" i="39"/>
  <c r="F28" i="40"/>
  <c r="J28" i="40" s="1"/>
  <c r="D29" i="40"/>
  <c r="D25" i="35"/>
  <c r="E23" i="34"/>
  <c r="E24" i="34" s="1"/>
  <c r="E25" i="34" s="1"/>
  <c r="E26" i="34" s="1"/>
  <c r="E27" i="34" s="1"/>
  <c r="E28" i="34" s="1"/>
  <c r="E29" i="34" s="1"/>
  <c r="E30" i="34" s="1"/>
  <c r="E31" i="34" s="1"/>
  <c r="E32" i="34" s="1"/>
  <c r="E33" i="34" s="1"/>
  <c r="E34" i="34" s="1"/>
  <c r="E35" i="34" s="1"/>
  <c r="E36" i="34" s="1"/>
  <c r="E37" i="34" s="1"/>
  <c r="E38" i="34" s="1"/>
  <c r="F22" i="34"/>
  <c r="J22" i="34" s="1"/>
  <c r="E45" i="40" l="1"/>
  <c r="H44" i="40"/>
  <c r="D29" i="39"/>
  <c r="F29" i="40"/>
  <c r="J29" i="40" s="1"/>
  <c r="D30" i="40"/>
  <c r="D26" i="35"/>
  <c r="E39" i="34"/>
  <c r="H38" i="34"/>
  <c r="D23" i="34"/>
  <c r="D31" i="40" l="1"/>
  <c r="F30" i="40"/>
  <c r="J30" i="40" s="1"/>
  <c r="E46" i="40"/>
  <c r="H45" i="40"/>
  <c r="D30" i="39"/>
  <c r="D27" i="35"/>
  <c r="E40" i="34"/>
  <c r="H39" i="34"/>
  <c r="D24" i="34"/>
  <c r="F23" i="34"/>
  <c r="J23" i="34" s="1"/>
  <c r="E47" i="40" l="1"/>
  <c r="H46" i="40"/>
  <c r="F31" i="40"/>
  <c r="J31" i="40" s="1"/>
  <c r="D32" i="40"/>
  <c r="D31" i="39"/>
  <c r="D28" i="35"/>
  <c r="E41" i="34"/>
  <c r="H40" i="34"/>
  <c r="D25" i="34"/>
  <c r="F24" i="34"/>
  <c r="J24" i="34" s="1"/>
  <c r="D32" i="39" l="1"/>
  <c r="F32" i="40"/>
  <c r="J32" i="40" s="1"/>
  <c r="D33" i="40"/>
  <c r="E48" i="40"/>
  <c r="H47" i="40"/>
  <c r="D29" i="35"/>
  <c r="E42" i="34"/>
  <c r="H41" i="34"/>
  <c r="F25" i="34"/>
  <c r="J25" i="34" s="1"/>
  <c r="D26" i="34"/>
  <c r="D33" i="39" l="1"/>
  <c r="E49" i="40"/>
  <c r="H48" i="40"/>
  <c r="F33" i="40"/>
  <c r="J33" i="40" s="1"/>
  <c r="D34" i="40"/>
  <c r="D30" i="35"/>
  <c r="E43" i="34"/>
  <c r="H42" i="34"/>
  <c r="F26" i="34"/>
  <c r="J26" i="34" s="1"/>
  <c r="D27" i="34"/>
  <c r="D34" i="39" l="1"/>
  <c r="D35" i="40"/>
  <c r="F34" i="40"/>
  <c r="J34" i="40" s="1"/>
  <c r="E50" i="40"/>
  <c r="H49" i="40"/>
  <c r="D31" i="35"/>
  <c r="E44" i="34"/>
  <c r="H43" i="34"/>
  <c r="F27" i="34"/>
  <c r="J27" i="34" s="1"/>
  <c r="D28" i="34"/>
  <c r="E51" i="40" l="1"/>
  <c r="H50" i="40"/>
  <c r="K34" i="40"/>
  <c r="D36" i="40"/>
  <c r="F35" i="40"/>
  <c r="J35" i="40" s="1"/>
  <c r="D35" i="39"/>
  <c r="D32" i="35"/>
  <c r="E45" i="34"/>
  <c r="H44" i="34"/>
  <c r="F28" i="34"/>
  <c r="J28" i="34" s="1"/>
  <c r="D29" i="34"/>
  <c r="D37" i="40" l="1"/>
  <c r="F36" i="40"/>
  <c r="J36" i="40" s="1"/>
  <c r="D36" i="39"/>
  <c r="K35" i="40"/>
  <c r="E52" i="40"/>
  <c r="H51" i="40"/>
  <c r="D33" i="35"/>
  <c r="E46" i="34"/>
  <c r="H45" i="34"/>
  <c r="F29" i="34"/>
  <c r="J29" i="34" s="1"/>
  <c r="D30" i="34"/>
  <c r="K36" i="40" l="1"/>
  <c r="E53" i="40"/>
  <c r="H52" i="40"/>
  <c r="D38" i="40"/>
  <c r="F37" i="40"/>
  <c r="J37" i="40" s="1"/>
  <c r="D37" i="39"/>
  <c r="D34" i="35"/>
  <c r="E47" i="34"/>
  <c r="H46" i="34"/>
  <c r="F30" i="34"/>
  <c r="J30" i="34" s="1"/>
  <c r="D31" i="34"/>
  <c r="K37" i="40" l="1"/>
  <c r="D38" i="39"/>
  <c r="G38" i="40"/>
  <c r="I38" i="40" s="1"/>
  <c r="D39" i="40"/>
  <c r="F38" i="40"/>
  <c r="E54" i="40"/>
  <c r="H53" i="40"/>
  <c r="D35" i="35"/>
  <c r="E48" i="34"/>
  <c r="H47" i="34"/>
  <c r="F31" i="34"/>
  <c r="J31" i="34" s="1"/>
  <c r="D32" i="34"/>
  <c r="G39" i="40" l="1"/>
  <c r="I39" i="40" s="1"/>
  <c r="D40" i="40"/>
  <c r="F39" i="40"/>
  <c r="E55" i="40"/>
  <c r="H54" i="40"/>
  <c r="J38" i="40"/>
  <c r="D39" i="39"/>
  <c r="D36" i="35"/>
  <c r="E49" i="34"/>
  <c r="H48" i="34"/>
  <c r="F32" i="34"/>
  <c r="J32" i="34" s="1"/>
  <c r="D33" i="34"/>
  <c r="D40" i="39" l="1"/>
  <c r="G39" i="39"/>
  <c r="E56" i="40"/>
  <c r="H55" i="40"/>
  <c r="K38" i="40"/>
  <c r="J39" i="40"/>
  <c r="G40" i="40"/>
  <c r="I40" i="40" s="1"/>
  <c r="D41" i="40"/>
  <c r="F40" i="40"/>
  <c r="D37" i="35"/>
  <c r="E50" i="34"/>
  <c r="H49" i="34"/>
  <c r="F33" i="34"/>
  <c r="J33" i="34" s="1"/>
  <c r="D34" i="34"/>
  <c r="J40" i="40" l="1"/>
  <c r="G41" i="40"/>
  <c r="I41" i="40" s="1"/>
  <c r="D42" i="40"/>
  <c r="F41" i="40"/>
  <c r="K39" i="40"/>
  <c r="D41" i="39"/>
  <c r="G40" i="39"/>
  <c r="E57" i="40"/>
  <c r="H56" i="40"/>
  <c r="D38" i="35"/>
  <c r="E51" i="34"/>
  <c r="H50" i="34"/>
  <c r="F34" i="34"/>
  <c r="J34" i="34" s="1"/>
  <c r="K34" i="34" s="1"/>
  <c r="D35" i="34"/>
  <c r="D42" i="39" l="1"/>
  <c r="G41" i="39"/>
  <c r="E58" i="40"/>
  <c r="H57" i="40"/>
  <c r="J41" i="40"/>
  <c r="K40" i="40"/>
  <c r="G42" i="40"/>
  <c r="I42" i="40" s="1"/>
  <c r="D43" i="40"/>
  <c r="F42" i="40"/>
  <c r="I38" i="35"/>
  <c r="D39" i="35"/>
  <c r="E52" i="34"/>
  <c r="H51" i="34"/>
  <c r="F35" i="34"/>
  <c r="J35" i="34" s="1"/>
  <c r="K35" i="34" s="1"/>
  <c r="D36" i="34"/>
  <c r="J42" i="40" l="1"/>
  <c r="K41" i="40"/>
  <c r="E59" i="40"/>
  <c r="H58" i="40"/>
  <c r="G43" i="40"/>
  <c r="I43" i="40" s="1"/>
  <c r="D44" i="40"/>
  <c r="F43" i="40"/>
  <c r="D43" i="39"/>
  <c r="G42" i="39"/>
  <c r="D40" i="35"/>
  <c r="E53" i="34"/>
  <c r="H52" i="34"/>
  <c r="F36" i="34"/>
  <c r="J36" i="34" s="1"/>
  <c r="K36" i="34" s="1"/>
  <c r="D37" i="34"/>
  <c r="J43" i="40" l="1"/>
  <c r="E60" i="40"/>
  <c r="H59" i="40"/>
  <c r="G44" i="40"/>
  <c r="I44" i="40" s="1"/>
  <c r="D45" i="40"/>
  <c r="F44" i="40"/>
  <c r="K42" i="40"/>
  <c r="D44" i="39"/>
  <c r="G43" i="39"/>
  <c r="G40" i="35"/>
  <c r="D41" i="35"/>
  <c r="E54" i="34"/>
  <c r="H53" i="34"/>
  <c r="F37" i="34"/>
  <c r="J37" i="34" s="1"/>
  <c r="K37" i="34" s="1"/>
  <c r="D38" i="34"/>
  <c r="G38" i="34" s="1"/>
  <c r="I38" i="34" s="1"/>
  <c r="J44" i="40" l="1"/>
  <c r="G45" i="40"/>
  <c r="I45" i="40" s="1"/>
  <c r="D46" i="40"/>
  <c r="F45" i="40"/>
  <c r="D45" i="39"/>
  <c r="G44" i="39"/>
  <c r="E61" i="40"/>
  <c r="H60" i="40"/>
  <c r="K43" i="40"/>
  <c r="G41" i="35"/>
  <c r="D42" i="35"/>
  <c r="E55" i="34"/>
  <c r="H54" i="34"/>
  <c r="F38" i="34"/>
  <c r="J38" i="34" s="1"/>
  <c r="D39" i="34"/>
  <c r="G39" i="34" s="1"/>
  <c r="I39" i="34" s="1"/>
  <c r="D46" i="39" l="1"/>
  <c r="G45" i="39"/>
  <c r="K44" i="40"/>
  <c r="E62" i="40"/>
  <c r="H61" i="40"/>
  <c r="J45" i="40"/>
  <c r="G46" i="40"/>
  <c r="I46" i="40" s="1"/>
  <c r="D47" i="40"/>
  <c r="F46" i="40"/>
  <c r="G42" i="35"/>
  <c r="D43" i="35"/>
  <c r="E56" i="34"/>
  <c r="H55" i="34"/>
  <c r="F39" i="34"/>
  <c r="J39" i="34" s="1"/>
  <c r="D40" i="34"/>
  <c r="G40" i="34" s="1"/>
  <c r="I40" i="34" s="1"/>
  <c r="K45" i="40" l="1"/>
  <c r="G47" i="40"/>
  <c r="I47" i="40" s="1"/>
  <c r="D48" i="40"/>
  <c r="F47" i="40"/>
  <c r="D47" i="39"/>
  <c r="G46" i="39"/>
  <c r="J46" i="40"/>
  <c r="E63" i="40"/>
  <c r="H62" i="40"/>
  <c r="I41" i="34"/>
  <c r="G43" i="35"/>
  <c r="D44" i="35"/>
  <c r="E57" i="34"/>
  <c r="H56" i="34"/>
  <c r="F40" i="34"/>
  <c r="J40" i="34" s="1"/>
  <c r="D41" i="34"/>
  <c r="G41" i="34" s="1"/>
  <c r="K38" i="34"/>
  <c r="D48" i="39" l="1"/>
  <c r="G47" i="39"/>
  <c r="E64" i="40"/>
  <c r="H63" i="40"/>
  <c r="K46" i="40"/>
  <c r="J47" i="40"/>
  <c r="G48" i="40"/>
  <c r="I48" i="40" s="1"/>
  <c r="D49" i="40"/>
  <c r="F48" i="40"/>
  <c r="G44" i="35"/>
  <c r="D45" i="35"/>
  <c r="E58" i="34"/>
  <c r="H57" i="34"/>
  <c r="K39" i="34"/>
  <c r="F41" i="34"/>
  <c r="J41" i="34" s="1"/>
  <c r="D42" i="34"/>
  <c r="G42" i="34" s="1"/>
  <c r="I42" i="34" s="1"/>
  <c r="J48" i="40" l="1"/>
  <c r="K47" i="40"/>
  <c r="D49" i="39"/>
  <c r="G48" i="39"/>
  <c r="G49" i="40"/>
  <c r="I49" i="40" s="1"/>
  <c r="D50" i="40"/>
  <c r="F49" i="40"/>
  <c r="E65" i="40"/>
  <c r="H64" i="40"/>
  <c r="I43" i="34"/>
  <c r="G45" i="35"/>
  <c r="D46" i="35"/>
  <c r="E59" i="34"/>
  <c r="H58" i="34"/>
  <c r="F42" i="34"/>
  <c r="J42" i="34" s="1"/>
  <c r="D43" i="34"/>
  <c r="G43" i="34" s="1"/>
  <c r="K40" i="34"/>
  <c r="G50" i="40" l="1"/>
  <c r="I50" i="40" s="1"/>
  <c r="D51" i="40"/>
  <c r="F50" i="40"/>
  <c r="E66" i="40"/>
  <c r="H65" i="40"/>
  <c r="K48" i="40"/>
  <c r="J49" i="40"/>
  <c r="D50" i="39"/>
  <c r="G49" i="39"/>
  <c r="G46" i="35"/>
  <c r="D47" i="35"/>
  <c r="E60" i="34"/>
  <c r="H59" i="34"/>
  <c r="K41" i="34"/>
  <c r="F43" i="34"/>
  <c r="J43" i="34" s="1"/>
  <c r="D44" i="34"/>
  <c r="G44" i="34" s="1"/>
  <c r="I44" i="34" s="1"/>
  <c r="G51" i="40" l="1"/>
  <c r="I51" i="40" s="1"/>
  <c r="F51" i="40"/>
  <c r="D52" i="40"/>
  <c r="K49" i="40"/>
  <c r="E67" i="40"/>
  <c r="H66" i="40"/>
  <c r="D51" i="39"/>
  <c r="G50" i="39"/>
  <c r="J50" i="40"/>
  <c r="I45" i="34"/>
  <c r="G47" i="35"/>
  <c r="D48" i="35"/>
  <c r="E61" i="34"/>
  <c r="H60" i="34"/>
  <c r="F44" i="34"/>
  <c r="J44" i="34" s="1"/>
  <c r="D45" i="34"/>
  <c r="G45" i="34" s="1"/>
  <c r="K42" i="34"/>
  <c r="K50" i="40" l="1"/>
  <c r="D52" i="39"/>
  <c r="G51" i="39"/>
  <c r="G52" i="40"/>
  <c r="I52" i="40" s="1"/>
  <c r="F52" i="40"/>
  <c r="D53" i="40"/>
  <c r="E68" i="40"/>
  <c r="H67" i="40"/>
  <c r="J51" i="40"/>
  <c r="G48" i="35"/>
  <c r="D49" i="35"/>
  <c r="E62" i="34"/>
  <c r="H61" i="34"/>
  <c r="K43" i="34"/>
  <c r="F45" i="34"/>
  <c r="J45" i="34" s="1"/>
  <c r="D46" i="34"/>
  <c r="G46" i="34" s="1"/>
  <c r="I46" i="34" s="1"/>
  <c r="E69" i="40" l="1"/>
  <c r="H68" i="40"/>
  <c r="G53" i="40"/>
  <c r="I53" i="40" s="1"/>
  <c r="F53" i="40"/>
  <c r="D54" i="40"/>
  <c r="K51" i="40"/>
  <c r="J52" i="40"/>
  <c r="D53" i="39"/>
  <c r="G52" i="39"/>
  <c r="I47" i="34"/>
  <c r="G49" i="35"/>
  <c r="D50" i="35"/>
  <c r="E63" i="34"/>
  <c r="H62" i="34"/>
  <c r="F46" i="34"/>
  <c r="J46" i="34" s="1"/>
  <c r="D47" i="34"/>
  <c r="G47" i="34" s="1"/>
  <c r="K44" i="34"/>
  <c r="G54" i="40" l="1"/>
  <c r="I54" i="40" s="1"/>
  <c r="F54" i="40"/>
  <c r="D55" i="40"/>
  <c r="E70" i="40"/>
  <c r="H69" i="40"/>
  <c r="D54" i="39"/>
  <c r="G53" i="39"/>
  <c r="K52" i="40"/>
  <c r="J53" i="40"/>
  <c r="I48" i="34"/>
  <c r="G50" i="35"/>
  <c r="D51" i="35"/>
  <c r="E64" i="34"/>
  <c r="H63" i="34"/>
  <c r="F47" i="34"/>
  <c r="J47" i="34" s="1"/>
  <c r="D48" i="34"/>
  <c r="G48" i="34" s="1"/>
  <c r="K45" i="34"/>
  <c r="K53" i="40" l="1"/>
  <c r="D55" i="39"/>
  <c r="G54" i="39"/>
  <c r="E71" i="40"/>
  <c r="H70" i="40"/>
  <c r="J54" i="40"/>
  <c r="D56" i="40"/>
  <c r="G55" i="40"/>
  <c r="I55" i="40" s="1"/>
  <c r="F55" i="40"/>
  <c r="I49" i="34"/>
  <c r="G51" i="35"/>
  <c r="D52" i="35"/>
  <c r="H64" i="34"/>
  <c r="E65" i="34"/>
  <c r="F48" i="34"/>
  <c r="J48" i="34" s="1"/>
  <c r="D49" i="34"/>
  <c r="G49" i="34" s="1"/>
  <c r="K46" i="34"/>
  <c r="K54" i="40" l="1"/>
  <c r="D57" i="40"/>
  <c r="G56" i="40"/>
  <c r="I56" i="40" s="1"/>
  <c r="F56" i="40"/>
  <c r="D56" i="39"/>
  <c r="G55" i="39"/>
  <c r="J55" i="40"/>
  <c r="E72" i="40"/>
  <c r="H71" i="40"/>
  <c r="G52" i="35"/>
  <c r="D53" i="35"/>
  <c r="H65" i="34"/>
  <c r="E66" i="34"/>
  <c r="F49" i="34"/>
  <c r="J49" i="34" s="1"/>
  <c r="D50" i="34"/>
  <c r="G50" i="34" s="1"/>
  <c r="I50" i="34" s="1"/>
  <c r="K47" i="34"/>
  <c r="E73" i="40" l="1"/>
  <c r="H72" i="40"/>
  <c r="D57" i="39"/>
  <c r="G56" i="39"/>
  <c r="D58" i="40"/>
  <c r="G57" i="40"/>
  <c r="I57" i="40" s="1"/>
  <c r="F57" i="40"/>
  <c r="K55" i="40"/>
  <c r="J56" i="40"/>
  <c r="G53" i="35"/>
  <c r="D54" i="35"/>
  <c r="H66" i="34"/>
  <c r="E67" i="34"/>
  <c r="F50" i="34"/>
  <c r="J50" i="34" s="1"/>
  <c r="D51" i="34"/>
  <c r="G51" i="34" s="1"/>
  <c r="I51" i="34" s="1"/>
  <c r="K48" i="34"/>
  <c r="D59" i="40" l="1"/>
  <c r="G58" i="40"/>
  <c r="I58" i="40" s="1"/>
  <c r="F58" i="40"/>
  <c r="J57" i="40"/>
  <c r="D58" i="39"/>
  <c r="G57" i="39"/>
  <c r="K56" i="40"/>
  <c r="E74" i="40"/>
  <c r="H73" i="40"/>
  <c r="G54" i="35"/>
  <c r="D55" i="35"/>
  <c r="H67" i="34"/>
  <c r="E68" i="34"/>
  <c r="F51" i="34"/>
  <c r="J51" i="34" s="1"/>
  <c r="D52" i="34"/>
  <c r="G52" i="34" s="1"/>
  <c r="I52" i="34" s="1"/>
  <c r="K49" i="34"/>
  <c r="D59" i="39" l="1"/>
  <c r="G58" i="39"/>
  <c r="D60" i="40"/>
  <c r="G59" i="40"/>
  <c r="I59" i="40" s="1"/>
  <c r="F59" i="40"/>
  <c r="K57" i="40"/>
  <c r="E75" i="40"/>
  <c r="H74" i="40"/>
  <c r="J58" i="40"/>
  <c r="D56" i="35"/>
  <c r="G55" i="35"/>
  <c r="H68" i="34"/>
  <c r="E69" i="34"/>
  <c r="F52" i="34"/>
  <c r="J52" i="34" s="1"/>
  <c r="D53" i="34"/>
  <c r="G53" i="34" s="1"/>
  <c r="I53" i="34" s="1"/>
  <c r="K50" i="34"/>
  <c r="D61" i="40" l="1"/>
  <c r="G60" i="40"/>
  <c r="I60" i="40" s="1"/>
  <c r="F60" i="40"/>
  <c r="D60" i="39"/>
  <c r="G59" i="39"/>
  <c r="E76" i="40"/>
  <c r="H75" i="40"/>
  <c r="K58" i="40"/>
  <c r="J59" i="40"/>
  <c r="D57" i="35"/>
  <c r="G56" i="35"/>
  <c r="H69" i="34"/>
  <c r="E70" i="34"/>
  <c r="F53" i="34"/>
  <c r="J53" i="34" s="1"/>
  <c r="D54" i="34"/>
  <c r="G54" i="34" s="1"/>
  <c r="I54" i="34" s="1"/>
  <c r="K51" i="34"/>
  <c r="K59" i="40" l="1"/>
  <c r="E77" i="40"/>
  <c r="H76" i="40"/>
  <c r="D62" i="40"/>
  <c r="G61" i="40"/>
  <c r="I61" i="40" s="1"/>
  <c r="F61" i="40"/>
  <c r="D61" i="39"/>
  <c r="G60" i="39"/>
  <c r="J60" i="40"/>
  <c r="D58" i="35"/>
  <c r="G57" i="35"/>
  <c r="H70" i="34"/>
  <c r="E71" i="34"/>
  <c r="F54" i="34"/>
  <c r="J54" i="34" s="1"/>
  <c r="D55" i="34"/>
  <c r="G55" i="34" s="1"/>
  <c r="I55" i="34" s="1"/>
  <c r="K52" i="34"/>
  <c r="D62" i="39" l="1"/>
  <c r="G61" i="39"/>
  <c r="D63" i="40"/>
  <c r="G62" i="40"/>
  <c r="I62" i="40" s="1"/>
  <c r="F62" i="40"/>
  <c r="J61" i="40"/>
  <c r="E78" i="40"/>
  <c r="H77" i="40"/>
  <c r="K60" i="40"/>
  <c r="D59" i="35"/>
  <c r="G58" i="35"/>
  <c r="H71" i="34"/>
  <c r="E72" i="34"/>
  <c r="F55" i="34"/>
  <c r="J55" i="34" s="1"/>
  <c r="D56" i="34"/>
  <c r="G56" i="34" s="1"/>
  <c r="I56" i="34" s="1"/>
  <c r="K53" i="34"/>
  <c r="E79" i="40" l="1"/>
  <c r="H78" i="40"/>
  <c r="D64" i="40"/>
  <c r="G63" i="40"/>
  <c r="I63" i="40" s="1"/>
  <c r="F63" i="40"/>
  <c r="K61" i="40"/>
  <c r="J62" i="40"/>
  <c r="D63" i="39"/>
  <c r="G62" i="39"/>
  <c r="I57" i="34"/>
  <c r="D60" i="35"/>
  <c r="G59" i="35"/>
  <c r="H72" i="34"/>
  <c r="E73" i="34"/>
  <c r="F56" i="34"/>
  <c r="J56" i="34" s="1"/>
  <c r="D57" i="34"/>
  <c r="G57" i="34" s="1"/>
  <c r="K54" i="34"/>
  <c r="J63" i="40" l="1"/>
  <c r="E80" i="40"/>
  <c r="H79" i="40"/>
  <c r="K62" i="40"/>
  <c r="D65" i="40"/>
  <c r="G64" i="40"/>
  <c r="I64" i="40" s="1"/>
  <c r="F64" i="40"/>
  <c r="D64" i="39"/>
  <c r="G63" i="39"/>
  <c r="I58" i="34"/>
  <c r="D61" i="35"/>
  <c r="G60" i="35"/>
  <c r="H73" i="34"/>
  <c r="E74" i="34"/>
  <c r="F57" i="34"/>
  <c r="J57" i="34" s="1"/>
  <c r="D58" i="34"/>
  <c r="G58" i="34" s="1"/>
  <c r="K55" i="34"/>
  <c r="K63" i="40" l="1"/>
  <c r="J64" i="40"/>
  <c r="D65" i="39"/>
  <c r="G64" i="39"/>
  <c r="D66" i="40"/>
  <c r="G65" i="40"/>
  <c r="I65" i="40" s="1"/>
  <c r="F65" i="40"/>
  <c r="E81" i="40"/>
  <c r="H80" i="40"/>
  <c r="I59" i="34"/>
  <c r="D62" i="35"/>
  <c r="G61" i="35"/>
  <c r="H74" i="34"/>
  <c r="E75" i="34"/>
  <c r="F58" i="34"/>
  <c r="J58" i="34" s="1"/>
  <c r="D59" i="34"/>
  <c r="G59" i="34" s="1"/>
  <c r="K56" i="34"/>
  <c r="J65" i="40" l="1"/>
  <c r="K64" i="40"/>
  <c r="D66" i="39"/>
  <c r="G65" i="39"/>
  <c r="G66" i="40"/>
  <c r="I66" i="40" s="1"/>
  <c r="D67" i="40"/>
  <c r="F66" i="40"/>
  <c r="E82" i="40"/>
  <c r="H81" i="40"/>
  <c r="I60" i="34"/>
  <c r="D63" i="35"/>
  <c r="G62" i="35"/>
  <c r="E76" i="34"/>
  <c r="H75" i="34"/>
  <c r="F59" i="34"/>
  <c r="J59" i="34" s="1"/>
  <c r="D60" i="34"/>
  <c r="G60" i="34" s="1"/>
  <c r="K57" i="34"/>
  <c r="J66" i="40" l="1"/>
  <c r="G67" i="40"/>
  <c r="F67" i="40"/>
  <c r="D68" i="40"/>
  <c r="D67" i="39"/>
  <c r="G66" i="39"/>
  <c r="I67" i="40"/>
  <c r="E83" i="40"/>
  <c r="H82" i="40"/>
  <c r="K65" i="40"/>
  <c r="K66" i="40"/>
  <c r="D64" i="35"/>
  <c r="G63" i="35"/>
  <c r="H76" i="34"/>
  <c r="E77" i="34"/>
  <c r="F60" i="34"/>
  <c r="J60" i="34" s="1"/>
  <c r="D61" i="34"/>
  <c r="G61" i="34" s="1"/>
  <c r="I61" i="34" s="1"/>
  <c r="K58" i="34"/>
  <c r="J67" i="40" l="1"/>
  <c r="K67" i="40" s="1"/>
  <c r="D68" i="39"/>
  <c r="G67" i="39"/>
  <c r="G68" i="40"/>
  <c r="I68" i="40" s="1"/>
  <c r="F68" i="40"/>
  <c r="D69" i="40"/>
  <c r="E84" i="40"/>
  <c r="H83" i="40"/>
  <c r="D65" i="35"/>
  <c r="G64" i="35"/>
  <c r="H77" i="34"/>
  <c r="E78" i="34"/>
  <c r="F61" i="34"/>
  <c r="J61" i="34" s="1"/>
  <c r="D62" i="34"/>
  <c r="G62" i="34" s="1"/>
  <c r="I62" i="34" s="1"/>
  <c r="K59" i="34"/>
  <c r="G69" i="40" l="1"/>
  <c r="I69" i="40" s="1"/>
  <c r="F69" i="40"/>
  <c r="D70" i="40"/>
  <c r="E85" i="40"/>
  <c r="H84" i="40"/>
  <c r="J68" i="40"/>
  <c r="D69" i="39"/>
  <c r="G68" i="39"/>
  <c r="I63" i="34"/>
  <c r="D66" i="35"/>
  <c r="G65" i="35"/>
  <c r="H78" i="34"/>
  <c r="E79" i="34"/>
  <c r="F62" i="34"/>
  <c r="J62" i="34" s="1"/>
  <c r="D63" i="34"/>
  <c r="G63" i="34" s="1"/>
  <c r="K60" i="34"/>
  <c r="E86" i="40" l="1"/>
  <c r="H85" i="40"/>
  <c r="D70" i="39"/>
  <c r="G69" i="39"/>
  <c r="J69" i="40"/>
  <c r="K68" i="40"/>
  <c r="G70" i="40"/>
  <c r="I70" i="40" s="1"/>
  <c r="F70" i="40"/>
  <c r="D71" i="40"/>
  <c r="D67" i="35"/>
  <c r="G66" i="35"/>
  <c r="H79" i="34"/>
  <c r="E80" i="34"/>
  <c r="F63" i="34"/>
  <c r="J63" i="34" s="1"/>
  <c r="D64" i="34"/>
  <c r="G64" i="34" s="1"/>
  <c r="I64" i="34" s="1"/>
  <c r="K61" i="34"/>
  <c r="E87" i="40" l="1"/>
  <c r="H86" i="40"/>
  <c r="G71" i="40"/>
  <c r="I71" i="40" s="1"/>
  <c r="F71" i="40"/>
  <c r="D72" i="40"/>
  <c r="J70" i="40"/>
  <c r="K69" i="40"/>
  <c r="D71" i="39"/>
  <c r="G70" i="39"/>
  <c r="D68" i="35"/>
  <c r="G67" i="35"/>
  <c r="H80" i="34"/>
  <c r="E81" i="34"/>
  <c r="F64" i="34"/>
  <c r="J64" i="34" s="1"/>
  <c r="D65" i="34"/>
  <c r="G65" i="34" s="1"/>
  <c r="I65" i="34" s="1"/>
  <c r="K62" i="34"/>
  <c r="J71" i="40" l="1"/>
  <c r="K70" i="40"/>
  <c r="E88" i="40"/>
  <c r="H87" i="40"/>
  <c r="D72" i="39"/>
  <c r="G71" i="39"/>
  <c r="G72" i="40"/>
  <c r="I72" i="40" s="1"/>
  <c r="F72" i="40"/>
  <c r="D73" i="40"/>
  <c r="G68" i="35"/>
  <c r="D69" i="35"/>
  <c r="H81" i="34"/>
  <c r="E82" i="34"/>
  <c r="F65" i="34"/>
  <c r="J65" i="34" s="1"/>
  <c r="D66" i="34"/>
  <c r="G66" i="34" s="1"/>
  <c r="I66" i="34" s="1"/>
  <c r="K63" i="34"/>
  <c r="K71" i="40" l="1"/>
  <c r="D73" i="39"/>
  <c r="G72" i="39"/>
  <c r="E89" i="40"/>
  <c r="H88" i="40"/>
  <c r="G73" i="40"/>
  <c r="I73" i="40" s="1"/>
  <c r="F73" i="40"/>
  <c r="D74" i="40"/>
  <c r="J72" i="40"/>
  <c r="G69" i="35"/>
  <c r="D70" i="35"/>
  <c r="H82" i="34"/>
  <c r="E83" i="34"/>
  <c r="F66" i="34"/>
  <c r="J66" i="34" s="1"/>
  <c r="D67" i="34"/>
  <c r="G67" i="34" s="1"/>
  <c r="I67" i="34" s="1"/>
  <c r="K64" i="34"/>
  <c r="D74" i="39" l="1"/>
  <c r="G73" i="39"/>
  <c r="G74" i="40"/>
  <c r="I74" i="40" s="1"/>
  <c r="F74" i="40"/>
  <c r="D75" i="40"/>
  <c r="E90" i="40"/>
  <c r="H89" i="40"/>
  <c r="J73" i="40"/>
  <c r="K72" i="40"/>
  <c r="G70" i="35"/>
  <c r="D71" i="35"/>
  <c r="H83" i="34"/>
  <c r="E84" i="34"/>
  <c r="F67" i="34"/>
  <c r="J67" i="34" s="1"/>
  <c r="D68" i="34"/>
  <c r="G68" i="34" s="1"/>
  <c r="I68" i="34" s="1"/>
  <c r="K65" i="34"/>
  <c r="E91" i="40" l="1"/>
  <c r="H90" i="40"/>
  <c r="G75" i="40"/>
  <c r="I75" i="40" s="1"/>
  <c r="F75" i="40"/>
  <c r="D76" i="40"/>
  <c r="K73" i="40"/>
  <c r="J74" i="40"/>
  <c r="D75" i="39"/>
  <c r="G74" i="39"/>
  <c r="I69" i="34"/>
  <c r="G71" i="35"/>
  <c r="D72" i="35"/>
  <c r="H84" i="34"/>
  <c r="E85" i="34"/>
  <c r="F68" i="34"/>
  <c r="J68" i="34" s="1"/>
  <c r="D69" i="34"/>
  <c r="G69" i="34" s="1"/>
  <c r="K66" i="34"/>
  <c r="D76" i="39" l="1"/>
  <c r="G75" i="39"/>
  <c r="K74" i="40"/>
  <c r="G76" i="40"/>
  <c r="I76" i="40" s="1"/>
  <c r="F76" i="40"/>
  <c r="D77" i="40"/>
  <c r="E92" i="40"/>
  <c r="H91" i="40"/>
  <c r="J75" i="40"/>
  <c r="G72" i="35"/>
  <c r="D73" i="35"/>
  <c r="H85" i="34"/>
  <c r="E86" i="34"/>
  <c r="F69" i="34"/>
  <c r="J69" i="34" s="1"/>
  <c r="D70" i="34"/>
  <c r="G70" i="34" s="1"/>
  <c r="I70" i="34" s="1"/>
  <c r="K67" i="34"/>
  <c r="D77" i="39" l="1"/>
  <c r="G76" i="39"/>
  <c r="G77" i="40"/>
  <c r="I77" i="40" s="1"/>
  <c r="F77" i="40"/>
  <c r="D78" i="40"/>
  <c r="E93" i="40"/>
  <c r="H92" i="40"/>
  <c r="K75" i="40"/>
  <c r="J76" i="40"/>
  <c r="G73" i="35"/>
  <c r="D74" i="35"/>
  <c r="H86" i="34"/>
  <c r="E87" i="34"/>
  <c r="F70" i="34"/>
  <c r="J70" i="34" s="1"/>
  <c r="D71" i="34"/>
  <c r="G71" i="34" s="1"/>
  <c r="I71" i="34" s="1"/>
  <c r="K68" i="34"/>
  <c r="K76" i="40" l="1"/>
  <c r="J77" i="40"/>
  <c r="D78" i="39"/>
  <c r="G77" i="39"/>
  <c r="E94" i="40"/>
  <c r="H93" i="40"/>
  <c r="G78" i="40"/>
  <c r="I78" i="40" s="1"/>
  <c r="F78" i="40"/>
  <c r="D79" i="40"/>
  <c r="G74" i="35"/>
  <c r="D75" i="35"/>
  <c r="H87" i="34"/>
  <c r="E88" i="34"/>
  <c r="F71" i="34"/>
  <c r="J71" i="34" s="1"/>
  <c r="D72" i="34"/>
  <c r="G72" i="34" s="1"/>
  <c r="I72" i="34" s="1"/>
  <c r="K69" i="34"/>
  <c r="J78" i="40" l="1"/>
  <c r="D79" i="39"/>
  <c r="G78" i="39"/>
  <c r="G79" i="40"/>
  <c r="I79" i="40" s="1"/>
  <c r="F79" i="40"/>
  <c r="D80" i="40"/>
  <c r="E95" i="40"/>
  <c r="H94" i="40"/>
  <c r="K77" i="40"/>
  <c r="G75" i="35"/>
  <c r="D76" i="35"/>
  <c r="H88" i="34"/>
  <c r="E89" i="34"/>
  <c r="F72" i="34"/>
  <c r="J72" i="34" s="1"/>
  <c r="D73" i="34"/>
  <c r="G73" i="34" s="1"/>
  <c r="I73" i="34" s="1"/>
  <c r="K70" i="34"/>
  <c r="E96" i="40" l="1"/>
  <c r="H95" i="40"/>
  <c r="G80" i="40"/>
  <c r="I80" i="40" s="1"/>
  <c r="F80" i="40"/>
  <c r="D81" i="40"/>
  <c r="J79" i="40"/>
  <c r="D80" i="39"/>
  <c r="G79" i="39"/>
  <c r="K78" i="40"/>
  <c r="G76" i="35"/>
  <c r="D77" i="35"/>
  <c r="H89" i="34"/>
  <c r="E90" i="34"/>
  <c r="F73" i="34"/>
  <c r="J73" i="34" s="1"/>
  <c r="D74" i="34"/>
  <c r="K71" i="34"/>
  <c r="J80" i="40" l="1"/>
  <c r="E97" i="40"/>
  <c r="H96" i="40"/>
  <c r="H97" i="40" s="1"/>
  <c r="K79" i="40"/>
  <c r="D81" i="39"/>
  <c r="G80" i="39"/>
  <c r="G81" i="40"/>
  <c r="I81" i="40" s="1"/>
  <c r="F81" i="40"/>
  <c r="D82" i="40"/>
  <c r="G77" i="35"/>
  <c r="D78" i="35"/>
  <c r="F74" i="34"/>
  <c r="G74" i="34"/>
  <c r="I74" i="34" s="1"/>
  <c r="H90" i="34"/>
  <c r="E91" i="34"/>
  <c r="D75" i="34"/>
  <c r="K72" i="34"/>
  <c r="G82" i="40" l="1"/>
  <c r="I82" i="40" s="1"/>
  <c r="F82" i="40"/>
  <c r="D83" i="40"/>
  <c r="K80" i="40"/>
  <c r="J81" i="40"/>
  <c r="D82" i="39"/>
  <c r="G81" i="39"/>
  <c r="J74" i="34"/>
  <c r="G78" i="35"/>
  <c r="D79" i="35"/>
  <c r="G75" i="34"/>
  <c r="I75" i="34" s="1"/>
  <c r="F75" i="34"/>
  <c r="H91" i="34"/>
  <c r="E92" i="34"/>
  <c r="K73" i="34"/>
  <c r="D76" i="34"/>
  <c r="D83" i="39" l="1"/>
  <c r="G82" i="39"/>
  <c r="J82" i="40"/>
  <c r="K81" i="40"/>
  <c r="G83" i="40"/>
  <c r="I83" i="40" s="1"/>
  <c r="F83" i="40"/>
  <c r="D84" i="40"/>
  <c r="I76" i="34"/>
  <c r="J75" i="34"/>
  <c r="G79" i="35"/>
  <c r="D80" i="35"/>
  <c r="H92" i="34"/>
  <c r="E93" i="34"/>
  <c r="G76" i="34"/>
  <c r="F76" i="34"/>
  <c r="J76" i="34" s="1"/>
  <c r="D77" i="34"/>
  <c r="K74" i="34"/>
  <c r="D84" i="39" l="1"/>
  <c r="G83" i="39"/>
  <c r="G84" i="40"/>
  <c r="I84" i="40" s="1"/>
  <c r="F84" i="40"/>
  <c r="D85" i="40"/>
  <c r="K82" i="40"/>
  <c r="J83" i="40"/>
  <c r="G80" i="35"/>
  <c r="D81" i="35"/>
  <c r="G77" i="34"/>
  <c r="I77" i="34" s="1"/>
  <c r="F77" i="34"/>
  <c r="H93" i="34"/>
  <c r="E94" i="34"/>
  <c r="K75" i="34"/>
  <c r="D78" i="34"/>
  <c r="I85" i="40" l="1"/>
  <c r="G85" i="40"/>
  <c r="F85" i="40"/>
  <c r="D86" i="40"/>
  <c r="K83" i="40"/>
  <c r="J84" i="40"/>
  <c r="D85" i="39"/>
  <c r="G84" i="39"/>
  <c r="J77" i="34"/>
  <c r="G81" i="35"/>
  <c r="D82" i="35"/>
  <c r="H94" i="34"/>
  <c r="E95" i="34"/>
  <c r="G78" i="34"/>
  <c r="I78" i="34" s="1"/>
  <c r="F78" i="34"/>
  <c r="D79" i="34"/>
  <c r="K76" i="34"/>
  <c r="J85" i="40" l="1"/>
  <c r="K85" i="40"/>
  <c r="K84" i="40"/>
  <c r="D86" i="39"/>
  <c r="G85" i="39"/>
  <c r="G86" i="40"/>
  <c r="I86" i="40" s="1"/>
  <c r="F86" i="40"/>
  <c r="D87" i="40"/>
  <c r="J78" i="34"/>
  <c r="G82" i="35"/>
  <c r="D83" i="35"/>
  <c r="G79" i="34"/>
  <c r="I79" i="34" s="1"/>
  <c r="F79" i="34"/>
  <c r="H95" i="34"/>
  <c r="E96" i="34"/>
  <c r="K77" i="34"/>
  <c r="D80" i="34"/>
  <c r="J86" i="40" l="1"/>
  <c r="K86" i="40" s="1"/>
  <c r="G87" i="40"/>
  <c r="I87" i="40" s="1"/>
  <c r="F87" i="40"/>
  <c r="D88" i="40"/>
  <c r="D87" i="39"/>
  <c r="G86" i="39"/>
  <c r="J79" i="34"/>
  <c r="G83" i="35"/>
  <c r="D84" i="35"/>
  <c r="H96" i="34"/>
  <c r="H97" i="34" s="1"/>
  <c r="E97" i="34"/>
  <c r="G80" i="34"/>
  <c r="I80" i="34" s="1"/>
  <c r="F80" i="34"/>
  <c r="D81" i="34"/>
  <c r="K78" i="34"/>
  <c r="G88" i="40" l="1"/>
  <c r="I88" i="40" s="1"/>
  <c r="F88" i="40"/>
  <c r="D89" i="40"/>
  <c r="D88" i="39"/>
  <c r="G87" i="39"/>
  <c r="J87" i="40"/>
  <c r="K87" i="40" s="1"/>
  <c r="J80" i="34"/>
  <c r="G84" i="35"/>
  <c r="D85" i="35"/>
  <c r="G81" i="34"/>
  <c r="I81" i="34" s="1"/>
  <c r="F81" i="34"/>
  <c r="K79" i="34"/>
  <c r="D82" i="34"/>
  <c r="G89" i="40" l="1"/>
  <c r="I89" i="40" s="1"/>
  <c r="F89" i="40"/>
  <c r="D90" i="40"/>
  <c r="D89" i="39"/>
  <c r="G88" i="39"/>
  <c r="J88" i="40"/>
  <c r="K88" i="40" s="1"/>
  <c r="J81" i="34"/>
  <c r="G85" i="35"/>
  <c r="D86" i="35"/>
  <c r="G82" i="34"/>
  <c r="I82" i="34" s="1"/>
  <c r="F82" i="34"/>
  <c r="D83" i="34"/>
  <c r="K80" i="34"/>
  <c r="D90" i="39" l="1"/>
  <c r="G89" i="39"/>
  <c r="G90" i="40"/>
  <c r="I90" i="40" s="1"/>
  <c r="F90" i="40"/>
  <c r="D91" i="40"/>
  <c r="J89" i="40"/>
  <c r="K89" i="40" s="1"/>
  <c r="J82" i="34"/>
  <c r="G86" i="35"/>
  <c r="D87" i="35"/>
  <c r="G83" i="34"/>
  <c r="I83" i="34" s="1"/>
  <c r="F83" i="34"/>
  <c r="K81" i="34"/>
  <c r="D84" i="34"/>
  <c r="G91" i="40" l="1"/>
  <c r="I91" i="40" s="1"/>
  <c r="F91" i="40"/>
  <c r="D92" i="40"/>
  <c r="J90" i="40"/>
  <c r="K90" i="40" s="1"/>
  <c r="D91" i="39"/>
  <c r="G90" i="39"/>
  <c r="J83" i="34"/>
  <c r="G87" i="35"/>
  <c r="D88" i="35"/>
  <c r="G84" i="34"/>
  <c r="I84" i="34" s="1"/>
  <c r="F84" i="34"/>
  <c r="D85" i="34"/>
  <c r="K82" i="34"/>
  <c r="J91" i="40" l="1"/>
  <c r="K91" i="40" s="1"/>
  <c r="D92" i="39"/>
  <c r="G91" i="39"/>
  <c r="G92" i="40"/>
  <c r="I92" i="40" s="1"/>
  <c r="F92" i="40"/>
  <c r="D93" i="40"/>
  <c r="J84" i="34"/>
  <c r="G88" i="35"/>
  <c r="D89" i="35"/>
  <c r="G85" i="34"/>
  <c r="I85" i="34" s="1"/>
  <c r="F85" i="34"/>
  <c r="K83" i="34"/>
  <c r="D86" i="34"/>
  <c r="D93" i="39" l="1"/>
  <c r="G92" i="39"/>
  <c r="G93" i="40"/>
  <c r="I93" i="40" s="1"/>
  <c r="F93" i="40"/>
  <c r="D94" i="40"/>
  <c r="J92" i="40"/>
  <c r="K92" i="40" s="1"/>
  <c r="J85" i="34"/>
  <c r="G89" i="35"/>
  <c r="D90" i="35"/>
  <c r="G86" i="34"/>
  <c r="I86" i="34" s="1"/>
  <c r="F86" i="34"/>
  <c r="D87" i="34"/>
  <c r="K84" i="34"/>
  <c r="G94" i="40" l="1"/>
  <c r="I94" i="40" s="1"/>
  <c r="F94" i="40"/>
  <c r="D95" i="40"/>
  <c r="J93" i="40"/>
  <c r="K93" i="40" s="1"/>
  <c r="D94" i="39"/>
  <c r="G93" i="39"/>
  <c r="J86" i="34"/>
  <c r="G90" i="35"/>
  <c r="D91" i="35"/>
  <c r="G87" i="34"/>
  <c r="I87" i="34" s="1"/>
  <c r="F87" i="34"/>
  <c r="K85" i="34"/>
  <c r="D88" i="34"/>
  <c r="J94" i="40" l="1"/>
  <c r="K94" i="40" s="1"/>
  <c r="D95" i="39"/>
  <c r="G94" i="39"/>
  <c r="G95" i="40"/>
  <c r="I95" i="40" s="1"/>
  <c r="F95" i="40"/>
  <c r="D96" i="40"/>
  <c r="J87" i="34"/>
  <c r="G91" i="35"/>
  <c r="D92" i="35"/>
  <c r="G88" i="34"/>
  <c r="I88" i="34" s="1"/>
  <c r="F88" i="34"/>
  <c r="D89" i="34"/>
  <c r="K86" i="34"/>
  <c r="D96" i="39" l="1"/>
  <c r="G95" i="39"/>
  <c r="G96" i="40"/>
  <c r="G97" i="40" s="1"/>
  <c r="F96" i="40"/>
  <c r="D97" i="40"/>
  <c r="F97" i="40" s="1"/>
  <c r="J95" i="40"/>
  <c r="K95" i="40" s="1"/>
  <c r="J88" i="34"/>
  <c r="G92" i="35"/>
  <c r="D93" i="35"/>
  <c r="G89" i="34"/>
  <c r="I89" i="34" s="1"/>
  <c r="F89" i="34"/>
  <c r="K87" i="34"/>
  <c r="D90" i="34"/>
  <c r="D97" i="39" l="1"/>
  <c r="G96" i="39"/>
  <c r="G97" i="39" s="1"/>
  <c r="G98" i="39" s="1"/>
  <c r="I96" i="40"/>
  <c r="I97" i="40" s="1"/>
  <c r="J97" i="40" s="1"/>
  <c r="J89" i="34"/>
  <c r="G93" i="35"/>
  <c r="D94" i="35"/>
  <c r="G90" i="34"/>
  <c r="I90" i="34" s="1"/>
  <c r="F90" i="34"/>
  <c r="D91" i="34"/>
  <c r="K88" i="34"/>
  <c r="J96" i="40" l="1"/>
  <c r="K96" i="40" s="1"/>
  <c r="D98" i="39"/>
  <c r="J90" i="34"/>
  <c r="G94" i="35"/>
  <c r="D95" i="35"/>
  <c r="G91" i="34"/>
  <c r="I91" i="34" s="1"/>
  <c r="F91" i="34"/>
  <c r="K89" i="34"/>
  <c r="D92" i="34"/>
  <c r="K97" i="40" l="1"/>
  <c r="J91" i="34"/>
  <c r="G95" i="35"/>
  <c r="D96" i="35"/>
  <c r="G92" i="34"/>
  <c r="I92" i="34" s="1"/>
  <c r="F92" i="34"/>
  <c r="D93" i="34"/>
  <c r="K90" i="34"/>
  <c r="J92" i="34" l="1"/>
  <c r="G96" i="35"/>
  <c r="G97" i="35" s="1"/>
  <c r="D97" i="35"/>
  <c r="G93" i="34"/>
  <c r="I93" i="34" s="1"/>
  <c r="F93" i="34"/>
  <c r="K91" i="34"/>
  <c r="D94" i="34"/>
  <c r="J93" i="34" l="1"/>
  <c r="G94" i="34"/>
  <c r="I94" i="34" s="1"/>
  <c r="F94" i="34"/>
  <c r="D95" i="34"/>
  <c r="K92" i="34"/>
  <c r="J94" i="34" l="1"/>
  <c r="G95" i="34"/>
  <c r="I95" i="34" s="1"/>
  <c r="F95" i="34"/>
  <c r="K93" i="34"/>
  <c r="D96" i="34"/>
  <c r="J95" i="34" l="1"/>
  <c r="G96" i="34"/>
  <c r="G97" i="34" s="1"/>
  <c r="F96" i="34"/>
  <c r="D97" i="34"/>
  <c r="K94" i="34"/>
  <c r="I96" i="34" l="1"/>
  <c r="I97" i="34" s="1"/>
  <c r="F97" i="34"/>
  <c r="J97" i="34" s="1"/>
  <c r="K95" i="34"/>
  <c r="J96" i="34" l="1"/>
  <c r="K97" i="34"/>
  <c r="K96" i="34"/>
  <c r="E15" i="33" l="1"/>
  <c r="E15" i="32"/>
  <c r="F15" i="32" s="1"/>
  <c r="A16" i="33" l="1"/>
  <c r="A17" i="33" s="1"/>
  <c r="A18" i="33" s="1"/>
  <c r="A19" i="33" s="1"/>
  <c r="E16" i="33"/>
  <c r="D16" i="33"/>
  <c r="A15" i="33"/>
  <c r="E16" i="32"/>
  <c r="D16" i="32"/>
  <c r="A16" i="32"/>
  <c r="A17" i="32" s="1"/>
  <c r="A18" i="32" s="1"/>
  <c r="A19" i="32" s="1"/>
  <c r="F16" i="32"/>
  <c r="A15" i="32"/>
  <c r="D18" i="32" l="1"/>
  <c r="D19" i="32" s="1"/>
  <c r="E18" i="32"/>
  <c r="E19" i="32" s="1"/>
  <c r="D18" i="33"/>
  <c r="D19" i="33" s="1"/>
  <c r="E18" i="33"/>
  <c r="E19" i="33" s="1"/>
  <c r="F15" i="33"/>
  <c r="F16" i="33" s="1"/>
  <c r="F18" i="32"/>
  <c r="F19" i="32" s="1"/>
  <c r="F18" i="33" l="1"/>
  <c r="F19" i="33" s="1"/>
  <c r="N9" i="31" l="1"/>
  <c r="M9" i="31"/>
  <c r="L9" i="31"/>
  <c r="K9" i="31"/>
  <c r="J9" i="31"/>
  <c r="I9" i="31"/>
  <c r="H9" i="31"/>
  <c r="G9" i="31"/>
  <c r="F9" i="31"/>
  <c r="E9" i="31"/>
  <c r="D9" i="31"/>
  <c r="C9" i="31"/>
  <c r="O8" i="31"/>
  <c r="O7" i="31"/>
  <c r="O9" i="31" l="1"/>
  <c r="N9" i="30" l="1"/>
  <c r="M9" i="30"/>
  <c r="L9" i="30"/>
  <c r="K9" i="30"/>
  <c r="J9" i="30"/>
  <c r="I9" i="30"/>
  <c r="H9" i="30"/>
  <c r="G9" i="30"/>
  <c r="F9" i="30"/>
  <c r="E9" i="30"/>
  <c r="D9" i="30"/>
  <c r="C9" i="30"/>
  <c r="O8" i="30"/>
  <c r="O7" i="30"/>
  <c r="O9" i="30" s="1"/>
  <c r="G89" i="22" l="1"/>
  <c r="G84" i="22"/>
  <c r="G80" i="22"/>
  <c r="G76" i="22"/>
  <c r="G72" i="22"/>
  <c r="H72" i="22"/>
  <c r="G68" i="22"/>
  <c r="G64" i="22"/>
  <c r="G60" i="22"/>
  <c r="G55" i="22"/>
  <c r="G49" i="22"/>
  <c r="G45" i="22"/>
  <c r="G40" i="22"/>
  <c r="G36" i="22"/>
  <c r="G27" i="22"/>
  <c r="H27" i="22"/>
  <c r="G23" i="22"/>
  <c r="G17" i="22"/>
  <c r="G9" i="22"/>
  <c r="G80" i="21"/>
  <c r="H78" i="21"/>
  <c r="I78" i="21" s="1"/>
  <c r="K78" i="21" s="1"/>
  <c r="L78" i="21" s="1"/>
  <c r="N78" i="21" s="1"/>
  <c r="O78" i="21" s="1"/>
  <c r="Q78" i="21" s="1"/>
  <c r="R78" i="21" s="1"/>
  <c r="G75" i="21"/>
  <c r="H74" i="21"/>
  <c r="I74" i="21" s="1"/>
  <c r="J74" i="21" s="1"/>
  <c r="K74" i="21" s="1"/>
  <c r="L74" i="21" s="1"/>
  <c r="M74" i="21" s="1"/>
  <c r="N74" i="21" s="1"/>
  <c r="O74" i="21" s="1"/>
  <c r="P74" i="21" s="1"/>
  <c r="Q74" i="21" s="1"/>
  <c r="R74" i="21" s="1"/>
  <c r="S74" i="21" s="1"/>
  <c r="G71" i="21"/>
  <c r="H70" i="21"/>
  <c r="I70" i="21" s="1"/>
  <c r="J70" i="21" s="1"/>
  <c r="K70" i="21" s="1"/>
  <c r="L70" i="21" s="1"/>
  <c r="M70" i="21" s="1"/>
  <c r="N70" i="21" s="1"/>
  <c r="O70" i="21" s="1"/>
  <c r="P70" i="21" s="1"/>
  <c r="Q70" i="21" s="1"/>
  <c r="R70" i="21" s="1"/>
  <c r="S70" i="21" s="1"/>
  <c r="G67" i="21"/>
  <c r="J66" i="21"/>
  <c r="K66" i="21" s="1"/>
  <c r="L66" i="21" s="1"/>
  <c r="M66" i="21" s="1"/>
  <c r="N66" i="21" s="1"/>
  <c r="O66" i="21" s="1"/>
  <c r="P66" i="21" s="1"/>
  <c r="Q66" i="21" s="1"/>
  <c r="R66" i="21" s="1"/>
  <c r="S66" i="21" s="1"/>
  <c r="I66" i="21"/>
  <c r="H66" i="21"/>
  <c r="G63" i="21"/>
  <c r="G60" i="21"/>
  <c r="G57" i="21"/>
  <c r="I56" i="21"/>
  <c r="J56" i="21" s="1"/>
  <c r="K56" i="21" s="1"/>
  <c r="L56" i="21" s="1"/>
  <c r="M56" i="21" s="1"/>
  <c r="N56" i="21" s="1"/>
  <c r="O56" i="21" s="1"/>
  <c r="P56" i="21" s="1"/>
  <c r="Q56" i="21" s="1"/>
  <c r="R56" i="21" s="1"/>
  <c r="S56" i="21" s="1"/>
  <c r="H56" i="21"/>
  <c r="K55" i="21"/>
  <c r="L55" i="21" s="1"/>
  <c r="M55" i="21" s="1"/>
  <c r="N55" i="21" s="1"/>
  <c r="O55" i="21" s="1"/>
  <c r="P55" i="21" s="1"/>
  <c r="Q55" i="21" s="1"/>
  <c r="R55" i="21" s="1"/>
  <c r="S55" i="21" s="1"/>
  <c r="H55" i="21"/>
  <c r="R54" i="21"/>
  <c r="H54" i="21"/>
  <c r="I54" i="21" s="1"/>
  <c r="J54" i="21" s="1"/>
  <c r="K54" i="21" s="1"/>
  <c r="L54" i="21" s="1"/>
  <c r="M54" i="21" s="1"/>
  <c r="N54" i="21" s="1"/>
  <c r="O54" i="21" s="1"/>
  <c r="H53" i="21"/>
  <c r="I53" i="21" s="1"/>
  <c r="J53" i="21" s="1"/>
  <c r="K53" i="21" s="1"/>
  <c r="L53" i="21" s="1"/>
  <c r="M53" i="21" s="1"/>
  <c r="N53" i="21" s="1"/>
  <c r="O53" i="21" s="1"/>
  <c r="P53" i="21" s="1"/>
  <c r="Q53" i="21" s="1"/>
  <c r="R53" i="21" s="1"/>
  <c r="S53" i="21" s="1"/>
  <c r="G50" i="21"/>
  <c r="H49" i="21"/>
  <c r="I49" i="21" s="1"/>
  <c r="J49" i="21" s="1"/>
  <c r="K49" i="21" s="1"/>
  <c r="L49" i="21" s="1"/>
  <c r="M49" i="21" s="1"/>
  <c r="N49" i="21" s="1"/>
  <c r="O49" i="21" s="1"/>
  <c r="P49" i="21" s="1"/>
  <c r="Q49" i="21" s="1"/>
  <c r="R49" i="21" s="1"/>
  <c r="S49" i="21" s="1"/>
  <c r="H50" i="21"/>
  <c r="G46" i="21"/>
  <c r="Q45" i="21"/>
  <c r="R45" i="21" s="1"/>
  <c r="S45" i="21" s="1"/>
  <c r="I45" i="21"/>
  <c r="J45" i="21" s="1"/>
  <c r="K45" i="21" s="1"/>
  <c r="L45" i="21" s="1"/>
  <c r="M45" i="21" s="1"/>
  <c r="N45" i="21" s="1"/>
  <c r="O45" i="21" s="1"/>
  <c r="P45" i="21" s="1"/>
  <c r="H45" i="21"/>
  <c r="H46" i="21"/>
  <c r="G42" i="21"/>
  <c r="J41" i="21"/>
  <c r="K41" i="21" s="1"/>
  <c r="L41" i="21" s="1"/>
  <c r="M41" i="21" s="1"/>
  <c r="N41" i="21" s="1"/>
  <c r="O41" i="21" s="1"/>
  <c r="P41" i="21" s="1"/>
  <c r="Q41" i="21" s="1"/>
  <c r="R41" i="21" s="1"/>
  <c r="S41" i="21" s="1"/>
  <c r="I41" i="21"/>
  <c r="H41" i="21"/>
  <c r="H42" i="21"/>
  <c r="G38" i="21"/>
  <c r="H37" i="21"/>
  <c r="I37" i="21" s="1"/>
  <c r="J37" i="21" s="1"/>
  <c r="K37" i="21" s="1"/>
  <c r="L37" i="21" s="1"/>
  <c r="M37" i="21" s="1"/>
  <c r="N37" i="21" s="1"/>
  <c r="O37" i="21" s="1"/>
  <c r="P37" i="21" s="1"/>
  <c r="Q37" i="21" s="1"/>
  <c r="R37" i="21" s="1"/>
  <c r="S37" i="21" s="1"/>
  <c r="K36" i="21"/>
  <c r="L36" i="21" s="1"/>
  <c r="M36" i="21" s="1"/>
  <c r="N36" i="21" s="1"/>
  <c r="O36" i="21" s="1"/>
  <c r="P36" i="21" s="1"/>
  <c r="Q36" i="21" s="1"/>
  <c r="R36" i="21" s="1"/>
  <c r="S36" i="21" s="1"/>
  <c r="H36" i="21"/>
  <c r="I36" i="21" s="1"/>
  <c r="H35" i="21"/>
  <c r="J35" i="21" s="1"/>
  <c r="G32" i="21"/>
  <c r="K31" i="21"/>
  <c r="L31" i="21" s="1"/>
  <c r="M31" i="21" s="1"/>
  <c r="N31" i="21" s="1"/>
  <c r="O31" i="21" s="1"/>
  <c r="P31" i="21" s="1"/>
  <c r="Q31" i="21" s="1"/>
  <c r="R31" i="21" s="1"/>
  <c r="S31" i="21" s="1"/>
  <c r="I31" i="21"/>
  <c r="H31" i="21"/>
  <c r="J31" i="21" s="1"/>
  <c r="G28" i="21"/>
  <c r="J27" i="21"/>
  <c r="L27" i="21" s="1"/>
  <c r="N27" i="21" s="1"/>
  <c r="P27" i="21" s="1"/>
  <c r="R27" i="21" s="1"/>
  <c r="I27" i="21"/>
  <c r="K27" i="21" s="1"/>
  <c r="M27" i="21" s="1"/>
  <c r="O27" i="21" s="1"/>
  <c r="Q27" i="21" s="1"/>
  <c r="S27" i="21" s="1"/>
  <c r="H27" i="21"/>
  <c r="H28" i="21"/>
  <c r="G24" i="21"/>
  <c r="H23" i="21"/>
  <c r="J23" i="21" s="1"/>
  <c r="K23" i="21" s="1"/>
  <c r="L23" i="21" s="1"/>
  <c r="G20" i="21"/>
  <c r="J19" i="21"/>
  <c r="K19" i="21" s="1"/>
  <c r="L19" i="21" s="1"/>
  <c r="M19" i="21" s="1"/>
  <c r="N19" i="21" s="1"/>
  <c r="O19" i="21" s="1"/>
  <c r="P19" i="21" s="1"/>
  <c r="Q19" i="21" s="1"/>
  <c r="R19" i="21" s="1"/>
  <c r="S19" i="21" s="1"/>
  <c r="H19" i="21"/>
  <c r="I19" i="21" s="1"/>
  <c r="K18" i="21"/>
  <c r="L18" i="21" s="1"/>
  <c r="M18" i="21" s="1"/>
  <c r="N18" i="21" s="1"/>
  <c r="O18" i="21" s="1"/>
  <c r="P18" i="21" s="1"/>
  <c r="Q18" i="21" s="1"/>
  <c r="R18" i="21" s="1"/>
  <c r="S18" i="21" s="1"/>
  <c r="H18" i="21"/>
  <c r="I18" i="21" s="1"/>
  <c r="H17" i="21"/>
  <c r="G14" i="21"/>
  <c r="O13" i="21"/>
  <c r="R13" i="21" s="1"/>
  <c r="L13" i="21"/>
  <c r="K13" i="21"/>
  <c r="N13" i="21" s="1"/>
  <c r="Q13" i="21" s="1"/>
  <c r="J13" i="21"/>
  <c r="M13" i="21" s="1"/>
  <c r="P13" i="21" s="1"/>
  <c r="S13" i="21" s="1"/>
  <c r="I13" i="21"/>
  <c r="H13" i="21"/>
  <c r="H14" i="21"/>
  <c r="G10" i="21"/>
  <c r="H9" i="21"/>
  <c r="I9" i="21" s="1"/>
  <c r="J9" i="21" s="1"/>
  <c r="K9" i="21" s="1"/>
  <c r="L9" i="21" s="1"/>
  <c r="M9" i="21" s="1"/>
  <c r="N9" i="21" s="1"/>
  <c r="O9" i="21" s="1"/>
  <c r="P9" i="21" s="1"/>
  <c r="Q9" i="21" s="1"/>
  <c r="R9" i="21" s="1"/>
  <c r="S9" i="21" s="1"/>
  <c r="H45" i="22" l="1"/>
  <c r="H60" i="22"/>
  <c r="G83" i="21"/>
  <c r="H89" i="22"/>
  <c r="I42" i="21"/>
  <c r="H64" i="22"/>
  <c r="I89" i="22"/>
  <c r="I60" i="22"/>
  <c r="H20" i="21"/>
  <c r="H23" i="22"/>
  <c r="H55" i="22"/>
  <c r="I64" i="22"/>
  <c r="H76" i="22"/>
  <c r="H80" i="22"/>
  <c r="H71" i="21"/>
  <c r="G92" i="22"/>
  <c r="I76" i="22"/>
  <c r="K76" i="22"/>
  <c r="I23" i="21"/>
  <c r="H24" i="21"/>
  <c r="I68" i="22"/>
  <c r="J68" i="22"/>
  <c r="I67" i="21"/>
  <c r="J67" i="21"/>
  <c r="L76" i="22"/>
  <c r="I84" i="22"/>
  <c r="J84" i="22"/>
  <c r="H49" i="22"/>
  <c r="I20" i="21"/>
  <c r="J42" i="21"/>
  <c r="H67" i="21"/>
  <c r="H80" i="21"/>
  <c r="H68" i="22"/>
  <c r="H32" i="21"/>
  <c r="J64" i="22"/>
  <c r="H84" i="22"/>
  <c r="H60" i="21"/>
  <c r="J20" i="21"/>
  <c r="H10" i="21"/>
  <c r="J46" i="21"/>
  <c r="I71" i="21"/>
  <c r="M23" i="21"/>
  <c r="N23" i="21" s="1"/>
  <c r="I60" i="21"/>
  <c r="H36" i="22"/>
  <c r="I32" i="21"/>
  <c r="H57" i="21"/>
  <c r="I9" i="22"/>
  <c r="H38" i="21"/>
  <c r="H63" i="21"/>
  <c r="H9" i="22"/>
  <c r="I49" i="22"/>
  <c r="J49" i="22"/>
  <c r="I55" i="22"/>
  <c r="H75" i="21"/>
  <c r="H17" i="22"/>
  <c r="H40" i="22"/>
  <c r="I46" i="21" l="1"/>
  <c r="J76" i="22"/>
  <c r="J24" i="21"/>
  <c r="I24" i="21"/>
  <c r="H92" i="22"/>
  <c r="I45" i="22"/>
  <c r="I27" i="22"/>
  <c r="I72" i="22"/>
  <c r="I80" i="22"/>
  <c r="I23" i="22"/>
  <c r="K68" i="22"/>
  <c r="J89" i="22"/>
  <c r="J72" i="22"/>
  <c r="J55" i="22"/>
  <c r="I63" i="21"/>
  <c r="I36" i="22"/>
  <c r="I28" i="21"/>
  <c r="K46" i="21"/>
  <c r="K84" i="22"/>
  <c r="I40" i="22"/>
  <c r="I75" i="21"/>
  <c r="L20" i="21"/>
  <c r="J60" i="21"/>
  <c r="P23" i="21"/>
  <c r="Q23" i="21" s="1"/>
  <c r="O23" i="21"/>
  <c r="I80" i="21"/>
  <c r="K49" i="22"/>
  <c r="K42" i="21"/>
  <c r="I50" i="21"/>
  <c r="I57" i="21"/>
  <c r="K20" i="21"/>
  <c r="J71" i="21"/>
  <c r="I10" i="21"/>
  <c r="K24" i="21"/>
  <c r="M76" i="22"/>
  <c r="K64" i="22"/>
  <c r="I17" i="22"/>
  <c r="I14" i="21"/>
  <c r="K67" i="21"/>
  <c r="I38" i="21"/>
  <c r="J9" i="22"/>
  <c r="J32" i="21"/>
  <c r="H83" i="21"/>
  <c r="J60" i="22" l="1"/>
  <c r="I92" i="22"/>
  <c r="J80" i="22"/>
  <c r="J27" i="22"/>
  <c r="J23" i="22"/>
  <c r="J45" i="22"/>
  <c r="J17" i="22"/>
  <c r="K32" i="21"/>
  <c r="J38" i="21"/>
  <c r="N76" i="22"/>
  <c r="J10" i="21"/>
  <c r="J63" i="21"/>
  <c r="J14" i="21"/>
  <c r="I83" i="21"/>
  <c r="L42" i="21"/>
  <c r="M20" i="21"/>
  <c r="J40" i="22"/>
  <c r="L46" i="21"/>
  <c r="J36" i="22"/>
  <c r="K72" i="22"/>
  <c r="K9" i="22"/>
  <c r="L67" i="21"/>
  <c r="L64" i="22"/>
  <c r="L24" i="21"/>
  <c r="K71" i="21"/>
  <c r="J57" i="21"/>
  <c r="J80" i="21"/>
  <c r="S23" i="21"/>
  <c r="R23" i="21"/>
  <c r="K55" i="22"/>
  <c r="J50" i="21"/>
  <c r="L49" i="22"/>
  <c r="K60" i="21"/>
  <c r="J75" i="21"/>
  <c r="L84" i="22"/>
  <c r="J28" i="21"/>
  <c r="K89" i="22"/>
  <c r="L68" i="22"/>
  <c r="K60" i="22" l="1"/>
  <c r="J92" i="22"/>
  <c r="K45" i="22"/>
  <c r="K27" i="22"/>
  <c r="K23" i="22"/>
  <c r="K80" i="22"/>
  <c r="M24" i="21"/>
  <c r="K40" i="22"/>
  <c r="K38" i="21"/>
  <c r="K50" i="21"/>
  <c r="K28" i="21"/>
  <c r="K75" i="21"/>
  <c r="M49" i="22"/>
  <c r="K80" i="21"/>
  <c r="L71" i="21"/>
  <c r="M46" i="21"/>
  <c r="N20" i="21"/>
  <c r="K14" i="21"/>
  <c r="K10" i="21"/>
  <c r="M68" i="22"/>
  <c r="L60" i="21"/>
  <c r="L55" i="22"/>
  <c r="K57" i="21"/>
  <c r="K36" i="22"/>
  <c r="M42" i="21"/>
  <c r="J83" i="21"/>
  <c r="L9" i="22"/>
  <c r="O76" i="22"/>
  <c r="L32" i="21"/>
  <c r="K17" i="22"/>
  <c r="L89" i="22"/>
  <c r="M84" i="22"/>
  <c r="M64" i="22"/>
  <c r="M67" i="21"/>
  <c r="L72" i="22"/>
  <c r="K63" i="21"/>
  <c r="L60" i="22" l="1"/>
  <c r="K92" i="22"/>
  <c r="L80" i="22"/>
  <c r="L27" i="22"/>
  <c r="L23" i="22"/>
  <c r="L45" i="22"/>
  <c r="N64" i="22"/>
  <c r="M32" i="21"/>
  <c r="N42" i="21"/>
  <c r="M60" i="21"/>
  <c r="L14" i="21"/>
  <c r="L80" i="21"/>
  <c r="L38" i="21"/>
  <c r="L63" i="21"/>
  <c r="P76" i="22"/>
  <c r="M72" i="22"/>
  <c r="M89" i="22"/>
  <c r="M9" i="22"/>
  <c r="L36" i="22"/>
  <c r="K83" i="21"/>
  <c r="L40" i="22"/>
  <c r="L57" i="21"/>
  <c r="N46" i="21"/>
  <c r="N67" i="21"/>
  <c r="N84" i="22"/>
  <c r="L17" i="22"/>
  <c r="L75" i="21"/>
  <c r="N24" i="21"/>
  <c r="M55" i="22"/>
  <c r="N68" i="22"/>
  <c r="L10" i="21"/>
  <c r="O20" i="21"/>
  <c r="M71" i="21"/>
  <c r="N49" i="22"/>
  <c r="L28" i="21"/>
  <c r="L50" i="21"/>
  <c r="M60" i="22" l="1"/>
  <c r="L92" i="22"/>
  <c r="M45" i="22"/>
  <c r="M27" i="22"/>
  <c r="L83" i="21"/>
  <c r="M23" i="22"/>
  <c r="M80" i="22"/>
  <c r="M40" i="22"/>
  <c r="O49" i="22"/>
  <c r="O68" i="22"/>
  <c r="M28" i="21"/>
  <c r="N71" i="21"/>
  <c r="M10" i="21"/>
  <c r="N55" i="22"/>
  <c r="M75" i="21"/>
  <c r="M17" i="22"/>
  <c r="O67" i="21"/>
  <c r="O46" i="21"/>
  <c r="M36" i="22"/>
  <c r="N89" i="22"/>
  <c r="Q76" i="22"/>
  <c r="M63" i="21"/>
  <c r="M80" i="21"/>
  <c r="N60" i="21"/>
  <c r="N32" i="21"/>
  <c r="N52" i="21"/>
  <c r="M57" i="21"/>
  <c r="P20" i="21"/>
  <c r="O24" i="21"/>
  <c r="O84" i="22"/>
  <c r="N9" i="22"/>
  <c r="N72" i="22"/>
  <c r="M38" i="21"/>
  <c r="M14" i="21"/>
  <c r="O42" i="21"/>
  <c r="O64" i="22"/>
  <c r="M50" i="21"/>
  <c r="N60" i="22" l="1"/>
  <c r="M92" i="22"/>
  <c r="N80" i="22"/>
  <c r="N27" i="22"/>
  <c r="N23" i="22"/>
  <c r="N45" i="22"/>
  <c r="P84" i="22"/>
  <c r="N57" i="21"/>
  <c r="N50" i="21"/>
  <c r="N38" i="21"/>
  <c r="O72" i="22"/>
  <c r="N80" i="21"/>
  <c r="N36" i="22"/>
  <c r="N75" i="21"/>
  <c r="P68" i="22"/>
  <c r="P64" i="22"/>
  <c r="N14" i="21"/>
  <c r="O9" i="22"/>
  <c r="P24" i="21"/>
  <c r="O60" i="21"/>
  <c r="N63" i="21"/>
  <c r="O89" i="22"/>
  <c r="P46" i="21"/>
  <c r="N17" i="22"/>
  <c r="O55" i="22"/>
  <c r="O71" i="21"/>
  <c r="P49" i="22"/>
  <c r="P42" i="21"/>
  <c r="Q20" i="21"/>
  <c r="P67" i="21"/>
  <c r="N10" i="21"/>
  <c r="N40" i="22"/>
  <c r="O32" i="21"/>
  <c r="S76" i="22"/>
  <c r="R76" i="22"/>
  <c r="M83" i="21"/>
  <c r="N28" i="21"/>
  <c r="O60" i="22" l="1"/>
  <c r="N92" i="22"/>
  <c r="O45" i="22"/>
  <c r="O27" i="22"/>
  <c r="O80" i="22"/>
  <c r="O23" i="22"/>
  <c r="P32" i="21"/>
  <c r="Q67" i="21"/>
  <c r="Q24" i="21"/>
  <c r="O75" i="21"/>
  <c r="O40" i="22"/>
  <c r="P71" i="21"/>
  <c r="P89" i="22"/>
  <c r="P60" i="21"/>
  <c r="P9" i="22"/>
  <c r="Q68" i="22"/>
  <c r="O36" i="22"/>
  <c r="O50" i="21"/>
  <c r="Q84" i="22"/>
  <c r="O10" i="21"/>
  <c r="R20" i="21"/>
  <c r="S20" i="21"/>
  <c r="Q42" i="21"/>
  <c r="Q49" i="22"/>
  <c r="O17" i="22"/>
  <c r="Q64" i="22"/>
  <c r="P72" i="22"/>
  <c r="O28" i="21"/>
  <c r="N83" i="21"/>
  <c r="P55" i="22"/>
  <c r="Q46" i="21"/>
  <c r="O63" i="21"/>
  <c r="O14" i="21"/>
  <c r="O80" i="21"/>
  <c r="O38" i="21"/>
  <c r="O57" i="21"/>
  <c r="P60" i="22" l="1"/>
  <c r="O92" i="22"/>
  <c r="P23" i="22"/>
  <c r="P27" i="22"/>
  <c r="P80" i="22"/>
  <c r="P45" i="22"/>
  <c r="R64" i="22"/>
  <c r="S64" i="22"/>
  <c r="O83" i="21"/>
  <c r="P80" i="21"/>
  <c r="P38" i="21"/>
  <c r="Q55" i="22"/>
  <c r="P17" i="22"/>
  <c r="R42" i="21"/>
  <c r="S42" i="21"/>
  <c r="P10" i="21"/>
  <c r="R84" i="22"/>
  <c r="S84" i="22"/>
  <c r="P36" i="22"/>
  <c r="Q89" i="22"/>
  <c r="P40" i="22"/>
  <c r="R24" i="21"/>
  <c r="S24" i="21"/>
  <c r="R67" i="21"/>
  <c r="S67" i="21"/>
  <c r="P63" i="21"/>
  <c r="P28" i="21"/>
  <c r="Q9" i="22"/>
  <c r="Q52" i="21"/>
  <c r="P57" i="21"/>
  <c r="P14" i="21"/>
  <c r="P50" i="21"/>
  <c r="R68" i="22"/>
  <c r="S68" i="22"/>
  <c r="Q71" i="21"/>
  <c r="P75" i="21"/>
  <c r="Q32" i="21"/>
  <c r="R46" i="21"/>
  <c r="S46" i="21"/>
  <c r="Q72" i="22"/>
  <c r="R49" i="22"/>
  <c r="S49" i="22"/>
  <c r="Q60" i="21"/>
  <c r="Q60" i="22" l="1"/>
  <c r="Q45" i="22"/>
  <c r="Q27" i="22"/>
  <c r="P92" i="22"/>
  <c r="Q23" i="22"/>
  <c r="Q80" i="22"/>
  <c r="S55" i="22"/>
  <c r="R55" i="22"/>
  <c r="Q80" i="21"/>
  <c r="S32" i="21"/>
  <c r="R32" i="21"/>
  <c r="R71" i="21"/>
  <c r="S71" i="21"/>
  <c r="Q50" i="21"/>
  <c r="Q28" i="21"/>
  <c r="Q40" i="22"/>
  <c r="Q57" i="21"/>
  <c r="Q10" i="21"/>
  <c r="Q17" i="22"/>
  <c r="Q38" i="21"/>
  <c r="R60" i="21"/>
  <c r="S60" i="21"/>
  <c r="S72" i="22"/>
  <c r="R72" i="22"/>
  <c r="Q75" i="21"/>
  <c r="Q14" i="21"/>
  <c r="R9" i="22"/>
  <c r="S9" i="22"/>
  <c r="Q63" i="21"/>
  <c r="S89" i="22"/>
  <c r="R89" i="22"/>
  <c r="Q36" i="22"/>
  <c r="P83" i="21"/>
  <c r="S60" i="22" l="1"/>
  <c r="R60" i="22"/>
  <c r="S104" i="22"/>
  <c r="S97" i="22"/>
  <c r="Q92" i="22"/>
  <c r="R80" i="22"/>
  <c r="S80" i="22"/>
  <c r="S27" i="22"/>
  <c r="R27" i="22"/>
  <c r="R23" i="22"/>
  <c r="S23" i="22"/>
  <c r="R45" i="22"/>
  <c r="S45" i="22"/>
  <c r="S63" i="21"/>
  <c r="R63" i="21"/>
  <c r="R38" i="21"/>
  <c r="S38" i="21"/>
  <c r="S10" i="21"/>
  <c r="R10" i="21"/>
  <c r="R50" i="21"/>
  <c r="S50" i="21"/>
  <c r="R14" i="21"/>
  <c r="S14" i="21"/>
  <c r="R57" i="21"/>
  <c r="S57" i="21"/>
  <c r="R28" i="21"/>
  <c r="S28" i="21"/>
  <c r="S80" i="21"/>
  <c r="R80" i="21"/>
  <c r="R36" i="22"/>
  <c r="S36" i="22"/>
  <c r="R40" i="22"/>
  <c r="S40" i="22"/>
  <c r="Q83" i="21"/>
  <c r="R75" i="21"/>
  <c r="S75" i="21"/>
  <c r="R17" i="22"/>
  <c r="S17" i="22"/>
  <c r="S88" i="21" l="1"/>
  <c r="S95" i="21" s="1"/>
  <c r="S92" i="22"/>
  <c r="R92" i="22"/>
  <c r="S83" i="21"/>
  <c r="R83" i="21"/>
  <c r="T89" i="21" l="1"/>
  <c r="S98" i="22"/>
  <c r="T98" i="22"/>
  <c r="S89" i="21"/>
  <c r="H6" i="15" l="1"/>
  <c r="H5" i="15"/>
  <c r="S91" i="21" l="1"/>
  <c r="S92" i="21" s="1"/>
  <c r="S94" i="21" s="1"/>
  <c r="S96" i="21" s="1"/>
  <c r="E22" i="39" s="1"/>
  <c r="S100" i="22"/>
  <c r="S101" i="22" s="1"/>
  <c r="S103" i="22" s="1"/>
  <c r="S105" i="22" s="1"/>
  <c r="H7" i="15"/>
  <c r="F7" i="15"/>
  <c r="G7" i="15"/>
  <c r="E22" i="35" l="1"/>
  <c r="E23" i="35" s="1"/>
  <c r="F22" i="39"/>
  <c r="J22" i="39" s="1"/>
  <c r="E23" i="39"/>
  <c r="F22" i="35"/>
  <c r="J22" i="35" s="1"/>
  <c r="E24" i="39" l="1"/>
  <c r="F23" i="39"/>
  <c r="J23" i="39" s="1"/>
  <c r="E24" i="35"/>
  <c r="F23" i="35"/>
  <c r="J23" i="35" s="1"/>
  <c r="E25" i="39" l="1"/>
  <c r="F24" i="39"/>
  <c r="J24" i="39" s="1"/>
  <c r="E25" i="35"/>
  <c r="F24" i="35"/>
  <c r="J24" i="35" s="1"/>
  <c r="E26" i="39" l="1"/>
  <c r="F25" i="39"/>
  <c r="J25" i="39" s="1"/>
  <c r="E26" i="35"/>
  <c r="F25" i="35"/>
  <c r="J25" i="35" s="1"/>
  <c r="E27" i="39" l="1"/>
  <c r="F26" i="39"/>
  <c r="J26" i="39" s="1"/>
  <c r="E27" i="35"/>
  <c r="F26" i="35"/>
  <c r="J26" i="35" s="1"/>
  <c r="E28" i="39" l="1"/>
  <c r="F27" i="39"/>
  <c r="J27" i="39" s="1"/>
  <c r="E28" i="35"/>
  <c r="F27" i="35"/>
  <c r="J27" i="35" s="1"/>
  <c r="E29" i="39" l="1"/>
  <c r="F28" i="39"/>
  <c r="J28" i="39" s="1"/>
  <c r="E29" i="35"/>
  <c r="F28" i="35"/>
  <c r="J28" i="35" s="1"/>
  <c r="E30" i="39" l="1"/>
  <c r="F29" i="39"/>
  <c r="J29" i="39" s="1"/>
  <c r="E30" i="35"/>
  <c r="F29" i="35"/>
  <c r="J29" i="35" s="1"/>
  <c r="E31" i="39" l="1"/>
  <c r="F30" i="39"/>
  <c r="J30" i="39" s="1"/>
  <c r="E31" i="35"/>
  <c r="F30" i="35"/>
  <c r="J30" i="35" s="1"/>
  <c r="E32" i="39" l="1"/>
  <c r="F31" i="39"/>
  <c r="J31" i="39" s="1"/>
  <c r="E32" i="35"/>
  <c r="F31" i="35"/>
  <c r="J31" i="35" s="1"/>
  <c r="E33" i="39" l="1"/>
  <c r="F32" i="39"/>
  <c r="J32" i="39" s="1"/>
  <c r="E33" i="35"/>
  <c r="F32" i="35"/>
  <c r="J32" i="35" s="1"/>
  <c r="E34" i="39" l="1"/>
  <c r="F33" i="39"/>
  <c r="J33" i="39" s="1"/>
  <c r="E34" i="35"/>
  <c r="F33" i="35"/>
  <c r="J33" i="35" s="1"/>
  <c r="E35" i="39" l="1"/>
  <c r="F34" i="39"/>
  <c r="J34" i="39" s="1"/>
  <c r="E35" i="35"/>
  <c r="F34" i="35"/>
  <c r="J34" i="35" s="1"/>
  <c r="K34" i="39" l="1"/>
  <c r="E36" i="39"/>
  <c r="F35" i="39"/>
  <c r="J35" i="39" s="1"/>
  <c r="K34" i="35"/>
  <c r="E36" i="35"/>
  <c r="F35" i="35"/>
  <c r="J35" i="35" s="1"/>
  <c r="E37" i="39" l="1"/>
  <c r="F36" i="39"/>
  <c r="J36" i="39" s="1"/>
  <c r="K35" i="39"/>
  <c r="E37" i="35"/>
  <c r="F36" i="35"/>
  <c r="J36" i="35" s="1"/>
  <c r="K35" i="35"/>
  <c r="K36" i="39" l="1"/>
  <c r="E38" i="39"/>
  <c r="F37" i="39"/>
  <c r="J37" i="39" s="1"/>
  <c r="K36" i="35"/>
  <c r="E38" i="35"/>
  <c r="F37" i="35"/>
  <c r="J37" i="35" s="1"/>
  <c r="K37" i="39" l="1"/>
  <c r="E39" i="39"/>
  <c r="F38" i="39"/>
  <c r="J38" i="39" s="1"/>
  <c r="K37" i="35"/>
  <c r="E39" i="35"/>
  <c r="F38" i="35"/>
  <c r="J38" i="35" s="1"/>
  <c r="K38" i="39" l="1"/>
  <c r="E40" i="39"/>
  <c r="H39" i="39"/>
  <c r="F39" i="39"/>
  <c r="H39" i="35"/>
  <c r="E40" i="35"/>
  <c r="F39" i="35"/>
  <c r="K38" i="35"/>
  <c r="I39" i="39" l="1"/>
  <c r="E41" i="39"/>
  <c r="H40" i="39"/>
  <c r="F40" i="39"/>
  <c r="I39" i="35"/>
  <c r="J39" i="39"/>
  <c r="J39" i="35"/>
  <c r="H40" i="35"/>
  <c r="I40" i="35" s="1"/>
  <c r="E41" i="35"/>
  <c r="F40" i="35"/>
  <c r="E42" i="39" l="1"/>
  <c r="H41" i="39"/>
  <c r="F41" i="39"/>
  <c r="I40" i="39"/>
  <c r="J40" i="39" s="1"/>
  <c r="K39" i="39"/>
  <c r="J40" i="35"/>
  <c r="K40" i="35" s="1"/>
  <c r="H41" i="35"/>
  <c r="E42" i="35"/>
  <c r="F41" i="35"/>
  <c r="K39" i="35"/>
  <c r="K40" i="39" l="1"/>
  <c r="I41" i="35"/>
  <c r="J41" i="35" s="1"/>
  <c r="E43" i="39"/>
  <c r="H42" i="39"/>
  <c r="F42" i="39"/>
  <c r="I41" i="39"/>
  <c r="J41" i="39" s="1"/>
  <c r="H42" i="35"/>
  <c r="I42" i="35" s="1"/>
  <c r="E43" i="35"/>
  <c r="F42" i="35"/>
  <c r="K41" i="39" l="1"/>
  <c r="E44" i="39"/>
  <c r="H43" i="39"/>
  <c r="F43" i="39"/>
  <c r="I42" i="39"/>
  <c r="J42" i="39"/>
  <c r="H43" i="35"/>
  <c r="I43" i="35" s="1"/>
  <c r="E44" i="35"/>
  <c r="F43" i="35"/>
  <c r="K41" i="35"/>
  <c r="J42" i="35"/>
  <c r="K42" i="39" l="1"/>
  <c r="E45" i="39"/>
  <c r="H44" i="39"/>
  <c r="F44" i="39"/>
  <c r="I43" i="39"/>
  <c r="J43" i="39" s="1"/>
  <c r="J43" i="35"/>
  <c r="K42" i="35"/>
  <c r="H44" i="35"/>
  <c r="E45" i="35"/>
  <c r="F44" i="35"/>
  <c r="K43" i="39" l="1"/>
  <c r="E46" i="39"/>
  <c r="H45" i="39"/>
  <c r="F45" i="39"/>
  <c r="I44" i="35"/>
  <c r="J44" i="35" s="1"/>
  <c r="I44" i="39"/>
  <c r="H45" i="35"/>
  <c r="E46" i="35"/>
  <c r="F45" i="35"/>
  <c r="K43" i="35"/>
  <c r="I45" i="35" l="1"/>
  <c r="J45" i="35" s="1"/>
  <c r="I45" i="39"/>
  <c r="E47" i="39"/>
  <c r="H46" i="39"/>
  <c r="F46" i="39"/>
  <c r="J44" i="39"/>
  <c r="J45" i="39"/>
  <c r="E47" i="35"/>
  <c r="H46" i="35"/>
  <c r="I46" i="35" s="1"/>
  <c r="F46" i="35"/>
  <c r="K44" i="35"/>
  <c r="I46" i="39" l="1"/>
  <c r="K45" i="39"/>
  <c r="E48" i="39"/>
  <c r="H47" i="39"/>
  <c r="I47" i="39" s="1"/>
  <c r="F47" i="39"/>
  <c r="K44" i="39"/>
  <c r="J46" i="39"/>
  <c r="J46" i="35"/>
  <c r="K45" i="35"/>
  <c r="H47" i="35"/>
  <c r="I47" i="35" s="1"/>
  <c r="E48" i="35"/>
  <c r="F47" i="35"/>
  <c r="E49" i="39" l="1"/>
  <c r="H48" i="39"/>
  <c r="I48" i="39" s="1"/>
  <c r="F48" i="39"/>
  <c r="J47" i="39"/>
  <c r="K46" i="39"/>
  <c r="J47" i="35"/>
  <c r="H48" i="35"/>
  <c r="I48" i="35" s="1"/>
  <c r="E49" i="35"/>
  <c r="F48" i="35"/>
  <c r="K46" i="35"/>
  <c r="J48" i="39" l="1"/>
  <c r="E50" i="39"/>
  <c r="H49" i="39"/>
  <c r="I49" i="39" s="1"/>
  <c r="F49" i="39"/>
  <c r="K47" i="39"/>
  <c r="E50" i="35"/>
  <c r="H49" i="35"/>
  <c r="I49" i="35" s="1"/>
  <c r="F49" i="35"/>
  <c r="K47" i="35"/>
  <c r="J48" i="35"/>
  <c r="E51" i="39" l="1"/>
  <c r="H50" i="39"/>
  <c r="C11" i="12" s="1"/>
  <c r="C12" i="12" s="1"/>
  <c r="C14" i="12" s="1"/>
  <c r="G15" i="32" s="1"/>
  <c r="F50" i="39"/>
  <c r="K48" i="39"/>
  <c r="J49" i="39"/>
  <c r="J49" i="35"/>
  <c r="K49" i="35" s="1"/>
  <c r="K48" i="35"/>
  <c r="E51" i="35"/>
  <c r="H50" i="35"/>
  <c r="F50" i="35"/>
  <c r="I50" i="35" l="1"/>
  <c r="C11" i="42"/>
  <c r="C12" i="42" s="1"/>
  <c r="C14" i="42" s="1"/>
  <c r="G15" i="33" s="1"/>
  <c r="K49" i="39"/>
  <c r="H15" i="32"/>
  <c r="H16" i="32" s="1"/>
  <c r="G16" i="32"/>
  <c r="H51" i="39"/>
  <c r="E52" i="39"/>
  <c r="F51" i="39"/>
  <c r="I50" i="39"/>
  <c r="J50" i="35"/>
  <c r="E52" i="35"/>
  <c r="H51" i="35"/>
  <c r="I51" i="35" s="1"/>
  <c r="F51" i="35"/>
  <c r="I51" i="39" l="1"/>
  <c r="J51" i="39" s="1"/>
  <c r="G18" i="32"/>
  <c r="H18" i="32" s="1"/>
  <c r="H19" i="32" s="1"/>
  <c r="G19" i="32"/>
  <c r="H15" i="33"/>
  <c r="H16" i="33" s="1"/>
  <c r="H18" i="33" s="1"/>
  <c r="H19" i="33" s="1"/>
  <c r="G16" i="33"/>
  <c r="G18" i="33" s="1"/>
  <c r="G19" i="33" s="1"/>
  <c r="E53" i="39"/>
  <c r="H52" i="39"/>
  <c r="I52" i="39" s="1"/>
  <c r="F52" i="39"/>
  <c r="J50" i="39"/>
  <c r="E53" i="35"/>
  <c r="H52" i="35"/>
  <c r="I52" i="35" s="1"/>
  <c r="F52" i="35"/>
  <c r="K50" i="35"/>
  <c r="J51" i="35"/>
  <c r="E54" i="39" l="1"/>
  <c r="H53" i="39"/>
  <c r="I53" i="39" s="1"/>
  <c r="F53" i="39"/>
  <c r="K51" i="39"/>
  <c r="K50" i="39"/>
  <c r="J52" i="39"/>
  <c r="J52" i="35"/>
  <c r="K52" i="35" s="1"/>
  <c r="K51" i="35"/>
  <c r="E54" i="35"/>
  <c r="H53" i="35"/>
  <c r="I53" i="35" s="1"/>
  <c r="F53" i="35"/>
  <c r="J53" i="39" l="1"/>
  <c r="E55" i="39"/>
  <c r="H54" i="39"/>
  <c r="I54" i="39" s="1"/>
  <c r="F54" i="39"/>
  <c r="K52" i="39"/>
  <c r="H54" i="35"/>
  <c r="I54" i="35" s="1"/>
  <c r="E55" i="35"/>
  <c r="F54" i="35"/>
  <c r="J53" i="35"/>
  <c r="E56" i="39" l="1"/>
  <c r="H55" i="39"/>
  <c r="I55" i="39" s="1"/>
  <c r="F55" i="39"/>
  <c r="K53" i="39"/>
  <c r="J54" i="39"/>
  <c r="K53" i="35"/>
  <c r="J54" i="35"/>
  <c r="E56" i="35"/>
  <c r="H55" i="35"/>
  <c r="I55" i="35" s="1"/>
  <c r="F55" i="35"/>
  <c r="J55" i="39" l="1"/>
  <c r="K54" i="39"/>
  <c r="E57" i="39"/>
  <c r="H56" i="39"/>
  <c r="I56" i="39" s="1"/>
  <c r="F56" i="39"/>
  <c r="E57" i="35"/>
  <c r="H56" i="35"/>
  <c r="I56" i="35" s="1"/>
  <c r="F56" i="35"/>
  <c r="K54" i="35"/>
  <c r="J55" i="35"/>
  <c r="J56" i="39" l="1"/>
  <c r="K55" i="39"/>
  <c r="E58" i="39"/>
  <c r="H57" i="39"/>
  <c r="I57" i="39" s="1"/>
  <c r="F57" i="39"/>
  <c r="E58" i="35"/>
  <c r="H57" i="35"/>
  <c r="I57" i="35" s="1"/>
  <c r="F57" i="35"/>
  <c r="J56" i="35"/>
  <c r="K55" i="35"/>
  <c r="J57" i="39" l="1"/>
  <c r="K56" i="39"/>
  <c r="E59" i="39"/>
  <c r="H58" i="39"/>
  <c r="I58" i="39" s="1"/>
  <c r="F58" i="39"/>
  <c r="J57" i="35"/>
  <c r="K56" i="35"/>
  <c r="E59" i="35"/>
  <c r="H58" i="35"/>
  <c r="I58" i="35" s="1"/>
  <c r="F58" i="35"/>
  <c r="J58" i="39" l="1"/>
  <c r="K57" i="39"/>
  <c r="E60" i="39"/>
  <c r="H59" i="39"/>
  <c r="I59" i="39" s="1"/>
  <c r="F59" i="39"/>
  <c r="J58" i="35"/>
  <c r="K57" i="35"/>
  <c r="E60" i="35"/>
  <c r="H59" i="35"/>
  <c r="I59" i="35" s="1"/>
  <c r="F59" i="35"/>
  <c r="K58" i="39" l="1"/>
  <c r="J59" i="39"/>
  <c r="E61" i="39"/>
  <c r="H60" i="39"/>
  <c r="I60" i="39" s="1"/>
  <c r="F60" i="39"/>
  <c r="J59" i="35"/>
  <c r="K58" i="35"/>
  <c r="E61" i="35"/>
  <c r="H60" i="35"/>
  <c r="I60" i="35" s="1"/>
  <c r="F60" i="35"/>
  <c r="K59" i="39" l="1"/>
  <c r="J60" i="39"/>
  <c r="E62" i="39"/>
  <c r="H61" i="39"/>
  <c r="I61" i="39" s="1"/>
  <c r="F61" i="39"/>
  <c r="J60" i="35"/>
  <c r="K60" i="35" s="1"/>
  <c r="K59" i="35"/>
  <c r="E62" i="35"/>
  <c r="H61" i="35"/>
  <c r="I61" i="35" s="1"/>
  <c r="F61" i="35"/>
  <c r="K60" i="39" l="1"/>
  <c r="J61" i="39"/>
  <c r="E63" i="39"/>
  <c r="H62" i="39"/>
  <c r="I62" i="39" s="1"/>
  <c r="F62" i="39"/>
  <c r="J61" i="35"/>
  <c r="H62" i="35"/>
  <c r="I62" i="35" s="1"/>
  <c r="E63" i="35"/>
  <c r="F62" i="35"/>
  <c r="J62" i="39" l="1"/>
  <c r="K61" i="39"/>
  <c r="E64" i="39"/>
  <c r="H63" i="39"/>
  <c r="I63" i="39" s="1"/>
  <c r="F63" i="39"/>
  <c r="H63" i="35"/>
  <c r="I63" i="35" s="1"/>
  <c r="E64" i="35"/>
  <c r="F63" i="35"/>
  <c r="K61" i="35"/>
  <c r="J62" i="35"/>
  <c r="J63" i="39" l="1"/>
  <c r="K62" i="39"/>
  <c r="E65" i="39"/>
  <c r="H64" i="39"/>
  <c r="I64" i="39" s="1"/>
  <c r="F64" i="39"/>
  <c r="J63" i="35"/>
  <c r="K62" i="35"/>
  <c r="E65" i="35"/>
  <c r="H64" i="35"/>
  <c r="I64" i="35" s="1"/>
  <c r="F64" i="35"/>
  <c r="J64" i="39" l="1"/>
  <c r="K63" i="39"/>
  <c r="H65" i="39"/>
  <c r="I65" i="39" s="1"/>
  <c r="E66" i="39"/>
  <c r="F65" i="39"/>
  <c r="J64" i="35"/>
  <c r="K63" i="35"/>
  <c r="H65" i="35"/>
  <c r="I65" i="35" s="1"/>
  <c r="E66" i="35"/>
  <c r="F65" i="35"/>
  <c r="J65" i="39" l="1"/>
  <c r="E67" i="39"/>
  <c r="H66" i="39"/>
  <c r="I66" i="39" s="1"/>
  <c r="F66" i="39"/>
  <c r="K64" i="39"/>
  <c r="J65" i="35"/>
  <c r="E67" i="35"/>
  <c r="H66" i="35"/>
  <c r="I66" i="35" s="1"/>
  <c r="F66" i="35"/>
  <c r="K64" i="35"/>
  <c r="H67" i="39" l="1"/>
  <c r="I67" i="39" s="1"/>
  <c r="E68" i="39"/>
  <c r="F67" i="39"/>
  <c r="K65" i="39"/>
  <c r="J66" i="39"/>
  <c r="H67" i="35"/>
  <c r="I67" i="35" s="1"/>
  <c r="E68" i="35"/>
  <c r="F67" i="35"/>
  <c r="K65" i="35"/>
  <c r="J66" i="35"/>
  <c r="J67" i="39" l="1"/>
  <c r="K66" i="39"/>
  <c r="H68" i="39"/>
  <c r="I68" i="39" s="1"/>
  <c r="E69" i="39"/>
  <c r="F68" i="39"/>
  <c r="J67" i="35"/>
  <c r="K66" i="35"/>
  <c r="E69" i="35"/>
  <c r="H68" i="35"/>
  <c r="I68" i="35" s="1"/>
  <c r="F68" i="35"/>
  <c r="J68" i="39" l="1"/>
  <c r="H69" i="39"/>
  <c r="I69" i="39" s="1"/>
  <c r="E70" i="39"/>
  <c r="F69" i="39"/>
  <c r="K67" i="39"/>
  <c r="J68" i="35"/>
  <c r="K68" i="35" s="1"/>
  <c r="K67" i="35"/>
  <c r="E70" i="35"/>
  <c r="H69" i="35"/>
  <c r="I69" i="35" s="1"/>
  <c r="F69" i="35"/>
  <c r="H70" i="39" l="1"/>
  <c r="I70" i="39" s="1"/>
  <c r="E71" i="39"/>
  <c r="F70" i="39"/>
  <c r="K68" i="39"/>
  <c r="J69" i="39"/>
  <c r="J69" i="35"/>
  <c r="E71" i="35"/>
  <c r="H70" i="35"/>
  <c r="I70" i="35" s="1"/>
  <c r="F70" i="35"/>
  <c r="J70" i="39" l="1"/>
  <c r="K69" i="39"/>
  <c r="H71" i="39"/>
  <c r="I71" i="39" s="1"/>
  <c r="E72" i="39"/>
  <c r="F71" i="39"/>
  <c r="E72" i="35"/>
  <c r="H71" i="35"/>
  <c r="I71" i="35" s="1"/>
  <c r="F71" i="35"/>
  <c r="K69" i="35"/>
  <c r="J70" i="35"/>
  <c r="K70" i="39" l="1"/>
  <c r="J71" i="39"/>
  <c r="H72" i="39"/>
  <c r="I72" i="39" s="1"/>
  <c r="E73" i="39"/>
  <c r="F72" i="39"/>
  <c r="J71" i="35"/>
  <c r="K70" i="35"/>
  <c r="E73" i="35"/>
  <c r="H72" i="35"/>
  <c r="I72" i="35" s="1"/>
  <c r="F72" i="35"/>
  <c r="H73" i="39" l="1"/>
  <c r="I73" i="39" s="1"/>
  <c r="E74" i="39"/>
  <c r="F73" i="39"/>
  <c r="K71" i="39"/>
  <c r="J72" i="39"/>
  <c r="J72" i="35"/>
  <c r="K71" i="35"/>
  <c r="H73" i="35"/>
  <c r="I73" i="35" s="1"/>
  <c r="E74" i="35"/>
  <c r="F73" i="35"/>
  <c r="J73" i="39" l="1"/>
  <c r="K72" i="39"/>
  <c r="H74" i="39"/>
  <c r="I74" i="39" s="1"/>
  <c r="E75" i="39"/>
  <c r="F74" i="39"/>
  <c r="J73" i="35"/>
  <c r="E75" i="35"/>
  <c r="H74" i="35"/>
  <c r="I74" i="35" s="1"/>
  <c r="F74" i="35"/>
  <c r="K72" i="35"/>
  <c r="J74" i="39" l="1"/>
  <c r="H75" i="39"/>
  <c r="I75" i="39" s="1"/>
  <c r="E76" i="39"/>
  <c r="F75" i="39"/>
  <c r="K73" i="39"/>
  <c r="H75" i="35"/>
  <c r="I75" i="35" s="1"/>
  <c r="E76" i="35"/>
  <c r="F75" i="35"/>
  <c r="K73" i="35"/>
  <c r="J74" i="35"/>
  <c r="K74" i="35" s="1"/>
  <c r="H76" i="39" l="1"/>
  <c r="I76" i="39" s="1"/>
  <c r="E77" i="39"/>
  <c r="F76" i="39"/>
  <c r="K74" i="39"/>
  <c r="J75" i="39"/>
  <c r="K75" i="39" s="1"/>
  <c r="J75" i="35"/>
  <c r="K75" i="35" s="1"/>
  <c r="H76" i="35"/>
  <c r="I76" i="35" s="1"/>
  <c r="E77" i="35"/>
  <c r="F76" i="35"/>
  <c r="J76" i="39" l="1"/>
  <c r="K76" i="39" s="1"/>
  <c r="H77" i="39"/>
  <c r="I77" i="39" s="1"/>
  <c r="E78" i="39"/>
  <c r="F77" i="39"/>
  <c r="H77" i="35"/>
  <c r="I77" i="35" s="1"/>
  <c r="E78" i="35"/>
  <c r="F77" i="35"/>
  <c r="J76" i="35"/>
  <c r="K76" i="35" s="1"/>
  <c r="H78" i="39" l="1"/>
  <c r="I78" i="39" s="1"/>
  <c r="E79" i="39"/>
  <c r="F78" i="39"/>
  <c r="J77" i="39"/>
  <c r="K77" i="39" s="1"/>
  <c r="J77" i="35"/>
  <c r="K77" i="35" s="1"/>
  <c r="E79" i="35"/>
  <c r="H78" i="35"/>
  <c r="I78" i="35" s="1"/>
  <c r="F78" i="35"/>
  <c r="J78" i="39" l="1"/>
  <c r="K78" i="39" s="1"/>
  <c r="H79" i="39"/>
  <c r="I79" i="39" s="1"/>
  <c r="E80" i="39"/>
  <c r="F79" i="39"/>
  <c r="H79" i="35"/>
  <c r="I79" i="35" s="1"/>
  <c r="E80" i="35"/>
  <c r="F79" i="35"/>
  <c r="J78" i="35"/>
  <c r="K78" i="35" s="1"/>
  <c r="E81" i="39" l="1"/>
  <c r="H80" i="39"/>
  <c r="I80" i="39" s="1"/>
  <c r="F80" i="39"/>
  <c r="J79" i="39"/>
  <c r="K79" i="39" s="1"/>
  <c r="J79" i="35"/>
  <c r="K79" i="35" s="1"/>
  <c r="H80" i="35"/>
  <c r="I80" i="35" s="1"/>
  <c r="E81" i="35"/>
  <c r="F80" i="35"/>
  <c r="J80" i="39" l="1"/>
  <c r="K80" i="39" s="1"/>
  <c r="H81" i="39"/>
  <c r="I81" i="39" s="1"/>
  <c r="E82" i="39"/>
  <c r="F81" i="39"/>
  <c r="H81" i="35"/>
  <c r="I81" i="35" s="1"/>
  <c r="E82" i="35"/>
  <c r="F81" i="35"/>
  <c r="J80" i="35"/>
  <c r="K80" i="35" s="1"/>
  <c r="E83" i="39" l="1"/>
  <c r="H82" i="39"/>
  <c r="I82" i="39" s="1"/>
  <c r="F82" i="39"/>
  <c r="J81" i="39"/>
  <c r="K81" i="39" s="1"/>
  <c r="J81" i="35"/>
  <c r="K81" i="35" s="1"/>
  <c r="E83" i="35"/>
  <c r="H82" i="35"/>
  <c r="I82" i="35" s="1"/>
  <c r="F82" i="35"/>
  <c r="J82" i="39" l="1"/>
  <c r="K82" i="39" s="1"/>
  <c r="H83" i="39"/>
  <c r="I83" i="39" s="1"/>
  <c r="E84" i="39"/>
  <c r="F83" i="39"/>
  <c r="H83" i="35"/>
  <c r="I83" i="35" s="1"/>
  <c r="E84" i="35"/>
  <c r="F83" i="35"/>
  <c r="J82" i="35"/>
  <c r="K82" i="35" s="1"/>
  <c r="H84" i="39" l="1"/>
  <c r="I84" i="39" s="1"/>
  <c r="E85" i="39"/>
  <c r="F84" i="39"/>
  <c r="J83" i="39"/>
  <c r="K83" i="39" s="1"/>
  <c r="J83" i="35"/>
  <c r="K83" i="35" s="1"/>
  <c r="E85" i="35"/>
  <c r="H84" i="35"/>
  <c r="I84" i="35" s="1"/>
  <c r="F84" i="35"/>
  <c r="J84" i="39" l="1"/>
  <c r="K84" i="39" s="1"/>
  <c r="H85" i="39"/>
  <c r="I85" i="39" s="1"/>
  <c r="E86" i="39"/>
  <c r="F85" i="39"/>
  <c r="H85" i="35"/>
  <c r="I85" i="35" s="1"/>
  <c r="E86" i="35"/>
  <c r="F85" i="35"/>
  <c r="J84" i="35"/>
  <c r="K84" i="35" s="1"/>
  <c r="H86" i="39" l="1"/>
  <c r="I86" i="39" s="1"/>
  <c r="E87" i="39"/>
  <c r="F86" i="39"/>
  <c r="J85" i="39"/>
  <c r="J85" i="35"/>
  <c r="H86" i="35"/>
  <c r="I86" i="35" s="1"/>
  <c r="E87" i="35"/>
  <c r="F86" i="35"/>
  <c r="J86" i="39" l="1"/>
  <c r="H87" i="39"/>
  <c r="I87" i="39" s="1"/>
  <c r="E88" i="39"/>
  <c r="F87" i="39"/>
  <c r="K85" i="39"/>
  <c r="H87" i="35"/>
  <c r="I87" i="35" s="1"/>
  <c r="E88" i="35"/>
  <c r="F87" i="35"/>
  <c r="K85" i="35"/>
  <c r="J86" i="35"/>
  <c r="K86" i="35" s="1"/>
  <c r="H88" i="39" l="1"/>
  <c r="I88" i="39" s="1"/>
  <c r="E89" i="39"/>
  <c r="F88" i="39"/>
  <c r="K86" i="39"/>
  <c r="J87" i="39"/>
  <c r="K87" i="39" s="1"/>
  <c r="J87" i="35"/>
  <c r="K87" i="35" s="1"/>
  <c r="H88" i="35"/>
  <c r="I88" i="35" s="1"/>
  <c r="E89" i="35"/>
  <c r="F88" i="35"/>
  <c r="J88" i="39" l="1"/>
  <c r="K88" i="39" s="1"/>
  <c r="H89" i="39"/>
  <c r="I89" i="39" s="1"/>
  <c r="E90" i="39"/>
  <c r="F89" i="39"/>
  <c r="E90" i="35"/>
  <c r="H89" i="35"/>
  <c r="I89" i="35" s="1"/>
  <c r="F89" i="35"/>
  <c r="J88" i="35"/>
  <c r="K88" i="35" s="1"/>
  <c r="H90" i="39" l="1"/>
  <c r="I90" i="39" s="1"/>
  <c r="E91" i="39"/>
  <c r="F90" i="39"/>
  <c r="J89" i="39"/>
  <c r="K89" i="39" s="1"/>
  <c r="J89" i="35"/>
  <c r="K89" i="35" s="1"/>
  <c r="H90" i="35"/>
  <c r="I90" i="35" s="1"/>
  <c r="E91" i="35"/>
  <c r="F90" i="35"/>
  <c r="J90" i="39" l="1"/>
  <c r="K90" i="39" s="1"/>
  <c r="H91" i="39"/>
  <c r="I91" i="39" s="1"/>
  <c r="E92" i="39"/>
  <c r="F91" i="39"/>
  <c r="H91" i="35"/>
  <c r="I91" i="35" s="1"/>
  <c r="E92" i="35"/>
  <c r="F91" i="35"/>
  <c r="J90" i="35"/>
  <c r="K90" i="35" s="1"/>
  <c r="H92" i="39" l="1"/>
  <c r="I92" i="39" s="1"/>
  <c r="E93" i="39"/>
  <c r="F92" i="39"/>
  <c r="J91" i="39"/>
  <c r="K91" i="39" s="1"/>
  <c r="J91" i="35"/>
  <c r="K91" i="35" s="1"/>
  <c r="E93" i="35"/>
  <c r="H92" i="35"/>
  <c r="I92" i="35" s="1"/>
  <c r="F92" i="35"/>
  <c r="J92" i="39" l="1"/>
  <c r="K92" i="39" s="1"/>
  <c r="H93" i="39"/>
  <c r="I93" i="39" s="1"/>
  <c r="E94" i="39"/>
  <c r="F93" i="39"/>
  <c r="H93" i="35"/>
  <c r="I93" i="35" s="1"/>
  <c r="E94" i="35"/>
  <c r="F93" i="35"/>
  <c r="J92" i="35"/>
  <c r="K92" i="35" s="1"/>
  <c r="H94" i="39" l="1"/>
  <c r="I94" i="39" s="1"/>
  <c r="E95" i="39"/>
  <c r="F94" i="39"/>
  <c r="J93" i="39"/>
  <c r="K93" i="39" s="1"/>
  <c r="J93" i="35"/>
  <c r="K93" i="35" s="1"/>
  <c r="H94" i="35"/>
  <c r="I94" i="35" s="1"/>
  <c r="E95" i="35"/>
  <c r="F94" i="35"/>
  <c r="H95" i="39" l="1"/>
  <c r="I95" i="39" s="1"/>
  <c r="E96" i="39"/>
  <c r="F95" i="39"/>
  <c r="J94" i="39"/>
  <c r="K94" i="39" s="1"/>
  <c r="H95" i="35"/>
  <c r="I95" i="35" s="1"/>
  <c r="E96" i="35"/>
  <c r="F95" i="35"/>
  <c r="J94" i="35"/>
  <c r="K94" i="35" s="1"/>
  <c r="J95" i="39" l="1"/>
  <c r="K95" i="39" s="1"/>
  <c r="E97" i="39"/>
  <c r="H96" i="39"/>
  <c r="H97" i="39" s="1"/>
  <c r="H98" i="39" s="1"/>
  <c r="F96" i="39"/>
  <c r="J95" i="35"/>
  <c r="K95" i="35" s="1"/>
  <c r="H96" i="35"/>
  <c r="H97" i="35" s="1"/>
  <c r="H98" i="35" s="1"/>
  <c r="E97" i="35"/>
  <c r="F96" i="35"/>
  <c r="E98" i="39" l="1"/>
  <c r="F98" i="39" s="1"/>
  <c r="F97" i="39"/>
  <c r="I96" i="39"/>
  <c r="I97" i="39" s="1"/>
  <c r="I98" i="39" s="1"/>
  <c r="E98" i="35"/>
  <c r="F98" i="35" s="1"/>
  <c r="F97" i="35"/>
  <c r="I96" i="35"/>
  <c r="I97" i="35" s="1"/>
  <c r="J96" i="39" l="1"/>
  <c r="K96" i="39" s="1"/>
  <c r="J97" i="39"/>
  <c r="K97" i="39" s="1"/>
  <c r="J98" i="39"/>
  <c r="K98" i="39" s="1"/>
  <c r="J97" i="35"/>
  <c r="J96" i="35"/>
  <c r="K96" i="35" s="1"/>
  <c r="I98" i="35"/>
  <c r="J98" i="35" s="1"/>
  <c r="K98" i="35" l="1"/>
  <c r="K97" i="35"/>
</calcChain>
</file>

<file path=xl/sharedStrings.xml><?xml version="1.0" encoding="utf-8"?>
<sst xmlns="http://schemas.openxmlformats.org/spreadsheetml/2006/main" count="600" uniqueCount="271">
  <si>
    <t>SAP Order</t>
  </si>
  <si>
    <t>SAP Account</t>
  </si>
  <si>
    <t>Site Description</t>
  </si>
  <si>
    <t>(b)</t>
  </si>
  <si>
    <t>18232251</t>
  </si>
  <si>
    <t>Subtotal White River/Buckley Phase II Burn Pile and Wood Debris Site</t>
  </si>
  <si>
    <t>18232271</t>
  </si>
  <si>
    <t>Subtotal Lower Duwamish Waterway Site</t>
  </si>
  <si>
    <t>18230041</t>
  </si>
  <si>
    <t>18233091</t>
  </si>
  <si>
    <t>Subtotal Tenino Service Center UST</t>
  </si>
  <si>
    <t>18601120</t>
  </si>
  <si>
    <t>18608001</t>
  </si>
  <si>
    <t>Subtotal Lower Baker Power Plant Site</t>
  </si>
  <si>
    <t>18601121</t>
  </si>
  <si>
    <t>18608021</t>
  </si>
  <si>
    <t>Subtotal Snoqualmie Hydro Generation Site</t>
  </si>
  <si>
    <t>18601122</t>
  </si>
  <si>
    <t>18608041</t>
  </si>
  <si>
    <t>Subtotal Bellingham South State Street MGP (former Blvd Park) Site</t>
  </si>
  <si>
    <t>18601125</t>
  </si>
  <si>
    <t>18608081</t>
  </si>
  <si>
    <t xml:space="preserve">Subtotal Electron Flume Site </t>
  </si>
  <si>
    <t>18601128</t>
  </si>
  <si>
    <t>18608141</t>
  </si>
  <si>
    <t>Subtotal Talbot Hill Substation &amp; Switchyard Site</t>
  </si>
  <si>
    <t>18608191</t>
  </si>
  <si>
    <t>Subtotal Sammamish Substation Site</t>
  </si>
  <si>
    <t>18601161</t>
  </si>
  <si>
    <t>18608231</t>
  </si>
  <si>
    <t>Subtotal City of Olympia v PSE Plum Street Station</t>
  </si>
  <si>
    <t>18601171</t>
  </si>
  <si>
    <t>18608251</t>
  </si>
  <si>
    <t>Subtotal Whitehorn UST</t>
  </si>
  <si>
    <t>18608171</t>
  </si>
  <si>
    <t>Subtotal Everett Asarco Site</t>
  </si>
  <si>
    <t>18608211</t>
  </si>
  <si>
    <t>Subtotal Pt. Robinson Cable Station</t>
  </si>
  <si>
    <t>(A)</t>
  </si>
  <si>
    <t>22841001</t>
  </si>
  <si>
    <t>Accum Misc Oper Provi – Unallocated Def Elec Env Rem Recoveries</t>
  </si>
  <si>
    <t>(a)</t>
  </si>
  <si>
    <t xml:space="preserve"> </t>
  </si>
  <si>
    <t>Subtotal Tacoma Gas Company</t>
  </si>
  <si>
    <t>Thea Foss Recovery</t>
  </si>
  <si>
    <t>Subtotal Thea Foss Waterway</t>
  </si>
  <si>
    <t>Subtotal Gas Works Park &amp; Lake Union</t>
  </si>
  <si>
    <t>Subtotal Quendall Terminal</t>
  </si>
  <si>
    <t>Subtotal Bay Station</t>
  </si>
  <si>
    <t>Subtotal Olympia Columbia Street MGP</t>
  </si>
  <si>
    <t>Subtotal Verbeek Autowrecking</t>
  </si>
  <si>
    <t>Subtotal Downtowner Property</t>
  </si>
  <si>
    <t>LINE</t>
  </si>
  <si>
    <t>NO.</t>
  </si>
  <si>
    <t>DESCRIPTION</t>
  </si>
  <si>
    <t>AMOUNT</t>
  </si>
  <si>
    <t>INCREASE (DECREASE) NOI</t>
  </si>
  <si>
    <t xml:space="preserve">ENVIRONMENTAL REMEDIATION </t>
  </si>
  <si>
    <t>GAS ENVIRONMENTAL REMEDIATION</t>
  </si>
  <si>
    <t>PUGET SOUND ENERGY-GAS</t>
  </si>
  <si>
    <r>
      <t xml:space="preserve">ANNUAL AMORTIZATION (LINE 3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</si>
  <si>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ELECTRIC ENVIRONMENTAL REMEDIATION</t>
  </si>
  <si>
    <r>
      <t xml:space="preserve">ANNUAL AMORTIZATION (LINE 8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</si>
  <si>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GAS</t>
  </si>
  <si>
    <t>ELECTRIC</t>
  </si>
  <si>
    <t>Subtotal Tacoma Tar Pits</t>
  </si>
  <si>
    <t>(a) / (b)</t>
  </si>
  <si>
    <t>(c)</t>
  </si>
  <si>
    <t xml:space="preserve">% Allocate the Insurance Proceeds and 3rd Parties </t>
  </si>
  <si>
    <t>18231251</t>
  </si>
  <si>
    <t>Subtotal White River/Buckley Phase I Headworks Site</t>
  </si>
  <si>
    <t>INSURANCE PROCEEDS &amp; THIRD PARTY PAYMENTS</t>
  </si>
  <si>
    <t>Average (a) - (b) = (c )</t>
  </si>
  <si>
    <t xml:space="preserve">ENVIRONMENTAL REMEDIATION FUTURE COST ESTIMATE </t>
  </si>
  <si>
    <t>ADJUSTMENT</t>
  </si>
  <si>
    <t>2019 GENERAL RATE CASE</t>
  </si>
  <si>
    <t>PUGET SOUND ENERGY</t>
  </si>
  <si>
    <t>DEFERRED ENVIRONMENTAL REMEDIATION COST DETAIL FOR ELECTRIC</t>
  </si>
  <si>
    <t>January 2018 - December 2018</t>
  </si>
  <si>
    <t>Q1 2018</t>
  </si>
  <si>
    <t>Q2 2018</t>
  </si>
  <si>
    <t>Q3 2018</t>
  </si>
  <si>
    <t>Q4 2018</t>
  </si>
  <si>
    <t>Order in Docket #</t>
  </si>
  <si>
    <t xml:space="preserve">Year Established </t>
  </si>
  <si>
    <t>Amotization Period</t>
  </si>
  <si>
    <t>Ending Bal 
Dec-17</t>
  </si>
  <si>
    <r>
      <t>White River/Buckley Phase I Headworks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</si>
  <si>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UE-991796</t>
  </si>
  <si>
    <t>2017 GRC transfer for amortization based on 9/30/2016 balances</t>
  </si>
  <si>
    <t>UE-170033</t>
  </si>
  <si>
    <t>5 years</t>
  </si>
  <si>
    <r>
      <t>White River/Buckley Phase II Burn Pile and Wood Debris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</si>
  <si>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Lower Duwamish Waterway 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</si>
  <si>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UE-021537</t>
  </si>
  <si>
    <r>
      <t>Lower Duwamish Waterway   (</t>
    </r>
    <r>
      <rPr>
        <sz val="10"/>
        <color rgb="FFFF0000"/>
        <rFont val="Arial"/>
        <family val="2"/>
      </rPr>
      <t>Insurance Recoveries/3rd parties</t>
    </r>
    <r>
      <rPr>
        <sz val="10"/>
        <color theme="1"/>
        <rFont val="Arial"/>
        <family val="2"/>
      </rPr>
      <t>)</t>
    </r>
  </si>
  <si>
    <t>One time correcting Env Entry in March 2018 ordered by WUTC</t>
  </si>
  <si>
    <r>
      <t>Tenino Service Center UST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</si>
  <si>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UE-911476</t>
  </si>
  <si>
    <t>2017 GRC transfer for amortization; based on 9/30/2016 balances</t>
  </si>
  <si>
    <r>
      <t>Lower Baker Power Plant (</t>
    </r>
    <r>
      <rPr>
        <sz val="10"/>
        <color rgb="FF0000FF"/>
        <rFont val="Arial"/>
        <family val="2"/>
      </rPr>
      <t>Remediation Cost)</t>
    </r>
  </si>
  <si>
    <t>UE-070724</t>
  </si>
  <si>
    <r>
      <t>Snoqualmie Hydro Generation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</si>
  <si>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UE-072060</t>
  </si>
  <si>
    <r>
      <t>Bellingham South State Street MGP (former Blvd Park)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</si>
  <si>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UE-081016</t>
  </si>
  <si>
    <t>18601119</t>
  </si>
  <si>
    <r>
      <t>Bellingham South State Street MGP  (</t>
    </r>
    <r>
      <rPr>
        <sz val="10"/>
        <color rgb="FFFF0000"/>
        <rFont val="Arial"/>
        <family val="2"/>
      </rPr>
      <t>Insurance Recovery/3rd parties</t>
    </r>
    <r>
      <rPr>
        <sz val="10"/>
        <color theme="1"/>
        <rFont val="Arial"/>
        <family val="2"/>
      </rPr>
      <t>)</t>
    </r>
  </si>
  <si>
    <r>
      <t>Electron Flume  (</t>
    </r>
    <r>
      <rPr>
        <sz val="10"/>
        <color rgb="FF0000FF"/>
        <rFont val="Arial"/>
        <family val="2"/>
      </rPr>
      <t>Remediation Cost)</t>
    </r>
  </si>
  <si>
    <r>
      <t>Talbot Hill Substation and Switchyard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</si>
  <si>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Blanket orders: UE-070724, UE-072060, UE-081016</t>
  </si>
  <si>
    <r>
      <t>Sammamish Substation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</si>
  <si>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Blanket orders : UE-070724, UE-072060, UE-081016</t>
  </si>
  <si>
    <r>
      <t>City of Olympia v PSE Plum Street 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</si>
  <si>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18601162</t>
  </si>
  <si>
    <t>18608271</t>
  </si>
  <si>
    <r>
      <t>City of Olympia v PSE Plum Street Station (</t>
    </r>
    <r>
      <rPr>
        <sz val="10"/>
        <color rgb="FFFF0000"/>
        <rFont val="Arial"/>
        <family val="2"/>
      </rPr>
      <t>Insurance Recovery</t>
    </r>
    <r>
      <rPr>
        <sz val="10"/>
        <color theme="1"/>
        <rFont val="Arial"/>
        <family val="2"/>
      </rPr>
      <t>)</t>
    </r>
  </si>
  <si>
    <t>18600911</t>
  </si>
  <si>
    <t>18608281</t>
  </si>
  <si>
    <r>
      <t>Shuffleton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 xml:space="preserve">) </t>
    </r>
  </si>
  <si>
    <t>Subtotal Shuffleton Site</t>
  </si>
  <si>
    <t>18601152</t>
  </si>
  <si>
    <t>18608441</t>
  </si>
  <si>
    <r>
      <t>Central Waterfront (</t>
    </r>
    <r>
      <rPr>
        <sz val="10"/>
        <color rgb="FF0000FF"/>
        <rFont val="Arial"/>
        <family val="2"/>
      </rPr>
      <t xml:space="preserve">Remediation Cost) </t>
    </r>
  </si>
  <si>
    <t>Subtotal Central Waterfront</t>
  </si>
  <si>
    <r>
      <t>Whitehorn UST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</si>
  <si>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Everett Asarco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</si>
  <si>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Pt. Robinson Cable Station 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</si>
  <si>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Multiple Dockets</t>
  </si>
  <si>
    <t>---</t>
  </si>
  <si>
    <t>Subtotal Unallocated Def Elec Env Rem Recoveries</t>
  </si>
  <si>
    <t xml:space="preserve">Grand Total </t>
  </si>
  <si>
    <t>DEFERRED ENVIRONMENTAL REMEDIATION COST DETAIL FOR GAS</t>
  </si>
  <si>
    <r>
      <t>Tacoma Gas Company (Upload Source Control)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</si>
  <si>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UG-920840</t>
  </si>
  <si>
    <t>UG-170034</t>
  </si>
  <si>
    <r>
      <t>Thea Foss Waterway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</si>
  <si>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Thea Foss Waterway (</t>
    </r>
    <r>
      <rPr>
        <sz val="10"/>
        <color rgb="FFFF0000"/>
        <rFont val="Arial"/>
        <family val="2"/>
      </rPr>
      <t>WADOT Settlement</t>
    </r>
    <r>
      <rPr>
        <sz val="10"/>
        <rFont val="Arial"/>
        <family val="2"/>
      </rPr>
      <t>)</t>
    </r>
  </si>
  <si>
    <r>
      <t>Everett MGP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</si>
  <si>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UG-920781</t>
  </si>
  <si>
    <r>
      <t>Everett MGP (</t>
    </r>
    <r>
      <rPr>
        <sz val="10"/>
        <color rgb="FFFF0000"/>
        <rFont val="Arial"/>
        <family val="2"/>
      </rPr>
      <t>WADOT Settlement</t>
    </r>
    <r>
      <rPr>
        <sz val="10"/>
        <rFont val="Arial"/>
        <family val="2"/>
      </rPr>
      <t>)</t>
    </r>
  </si>
  <si>
    <t>18608212</t>
  </si>
  <si>
    <t>Subtotal Everett MGP</t>
  </si>
  <si>
    <r>
      <t>Chehalis MGP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</si>
  <si>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Subtotal Chehalis MGP</t>
  </si>
  <si>
    <r>
      <t>Post - Nov 2012 Gas Works Park 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</si>
  <si>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Pre-Nov 2012 Gas Works Park 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</si>
  <si>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Pre-Nov 2012 Lake Union Sediments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</si>
  <si>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Gas Works Park (</t>
    </r>
    <r>
      <rPr>
        <sz val="10"/>
        <color rgb="FFFF0000"/>
        <rFont val="Arial"/>
        <family val="2"/>
      </rPr>
      <t>Insurance Recovery/3rd parties</t>
    </r>
    <r>
      <rPr>
        <sz val="10"/>
        <color theme="1"/>
        <rFont val="Arial"/>
        <family val="2"/>
      </rPr>
      <t>)</t>
    </r>
  </si>
  <si>
    <r>
      <t>Quendall Terminal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</si>
  <si>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Post-June 1999 Tacoma Tar Pits (</t>
    </r>
    <r>
      <rPr>
        <sz val="10"/>
        <color rgb="FF0000FF"/>
        <rFont val="Arial"/>
        <family val="2"/>
      </rPr>
      <t>Remediation Cost)</t>
    </r>
  </si>
  <si>
    <r>
      <t>Pre-June 1999 Tacoma Tar Pits (</t>
    </r>
    <r>
      <rPr>
        <sz val="10"/>
        <color rgb="FF0000FF"/>
        <rFont val="Arial"/>
        <family val="2"/>
      </rPr>
      <t>Remediation Cost)</t>
    </r>
  </si>
  <si>
    <r>
      <t>Bay 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</si>
  <si>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Olympia Columbia Street MGP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</si>
  <si>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Olympia Columbia Street MGP (</t>
    </r>
    <r>
      <rPr>
        <sz val="10"/>
        <color rgb="FFFF0000"/>
        <rFont val="Arial"/>
        <family val="2"/>
      </rPr>
      <t>WADOT Settlement</t>
    </r>
    <r>
      <rPr>
        <sz val="10"/>
        <rFont val="Arial"/>
        <family val="2"/>
      </rPr>
      <t>)</t>
    </r>
  </si>
  <si>
    <r>
      <t>Verbeek Autowrecking (</t>
    </r>
    <r>
      <rPr>
        <sz val="10"/>
        <color rgb="FF0000FF"/>
        <rFont val="Arial"/>
        <family val="2"/>
      </rPr>
      <t>Remediation Cost)</t>
    </r>
  </si>
  <si>
    <r>
      <t>Verbeek Autowrecking (</t>
    </r>
    <r>
      <rPr>
        <sz val="10"/>
        <color rgb="FFFF0000"/>
        <rFont val="Arial"/>
        <family val="2"/>
      </rPr>
      <t>Insurance Recovery/3rd parties</t>
    </r>
    <r>
      <rPr>
        <sz val="10"/>
        <color rgb="FF0000FF"/>
        <rFont val="Arial"/>
        <family val="2"/>
      </rPr>
      <t>)</t>
    </r>
  </si>
  <si>
    <r>
      <t>Downtowner Property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</si>
  <si>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Swarr 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</si>
  <si>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Subtotal Swarr Station</t>
  </si>
  <si>
    <r>
      <t>South Seattle Gate 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</si>
  <si>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Prior to 1998</t>
  </si>
  <si>
    <t>Subtotal South Seattle Gate Station</t>
  </si>
  <si>
    <r>
      <t>North Tacoma Gate 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</si>
  <si>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Subtotal North Tacoma Gate Station</t>
  </si>
  <si>
    <r>
      <t>North Seattle Gate 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</si>
  <si>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Subtotal North Seattle Gate Station</t>
  </si>
  <si>
    <r>
      <t>Covington Gate 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</si>
  <si>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Subtotal Covington Gate Station</t>
  </si>
  <si>
    <t>Unallocated Insurance and Third Parties Recoveries</t>
  </si>
  <si>
    <t>Write-off internal costs per 2017 GRC settment</t>
  </si>
  <si>
    <t>Subtotal Unallocated Gas Recoveries</t>
  </si>
  <si>
    <t>Total</t>
  </si>
  <si>
    <t xml:space="preserve">Unallocated Insurance &amp; Third Parties Recoveries </t>
  </si>
  <si>
    <t>Grand Total for Gas</t>
  </si>
  <si>
    <t>2019 Low Future Costs</t>
  </si>
  <si>
    <t>2019 High Future Costs</t>
  </si>
  <si>
    <t>2019 Mid Range Future Costs</t>
  </si>
  <si>
    <t>Total 2019 ELEC and GAS Future Cost Estimate</t>
  </si>
  <si>
    <t>Total Gas Actual Costs as of Dec 2018</t>
  </si>
  <si>
    <t>Mid Range Future Costs Est.</t>
  </si>
  <si>
    <t>Prorate Insurance Proceeds &amp; Third Parties Payment</t>
  </si>
  <si>
    <t>Total Gas Cost and Estimates as of Dec 2018</t>
  </si>
  <si>
    <t>Total Elec Actual Costs as of Dec 2018</t>
  </si>
  <si>
    <t>Grand Total for Elec</t>
  </si>
  <si>
    <t>Total Elec Cost and Estimates as of Dec 2018</t>
  </si>
  <si>
    <r>
      <t xml:space="preserve">City of Olympia v PSE Plum Street Station - Reimbursement  </t>
    </r>
    <r>
      <rPr>
        <b/>
        <sz val="10"/>
        <color rgb="FFFF0000"/>
        <rFont val="Arial"/>
        <family val="2"/>
      </rPr>
      <t>NEW in Sept 2018</t>
    </r>
  </si>
  <si>
    <t>ENVIRONMENTAL REMEDIATION - GAS</t>
  </si>
  <si>
    <t>Amort Env Costs - Gas UG - 170034</t>
  </si>
  <si>
    <t>Amort Env Costs Recovery- Gas UG - 170034</t>
  </si>
  <si>
    <t>ENVIRONMENTAL REMEDIATION - ELECTRIC</t>
  </si>
  <si>
    <t>Amort Env Costs - Elec UE - 170033</t>
  </si>
  <si>
    <t>Amort Env Costs Recovery- Elec UE - 170033</t>
  </si>
  <si>
    <t>Test Year Jan - Dec 2018</t>
  </si>
  <si>
    <t>GAS ENVIRONMENTAL REMEDIATION DEFERRED COSTS</t>
  </si>
  <si>
    <t>APRROVED IN UG-180283 (2017 GRC Tax Reform)</t>
  </si>
  <si>
    <t xml:space="preserve">SHARE OF DEFERRED UNASSIGNED RECOVERIES </t>
  </si>
  <si>
    <t>TOTAL RATE YEAR AMORTIZATION (LINE 4 + LINE 9)</t>
  </si>
  <si>
    <t>TOTAL INCREASE (DECREASE) OPERATING EXPENSE</t>
  </si>
  <si>
    <t>INCREASE (DECREASE) FIT (LINE 15 X 21%).</t>
  </si>
  <si>
    <t>ELECTRIC ENVIRONMENTAL REMEDIATION DEFERRED COSTS</t>
  </si>
  <si>
    <t>APRROVED IN UE-180282 (2017 GRC Tax Reform)</t>
  </si>
  <si>
    <t>ENVIRONMENTAL - ELECTRIC</t>
  </si>
  <si>
    <t>FOR THE TWELVE MONTHS ENDED DECEMBER 31, 2018</t>
  </si>
  <si>
    <t>RESTATED</t>
  </si>
  <si>
    <t>PROFORMA</t>
  </si>
  <si>
    <t>TEST YEAR</t>
  </si>
  <si>
    <t>(B)</t>
  </si>
  <si>
    <t>(C) =(B) - (A)</t>
  </si>
  <si>
    <t>(D)</t>
  </si>
  <si>
    <t>(E)= (D) - (B)</t>
  </si>
  <si>
    <t>EXPENSES TO BE NORMALIZED:</t>
  </si>
  <si>
    <t xml:space="preserve">INCREASE (DECREASE) FIT @ 21% </t>
  </si>
  <si>
    <t>ENVIRONMENTAL - GAS</t>
  </si>
  <si>
    <t>Puget Sound Energy</t>
  </si>
  <si>
    <t>Balance</t>
  </si>
  <si>
    <t>Accumulated</t>
  </si>
  <si>
    <t>Balance Net</t>
  </si>
  <si>
    <t xml:space="preserve">AMA </t>
  </si>
  <si>
    <t>Month/Period</t>
  </si>
  <si>
    <t>Amortization</t>
  </si>
  <si>
    <t xml:space="preserve"> of Accum Amort</t>
  </si>
  <si>
    <t>Net Balance</t>
  </si>
  <si>
    <t>prior mo - (d)</t>
  </si>
  <si>
    <t>(b) + (e) = (f)</t>
  </si>
  <si>
    <t>= (e)</t>
  </si>
  <si>
    <t xml:space="preserve">GAS ENVIRONMENTAL REMEDIATION </t>
  </si>
  <si>
    <t>Amortization starts Dec 19, 2017 and ends Dec 2022 (60 months)</t>
  </si>
  <si>
    <t>Beg Bal Sept '16</t>
  </si>
  <si>
    <t>Per 2017 GRC</t>
  </si>
  <si>
    <t>Deferred Costs</t>
  </si>
  <si>
    <t>Ins. Proceeds</t>
  </si>
  <si>
    <t>Amort. beg Dec 19, 2017</t>
  </si>
  <si>
    <t>&amp; 3rd Parties Pymt</t>
  </si>
  <si>
    <t>#18239042</t>
  </si>
  <si>
    <t>#18230312</t>
  </si>
  <si>
    <t>186 Accts</t>
  </si>
  <si>
    <t>Ending Bal Dec'18</t>
  </si>
  <si>
    <t>#18608062 (PRORATE)</t>
  </si>
  <si>
    <t>Amort. beg May 2020</t>
  </si>
  <si>
    <t>Rate Year 12ME April 2021</t>
  </si>
  <si>
    <t>PUGET SOUND ENERGY-ELECTRIC</t>
  </si>
  <si>
    <t>FOR THE 12ME TWELVE MONTHS ENDED JUNE 30, 2018</t>
  </si>
  <si>
    <t>2018 EXPEDITED RATE CASE</t>
  </si>
  <si>
    <r>
      <t xml:space="preserve">  ENVIRONMENTAL REMEDIATION COSTS</t>
    </r>
    <r>
      <rPr>
        <sz val="10"/>
        <color rgb="FF0000FF"/>
        <rFont val="Calibri"/>
        <family val="2"/>
      </rPr>
      <t/>
    </r>
  </si>
  <si>
    <r>
      <t>LESS TOTAL TEST YEAR AMORTIZATION</t>
    </r>
    <r>
      <rPr>
        <sz val="10"/>
        <color rgb="FF0000CC"/>
        <rFont val="Times New Roman"/>
        <family val="1"/>
      </rPr>
      <t xml:space="preserve"> (DEFERRED COSTS &amp; RECOVERIES)</t>
    </r>
  </si>
  <si>
    <r>
      <t xml:space="preserve">  ENVIRONMENTAL REMEDIATION COSTS </t>
    </r>
    <r>
      <rPr>
        <sz val="10"/>
        <color rgb="FF0000FF"/>
        <rFont val="Calibri"/>
        <family val="2"/>
      </rPr>
      <t/>
    </r>
  </si>
  <si>
    <t>2018 EXPEDITED RATE CASE (ERF) UE-180899</t>
  </si>
  <si>
    <t>2018 EXPEDITED RATE CASE (ERF) UE-180900</t>
  </si>
  <si>
    <t>#18239042 (Order #40730302)</t>
  </si>
  <si>
    <t>#18230312 (Order #40730303)</t>
  </si>
  <si>
    <t xml:space="preserve">ELECTRIC ENVIRONMENTAL REMEDIATION </t>
  </si>
  <si>
    <t>#18239171</t>
  </si>
  <si>
    <t>#18230431</t>
  </si>
  <si>
    <t>#18239042 (Order #40730022)</t>
  </si>
  <si>
    <t>#18230312 (Order #40730023)</t>
  </si>
  <si>
    <t>#22841001 (PRORATE)</t>
  </si>
  <si>
    <r>
      <t>ENVIRONMENTAL AMORTIZATION (</t>
    </r>
    <r>
      <rPr>
        <sz val="9"/>
        <color rgb="FF0000CC"/>
        <rFont val="Times New Roman"/>
        <family val="1"/>
      </rPr>
      <t>DEFERRED COSTS &amp; RECOVERIES</t>
    </r>
    <r>
      <rPr>
        <sz val="11"/>
        <rFont val="Times New Roman"/>
        <family val="1"/>
      </rPr>
      <t>)</t>
    </r>
  </si>
  <si>
    <t>Per Approved in 2017GRC (Docket UE-170033 &amp; UG-170034)</t>
  </si>
  <si>
    <t>DEFERRED COSTS APPROVED IN 2017 GRC BALANCE</t>
  </si>
  <si>
    <t>TOTAL DEFERRED COSTS AS OF DEC 2018</t>
  </si>
  <si>
    <t xml:space="preserve">SHARE OF DEFERRED UNASSIGNED RECOVERIES IN 2017 GRC </t>
  </si>
  <si>
    <t xml:space="preserve">TOTAL SHARE OF DEFERRED UNASSIGNED RECOVERIES </t>
  </si>
  <si>
    <t>ck</t>
  </si>
  <si>
    <t>SHARE OF DEFERRED UNASSIGNED RECOVERIES AFTER 2017 GRC AS OF DEC 2018</t>
  </si>
  <si>
    <t>DEFERRED COSTS ADDITIONS AFTER 2017 GRC AS OF DEC 2018</t>
  </si>
  <si>
    <t>AMORTIZATION</t>
  </si>
  <si>
    <t>Amortization starts May 2020 and ends April 2025 (60 months)</t>
  </si>
  <si>
    <t xml:space="preserve">TOTAL RATE YEAR AMORTIZATION ENVIRONMENTAL </t>
  </si>
  <si>
    <t>ELECTRIC SUMMARY PROFORMA AMORTIZATION</t>
  </si>
  <si>
    <t>GAS SUMMARY PROFORMA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</si>
</sst>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&quot;$&quot;* #,##0_);_(&quot;$&quot;* \(#,##0\);_(&quot;$&quot;* &quot;-&quot;??_);_(@_)"/>
    <numFmt numFmtId="167" formatCode="mm/dd/yy;@"/>
    <numFmt numFmtId="168" formatCode="yyyy"/>
    <numFmt numFmtId="169" formatCode="0.0000%"/>
    <numFmt numFmtId="170" formatCode="0.0000000%"/>
    <numFmt numFmtId="171" formatCode="0.00000%"/>
  </numFmts>
  <fonts count="56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sz val="10"/>
      <color rgb="FF0000CC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name val="Helv"/>
    </font>
    <font>
      <b/>
      <u/>
      <sz val="10"/>
      <name val="Times New Roman"/>
      <family val="1"/>
    </font>
    <font>
      <sz val="8.8000000000000007"/>
      <name val="Symbol"/>
      <family val="1"/>
      <charset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CC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FF"/>
      <name val="Arial"/>
      <family val="2"/>
    </font>
    <font>
      <i/>
      <sz val="10"/>
      <name val="Arial"/>
      <family val="2"/>
    </font>
    <font>
      <b/>
      <sz val="14"/>
      <color rgb="FFFF0000"/>
      <name val="Times New Roman"/>
      <family val="1"/>
    </font>
    <font>
      <b/>
      <sz val="10"/>
      <name val="Courier"/>
      <family val="3"/>
    </font>
    <font>
      <u val="singleAccounting"/>
      <sz val="10"/>
      <color theme="1"/>
      <name val="Arial"/>
      <family val="2"/>
    </font>
    <font>
      <sz val="10"/>
      <color rgb="FFFF0000"/>
      <name val="Courier"/>
      <family val="3"/>
    </font>
    <font>
      <u/>
      <sz val="10"/>
      <color theme="1"/>
      <name val="Arial"/>
      <family val="2"/>
    </font>
    <font>
      <b/>
      <sz val="16"/>
      <color theme="0"/>
      <name val="Calibri"/>
      <family val="2"/>
      <scheme val="minor"/>
    </font>
    <font>
      <b/>
      <sz val="11"/>
      <name val="Times New Roman"/>
      <family val="1"/>
    </font>
    <font>
      <b/>
      <sz val="8"/>
      <color rgb="FF0000CC"/>
      <name val="Times New Roman"/>
      <family val="1"/>
    </font>
    <font>
      <sz val="11"/>
      <name val="Times New Roman"/>
      <family val="1"/>
    </font>
    <font>
      <sz val="9"/>
      <color rgb="FF0000CC"/>
      <name val="Times New Roman"/>
      <family val="1"/>
    </font>
    <font>
      <b/>
      <sz val="8"/>
      <color rgb="FF0000FF"/>
      <name val="Arial"/>
      <family val="2"/>
    </font>
    <font>
      <b/>
      <sz val="8"/>
      <color indexed="10"/>
      <name val="Arial"/>
      <family val="2"/>
    </font>
    <font>
      <u val="singleAccounting"/>
      <sz val="10"/>
      <name val="Arial"/>
      <family val="2"/>
    </font>
    <font>
      <u/>
      <sz val="10"/>
      <color rgb="FF0000CC"/>
      <name val="Times New Roman"/>
      <family val="1"/>
    </font>
    <font>
      <sz val="10"/>
      <color rgb="FF0000FF"/>
      <name val="Calibri"/>
      <family val="2"/>
    </font>
    <font>
      <sz val="10"/>
      <color rgb="FF0000CC"/>
      <name val="Times New Roman"/>
      <family val="1"/>
    </font>
    <font>
      <sz val="11"/>
      <color rgb="FFFF0000"/>
      <name val="Times New Roman"/>
      <family val="1"/>
    </font>
    <font>
      <u val="singleAccounting"/>
      <sz val="10"/>
      <name val="Times New Roman"/>
      <family val="1"/>
    </font>
    <font>
      <u/>
      <sz val="10"/>
      <name val="Times New Roman"/>
      <family val="1"/>
    </font>
    <font>
      <b/>
      <sz val="10"/>
      <color rgb="FF0000CC"/>
      <name val="Arial"/>
      <family val="2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39" fontId="0" fillId="0" borderId="0"/>
  </cellStyleXfs>
  <cellXfs count="652">
    <xf numFmtId="39" fontId="0" fillId="0" borderId="0" xfId="0"/>
    <xf numFmtId="37" fontId="7" fillId="0" borderId="0" xfId="0" applyNumberFormat="1" applyFont="1" applyFill="1"/>
    <xf numFmtId="39" fontId="7" fillId="0" borderId="0" xfId="0" applyFont="1" applyFill="1"/>
    <xf numFmtId="0" fontId="15" fillId="0" borderId="0" xfId="0" applyNumberFormat="1" applyFont="1" applyFill="1" applyAlignment="1"/>
    <xf numFmtId="165" fontId="16" fillId="0" borderId="0" xfId="0" applyNumberFormat="1" applyFont="1" applyFill="1" applyAlignment="1">
      <alignment horizontal="right"/>
    </xf>
    <xf numFmtId="0" fontId="18" fillId="0" borderId="0" xfId="0" applyNumberFormat="1" applyFont="1" applyFill="1" applyAlignment="1">
      <alignment horizontal="center"/>
    </xf>
    <xf numFmtId="14" fontId="15" fillId="0" borderId="0" xfId="0" applyNumberFormat="1" applyFont="1" applyFill="1" applyAlignment="1"/>
    <xf numFmtId="39" fontId="0" fillId="0" borderId="0" xfId="0" applyFill="1"/>
    <xf numFmtId="0" fontId="24" fillId="0" borderId="0" xfId="0" applyNumberFormat="1" applyFont="1"/>
    <xf numFmtId="0" fontId="4" fillId="0" borderId="0" xfId="0" applyNumberFormat="1" applyFont="1" applyFill="1"/>
    <xf numFmtId="0" fontId="4" fillId="0" borderId="0" xfId="0" applyNumberFormat="1" applyFont="1"/>
    <xf numFmtId="0" fontId="24" fillId="0" borderId="0" xfId="0" applyNumberFormat="1" applyFont="1" applyFill="1"/>
    <xf numFmtId="166" fontId="0" fillId="0" borderId="0" xfId="0" applyNumberFormat="1" applyFont="1" applyFill="1"/>
    <xf numFmtId="166" fontId="0" fillId="0" borderId="0" xfId="0" applyNumberFormat="1" applyFont="1"/>
    <xf numFmtId="166" fontId="7" fillId="0" borderId="0" xfId="0" applyNumberFormat="1" applyFont="1" applyFill="1"/>
    <xf numFmtId="0" fontId="30" fillId="0" borderId="0" xfId="0" applyNumberFormat="1" applyFont="1"/>
    <xf numFmtId="0" fontId="26" fillId="0" borderId="0" xfId="0" applyNumberFormat="1" applyFont="1" applyFill="1"/>
    <xf numFmtId="0" fontId="26" fillId="0" borderId="0" xfId="0" applyNumberFormat="1" applyFont="1" applyFill="1" applyAlignment="1">
      <alignment horizontal="center"/>
    </xf>
    <xf numFmtId="0" fontId="30" fillId="0" borderId="0" xfId="0" applyNumberFormat="1" applyFont="1" applyFill="1"/>
    <xf numFmtId="37" fontId="24" fillId="0" borderId="0" xfId="0" applyNumberFormat="1" applyFont="1" applyFill="1"/>
    <xf numFmtId="0" fontId="28" fillId="0" borderId="0" xfId="0" applyNumberFormat="1" applyFont="1"/>
    <xf numFmtId="37" fontId="13" fillId="0" borderId="0" xfId="0" applyNumberFormat="1" applyFont="1" applyFill="1"/>
    <xf numFmtId="39" fontId="14" fillId="0" borderId="0" xfId="0" applyFont="1" applyFill="1" applyAlignment="1">
      <alignment horizontal="center"/>
    </xf>
    <xf numFmtId="0" fontId="23" fillId="0" borderId="0" xfId="0" applyNumberFormat="1" applyFont="1" applyFill="1"/>
    <xf numFmtId="37" fontId="6" fillId="0" borderId="0" xfId="0" applyNumberFormat="1" applyFont="1" applyFill="1"/>
    <xf numFmtId="166" fontId="6" fillId="0" borderId="1" xfId="0" applyNumberFormat="1" applyFont="1" applyFill="1" applyBorder="1" applyAlignment="1">
      <alignment horizontal="center" wrapText="1"/>
    </xf>
    <xf numFmtId="0" fontId="31" fillId="0" borderId="0" xfId="0" applyNumberFormat="1" applyFont="1" applyFill="1"/>
    <xf numFmtId="0" fontId="24" fillId="0" borderId="0" xfId="0" applyNumberFormat="1" applyFont="1" applyAlignment="1">
      <alignment horizontal="centerContinuous"/>
    </xf>
    <xf numFmtId="0" fontId="3" fillId="0" borderId="0" xfId="0" applyNumberFormat="1" applyFont="1"/>
    <xf numFmtId="0" fontId="32" fillId="0" borderId="0" xfId="0" applyNumberFormat="1" applyFont="1" applyAlignment="1">
      <alignment horizontal="centerContinuous"/>
    </xf>
    <xf numFmtId="0" fontId="30" fillId="0" borderId="0" xfId="0" applyNumberFormat="1" applyFont="1" applyAlignment="1">
      <alignment horizontal="centerContinuous"/>
    </xf>
    <xf numFmtId="0" fontId="26" fillId="0" borderId="0" xfId="0" applyNumberFormat="1" applyFont="1"/>
    <xf numFmtId="0" fontId="30" fillId="0" borderId="0" xfId="0" applyNumberFormat="1" applyFont="1" applyAlignment="1">
      <alignment horizontal="left"/>
    </xf>
    <xf numFmtId="0" fontId="30" fillId="0" borderId="0" xfId="0" applyNumberFormat="1" applyFont="1"/>
    <xf numFmtId="0" fontId="30" fillId="0" borderId="0" xfId="0" applyNumberFormat="1" applyFont="1" applyFill="1"/>
    <xf numFmtId="0" fontId="30" fillId="3" borderId="15" xfId="0" applyNumberFormat="1" applyFont="1" applyFill="1" applyBorder="1" applyAlignment="1">
      <alignment horizontal="center" wrapText="1"/>
    </xf>
    <xf numFmtId="0" fontId="30" fillId="3" borderId="16" xfId="0" applyNumberFormat="1" applyFont="1" applyFill="1" applyBorder="1" applyAlignment="1">
      <alignment horizontal="center" wrapText="1"/>
    </xf>
    <xf numFmtId="0" fontId="30" fillId="3" borderId="17" xfId="0" applyNumberFormat="1" applyFont="1" applyFill="1" applyBorder="1" applyAlignment="1">
      <alignment horizontal="center"/>
    </xf>
    <xf numFmtId="0" fontId="30" fillId="3" borderId="18" xfId="0" applyNumberFormat="1" applyFont="1" applyFill="1" applyBorder="1" applyAlignment="1">
      <alignment horizontal="center" wrapText="1"/>
    </xf>
    <xf numFmtId="17" fontId="30" fillId="4" borderId="19" xfId="0" applyNumberFormat="1" applyFont="1" applyFill="1" applyBorder="1" applyAlignment="1">
      <alignment horizontal="center" wrapText="1"/>
    </xf>
    <xf numFmtId="17" fontId="30" fillId="3" borderId="17" xfId="0" applyNumberFormat="1" applyFont="1" applyFill="1" applyBorder="1" applyAlignment="1">
      <alignment horizontal="center" wrapText="1"/>
    </xf>
    <xf numFmtId="17" fontId="30" fillId="3" borderId="20" xfId="0" applyNumberFormat="1" applyFont="1" applyFill="1" applyBorder="1" applyAlignment="1">
      <alignment horizontal="center" wrapText="1"/>
    </xf>
    <xf numFmtId="17" fontId="30" fillId="3" borderId="19" xfId="0" applyNumberFormat="1" applyFont="1" applyFill="1" applyBorder="1" applyAlignment="1">
      <alignment horizontal="center" wrapText="1"/>
    </xf>
    <xf numFmtId="17" fontId="30" fillId="3" borderId="21" xfId="0" applyNumberFormat="1" applyFont="1" applyFill="1" applyBorder="1" applyAlignment="1">
      <alignment horizontal="center" wrapText="1"/>
    </xf>
    <xf numFmtId="0" fontId="26" fillId="0" borderId="0" xfId="0" applyNumberFormat="1" applyFont="1" applyAlignment="1">
      <alignment horizontal="center" vertical="center" wrapText="1"/>
    </xf>
    <xf numFmtId="49" fontId="26" fillId="0" borderId="22" xfId="0" applyNumberFormat="1" applyFont="1" applyBorder="1" applyAlignment="1">
      <alignment horizontal="center" vertical="top"/>
    </xf>
    <xf numFmtId="49" fontId="26" fillId="0" borderId="23" xfId="0" applyNumberFormat="1" applyFont="1" applyFill="1" applyBorder="1" applyAlignment="1">
      <alignment horizontal="center" vertical="top"/>
    </xf>
    <xf numFmtId="0" fontId="26" fillId="0" borderId="24" xfId="0" applyNumberFormat="1" applyFont="1" applyFill="1" applyBorder="1" applyAlignment="1">
      <alignment vertical="top"/>
    </xf>
    <xf numFmtId="0" fontId="26" fillId="0" borderId="25" xfId="0" applyNumberFormat="1" applyFont="1" applyBorder="1" applyAlignment="1">
      <alignment horizontal="center" vertical="top"/>
    </xf>
    <xf numFmtId="0" fontId="26" fillId="0" borderId="26" xfId="0" applyNumberFormat="1" applyFont="1" applyFill="1" applyBorder="1" applyAlignment="1">
      <alignment horizontal="center" vertical="top"/>
    </xf>
    <xf numFmtId="0" fontId="26" fillId="0" borderId="27" xfId="0" applyNumberFormat="1" applyFont="1" applyFill="1" applyBorder="1" applyAlignment="1">
      <alignment horizontal="center" vertical="top"/>
    </xf>
    <xf numFmtId="43" fontId="34" fillId="0" borderId="22" xfId="0" applyNumberFormat="1" applyFont="1" applyFill="1" applyBorder="1" applyAlignment="1" applyProtection="1">
      <alignment horizontal="justify" vertical="top"/>
    </xf>
    <xf numFmtId="0" fontId="26" fillId="0" borderId="34" xfId="0" applyNumberFormat="1" applyFont="1" applyBorder="1" applyAlignment="1">
      <alignment horizontal="center" vertical="top"/>
    </xf>
    <xf numFmtId="17" fontId="26" fillId="0" borderId="35" xfId="0" applyNumberFormat="1" applyFont="1" applyFill="1" applyBorder="1" applyAlignment="1">
      <alignment horizontal="center" vertical="top"/>
    </xf>
    <xf numFmtId="17" fontId="26" fillId="0" borderId="34" xfId="0" applyNumberFormat="1" applyFont="1" applyFill="1" applyBorder="1" applyAlignment="1">
      <alignment horizontal="center" vertical="top"/>
    </xf>
    <xf numFmtId="39" fontId="8" fillId="0" borderId="24" xfId="0" applyFont="1" applyFill="1" applyBorder="1" applyAlignment="1" applyProtection="1">
      <alignment horizontal="left" vertical="top"/>
    </xf>
    <xf numFmtId="0" fontId="26" fillId="0" borderId="41" xfId="0" applyNumberFormat="1" applyFont="1" applyBorder="1" applyAlignment="1">
      <alignment horizontal="center" vertical="top"/>
    </xf>
    <xf numFmtId="167" fontId="26" fillId="0" borderId="42" xfId="0" applyNumberFormat="1" applyFont="1" applyFill="1" applyBorder="1" applyAlignment="1">
      <alignment horizontal="center" vertical="top"/>
    </xf>
    <xf numFmtId="167" fontId="26" fillId="0" borderId="41" xfId="0" applyNumberFormat="1" applyFont="1" applyFill="1" applyBorder="1" applyAlignment="1">
      <alignment horizontal="center" vertical="top"/>
    </xf>
    <xf numFmtId="43" fontId="12" fillId="5" borderId="10" xfId="0" applyNumberFormat="1" applyFont="1" applyFill="1" applyBorder="1" applyAlignment="1">
      <alignment horizontal="center" vertical="top"/>
    </xf>
    <xf numFmtId="43" fontId="12" fillId="5" borderId="48" xfId="0" applyNumberFormat="1" applyFont="1" applyFill="1" applyBorder="1" applyAlignment="1">
      <alignment horizontal="center" vertical="top"/>
    </xf>
    <xf numFmtId="43" fontId="12" fillId="5" borderId="0" xfId="0" applyNumberFormat="1" applyFont="1" applyFill="1" applyBorder="1" applyAlignment="1">
      <alignment horizontal="center" vertical="top"/>
    </xf>
    <xf numFmtId="0" fontId="26" fillId="5" borderId="27" xfId="0" applyNumberFormat="1" applyFont="1" applyFill="1" applyBorder="1" applyAlignment="1">
      <alignment horizontal="center" vertical="top"/>
    </xf>
    <xf numFmtId="167" fontId="12" fillId="5" borderId="49" xfId="0" applyNumberFormat="1" applyFont="1" applyFill="1" applyBorder="1" applyAlignment="1">
      <alignment horizontal="center" vertical="top"/>
    </xf>
    <xf numFmtId="167" fontId="12" fillId="5" borderId="50" xfId="0" applyNumberFormat="1" applyFont="1" applyFill="1" applyBorder="1" applyAlignment="1">
      <alignment horizontal="center" vertical="top"/>
    </xf>
    <xf numFmtId="0" fontId="12" fillId="0" borderId="0" xfId="0" applyNumberFormat="1" applyFont="1"/>
    <xf numFmtId="49" fontId="26" fillId="0" borderId="22" xfId="0" applyNumberFormat="1" applyFont="1" applyFill="1" applyBorder="1" applyAlignment="1">
      <alignment horizontal="center" vertical="top"/>
    </xf>
    <xf numFmtId="0" fontId="26" fillId="0" borderId="0" xfId="0" applyNumberFormat="1" applyFont="1" applyBorder="1"/>
    <xf numFmtId="0" fontId="26" fillId="0" borderId="56" xfId="0" applyNumberFormat="1" applyFont="1" applyBorder="1" applyAlignment="1">
      <alignment horizontal="center" vertical="top"/>
    </xf>
    <xf numFmtId="49" fontId="26" fillId="0" borderId="60" xfId="0" applyNumberFormat="1" applyFont="1" applyFill="1" applyBorder="1" applyAlignment="1">
      <alignment horizontal="center" vertical="top"/>
    </xf>
    <xf numFmtId="49" fontId="26" fillId="0" borderId="61" xfId="0" applyNumberFormat="1" applyFont="1" applyFill="1" applyBorder="1" applyAlignment="1">
      <alignment horizontal="center" vertical="top"/>
    </xf>
    <xf numFmtId="39" fontId="8" fillId="0" borderId="44" xfId="0" applyFont="1" applyFill="1" applyBorder="1" applyAlignment="1" applyProtection="1">
      <alignment horizontal="left" vertical="top"/>
    </xf>
    <xf numFmtId="0" fontId="26" fillId="0" borderId="42" xfId="0" applyNumberFormat="1" applyFont="1" applyFill="1" applyBorder="1" applyAlignment="1">
      <alignment horizontal="center" vertical="top"/>
    </xf>
    <xf numFmtId="0" fontId="26" fillId="0" borderId="41" xfId="0" applyNumberFormat="1" applyFont="1" applyFill="1" applyBorder="1" applyAlignment="1">
      <alignment horizontal="center" vertical="top"/>
    </xf>
    <xf numFmtId="0" fontId="26" fillId="5" borderId="50" xfId="0" applyNumberFormat="1" applyFont="1" applyFill="1" applyBorder="1" applyAlignment="1">
      <alignment horizontal="center" vertical="top"/>
    </xf>
    <xf numFmtId="0" fontId="26" fillId="5" borderId="49" xfId="0" applyNumberFormat="1" applyFont="1" applyFill="1" applyBorder="1" applyAlignment="1">
      <alignment horizontal="center" vertical="top"/>
    </xf>
    <xf numFmtId="49" fontId="26" fillId="0" borderId="23" xfId="0" applyNumberFormat="1" applyFont="1" applyFill="1" applyBorder="1" applyAlignment="1">
      <alignment horizontal="center"/>
    </xf>
    <xf numFmtId="0" fontId="26" fillId="0" borderId="24" xfId="0" applyNumberFormat="1" applyFont="1" applyFill="1" applyBorder="1"/>
    <xf numFmtId="0" fontId="26" fillId="0" borderId="50" xfId="0" applyNumberFormat="1" applyFont="1" applyBorder="1" applyAlignment="1">
      <alignment horizontal="center" vertical="top"/>
    </xf>
    <xf numFmtId="0" fontId="26" fillId="0" borderId="62" xfId="0" applyNumberFormat="1" applyFont="1" applyFill="1" applyBorder="1" applyAlignment="1">
      <alignment horizontal="center" vertical="top"/>
    </xf>
    <xf numFmtId="0" fontId="26" fillId="0" borderId="63" xfId="0" applyNumberFormat="1" applyFont="1" applyFill="1" applyBorder="1" applyAlignment="1">
      <alignment horizontal="center" vertical="top"/>
    </xf>
    <xf numFmtId="0" fontId="26" fillId="0" borderId="64" xfId="0" applyNumberFormat="1" applyFont="1" applyFill="1" applyBorder="1" applyAlignment="1">
      <alignment vertical="top"/>
    </xf>
    <xf numFmtId="0" fontId="26" fillId="0" borderId="65" xfId="0" applyNumberFormat="1" applyFont="1" applyFill="1" applyBorder="1" applyAlignment="1">
      <alignment vertical="top"/>
    </xf>
    <xf numFmtId="0" fontId="30" fillId="0" borderId="44" xfId="0" applyNumberFormat="1" applyFont="1" applyFill="1" applyBorder="1" applyAlignment="1">
      <alignment vertical="top"/>
    </xf>
    <xf numFmtId="0" fontId="26" fillId="0" borderId="41" xfId="0" applyNumberFormat="1" applyFont="1" applyFill="1" applyBorder="1" applyAlignment="1">
      <alignment vertical="top"/>
    </xf>
    <xf numFmtId="0" fontId="26" fillId="0" borderId="42" xfId="0" applyNumberFormat="1" applyFont="1" applyFill="1" applyBorder="1" applyAlignment="1">
      <alignment vertical="top"/>
    </xf>
    <xf numFmtId="49" fontId="7" fillId="0" borderId="10" xfId="0" applyNumberFormat="1" applyFont="1" applyFill="1" applyBorder="1" applyAlignment="1">
      <alignment horizontal="center"/>
    </xf>
    <xf numFmtId="49" fontId="9" fillId="0" borderId="23" xfId="0" applyNumberFormat="1" applyFont="1" applyFill="1" applyBorder="1" applyAlignment="1">
      <alignment horizontal="center" vertical="top"/>
    </xf>
    <xf numFmtId="49" fontId="9" fillId="0" borderId="23" xfId="0" applyNumberFormat="1" applyFont="1" applyFill="1" applyBorder="1" applyAlignment="1">
      <alignment horizontal="center"/>
    </xf>
    <xf numFmtId="0" fontId="26" fillId="0" borderId="0" xfId="0" applyNumberFormat="1" applyFont="1" applyFill="1"/>
    <xf numFmtId="0" fontId="26" fillId="0" borderId="63" xfId="0" applyNumberFormat="1" applyFont="1" applyFill="1" applyBorder="1" applyAlignment="1">
      <alignment vertical="top" wrapText="1"/>
    </xf>
    <xf numFmtId="0" fontId="26" fillId="0" borderId="35" xfId="0" applyNumberFormat="1" applyFont="1" applyBorder="1" applyAlignment="1">
      <alignment horizontal="center" vertical="top"/>
    </xf>
    <xf numFmtId="0" fontId="30" fillId="0" borderId="24" xfId="0" applyNumberFormat="1" applyFont="1" applyFill="1" applyBorder="1" applyAlignment="1">
      <alignment vertical="top"/>
    </xf>
    <xf numFmtId="0" fontId="26" fillId="5" borderId="26" xfId="0" applyNumberFormat="1" applyFont="1" applyFill="1" applyBorder="1" applyAlignment="1">
      <alignment horizontal="center" vertical="top"/>
    </xf>
    <xf numFmtId="0" fontId="26" fillId="0" borderId="50" xfId="0" applyNumberFormat="1" applyFont="1" applyFill="1" applyBorder="1" applyAlignment="1">
      <alignment horizontal="center" vertical="top" wrapText="1"/>
    </xf>
    <xf numFmtId="0" fontId="26" fillId="0" borderId="41" xfId="0" applyNumberFormat="1" applyFont="1" applyFill="1" applyBorder="1" applyAlignment="1">
      <alignment horizontal="center" vertical="top" wrapText="1"/>
    </xf>
    <xf numFmtId="49" fontId="26" fillId="0" borderId="22" xfId="0" applyNumberFormat="1" applyFont="1" applyFill="1" applyBorder="1" applyAlignment="1">
      <alignment vertical="top"/>
    </xf>
    <xf numFmtId="0" fontId="7" fillId="0" borderId="0" xfId="0" applyNumberFormat="1" applyFont="1" applyFill="1" applyAlignment="1" applyProtection="1">
      <alignment horizontal="left" wrapText="1"/>
    </xf>
    <xf numFmtId="0" fontId="26" fillId="0" borderId="50" xfId="0" applyNumberFormat="1" applyFont="1" applyFill="1" applyBorder="1" applyAlignment="1">
      <alignment vertical="top" wrapText="1"/>
    </xf>
    <xf numFmtId="17" fontId="26" fillId="0" borderId="62" xfId="0" applyNumberFormat="1" applyFont="1" applyFill="1" applyBorder="1" applyAlignment="1">
      <alignment horizontal="center" vertical="top"/>
    </xf>
    <xf numFmtId="0" fontId="26" fillId="0" borderId="27" xfId="0" applyNumberFormat="1" applyFont="1" applyFill="1" applyBorder="1" applyAlignment="1">
      <alignment horizontal="center" vertical="top" wrapText="1"/>
    </xf>
    <xf numFmtId="0" fontId="26" fillId="0" borderId="26" xfId="0" applyNumberFormat="1" applyFont="1" applyFill="1" applyBorder="1" applyAlignment="1">
      <alignment horizontal="center" vertical="top" wrapText="1"/>
    </xf>
    <xf numFmtId="0" fontId="26" fillId="0" borderId="75" xfId="0" applyNumberFormat="1" applyFont="1" applyFill="1" applyBorder="1" applyAlignment="1">
      <alignment horizontal="center" vertical="top" wrapText="1"/>
    </xf>
    <xf numFmtId="0" fontId="26" fillId="0" borderId="27" xfId="0" applyNumberFormat="1" applyFont="1" applyFill="1" applyBorder="1" applyAlignment="1">
      <alignment vertical="top" wrapText="1"/>
    </xf>
    <xf numFmtId="0" fontId="26" fillId="0" borderId="76" xfId="0" applyNumberFormat="1" applyFont="1" applyFill="1" applyBorder="1" applyAlignment="1">
      <alignment vertical="top"/>
    </xf>
    <xf numFmtId="0" fontId="26" fillId="0" borderId="22" xfId="0" applyNumberFormat="1" applyFont="1" applyBorder="1" applyAlignment="1">
      <alignment horizontal="left" vertical="top"/>
    </xf>
    <xf numFmtId="0" fontId="26" fillId="0" borderId="23" xfId="0" applyNumberFormat="1" applyFont="1" applyFill="1" applyBorder="1" applyAlignment="1">
      <alignment vertical="top"/>
    </xf>
    <xf numFmtId="0" fontId="26" fillId="0" borderId="64" xfId="0" applyNumberFormat="1" applyFont="1" applyBorder="1" applyAlignment="1">
      <alignment vertical="top"/>
    </xf>
    <xf numFmtId="0" fontId="26" fillId="0" borderId="65" xfId="0" applyNumberFormat="1" applyFont="1" applyBorder="1" applyAlignment="1">
      <alignment vertical="top"/>
    </xf>
    <xf numFmtId="0" fontId="26" fillId="0" borderId="35" xfId="0" applyNumberFormat="1" applyFont="1" applyFill="1" applyBorder="1" applyAlignment="1">
      <alignment horizontal="center" vertical="top"/>
    </xf>
    <xf numFmtId="0" fontId="26" fillId="0" borderId="41" xfId="0" applyNumberFormat="1" applyFont="1" applyBorder="1" applyAlignment="1">
      <alignment vertical="top"/>
    </xf>
    <xf numFmtId="0" fontId="26" fillId="0" borderId="26" xfId="0" applyNumberFormat="1" applyFont="1" applyBorder="1" applyAlignment="1">
      <alignment vertical="top"/>
    </xf>
    <xf numFmtId="0" fontId="26" fillId="0" borderId="63" xfId="0" applyNumberFormat="1" applyFont="1" applyFill="1" applyBorder="1" applyAlignment="1">
      <alignment vertical="top"/>
    </xf>
    <xf numFmtId="0" fontId="26" fillId="0" borderId="49" xfId="0" applyNumberFormat="1" applyFont="1" applyFill="1" applyBorder="1" applyAlignment="1">
      <alignment horizontal="center" vertical="top"/>
    </xf>
    <xf numFmtId="0" fontId="26" fillId="0" borderId="50" xfId="0" applyNumberFormat="1" applyFont="1" applyFill="1" applyBorder="1" applyAlignment="1">
      <alignment horizontal="center" vertical="top"/>
    </xf>
    <xf numFmtId="0" fontId="26" fillId="0" borderId="41" xfId="0" applyNumberFormat="1" applyFont="1" applyFill="1" applyBorder="1" applyAlignment="1">
      <alignment vertical="top" wrapText="1"/>
    </xf>
    <xf numFmtId="164" fontId="30" fillId="0" borderId="0" xfId="0" applyNumberFormat="1" applyFont="1" applyFill="1" applyBorder="1"/>
    <xf numFmtId="0" fontId="26" fillId="0" borderId="22" xfId="0" applyNumberFormat="1" applyFont="1" applyBorder="1" applyAlignment="1">
      <alignment vertical="top"/>
    </xf>
    <xf numFmtId="0" fontId="26" fillId="0" borderId="27" xfId="0" applyNumberFormat="1" applyFont="1" applyBorder="1" applyAlignment="1">
      <alignment vertical="top"/>
    </xf>
    <xf numFmtId="0" fontId="26" fillId="0" borderId="26" xfId="0" quotePrefix="1" applyNumberFormat="1" applyFont="1" applyBorder="1" applyAlignment="1">
      <alignment horizontal="center" vertical="top"/>
    </xf>
    <xf numFmtId="0" fontId="26" fillId="0" borderId="27" xfId="0" quotePrefix="1" applyNumberFormat="1" applyFont="1" applyBorder="1" applyAlignment="1">
      <alignment horizontal="center" vertical="top"/>
    </xf>
    <xf numFmtId="0" fontId="26" fillId="0" borderId="63" xfId="0" applyNumberFormat="1" applyFont="1" applyBorder="1" applyAlignment="1">
      <alignment vertical="top"/>
    </xf>
    <xf numFmtId="0" fontId="26" fillId="0" borderId="62" xfId="0" quotePrefix="1" applyNumberFormat="1" applyFont="1" applyBorder="1" applyAlignment="1">
      <alignment horizontal="center" vertical="top"/>
    </xf>
    <xf numFmtId="0" fontId="26" fillId="0" borderId="63" xfId="0" quotePrefix="1" applyNumberFormat="1" applyFont="1" applyBorder="1" applyAlignment="1">
      <alignment horizontal="center" vertical="top"/>
    </xf>
    <xf numFmtId="0" fontId="26" fillId="0" borderId="24" xfId="0" applyNumberFormat="1" applyFont="1" applyBorder="1" applyAlignment="1">
      <alignment vertical="top"/>
    </xf>
    <xf numFmtId="0" fontId="26" fillId="0" borderId="62" xfId="0" applyNumberFormat="1" applyFont="1" applyBorder="1" applyAlignment="1">
      <alignment vertical="top"/>
    </xf>
    <xf numFmtId="0" fontId="26" fillId="0" borderId="79" xfId="0" applyNumberFormat="1" applyFont="1" applyBorder="1" applyAlignment="1">
      <alignment horizontal="left" vertical="top"/>
    </xf>
    <xf numFmtId="0" fontId="26" fillId="0" borderId="71" xfId="0" applyNumberFormat="1" applyFont="1" applyFill="1" applyBorder="1" applyAlignment="1">
      <alignment vertical="top"/>
    </xf>
    <xf numFmtId="0" fontId="30" fillId="0" borderId="71" xfId="0" applyNumberFormat="1" applyFont="1" applyBorder="1" applyAlignment="1">
      <alignment vertical="top"/>
    </xf>
    <xf numFmtId="0" fontId="26" fillId="0" borderId="80" xfId="0" applyNumberFormat="1" applyFont="1" applyBorder="1" applyAlignment="1">
      <alignment vertical="top"/>
    </xf>
    <xf numFmtId="43" fontId="26" fillId="5" borderId="84" xfId="0" applyNumberFormat="1" applyFont="1" applyFill="1" applyBorder="1" applyAlignment="1">
      <alignment horizontal="center" vertical="top"/>
    </xf>
    <xf numFmtId="0" fontId="26" fillId="5" borderId="84" xfId="0" applyNumberFormat="1" applyFont="1" applyFill="1" applyBorder="1" applyAlignment="1">
      <alignment horizontal="center" vertical="top"/>
    </xf>
    <xf numFmtId="0" fontId="26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Fill="1"/>
    <xf numFmtId="43" fontId="0" fillId="0" borderId="0" xfId="0" applyNumberFormat="1" applyFont="1"/>
    <xf numFmtId="43" fontId="30" fillId="0" borderId="0" xfId="0" applyNumberFormat="1" applyFont="1"/>
    <xf numFmtId="0" fontId="30" fillId="3" borderId="89" xfId="0" applyNumberFormat="1" applyFont="1" applyFill="1" applyBorder="1" applyAlignment="1">
      <alignment horizontal="center"/>
    </xf>
    <xf numFmtId="0" fontId="30" fillId="3" borderId="19" xfId="0" applyNumberFormat="1" applyFont="1" applyFill="1" applyBorder="1" applyAlignment="1">
      <alignment horizontal="center" wrapText="1"/>
    </xf>
    <xf numFmtId="17" fontId="30" fillId="3" borderId="89" xfId="0" applyNumberFormat="1" applyFont="1" applyFill="1" applyBorder="1" applyAlignment="1">
      <alignment horizontal="center" wrapText="1"/>
    </xf>
    <xf numFmtId="17" fontId="30" fillId="3" borderId="15" xfId="0" applyNumberFormat="1" applyFont="1" applyFill="1" applyBorder="1" applyAlignment="1">
      <alignment horizontal="center" wrapText="1"/>
    </xf>
    <xf numFmtId="43" fontId="26" fillId="0" borderId="0" xfId="0" applyNumberFormat="1" applyFont="1" applyAlignment="1">
      <alignment horizontal="center" vertical="center" wrapText="1"/>
    </xf>
    <xf numFmtId="49" fontId="26" fillId="0" borderId="22" xfId="0" applyNumberFormat="1" applyFont="1" applyFill="1" applyBorder="1" applyAlignment="1">
      <alignment horizontal="center"/>
    </xf>
    <xf numFmtId="0" fontId="26" fillId="0" borderId="25" xfId="0" applyNumberFormat="1" applyFont="1" applyFill="1" applyBorder="1" applyAlignment="1">
      <alignment horizontal="center"/>
    </xf>
    <xf numFmtId="0" fontId="26" fillId="0" borderId="26" xfId="0" applyNumberFormat="1" applyFont="1" applyFill="1" applyBorder="1" applyAlignment="1">
      <alignment horizontal="center"/>
    </xf>
    <xf numFmtId="0" fontId="26" fillId="0" borderId="44" xfId="0" applyNumberFormat="1" applyFont="1" applyFill="1" applyBorder="1" applyAlignment="1">
      <alignment horizontal="center"/>
    </xf>
    <xf numFmtId="43" fontId="26" fillId="0" borderId="0" xfId="0" applyNumberFormat="1" applyFont="1" applyFill="1"/>
    <xf numFmtId="43" fontId="34" fillId="0" borderId="22" xfId="0" applyNumberFormat="1" applyFont="1" applyFill="1" applyBorder="1" applyAlignment="1" applyProtection="1">
      <alignment horizontal="justify"/>
    </xf>
    <xf numFmtId="0" fontId="26" fillId="0" borderId="34" xfId="0" applyNumberFormat="1" applyFont="1" applyFill="1" applyBorder="1" applyAlignment="1">
      <alignment horizontal="center"/>
    </xf>
    <xf numFmtId="17" fontId="26" fillId="0" borderId="35" xfId="0" applyNumberFormat="1" applyFont="1" applyFill="1" applyBorder="1" applyAlignment="1">
      <alignment horizontal="center"/>
    </xf>
    <xf numFmtId="17" fontId="26" fillId="0" borderId="37" xfId="0" applyNumberFormat="1" applyFont="1" applyFill="1" applyBorder="1" applyAlignment="1">
      <alignment horizontal="center"/>
    </xf>
    <xf numFmtId="39" fontId="8" fillId="0" borderId="44" xfId="0" applyFont="1" applyFill="1" applyBorder="1" applyAlignment="1" applyProtection="1">
      <alignment horizontal="left"/>
    </xf>
    <xf numFmtId="0" fontId="26" fillId="0" borderId="41" xfId="0" applyNumberFormat="1" applyFont="1" applyFill="1" applyBorder="1" applyAlignment="1">
      <alignment horizontal="center"/>
    </xf>
    <xf numFmtId="167" fontId="26" fillId="0" borderId="42" xfId="0" applyNumberFormat="1" applyFont="1" applyFill="1" applyBorder="1" applyAlignment="1">
      <alignment horizontal="center"/>
    </xf>
    <xf numFmtId="167" fontId="26" fillId="0" borderId="44" xfId="0" applyNumberFormat="1" applyFont="1" applyFill="1" applyBorder="1" applyAlignment="1">
      <alignment horizontal="center"/>
    </xf>
    <xf numFmtId="0" fontId="12" fillId="5" borderId="22" xfId="0" applyNumberFormat="1" applyFont="1" applyFill="1" applyBorder="1" applyAlignment="1">
      <alignment horizontal="center"/>
    </xf>
    <xf numFmtId="0" fontId="12" fillId="5" borderId="23" xfId="0" applyNumberFormat="1" applyFont="1" applyFill="1" applyBorder="1" applyAlignment="1">
      <alignment horizontal="center"/>
    </xf>
    <xf numFmtId="0" fontId="12" fillId="5" borderId="24" xfId="0" applyNumberFormat="1" applyFont="1" applyFill="1" applyBorder="1" applyAlignment="1">
      <alignment horizontal="center"/>
    </xf>
    <xf numFmtId="0" fontId="12" fillId="5" borderId="27" xfId="0" applyNumberFormat="1" applyFont="1" applyFill="1" applyBorder="1" applyAlignment="1">
      <alignment horizontal="center"/>
    </xf>
    <xf numFmtId="167" fontId="12" fillId="5" borderId="26" xfId="0" applyNumberFormat="1" applyFont="1" applyFill="1" applyBorder="1" applyAlignment="1">
      <alignment horizontal="center"/>
    </xf>
    <xf numFmtId="167" fontId="12" fillId="5" borderId="27" xfId="0" applyNumberFormat="1" applyFont="1" applyFill="1" applyBorder="1" applyAlignment="1">
      <alignment horizontal="center"/>
    </xf>
    <xf numFmtId="43" fontId="12" fillId="0" borderId="0" xfId="0" applyNumberFormat="1" applyFont="1"/>
    <xf numFmtId="49" fontId="26" fillId="0" borderId="60" xfId="0" applyNumberFormat="1" applyFont="1" applyFill="1" applyBorder="1" applyAlignment="1">
      <alignment horizontal="center"/>
    </xf>
    <xf numFmtId="49" fontId="26" fillId="0" borderId="61" xfId="0" applyNumberFormat="1" applyFont="1" applyFill="1" applyBorder="1" applyAlignment="1">
      <alignment horizontal="center"/>
    </xf>
    <xf numFmtId="0" fontId="26" fillId="0" borderId="42" xfId="0" applyNumberFormat="1" applyFont="1" applyFill="1" applyBorder="1" applyAlignment="1">
      <alignment horizontal="center"/>
    </xf>
    <xf numFmtId="0" fontId="26" fillId="5" borderId="50" xfId="0" applyNumberFormat="1" applyFont="1" applyFill="1" applyBorder="1" applyAlignment="1">
      <alignment horizontal="center"/>
    </xf>
    <xf numFmtId="0" fontId="26" fillId="5" borderId="26" xfId="0" applyNumberFormat="1" applyFont="1" applyFill="1" applyBorder="1" applyAlignment="1">
      <alignment horizontal="center"/>
    </xf>
    <xf numFmtId="0" fontId="26" fillId="5" borderId="27" xfId="0" applyNumberFormat="1" applyFont="1" applyFill="1" applyBorder="1" applyAlignment="1">
      <alignment horizontal="center"/>
    </xf>
    <xf numFmtId="43" fontId="26" fillId="0" borderId="0" xfId="0" applyNumberFormat="1" applyFont="1"/>
    <xf numFmtId="0" fontId="26" fillId="0" borderId="63" xfId="0" applyNumberFormat="1" applyFont="1" applyFill="1" applyBorder="1" applyAlignment="1">
      <alignment horizontal="center"/>
    </xf>
    <xf numFmtId="0" fontId="26" fillId="0" borderId="41" xfId="0" applyNumberFormat="1" applyFont="1" applyFill="1" applyBorder="1" applyAlignment="1"/>
    <xf numFmtId="0" fontId="26" fillId="0" borderId="62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/>
    </xf>
    <xf numFmtId="0" fontId="26" fillId="0" borderId="64" xfId="0" applyNumberFormat="1" applyFont="1" applyFill="1" applyBorder="1"/>
    <xf numFmtId="0" fontId="26" fillId="0" borderId="42" xfId="0" applyNumberFormat="1" applyFont="1" applyFill="1" applyBorder="1"/>
    <xf numFmtId="0" fontId="26" fillId="0" borderId="67" xfId="0" applyNumberFormat="1" applyFont="1" applyFill="1" applyBorder="1"/>
    <xf numFmtId="17" fontId="26" fillId="0" borderId="49" xfId="0" applyNumberFormat="1" applyFont="1" applyFill="1" applyBorder="1" applyAlignment="1">
      <alignment horizontal="center"/>
    </xf>
    <xf numFmtId="0" fontId="26" fillId="0" borderId="26" xfId="0" applyNumberFormat="1" applyFont="1" applyFill="1" applyBorder="1"/>
    <xf numFmtId="0" fontId="26" fillId="5" borderId="24" xfId="0" applyNumberFormat="1" applyFont="1" applyFill="1" applyBorder="1" applyAlignment="1">
      <alignment horizontal="center"/>
    </xf>
    <xf numFmtId="49" fontId="7" fillId="0" borderId="61" xfId="0" applyNumberFormat="1" applyFont="1" applyFill="1" applyBorder="1" applyAlignment="1">
      <alignment horizontal="center"/>
    </xf>
    <xf numFmtId="0" fontId="26" fillId="0" borderId="56" xfId="0" applyNumberFormat="1" applyFont="1" applyFill="1" applyBorder="1" applyAlignment="1">
      <alignment horizontal="center"/>
    </xf>
    <xf numFmtId="0" fontId="26" fillId="0" borderId="41" xfId="0" applyNumberFormat="1" applyFont="1" applyFill="1" applyBorder="1"/>
    <xf numFmtId="0" fontId="26" fillId="0" borderId="44" xfId="0" applyNumberFormat="1" applyFont="1" applyFill="1" applyBorder="1"/>
    <xf numFmtId="0" fontId="30" fillId="0" borderId="44" xfId="0" applyNumberFormat="1" applyFont="1" applyFill="1" applyBorder="1"/>
    <xf numFmtId="0" fontId="30" fillId="0" borderId="24" xfId="0" applyNumberFormat="1" applyFont="1" applyFill="1" applyBorder="1"/>
    <xf numFmtId="0" fontId="26" fillId="5" borderId="0" xfId="0" applyNumberFormat="1" applyFont="1" applyFill="1" applyBorder="1" applyAlignment="1">
      <alignment horizontal="center"/>
    </xf>
    <xf numFmtId="0" fontId="26" fillId="0" borderId="27" xfId="0" applyNumberFormat="1" applyFont="1" applyFill="1" applyBorder="1" applyAlignment="1">
      <alignment horizontal="center"/>
    </xf>
    <xf numFmtId="17" fontId="26" fillId="0" borderId="26" xfId="0" applyNumberFormat="1" applyFont="1" applyFill="1" applyBorder="1" applyAlignment="1">
      <alignment horizontal="center"/>
    </xf>
    <xf numFmtId="17" fontId="26" fillId="0" borderId="24" xfId="0" applyNumberFormat="1" applyFont="1" applyFill="1" applyBorder="1" applyAlignment="1">
      <alignment horizontal="center"/>
    </xf>
    <xf numFmtId="17" fontId="26" fillId="0" borderId="76" xfId="0" applyNumberFormat="1" applyFont="1" applyFill="1" applyBorder="1" applyAlignment="1">
      <alignment horizontal="center"/>
    </xf>
    <xf numFmtId="17" fontId="26" fillId="0" borderId="1" xfId="0" applyNumberFormat="1" applyFont="1" applyFill="1" applyBorder="1" applyAlignment="1">
      <alignment horizontal="center"/>
    </xf>
    <xf numFmtId="0" fontId="26" fillId="0" borderId="41" xfId="0" applyNumberFormat="1" applyFont="1" applyFill="1" applyBorder="1" applyAlignment="1">
      <alignment wrapText="1"/>
    </xf>
    <xf numFmtId="0" fontId="26" fillId="0" borderId="22" xfId="0" applyNumberFormat="1" applyFont="1" applyFill="1" applyBorder="1" applyAlignment="1">
      <alignment horizontal="left"/>
    </xf>
    <xf numFmtId="0" fontId="26" fillId="0" borderId="22" xfId="0" applyNumberFormat="1" applyFont="1" applyFill="1" applyBorder="1"/>
    <xf numFmtId="0" fontId="26" fillId="0" borderId="23" xfId="0" applyNumberFormat="1" applyFont="1" applyFill="1" applyBorder="1"/>
    <xf numFmtId="0" fontId="26" fillId="0" borderId="27" xfId="0" applyNumberFormat="1" applyFont="1" applyFill="1" applyBorder="1"/>
    <xf numFmtId="0" fontId="26" fillId="0" borderId="26" xfId="0" quotePrefix="1" applyNumberFormat="1" applyFont="1" applyFill="1" applyBorder="1" applyAlignment="1">
      <alignment horizontal="center"/>
    </xf>
    <xf numFmtId="0" fontId="26" fillId="0" borderId="24" xfId="0" quotePrefix="1" applyNumberFormat="1" applyFont="1" applyFill="1" applyBorder="1" applyAlignment="1">
      <alignment horizontal="center"/>
    </xf>
    <xf numFmtId="0" fontId="26" fillId="0" borderId="24" xfId="0" applyNumberFormat="1" applyFont="1" applyFill="1" applyBorder="1" applyAlignment="1">
      <alignment horizontal="left"/>
    </xf>
    <xf numFmtId="0" fontId="26" fillId="0" borderId="71" xfId="0" quotePrefix="1" applyNumberFormat="1" applyFont="1" applyFill="1" applyBorder="1" applyAlignment="1">
      <alignment horizontal="center"/>
    </xf>
    <xf numFmtId="0" fontId="26" fillId="0" borderId="63" xfId="0" applyNumberFormat="1" applyFont="1" applyFill="1" applyBorder="1"/>
    <xf numFmtId="0" fontId="26" fillId="0" borderId="62" xfId="0" applyNumberFormat="1" applyFont="1" applyFill="1" applyBorder="1"/>
    <xf numFmtId="0" fontId="26" fillId="0" borderId="79" xfId="0" applyNumberFormat="1" applyFont="1" applyFill="1" applyBorder="1" applyAlignment="1">
      <alignment horizontal="left"/>
    </xf>
    <xf numFmtId="0" fontId="26" fillId="0" borderId="71" xfId="0" applyNumberFormat="1" applyFont="1" applyFill="1" applyBorder="1"/>
    <xf numFmtId="0" fontId="30" fillId="0" borderId="71" xfId="0" applyNumberFormat="1" applyFont="1" applyFill="1" applyBorder="1"/>
    <xf numFmtId="0" fontId="26" fillId="0" borderId="34" xfId="0" applyNumberFormat="1" applyFont="1" applyFill="1" applyBorder="1"/>
    <xf numFmtId="0" fontId="26" fillId="0" borderId="35" xfId="0" applyNumberFormat="1" applyFont="1" applyFill="1" applyBorder="1"/>
    <xf numFmtId="0" fontId="26" fillId="0" borderId="91" xfId="0" applyNumberFormat="1" applyFont="1" applyFill="1" applyBorder="1"/>
    <xf numFmtId="0" fontId="26" fillId="5" borderId="93" xfId="0" applyNumberFormat="1" applyFont="1" applyFill="1" applyBorder="1" applyAlignment="1">
      <alignment horizontal="center"/>
    </xf>
    <xf numFmtId="0" fontId="26" fillId="5" borderId="94" xfId="0" applyNumberFormat="1" applyFont="1" applyFill="1" applyBorder="1" applyAlignment="1">
      <alignment horizontal="center"/>
    </xf>
    <xf numFmtId="0" fontId="26" fillId="5" borderId="95" xfId="0" applyNumberFormat="1" applyFont="1" applyFill="1" applyBorder="1" applyAlignment="1">
      <alignment horizontal="center"/>
    </xf>
    <xf numFmtId="0" fontId="26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wrapText="1"/>
    </xf>
    <xf numFmtId="43" fontId="36" fillId="0" borderId="0" xfId="0" applyNumberFormat="1" applyFont="1"/>
    <xf numFmtId="43" fontId="14" fillId="0" borderId="0" xfId="0" applyNumberFormat="1" applyFont="1"/>
    <xf numFmtId="39" fontId="11" fillId="0" borderId="0" xfId="0" applyFont="1" applyFill="1" applyBorder="1" applyAlignment="1">
      <alignment horizontal="left"/>
    </xf>
    <xf numFmtId="164" fontId="26" fillId="0" borderId="0" xfId="0" applyNumberFormat="1" applyFont="1" applyFill="1" applyBorder="1"/>
    <xf numFmtId="164" fontId="30" fillId="5" borderId="44" xfId="0" applyNumberFormat="1" applyFont="1" applyFill="1" applyBorder="1" applyAlignment="1">
      <alignment vertical="top"/>
    </xf>
    <xf numFmtId="164" fontId="26" fillId="0" borderId="1" xfId="0" applyNumberFormat="1" applyFont="1" applyFill="1" applyBorder="1" applyAlignment="1">
      <alignment vertical="top"/>
    </xf>
    <xf numFmtId="164" fontId="26" fillId="0" borderId="55" xfId="0" applyNumberFormat="1" applyFont="1" applyFill="1" applyBorder="1" applyAlignment="1">
      <alignment vertical="top"/>
    </xf>
    <xf numFmtId="164" fontId="10" fillId="5" borderId="54" xfId="0" applyNumberFormat="1" applyFont="1" applyFill="1" applyBorder="1" applyAlignment="1">
      <alignment vertical="top"/>
    </xf>
    <xf numFmtId="164" fontId="10" fillId="5" borderId="53" xfId="0" applyNumberFormat="1" applyFont="1" applyFill="1" applyBorder="1" applyAlignment="1">
      <alignment vertical="top"/>
    </xf>
    <xf numFmtId="164" fontId="10" fillId="5" borderId="52" xfId="0" applyNumberFormat="1" applyFont="1" applyFill="1" applyBorder="1" applyAlignment="1">
      <alignment vertical="top"/>
    </xf>
    <xf numFmtId="164" fontId="10" fillId="5" borderId="0" xfId="0" applyNumberFormat="1" applyFont="1" applyFill="1" applyBorder="1" applyAlignment="1">
      <alignment vertical="top"/>
    </xf>
    <xf numFmtId="164" fontId="12" fillId="5" borderId="0" xfId="0" applyNumberFormat="1" applyFont="1" applyFill="1" applyBorder="1" applyAlignment="1">
      <alignment horizontal="center" vertical="top"/>
    </xf>
    <xf numFmtId="164" fontId="12" fillId="5" borderId="51" xfId="0" applyNumberFormat="1" applyFont="1" applyFill="1" applyBorder="1" applyAlignment="1">
      <alignment horizontal="center" vertical="top"/>
    </xf>
    <xf numFmtId="164" fontId="26" fillId="0" borderId="30" xfId="0" applyNumberFormat="1" applyFont="1" applyFill="1" applyBorder="1"/>
    <xf numFmtId="43" fontId="38" fillId="0" borderId="0" xfId="0" applyNumberFormat="1" applyFont="1" applyAlignment="1">
      <alignment horizontal="left"/>
    </xf>
    <xf numFmtId="164" fontId="30" fillId="0" borderId="81" xfId="0" applyNumberFormat="1" applyFont="1" applyBorder="1" applyAlignment="1">
      <alignment vertical="top"/>
    </xf>
    <xf numFmtId="164" fontId="26" fillId="0" borderId="29" xfId="0" applyNumberFormat="1" applyFont="1" applyFill="1" applyBorder="1" applyAlignment="1">
      <alignment horizontal="center"/>
    </xf>
    <xf numFmtId="164" fontId="26" fillId="0" borderId="31" xfId="0" applyNumberFormat="1" applyFont="1" applyFill="1" applyBorder="1" applyAlignment="1">
      <alignment vertical="top"/>
    </xf>
    <xf numFmtId="164" fontId="3" fillId="0" borderId="0" xfId="0" applyNumberFormat="1" applyFont="1" applyBorder="1"/>
    <xf numFmtId="164" fontId="26" fillId="0" borderId="55" xfId="0" applyNumberFormat="1" applyFont="1" applyFill="1" applyBorder="1"/>
    <xf numFmtId="164" fontId="26" fillId="0" borderId="29" xfId="0" applyNumberFormat="1" applyFont="1" applyFill="1" applyBorder="1"/>
    <xf numFmtId="164" fontId="26" fillId="0" borderId="24" xfId="0" applyNumberFormat="1" applyFont="1" applyFill="1" applyBorder="1"/>
    <xf numFmtId="164" fontId="10" fillId="5" borderId="54" xfId="0" applyNumberFormat="1" applyFont="1" applyFill="1" applyBorder="1"/>
    <xf numFmtId="164" fontId="10" fillId="5" borderId="53" xfId="0" applyNumberFormat="1" applyFont="1" applyFill="1" applyBorder="1"/>
    <xf numFmtId="164" fontId="10" fillId="5" borderId="52" xfId="0" applyNumberFormat="1" applyFont="1" applyFill="1" applyBorder="1"/>
    <xf numFmtId="164" fontId="10" fillId="5" borderId="0" xfId="0" applyNumberFormat="1" applyFont="1" applyFill="1" applyBorder="1"/>
    <xf numFmtId="164" fontId="26" fillId="0" borderId="2" xfId="0" applyNumberFormat="1" applyFont="1" applyFill="1" applyBorder="1"/>
    <xf numFmtId="164" fontId="37" fillId="0" borderId="54" xfId="0" applyNumberFormat="1" applyFont="1" applyFill="1" applyBorder="1"/>
    <xf numFmtId="164" fontId="26" fillId="0" borderId="8" xfId="0" applyNumberFormat="1" applyFont="1" applyFill="1" applyBorder="1"/>
    <xf numFmtId="164" fontId="39" fillId="0" borderId="0" xfId="0" applyNumberFormat="1" applyFont="1" applyFill="1"/>
    <xf numFmtId="164" fontId="37" fillId="0" borderId="0" xfId="0" applyNumberFormat="1" applyFont="1" applyFill="1"/>
    <xf numFmtId="164" fontId="30" fillId="0" borderId="0" xfId="0" applyNumberFormat="1" applyFont="1" applyFill="1"/>
    <xf numFmtId="164" fontId="26" fillId="0" borderId="0" xfId="0" applyNumberFormat="1" applyFont="1" applyFill="1"/>
    <xf numFmtId="164" fontId="10" fillId="5" borderId="12" xfId="0" applyNumberFormat="1" applyFont="1" applyFill="1" applyBorder="1" applyAlignment="1">
      <alignment vertical="top"/>
    </xf>
    <xf numFmtId="164" fontId="30" fillId="5" borderId="88" xfId="0" applyNumberFormat="1" applyFont="1" applyFill="1" applyBorder="1" applyAlignment="1">
      <alignment vertical="top"/>
    </xf>
    <xf numFmtId="164" fontId="10" fillId="5" borderId="2" xfId="0" applyNumberFormat="1" applyFont="1" applyFill="1" applyBorder="1" applyAlignment="1">
      <alignment vertical="top"/>
    </xf>
    <xf numFmtId="164" fontId="30" fillId="5" borderId="2" xfId="0" applyNumberFormat="1" applyFont="1" applyFill="1" applyBorder="1" applyAlignment="1">
      <alignment vertical="top"/>
    </xf>
    <xf numFmtId="164" fontId="10" fillId="5" borderId="87" xfId="0" applyNumberFormat="1" applyFont="1" applyFill="1" applyBorder="1" applyAlignment="1">
      <alignment vertical="top"/>
    </xf>
    <xf numFmtId="164" fontId="30" fillId="5" borderId="84" xfId="0" applyNumberFormat="1" applyFont="1" applyFill="1" applyBorder="1" applyAlignment="1">
      <alignment vertical="top"/>
    </xf>
    <xf numFmtId="164" fontId="30" fillId="5" borderId="86" xfId="0" applyNumberFormat="1" applyFont="1" applyFill="1" applyBorder="1" applyAlignment="1">
      <alignment vertical="top"/>
    </xf>
    <xf numFmtId="164" fontId="10" fillId="5" borderId="84" xfId="0" applyNumberFormat="1" applyFont="1" applyFill="1" applyBorder="1" applyAlignment="1">
      <alignment vertical="top"/>
    </xf>
    <xf numFmtId="164" fontId="26" fillId="5" borderId="84" xfId="0" applyNumberFormat="1" applyFont="1" applyFill="1" applyBorder="1" applyAlignment="1">
      <alignment horizontal="center" vertical="top"/>
    </xf>
    <xf numFmtId="164" fontId="26" fillId="5" borderId="85" xfId="0" applyNumberFormat="1" applyFont="1" applyFill="1" applyBorder="1" applyAlignment="1">
      <alignment horizontal="center" vertical="top"/>
    </xf>
    <xf numFmtId="164" fontId="30" fillId="0" borderId="14" xfId="0" applyNumberFormat="1" applyFont="1" applyBorder="1" applyAlignment="1">
      <alignment vertical="top"/>
    </xf>
    <xf numFmtId="164" fontId="30" fillId="0" borderId="83" xfId="0" applyNumberFormat="1" applyFont="1" applyBorder="1" applyAlignment="1">
      <alignment vertical="top"/>
    </xf>
    <xf numFmtId="164" fontId="30" fillId="0" borderId="5" xfId="0" applyNumberFormat="1" applyFont="1" applyBorder="1" applyAlignment="1">
      <alignment vertical="top"/>
    </xf>
    <xf numFmtId="164" fontId="30" fillId="0" borderId="82" xfId="0" applyNumberFormat="1" applyFont="1" applyBorder="1" applyAlignment="1">
      <alignment vertical="top"/>
    </xf>
    <xf numFmtId="164" fontId="30" fillId="0" borderId="3" xfId="0" applyNumberFormat="1" applyFont="1" applyBorder="1" applyAlignment="1">
      <alignment vertical="top"/>
    </xf>
    <xf numFmtId="164" fontId="30" fillId="0" borderId="78" xfId="0" applyNumberFormat="1" applyFont="1" applyBorder="1" applyAlignment="1">
      <alignment vertical="top"/>
    </xf>
    <xf numFmtId="164" fontId="26" fillId="0" borderId="72" xfId="0" applyNumberFormat="1" applyFont="1" applyFill="1" applyBorder="1" applyAlignment="1">
      <alignment vertical="top"/>
    </xf>
    <xf numFmtId="164" fontId="30" fillId="0" borderId="78" xfId="0" applyNumberFormat="1" applyFont="1" applyFill="1" applyBorder="1" applyAlignment="1">
      <alignment vertical="top"/>
    </xf>
    <xf numFmtId="164" fontId="26" fillId="0" borderId="74" xfId="0" applyNumberFormat="1" applyFont="1" applyFill="1" applyBorder="1" applyAlignment="1">
      <alignment vertical="top"/>
    </xf>
    <xf numFmtId="164" fontId="26" fillId="0" borderId="73" xfId="0" applyNumberFormat="1" applyFont="1" applyFill="1" applyBorder="1" applyAlignment="1">
      <alignment vertical="top"/>
    </xf>
    <xf numFmtId="164" fontId="26" fillId="0" borderId="72" xfId="0" quotePrefix="1" applyNumberFormat="1" applyFont="1" applyFill="1" applyBorder="1" applyAlignment="1">
      <alignment horizontal="center" vertical="top"/>
    </xf>
    <xf numFmtId="164" fontId="26" fillId="0" borderId="71" xfId="0" applyNumberFormat="1" applyFont="1" applyFill="1" applyBorder="1" applyAlignment="1">
      <alignment vertical="top"/>
    </xf>
    <xf numFmtId="164" fontId="26" fillId="0" borderId="71" xfId="0" quotePrefix="1" applyNumberFormat="1" applyFont="1" applyFill="1" applyBorder="1" applyAlignment="1">
      <alignment horizontal="center" vertical="top"/>
    </xf>
    <xf numFmtId="164" fontId="26" fillId="0" borderId="55" xfId="0" quotePrefix="1" applyNumberFormat="1" applyFont="1" applyFill="1" applyBorder="1" applyAlignment="1">
      <alignment horizontal="center" vertical="top"/>
    </xf>
    <xf numFmtId="164" fontId="26" fillId="0" borderId="30" xfId="0" quotePrefix="1" applyNumberFormat="1" applyFont="1" applyFill="1" applyBorder="1" applyAlignment="1">
      <alignment horizontal="center" vertical="top"/>
    </xf>
    <xf numFmtId="164" fontId="26" fillId="0" borderId="29" xfId="0" quotePrefix="1" applyNumberFormat="1" applyFont="1" applyFill="1" applyBorder="1" applyAlignment="1">
      <alignment horizontal="center" vertical="top"/>
    </xf>
    <xf numFmtId="164" fontId="26" fillId="0" borderId="24" xfId="0" quotePrefix="1" applyNumberFormat="1" applyFont="1" applyFill="1" applyBorder="1" applyAlignment="1">
      <alignment horizontal="center" vertical="top"/>
    </xf>
    <xf numFmtId="164" fontId="26" fillId="0" borderId="13" xfId="0" applyNumberFormat="1" applyFont="1" applyFill="1" applyBorder="1" applyAlignment="1">
      <alignment horizontal="center" vertical="top"/>
    </xf>
    <xf numFmtId="164" fontId="26" fillId="0" borderId="59" xfId="0" applyNumberFormat="1" applyFont="1" applyFill="1" applyBorder="1" applyAlignment="1">
      <alignment horizontal="center" vertical="top"/>
    </xf>
    <xf numFmtId="164" fontId="26" fillId="0" borderId="58" xfId="0" applyNumberFormat="1" applyFont="1" applyFill="1" applyBorder="1" applyAlignment="1">
      <alignment horizontal="center" vertical="top"/>
    </xf>
    <xf numFmtId="164" fontId="26" fillId="0" borderId="1" xfId="0" applyNumberFormat="1" applyFont="1" applyFill="1" applyBorder="1" applyAlignment="1">
      <alignment horizontal="center" vertical="top"/>
    </xf>
    <xf numFmtId="164" fontId="10" fillId="5" borderId="28" xfId="0" applyNumberFormat="1" applyFont="1" applyFill="1" applyBorder="1" applyAlignment="1">
      <alignment vertical="top"/>
    </xf>
    <xf numFmtId="164" fontId="26" fillId="0" borderId="77" xfId="0" applyNumberFormat="1" applyFont="1" applyFill="1" applyBorder="1" applyAlignment="1">
      <alignment vertical="top"/>
    </xf>
    <xf numFmtId="164" fontId="30" fillId="0" borderId="66" xfId="0" applyNumberFormat="1" applyFont="1" applyFill="1" applyBorder="1" applyAlignment="1">
      <alignment vertical="top"/>
    </xf>
    <xf numFmtId="164" fontId="26" fillId="0" borderId="36" xfId="0" applyNumberFormat="1" applyFont="1" applyFill="1" applyBorder="1" applyAlignment="1">
      <alignment vertical="top"/>
    </xf>
    <xf numFmtId="164" fontId="10" fillId="5" borderId="47" xfId="0" applyNumberFormat="1" applyFont="1" applyFill="1" applyBorder="1" applyAlignment="1">
      <alignment vertical="top"/>
    </xf>
    <xf numFmtId="164" fontId="10" fillId="5" borderId="46" xfId="0" applyNumberFormat="1" applyFont="1" applyFill="1" applyBorder="1" applyAlignment="1">
      <alignment vertical="top"/>
    </xf>
    <xf numFmtId="164" fontId="30" fillId="5" borderId="45" xfId="0" applyNumberFormat="1" applyFont="1" applyFill="1" applyBorder="1" applyAlignment="1">
      <alignment vertical="top"/>
    </xf>
    <xf numFmtId="164" fontId="10" fillId="5" borderId="51" xfId="0" applyNumberFormat="1" applyFont="1" applyFill="1" applyBorder="1" applyAlignment="1">
      <alignment vertical="top"/>
    </xf>
    <xf numFmtId="164" fontId="26" fillId="0" borderId="57" xfId="0" applyNumberFormat="1" applyFont="1" applyFill="1" applyBorder="1" applyAlignment="1">
      <alignment vertical="top"/>
    </xf>
    <xf numFmtId="164" fontId="26" fillId="0" borderId="51" xfId="0" applyNumberFormat="1" applyFont="1" applyFill="1" applyBorder="1" applyAlignment="1">
      <alignment vertical="top"/>
    </xf>
    <xf numFmtId="164" fontId="26" fillId="0" borderId="29" xfId="0" applyNumberFormat="1" applyFont="1" applyFill="1" applyBorder="1" applyAlignment="1">
      <alignment horizontal="center" vertical="top" wrapText="1"/>
    </xf>
    <xf numFmtId="164" fontId="26" fillId="0" borderId="24" xfId="0" applyNumberFormat="1" applyFont="1" applyFill="1" applyBorder="1" applyAlignment="1">
      <alignment horizontal="center" vertical="top" wrapText="1"/>
    </xf>
    <xf numFmtId="164" fontId="26" fillId="0" borderId="0" xfId="0" applyNumberFormat="1" applyFont="1" applyFill="1" applyBorder="1" applyAlignment="1">
      <alignment horizontal="center" vertical="top" wrapText="1"/>
    </xf>
    <xf numFmtId="164" fontId="26" fillId="0" borderId="28" xfId="0" applyNumberFormat="1" applyFont="1" applyFill="1" applyBorder="1" applyAlignment="1">
      <alignment vertical="top"/>
    </xf>
    <xf numFmtId="164" fontId="10" fillId="5" borderId="74" xfId="0" applyNumberFormat="1" applyFont="1" applyFill="1" applyBorder="1" applyAlignment="1">
      <alignment vertical="top"/>
    </xf>
    <xf numFmtId="164" fontId="10" fillId="5" borderId="73" xfId="0" applyNumberFormat="1" applyFont="1" applyFill="1" applyBorder="1" applyAlignment="1">
      <alignment vertical="top"/>
    </xf>
    <xf numFmtId="164" fontId="30" fillId="5" borderId="71" xfId="0" applyNumberFormat="1" applyFont="1" applyFill="1" applyBorder="1" applyAlignment="1">
      <alignment vertical="top"/>
    </xf>
    <xf numFmtId="164" fontId="30" fillId="5" borderId="72" xfId="0" applyNumberFormat="1" applyFont="1" applyFill="1" applyBorder="1" applyAlignment="1">
      <alignment vertical="top"/>
    </xf>
    <xf numFmtId="164" fontId="26" fillId="5" borderId="71" xfId="0" applyNumberFormat="1" applyFont="1" applyFill="1" applyBorder="1" applyAlignment="1">
      <alignment horizontal="center" vertical="top"/>
    </xf>
    <xf numFmtId="164" fontId="26" fillId="5" borderId="24" xfId="0" applyNumberFormat="1" applyFont="1" applyFill="1" applyBorder="1" applyAlignment="1">
      <alignment horizontal="center" vertical="top"/>
    </xf>
    <xf numFmtId="164" fontId="26" fillId="0" borderId="55" xfId="0" applyNumberFormat="1" applyFont="1" applyFill="1" applyBorder="1" applyAlignment="1">
      <alignment horizontal="center"/>
    </xf>
    <xf numFmtId="164" fontId="26" fillId="0" borderId="30" xfId="0" applyNumberFormat="1" applyFont="1" applyFill="1" applyBorder="1" applyAlignment="1">
      <alignment horizontal="center"/>
    </xf>
    <xf numFmtId="164" fontId="26" fillId="0" borderId="24" xfId="0" applyNumberFormat="1" applyFont="1" applyFill="1" applyBorder="1" applyAlignment="1">
      <alignment horizontal="center"/>
    </xf>
    <xf numFmtId="164" fontId="30" fillId="0" borderId="47" xfId="0" applyNumberFormat="1" applyFont="1" applyFill="1" applyBorder="1" applyAlignment="1">
      <alignment vertical="top"/>
    </xf>
    <xf numFmtId="164" fontId="26" fillId="0" borderId="55" xfId="0" applyNumberFormat="1" applyFont="1" applyFill="1" applyBorder="1" applyAlignment="1">
      <alignment horizontal="center" vertical="top"/>
    </xf>
    <xf numFmtId="164" fontId="30" fillId="0" borderId="70" xfId="0" applyNumberFormat="1" applyFont="1" applyFill="1" applyBorder="1" applyAlignment="1">
      <alignment vertical="top"/>
    </xf>
    <xf numFmtId="164" fontId="30" fillId="0" borderId="69" xfId="0" applyNumberFormat="1" applyFont="1" applyFill="1" applyBorder="1" applyAlignment="1">
      <alignment vertical="top"/>
    </xf>
    <xf numFmtId="164" fontId="30" fillId="0" borderId="68" xfId="0" applyNumberFormat="1" applyFont="1" applyFill="1" applyBorder="1" applyAlignment="1">
      <alignment vertical="top"/>
    </xf>
    <xf numFmtId="164" fontId="30" fillId="0" borderId="67" xfId="0" applyNumberFormat="1" applyFont="1" applyFill="1" applyBorder="1" applyAlignment="1">
      <alignment vertical="top"/>
    </xf>
    <xf numFmtId="164" fontId="26" fillId="0" borderId="53" xfId="0" applyNumberFormat="1" applyFont="1" applyFill="1" applyBorder="1" applyAlignment="1">
      <alignment horizontal="center" vertical="top"/>
    </xf>
    <xf numFmtId="164" fontId="26" fillId="0" borderId="52" xfId="0" applyNumberFormat="1" applyFont="1" applyFill="1" applyBorder="1" applyAlignment="1">
      <alignment horizontal="center" vertical="top"/>
    </xf>
    <xf numFmtId="164" fontId="26" fillId="0" borderId="53" xfId="0" applyNumberFormat="1" applyFont="1" applyFill="1" applyBorder="1" applyAlignment="1">
      <alignment vertical="top"/>
    </xf>
    <xf numFmtId="164" fontId="26" fillId="0" borderId="0" xfId="0" applyNumberFormat="1" applyFont="1" applyFill="1" applyBorder="1" applyAlignment="1">
      <alignment horizontal="center" vertical="top"/>
    </xf>
    <xf numFmtId="164" fontId="26" fillId="0" borderId="0" xfId="0" applyNumberFormat="1" applyFont="1" applyFill="1" applyBorder="1" applyAlignment="1">
      <alignment vertical="top"/>
    </xf>
    <xf numFmtId="164" fontId="26" fillId="0" borderId="30" xfId="0" applyNumberFormat="1" applyFont="1" applyFill="1" applyBorder="1" applyAlignment="1">
      <alignment horizontal="center" vertical="top"/>
    </xf>
    <xf numFmtId="164" fontId="26" fillId="0" borderId="29" xfId="0" applyNumberFormat="1" applyFont="1" applyFill="1" applyBorder="1" applyAlignment="1">
      <alignment horizontal="center" vertical="top"/>
    </xf>
    <xf numFmtId="164" fontId="26" fillId="0" borderId="24" xfId="0" applyNumberFormat="1" applyFont="1" applyFill="1" applyBorder="1" applyAlignment="1">
      <alignment horizontal="center" vertical="top"/>
    </xf>
    <xf numFmtId="164" fontId="30" fillId="5" borderId="0" xfId="0" applyNumberFormat="1" applyFont="1" applyFill="1" applyBorder="1" applyAlignment="1">
      <alignment vertical="top"/>
    </xf>
    <xf numFmtId="164" fontId="30" fillId="5" borderId="52" xfId="0" applyNumberFormat="1" applyFont="1" applyFill="1" applyBorder="1" applyAlignment="1">
      <alignment vertical="top"/>
    </xf>
    <xf numFmtId="164" fontId="26" fillId="5" borderId="0" xfId="0" applyNumberFormat="1" applyFont="1" applyFill="1" applyBorder="1" applyAlignment="1">
      <alignment horizontal="center" vertical="top"/>
    </xf>
    <xf numFmtId="164" fontId="26" fillId="5" borderId="51" xfId="0" applyNumberFormat="1" applyFont="1" applyFill="1" applyBorder="1" applyAlignment="1">
      <alignment horizontal="center" vertical="top"/>
    </xf>
    <xf numFmtId="164" fontId="26" fillId="0" borderId="13" xfId="0" applyNumberFormat="1" applyFont="1" applyFill="1" applyBorder="1" applyAlignment="1">
      <alignment vertical="top"/>
    </xf>
    <xf numFmtId="164" fontId="26" fillId="0" borderId="59" xfId="0" applyNumberFormat="1" applyFont="1" applyFill="1" applyBorder="1" applyAlignment="1">
      <alignment vertical="top"/>
    </xf>
    <xf numFmtId="164" fontId="26" fillId="0" borderId="58" xfId="0" applyNumberFormat="1" applyFont="1" applyFill="1" applyBorder="1" applyAlignment="1">
      <alignment vertical="top"/>
    </xf>
    <xf numFmtId="164" fontId="30" fillId="6" borderId="47" xfId="0" applyNumberFormat="1" applyFont="1" applyFill="1" applyBorder="1" applyAlignment="1">
      <alignment vertical="top"/>
    </xf>
    <xf numFmtId="164" fontId="30" fillId="0" borderId="46" xfId="0" applyNumberFormat="1" applyFont="1" applyFill="1" applyBorder="1" applyAlignment="1">
      <alignment vertical="top"/>
    </xf>
    <xf numFmtId="164" fontId="30" fillId="0" borderId="45" xfId="0" applyNumberFormat="1" applyFont="1" applyFill="1" applyBorder="1" applyAlignment="1">
      <alignment vertical="top"/>
    </xf>
    <xf numFmtId="164" fontId="30" fillId="0" borderId="44" xfId="0" applyNumberFormat="1" applyFont="1" applyFill="1" applyBorder="1" applyAlignment="1">
      <alignment vertical="top"/>
    </xf>
    <xf numFmtId="164" fontId="30" fillId="0" borderId="43" xfId="0" applyNumberFormat="1" applyFont="1" applyFill="1" applyBorder="1" applyAlignment="1">
      <alignment vertical="top"/>
    </xf>
    <xf numFmtId="164" fontId="26" fillId="0" borderId="40" xfId="0" applyNumberFormat="1" applyFont="1" applyFill="1" applyBorder="1" applyAlignment="1">
      <alignment vertical="top"/>
    </xf>
    <xf numFmtId="164" fontId="26" fillId="0" borderId="39" xfId="0" applyNumberFormat="1" applyFont="1" applyFill="1" applyBorder="1" applyAlignment="1">
      <alignment vertical="top"/>
    </xf>
    <xf numFmtId="164" fontId="26" fillId="0" borderId="38" xfId="0" applyNumberFormat="1" applyFont="1" applyFill="1" applyBorder="1" applyAlignment="1">
      <alignment vertical="top"/>
    </xf>
    <xf numFmtId="164" fontId="26" fillId="0" borderId="37" xfId="0" applyNumberFormat="1" applyFont="1" applyFill="1" applyBorder="1" applyAlignment="1">
      <alignment vertical="top"/>
    </xf>
    <xf numFmtId="164" fontId="26" fillId="0" borderId="33" xfId="0" applyNumberFormat="1" applyFont="1" applyFill="1" applyBorder="1" applyAlignment="1">
      <alignment vertical="top"/>
    </xf>
    <xf numFmtId="164" fontId="26" fillId="0" borderId="32" xfId="0" applyNumberFormat="1" applyFont="1" applyFill="1" applyBorder="1" applyAlignment="1">
      <alignment vertical="top"/>
    </xf>
    <xf numFmtId="164" fontId="26" fillId="0" borderId="30" xfId="0" applyNumberFormat="1" applyFont="1" applyFill="1" applyBorder="1" applyAlignment="1">
      <alignment vertical="top"/>
    </xf>
    <xf numFmtId="164" fontId="26" fillId="0" borderId="29" xfId="0" applyNumberFormat="1" applyFont="1" applyFill="1" applyBorder="1" applyAlignment="1">
      <alignment vertical="top"/>
    </xf>
    <xf numFmtId="164" fontId="26" fillId="0" borderId="24" xfId="0" applyNumberFormat="1" applyFont="1" applyFill="1" applyBorder="1" applyAlignment="1">
      <alignment vertical="top"/>
    </xf>
    <xf numFmtId="164" fontId="26" fillId="0" borderId="24" xfId="0" applyNumberFormat="1" applyFont="1" applyFill="1" applyBorder="1" applyAlignment="1">
      <alignment horizontal="center" vertical="top"/>
    </xf>
    <xf numFmtId="164" fontId="24" fillId="7" borderId="12" xfId="0" applyNumberFormat="1" applyFont="1" applyFill="1" applyBorder="1"/>
    <xf numFmtId="164" fontId="24" fillId="0" borderId="2" xfId="0" applyNumberFormat="1" applyFont="1" applyBorder="1"/>
    <xf numFmtId="164" fontId="24" fillId="0" borderId="11" xfId="0" applyNumberFormat="1" applyFont="1" applyBorder="1"/>
    <xf numFmtId="164" fontId="37" fillId="0" borderId="54" xfId="0" applyNumberFormat="1" applyFont="1" applyBorder="1"/>
    <xf numFmtId="164" fontId="3" fillId="0" borderId="10" xfId="0" applyNumberFormat="1" applyFont="1" applyBorder="1"/>
    <xf numFmtId="164" fontId="3" fillId="0" borderId="8" xfId="0" applyNumberFormat="1" applyFont="1" applyBorder="1"/>
    <xf numFmtId="164" fontId="7" fillId="0" borderId="7" xfId="0" applyNumberFormat="1" applyFont="1" applyFill="1" applyBorder="1" applyAlignment="1">
      <alignment horizontal="left"/>
    </xf>
    <xf numFmtId="164" fontId="24" fillId="0" borderId="0" xfId="0" applyNumberFormat="1" applyFont="1"/>
    <xf numFmtId="164" fontId="30" fillId="0" borderId="0" xfId="0" applyNumberFormat="1" applyFont="1" applyBorder="1"/>
    <xf numFmtId="164" fontId="24" fillId="0" borderId="0" xfId="0" applyNumberFormat="1" applyFont="1" applyBorder="1"/>
    <xf numFmtId="164" fontId="7" fillId="0" borderId="0" xfId="0" applyNumberFormat="1" applyFont="1" applyFill="1" applyBorder="1" applyAlignment="1">
      <alignment horizontal="left"/>
    </xf>
    <xf numFmtId="164" fontId="37" fillId="0" borderId="0" xfId="0" applyNumberFormat="1" applyFont="1" applyBorder="1"/>
    <xf numFmtId="164" fontId="3" fillId="0" borderId="0" xfId="0" applyNumberFormat="1" applyFont="1"/>
    <xf numFmtId="164" fontId="3" fillId="0" borderId="0" xfId="0" applyNumberFormat="1" applyFont="1" applyBorder="1"/>
    <xf numFmtId="164" fontId="3" fillId="0" borderId="0" xfId="0" applyNumberFormat="1" applyFont="1" applyBorder="1" applyAlignment="1">
      <alignment horizontal="left"/>
    </xf>
    <xf numFmtId="164" fontId="26" fillId="0" borderId="0" xfId="0" applyNumberFormat="1" applyFont="1"/>
    <xf numFmtId="164" fontId="26" fillId="0" borderId="0" xfId="0" applyNumberFormat="1" applyFont="1" applyBorder="1"/>
    <xf numFmtId="164" fontId="10" fillId="5" borderId="12" xfId="0" applyNumberFormat="1" applyFont="1" applyFill="1" applyBorder="1"/>
    <xf numFmtId="164" fontId="30" fillId="5" borderId="2" xfId="0" applyNumberFormat="1" applyFont="1" applyFill="1" applyBorder="1"/>
    <xf numFmtId="164" fontId="10" fillId="5" borderId="87" xfId="0" applyNumberFormat="1" applyFont="1" applyFill="1" applyBorder="1"/>
    <xf numFmtId="164" fontId="26" fillId="5" borderId="88" xfId="0" applyNumberFormat="1" applyFont="1" applyFill="1" applyBorder="1" applyAlignment="1">
      <alignment horizontal="center"/>
    </xf>
    <xf numFmtId="164" fontId="10" fillId="5" borderId="2" xfId="0" applyNumberFormat="1" applyFont="1" applyFill="1" applyBorder="1"/>
    <xf numFmtId="164" fontId="26" fillId="5" borderId="2" xfId="0" applyNumberFormat="1" applyFont="1" applyFill="1" applyBorder="1" applyAlignment="1">
      <alignment horizontal="center"/>
    </xf>
    <xf numFmtId="164" fontId="10" fillId="5" borderId="96" xfId="0" applyNumberFormat="1" applyFont="1" applyFill="1" applyBorder="1"/>
    <xf numFmtId="164" fontId="30" fillId="0" borderId="14" xfId="0" applyNumberFormat="1" applyFont="1" applyFill="1" applyBorder="1"/>
    <xf numFmtId="164" fontId="30" fillId="0" borderId="82" xfId="0" applyNumberFormat="1" applyFont="1" applyFill="1" applyBorder="1"/>
    <xf numFmtId="164" fontId="30" fillId="0" borderId="83" xfId="0" applyNumberFormat="1" applyFont="1" applyFill="1" applyBorder="1"/>
    <xf numFmtId="164" fontId="30" fillId="0" borderId="5" xfId="0" applyNumberFormat="1" applyFont="1" applyFill="1" applyBorder="1"/>
    <xf numFmtId="164" fontId="30" fillId="0" borderId="92" xfId="0" applyNumberFormat="1" applyFont="1" applyFill="1" applyBorder="1"/>
    <xf numFmtId="164" fontId="10" fillId="5" borderId="73" xfId="0" applyNumberFormat="1" applyFont="1" applyFill="1" applyBorder="1"/>
    <xf numFmtId="164" fontId="30" fillId="5" borderId="71" xfId="0" applyNumberFormat="1" applyFont="1" applyFill="1" applyBorder="1"/>
    <xf numFmtId="164" fontId="30" fillId="5" borderId="72" xfId="0" applyNumberFormat="1" applyFont="1" applyFill="1" applyBorder="1"/>
    <xf numFmtId="164" fontId="7" fillId="0" borderId="55" xfId="0" applyNumberFormat="1" applyFont="1" applyFill="1" applyBorder="1"/>
    <xf numFmtId="164" fontId="26" fillId="0" borderId="51" xfId="0" applyNumberFormat="1" applyFont="1" applyFill="1" applyBorder="1"/>
    <xf numFmtId="164" fontId="26" fillId="5" borderId="0" xfId="0" applyNumberFormat="1" applyFont="1" applyFill="1" applyBorder="1" applyAlignment="1">
      <alignment horizontal="center"/>
    </xf>
    <xf numFmtId="164" fontId="12" fillId="5" borderId="51" xfId="0" applyNumberFormat="1" applyFont="1" applyFill="1" applyBorder="1" applyAlignment="1">
      <alignment horizontal="center"/>
    </xf>
    <xf numFmtId="164" fontId="26" fillId="0" borderId="36" xfId="0" applyNumberFormat="1" applyFont="1" applyFill="1" applyBorder="1"/>
    <xf numFmtId="164" fontId="10" fillId="5" borderId="55" xfId="0" applyNumberFormat="1" applyFont="1" applyFill="1" applyBorder="1"/>
    <xf numFmtId="164" fontId="10" fillId="5" borderId="30" xfId="0" applyNumberFormat="1" applyFont="1" applyFill="1" applyBorder="1"/>
    <xf numFmtId="164" fontId="30" fillId="5" borderId="24" xfId="0" applyNumberFormat="1" applyFont="1" applyFill="1" applyBorder="1"/>
    <xf numFmtId="164" fontId="30" fillId="5" borderId="29" xfId="0" applyNumberFormat="1" applyFont="1" applyFill="1" applyBorder="1"/>
    <xf numFmtId="164" fontId="10" fillId="5" borderId="24" xfId="0" applyNumberFormat="1" applyFont="1" applyFill="1" applyBorder="1"/>
    <xf numFmtId="164" fontId="26" fillId="0" borderId="43" xfId="0" applyNumberFormat="1" applyFont="1" applyFill="1" applyBorder="1" applyAlignment="1">
      <alignment horizontal="center"/>
    </xf>
    <xf numFmtId="164" fontId="26" fillId="0" borderId="28" xfId="0" applyNumberFormat="1" applyFont="1" applyFill="1" applyBorder="1" applyAlignment="1">
      <alignment horizontal="center"/>
    </xf>
    <xf numFmtId="164" fontId="30" fillId="5" borderId="0" xfId="0" applyNumberFormat="1" applyFont="1" applyFill="1" applyBorder="1"/>
    <xf numFmtId="164" fontId="30" fillId="5" borderId="52" xfId="0" applyNumberFormat="1" applyFont="1" applyFill="1" applyBorder="1"/>
    <xf numFmtId="164" fontId="26" fillId="5" borderId="24" xfId="0" applyNumberFormat="1" applyFont="1" applyFill="1" applyBorder="1" applyAlignment="1">
      <alignment horizontal="center"/>
    </xf>
    <xf numFmtId="164" fontId="12" fillId="5" borderId="28" xfId="0" applyNumberFormat="1" applyFont="1" applyFill="1" applyBorder="1" applyAlignment="1">
      <alignment horizontal="center"/>
    </xf>
    <xf numFmtId="164" fontId="6" fillId="0" borderId="70" xfId="0" applyNumberFormat="1" applyFont="1" applyFill="1" applyBorder="1"/>
    <xf numFmtId="164" fontId="30" fillId="0" borderId="90" xfId="0" applyNumberFormat="1" applyFont="1" applyFill="1" applyBorder="1"/>
    <xf numFmtId="164" fontId="30" fillId="0" borderId="43" xfId="0" applyNumberFormat="1" applyFont="1" applyFill="1" applyBorder="1"/>
    <xf numFmtId="164" fontId="26" fillId="0" borderId="74" xfId="0" applyNumberFormat="1" applyFont="1" applyFill="1" applyBorder="1"/>
    <xf numFmtId="164" fontId="26" fillId="0" borderId="73" xfId="0" applyNumberFormat="1" applyFont="1" applyFill="1" applyBorder="1"/>
    <xf numFmtId="164" fontId="26" fillId="0" borderId="72" xfId="0" applyNumberFormat="1" applyFont="1" applyFill="1" applyBorder="1"/>
    <xf numFmtId="164" fontId="26" fillId="0" borderId="71" xfId="0" applyNumberFormat="1" applyFont="1" applyFill="1" applyBorder="1"/>
    <xf numFmtId="164" fontId="26" fillId="0" borderId="57" xfId="0" applyNumberFormat="1" applyFont="1" applyFill="1" applyBorder="1"/>
    <xf numFmtId="164" fontId="12" fillId="5" borderId="0" xfId="0" applyNumberFormat="1" applyFont="1" applyFill="1" applyBorder="1" applyAlignment="1">
      <alignment horizontal="center"/>
    </xf>
    <xf numFmtId="164" fontId="10" fillId="5" borderId="51" xfId="0" applyNumberFormat="1" applyFont="1" applyFill="1" applyBorder="1"/>
    <xf numFmtId="164" fontId="30" fillId="0" borderId="70" xfId="0" applyNumberFormat="1" applyFont="1" applyFill="1" applyBorder="1"/>
    <xf numFmtId="164" fontId="30" fillId="0" borderId="68" xfId="0" applyNumberFormat="1" applyFont="1" applyFill="1" applyBorder="1"/>
    <xf numFmtId="164" fontId="30" fillId="0" borderId="69" xfId="0" applyNumberFormat="1" applyFont="1" applyFill="1" applyBorder="1"/>
    <xf numFmtId="164" fontId="30" fillId="0" borderId="67" xfId="0" applyNumberFormat="1" applyFont="1" applyFill="1" applyBorder="1"/>
    <xf numFmtId="164" fontId="30" fillId="0" borderId="66" xfId="0" applyNumberFormat="1" applyFont="1" applyFill="1" applyBorder="1"/>
    <xf numFmtId="164" fontId="26" fillId="0" borderId="74" xfId="0" applyNumberFormat="1" applyFont="1" applyFill="1" applyBorder="1"/>
    <xf numFmtId="164" fontId="26" fillId="0" borderId="73" xfId="0" applyNumberFormat="1" applyFont="1" applyFill="1" applyBorder="1"/>
    <xf numFmtId="164" fontId="26" fillId="0" borderId="72" xfId="0" applyNumberFormat="1" applyFont="1" applyFill="1" applyBorder="1"/>
    <xf numFmtId="164" fontId="26" fillId="0" borderId="71" xfId="0" applyNumberFormat="1" applyFont="1" applyFill="1" applyBorder="1"/>
    <xf numFmtId="164" fontId="26" fillId="0" borderId="77" xfId="0" applyNumberFormat="1" applyFont="1" applyFill="1" applyBorder="1"/>
    <xf numFmtId="164" fontId="26" fillId="0" borderId="55" xfId="0" applyNumberFormat="1" applyFont="1" applyFill="1" applyBorder="1"/>
    <xf numFmtId="164" fontId="26" fillId="0" borderId="30" xfId="0" applyNumberFormat="1" applyFont="1" applyFill="1" applyBorder="1"/>
    <xf numFmtId="164" fontId="26" fillId="0" borderId="29" xfId="0" applyNumberFormat="1" applyFont="1" applyFill="1" applyBorder="1"/>
    <xf numFmtId="164" fontId="26" fillId="0" borderId="24" xfId="0" applyNumberFormat="1" applyFont="1" applyFill="1" applyBorder="1"/>
    <xf numFmtId="164" fontId="26" fillId="0" borderId="44" xfId="0" applyNumberFormat="1" applyFont="1" applyFill="1" applyBorder="1" applyAlignment="1">
      <alignment horizontal="center"/>
    </xf>
    <xf numFmtId="164" fontId="26" fillId="0" borderId="28" xfId="0" applyNumberFormat="1" applyFont="1" applyFill="1" applyBorder="1"/>
    <xf numFmtId="10" fontId="26" fillId="0" borderId="9" xfId="0" applyNumberFormat="1" applyFont="1" applyFill="1" applyBorder="1"/>
    <xf numFmtId="10" fontId="3" fillId="0" borderId="9" xfId="0" applyNumberFormat="1" applyFont="1" applyBorder="1"/>
    <xf numFmtId="39" fontId="18" fillId="0" borderId="0" xfId="0" applyFont="1" applyFill="1" applyBorder="1" applyAlignment="1" applyProtection="1">
      <alignment horizontal="left"/>
      <protection locked="0"/>
    </xf>
    <xf numFmtId="43" fontId="12" fillId="0" borderId="0" xfId="0" applyNumberFormat="1" applyFont="1" applyFill="1"/>
    <xf numFmtId="0" fontId="24" fillId="0" borderId="0" xfId="0" applyNumberFormat="1" applyFont="1" applyAlignment="1">
      <alignment horizontal="centerContinuous"/>
    </xf>
    <xf numFmtId="0" fontId="24" fillId="0" borderId="0" xfId="0" applyNumberFormat="1" applyFont="1" applyAlignment="1">
      <alignment horizontal="center"/>
    </xf>
    <xf numFmtId="0" fontId="2" fillId="0" borderId="0" xfId="0" applyNumberFormat="1" applyFont="1"/>
    <xf numFmtId="0" fontId="32" fillId="0" borderId="0" xfId="0" applyNumberFormat="1" applyFont="1" applyAlignment="1">
      <alignment horizontal="centerContinuous"/>
    </xf>
    <xf numFmtId="0" fontId="32" fillId="0" borderId="0" xfId="0" applyNumberFormat="1" applyFont="1" applyAlignment="1">
      <alignment horizontal="center"/>
    </xf>
    <xf numFmtId="0" fontId="2" fillId="0" borderId="0" xfId="0" applyNumberFormat="1" applyFont="1" applyFill="1"/>
    <xf numFmtId="39" fontId="5" fillId="0" borderId="0" xfId="0" applyFont="1"/>
    <xf numFmtId="0" fontId="24" fillId="3" borderId="15" xfId="0" applyNumberFormat="1" applyFont="1" applyFill="1" applyBorder="1" applyAlignment="1">
      <alignment horizontal="center" wrapText="1"/>
    </xf>
    <xf numFmtId="0" fontId="24" fillId="3" borderId="6" xfId="0" applyNumberFormat="1" applyFont="1" applyFill="1" applyBorder="1" applyAlignment="1">
      <alignment horizontal="center"/>
    </xf>
    <xf numFmtId="17" fontId="24" fillId="3" borderId="6" xfId="0" applyNumberFormat="1" applyFont="1" applyFill="1" applyBorder="1" applyAlignment="1">
      <alignment horizontal="center" wrapText="1"/>
    </xf>
    <xf numFmtId="17" fontId="24" fillId="3" borderId="89" xfId="0" applyNumberFormat="1" applyFont="1" applyFill="1" applyBorder="1" applyAlignment="1">
      <alignment horizont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0" xfId="0" applyNumberFormat="1" applyFont="1" applyBorder="1"/>
    <xf numFmtId="0" fontId="2" fillId="0" borderId="0" xfId="0" applyNumberFormat="1" applyFont="1" applyBorder="1"/>
    <xf numFmtId="0" fontId="2" fillId="0" borderId="54" xfId="0" applyNumberFormat="1" applyFont="1" applyBorder="1"/>
    <xf numFmtId="0" fontId="2" fillId="0" borderId="1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0" borderId="1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164" fontId="24" fillId="0" borderId="2" xfId="0" applyNumberFormat="1" applyFont="1" applyFill="1" applyBorder="1"/>
    <xf numFmtId="0" fontId="2" fillId="0" borderId="0" xfId="0" applyNumberFormat="1" applyFont="1" applyFill="1" applyBorder="1"/>
    <xf numFmtId="164" fontId="2" fillId="0" borderId="24" xfId="0" applyNumberFormat="1" applyFont="1" applyFill="1" applyBorder="1"/>
    <xf numFmtId="164" fontId="2" fillId="0" borderId="55" xfId="0" applyNumberFormat="1" applyFont="1" applyFill="1" applyBorder="1"/>
    <xf numFmtId="39" fontId="5" fillId="0" borderId="0" xfId="0" applyFont="1" applyFill="1"/>
    <xf numFmtId="164" fontId="2" fillId="0" borderId="1" xfId="0" applyNumberFormat="1" applyFont="1" applyFill="1" applyBorder="1"/>
    <xf numFmtId="164" fontId="2" fillId="0" borderId="13" xfId="0" applyNumberFormat="1" applyFont="1" applyFill="1" applyBorder="1"/>
    <xf numFmtId="164" fontId="24" fillId="0" borderId="5" xfId="0" applyNumberFormat="1" applyFont="1" applyFill="1" applyBorder="1"/>
    <xf numFmtId="164" fontId="24" fillId="0" borderId="14" xfId="0" applyNumberFormat="1" applyFont="1" applyFill="1" applyBorder="1" applyProtection="1">
      <protection locked="0"/>
    </xf>
    <xf numFmtId="0" fontId="2" fillId="0" borderId="2" xfId="0" applyNumberFormat="1" applyFont="1" applyFill="1" applyBorder="1"/>
    <xf numFmtId="164" fontId="24" fillId="0" borderId="14" xfId="0" applyNumberFormat="1" applyFont="1" applyFill="1" applyBorder="1"/>
    <xf numFmtId="39" fontId="18" fillId="0" borderId="0" xfId="0" applyFont="1" applyFill="1" applyAlignment="1"/>
    <xf numFmtId="165" fontId="18" fillId="0" borderId="0" xfId="0" applyNumberFormat="1" applyFont="1" applyFill="1" applyAlignment="1"/>
    <xf numFmtId="39" fontId="38" fillId="0" borderId="0" xfId="0" applyFont="1" applyFill="1"/>
    <xf numFmtId="164" fontId="26" fillId="0" borderId="54" xfId="0" applyNumberFormat="1" applyFont="1" applyFill="1" applyBorder="1" applyAlignment="1">
      <alignment horizontal="center" vertical="top"/>
    </xf>
    <xf numFmtId="164" fontId="26" fillId="0" borderId="55" xfId="0" applyNumberFormat="1" applyFont="1" applyFill="1" applyBorder="1" applyAlignment="1">
      <alignment horizontal="center" vertical="top" wrapText="1"/>
    </xf>
    <xf numFmtId="164" fontId="12" fillId="0" borderId="0" xfId="0" applyNumberFormat="1" applyFont="1"/>
    <xf numFmtId="0" fontId="29" fillId="0" borderId="0" xfId="0" applyNumberFormat="1" applyFont="1"/>
    <xf numFmtId="165" fontId="16" fillId="0" borderId="0" xfId="0" applyNumberFormat="1" applyFont="1" applyFill="1" applyAlignment="1">
      <alignment horizontal="right"/>
    </xf>
    <xf numFmtId="0" fontId="7" fillId="0" borderId="0" xfId="0" applyNumberFormat="1" applyFont="1"/>
    <xf numFmtId="0" fontId="41" fillId="0" borderId="0" xfId="0" applyNumberFormat="1" applyFont="1" applyFill="1" applyAlignment="1"/>
    <xf numFmtId="0" fontId="41" fillId="0" borderId="0" xfId="0" applyNumberFormat="1" applyFont="1" applyFill="1" applyAlignment="1" applyProtection="1">
      <alignment horizontal="centerContinuous"/>
      <protection locked="0"/>
    </xf>
    <xf numFmtId="0" fontId="41" fillId="0" borderId="0" xfId="0" applyNumberFormat="1" applyFont="1" applyFill="1" applyAlignment="1">
      <alignment horizontal="centerContinuous"/>
    </xf>
    <xf numFmtId="15" fontId="41" fillId="0" borderId="0" xfId="0" applyNumberFormat="1" applyFont="1" applyFill="1" applyAlignment="1">
      <alignment horizontal="centerContinuous"/>
    </xf>
    <xf numFmtId="18" fontId="41" fillId="0" borderId="0" xfId="0" applyNumberFormat="1" applyFont="1" applyFill="1" applyAlignment="1">
      <alignment horizontal="centerContinuous"/>
    </xf>
    <xf numFmtId="0" fontId="41" fillId="0" borderId="0" xfId="0" applyNumberFormat="1" applyFont="1" applyFill="1" applyAlignment="1">
      <alignment horizontal="center"/>
    </xf>
    <xf numFmtId="0" fontId="41" fillId="0" borderId="0" xfId="0" applyNumberFormat="1" applyFont="1" applyFill="1" applyAlignment="1">
      <alignment horizontal="left"/>
    </xf>
    <xf numFmtId="0" fontId="41" fillId="0" borderId="0" xfId="0" applyNumberFormat="1" applyFont="1" applyFill="1" applyBorder="1" applyAlignment="1">
      <alignment horizontal="center"/>
    </xf>
    <xf numFmtId="0" fontId="41" fillId="0" borderId="1" xfId="0" applyNumberFormat="1" applyFont="1" applyFill="1" applyBorder="1" applyAlignment="1">
      <alignment horizontal="center"/>
    </xf>
    <xf numFmtId="0" fontId="42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43" fillId="0" borderId="0" xfId="0" applyNumberFormat="1" applyFont="1" applyFill="1" applyAlignment="1">
      <alignment horizontal="center"/>
    </xf>
    <xf numFmtId="0" fontId="21" fillId="0" borderId="0" xfId="0" applyNumberFormat="1" applyFont="1" applyFill="1" applyAlignment="1">
      <alignment horizontal="left"/>
    </xf>
    <xf numFmtId="168" fontId="18" fillId="0" borderId="0" xfId="0" quotePrefix="1" applyNumberFormat="1" applyFont="1" applyFill="1" applyBorder="1" applyAlignment="1">
      <alignment horizontal="left"/>
    </xf>
    <xf numFmtId="42" fontId="43" fillId="0" borderId="0" xfId="0" applyNumberFormat="1" applyFont="1" applyFill="1" applyBorder="1"/>
    <xf numFmtId="169" fontId="18" fillId="0" borderId="0" xfId="0" applyNumberFormat="1" applyFont="1" applyFill="1" applyBorder="1" applyAlignment="1">
      <alignment horizontal="right"/>
    </xf>
    <xf numFmtId="165" fontId="43" fillId="0" borderId="0" xfId="0" applyNumberFormat="1" applyFont="1" applyFill="1" applyAlignment="1">
      <alignment horizontal="left"/>
    </xf>
    <xf numFmtId="41" fontId="43" fillId="0" borderId="1" xfId="0" applyNumberFormat="1" applyFont="1" applyFill="1" applyBorder="1"/>
    <xf numFmtId="41" fontId="43" fillId="0" borderId="1" xfId="0" applyNumberFormat="1" applyFont="1" applyFill="1" applyBorder="1"/>
    <xf numFmtId="41" fontId="43" fillId="0" borderId="0" xfId="0" applyNumberFormat="1" applyFont="1" applyFill="1" applyBorder="1"/>
    <xf numFmtId="165" fontId="43" fillId="0" borderId="0" xfId="0" applyNumberFormat="1" applyFont="1" applyFill="1" applyAlignment="1"/>
    <xf numFmtId="166" fontId="43" fillId="0" borderId="0" xfId="0" applyNumberFormat="1" applyFont="1" applyFill="1" applyBorder="1"/>
    <xf numFmtId="9" fontId="43" fillId="0" borderId="0" xfId="0" applyNumberFormat="1" applyFont="1" applyFill="1" applyAlignment="1">
      <alignment horizontal="center"/>
    </xf>
    <xf numFmtId="41" fontId="43" fillId="0" borderId="0" xfId="0" applyNumberFormat="1" applyFont="1" applyFill="1" applyBorder="1"/>
    <xf numFmtId="165" fontId="43" fillId="0" borderId="0" xfId="0" applyNumberFormat="1" applyFont="1" applyFill="1" applyBorder="1" applyAlignment="1">
      <alignment horizontal="left"/>
    </xf>
    <xf numFmtId="164" fontId="43" fillId="0" borderId="5" xfId="0" applyNumberFormat="1" applyFont="1" applyFill="1" applyBorder="1"/>
    <xf numFmtId="0" fontId="29" fillId="0" borderId="0" xfId="0" applyNumberFormat="1" applyFont="1" applyFill="1" applyBorder="1"/>
    <xf numFmtId="168" fontId="43" fillId="0" borderId="0" xfId="0" applyNumberFormat="1" applyFont="1" applyFill="1" applyBorder="1" applyAlignment="1">
      <alignment horizontal="left"/>
    </xf>
    <xf numFmtId="42" fontId="43" fillId="0" borderId="0" xfId="0" applyNumberFormat="1" applyFont="1" applyFill="1" applyBorder="1" applyAlignment="1"/>
    <xf numFmtId="42" fontId="43" fillId="0" borderId="0" xfId="0" applyNumberFormat="1" applyFont="1" applyFill="1" applyBorder="1" applyAlignment="1">
      <alignment horizontal="right"/>
    </xf>
    <xf numFmtId="170" fontId="43" fillId="0" borderId="0" xfId="0" applyNumberFormat="1" applyFont="1" applyFill="1" applyBorder="1" applyAlignment="1">
      <alignment horizontal="right"/>
    </xf>
    <xf numFmtId="0" fontId="43" fillId="0" borderId="0" xfId="0" applyNumberFormat="1" applyFont="1" applyFill="1" applyBorder="1" applyAlignment="1"/>
    <xf numFmtId="41" fontId="43" fillId="0" borderId="0" xfId="0" applyNumberFormat="1" applyFont="1" applyFill="1" applyBorder="1" applyAlignment="1"/>
    <xf numFmtId="41" fontId="43" fillId="0" borderId="0" xfId="0" applyNumberFormat="1" applyFont="1" applyFill="1" applyBorder="1" applyAlignment="1">
      <alignment horizontal="center"/>
    </xf>
    <xf numFmtId="41" fontId="43" fillId="0" borderId="0" xfId="0" applyNumberFormat="1" applyFont="1" applyFill="1" applyAlignment="1"/>
    <xf numFmtId="165" fontId="43" fillId="0" borderId="0" xfId="0" applyNumberFormat="1" applyFont="1" applyFill="1" applyBorder="1" applyAlignment="1"/>
    <xf numFmtId="42" fontId="43" fillId="0" borderId="0" xfId="0" applyNumberFormat="1" applyFont="1" applyFill="1" applyBorder="1" applyAlignment="1"/>
    <xf numFmtId="9" fontId="43" fillId="0" borderId="0" xfId="0" applyNumberFormat="1" applyFont="1" applyFill="1" applyBorder="1" applyAlignment="1"/>
    <xf numFmtId="37" fontId="43" fillId="0" borderId="0" xfId="0" applyNumberFormat="1" applyFont="1" applyFill="1" applyBorder="1" applyAlignment="1"/>
    <xf numFmtId="42" fontId="41" fillId="0" borderId="0" xfId="0" applyNumberFormat="1" applyFont="1" applyFill="1" applyBorder="1" applyAlignment="1"/>
    <xf numFmtId="0" fontId="29" fillId="0" borderId="0" xfId="0" applyNumberFormat="1" applyFont="1" applyBorder="1"/>
    <xf numFmtId="171" fontId="7" fillId="0" borderId="0" xfId="0" applyNumberFormat="1" applyFont="1"/>
    <xf numFmtId="166" fontId="43" fillId="0" borderId="1" xfId="0" applyNumberFormat="1" applyFont="1" applyFill="1" applyBorder="1"/>
    <xf numFmtId="42" fontId="43" fillId="0" borderId="1" xfId="0" applyNumberFormat="1" applyFont="1" applyFill="1" applyBorder="1"/>
    <xf numFmtId="9" fontId="43" fillId="0" borderId="0" xfId="0" applyNumberFormat="1" applyFont="1" applyFill="1" applyAlignment="1"/>
    <xf numFmtId="42" fontId="43" fillId="0" borderId="0" xfId="0" applyNumberFormat="1" applyFont="1" applyFill="1" applyBorder="1"/>
    <xf numFmtId="0" fontId="7" fillId="0" borderId="0" xfId="0" applyNumberFormat="1" applyFont="1" applyFill="1"/>
    <xf numFmtId="0" fontId="6" fillId="0" borderId="0" xfId="0" applyNumberFormat="1" applyFont="1" applyFill="1"/>
    <xf numFmtId="0" fontId="7" fillId="0" borderId="0" xfId="0" applyNumberFormat="1" applyFont="1" applyFill="1"/>
    <xf numFmtId="0" fontId="20" fillId="0" borderId="0" xfId="0" applyNumberFormat="1" applyFont="1" applyAlignment="1"/>
    <xf numFmtId="0" fontId="7" fillId="0" borderId="1" xfId="0" applyNumberFormat="1" applyFont="1" applyFill="1" applyBorder="1"/>
    <xf numFmtId="0" fontId="6" fillId="0" borderId="1" xfId="0" applyNumberFormat="1" applyFont="1" applyFill="1" applyBorder="1" applyAlignment="1">
      <alignment horizontal="center" wrapText="1"/>
    </xf>
    <xf numFmtId="0" fontId="45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Continuous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20" fillId="0" borderId="0" xfId="0" applyNumberFormat="1" applyFont="1" applyBorder="1" applyAlignment="1"/>
    <xf numFmtId="0" fontId="7" fillId="0" borderId="1" xfId="0" applyNumberFormat="1" applyFont="1" applyFill="1" applyBorder="1" applyAlignment="1">
      <alignment horizontal="centerContinuous"/>
    </xf>
    <xf numFmtId="0" fontId="45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41" fontId="7" fillId="0" borderId="0" xfId="0" applyNumberFormat="1" applyFont="1" applyFill="1" applyBorder="1" applyAlignment="1"/>
    <xf numFmtId="17" fontId="6" fillId="0" borderId="0" xfId="0" applyNumberFormat="1" applyFont="1" applyFill="1"/>
    <xf numFmtId="164" fontId="7" fillId="0" borderId="0" xfId="0" applyNumberFormat="1" applyFont="1" applyFill="1" applyBorder="1"/>
    <xf numFmtId="17" fontId="7" fillId="0" borderId="0" xfId="0" applyNumberFormat="1" applyFont="1" applyFill="1"/>
    <xf numFmtId="17" fontId="7" fillId="0" borderId="0" xfId="0" applyNumberFormat="1" applyFont="1" applyFill="1"/>
    <xf numFmtId="0" fontId="20" fillId="0" borderId="0" xfId="0" applyNumberFormat="1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Fill="1" applyAlignment="1"/>
    <xf numFmtId="14" fontId="7" fillId="0" borderId="0" xfId="0" applyNumberFormat="1" applyFont="1" applyFill="1"/>
    <xf numFmtId="3" fontId="20" fillId="0" borderId="0" xfId="0" applyNumberFormat="1" applyFont="1" applyAlignment="1"/>
    <xf numFmtId="164" fontId="7" fillId="0" borderId="0" xfId="0" applyNumberFormat="1" applyFont="1" applyFill="1"/>
    <xf numFmtId="17" fontId="7" fillId="0" borderId="0" xfId="0" applyNumberFormat="1" applyFont="1" applyFill="1" applyBorder="1"/>
    <xf numFmtId="164" fontId="7" fillId="0" borderId="0" xfId="0" applyNumberFormat="1" applyFont="1" applyFill="1" applyBorder="1" applyAlignment="1"/>
    <xf numFmtId="167" fontId="25" fillId="0" borderId="0" xfId="0" applyNumberFormat="1" applyFont="1" applyFill="1" applyBorder="1" applyAlignment="1">
      <alignment horizontal="center"/>
    </xf>
    <xf numFmtId="41" fontId="47" fillId="0" borderId="0" xfId="0" applyNumberFormat="1" applyFont="1" applyFill="1" applyBorder="1" applyAlignment="1"/>
    <xf numFmtId="0" fontId="46" fillId="0" borderId="1" xfId="0" applyNumberFormat="1" applyFont="1" applyFill="1" applyBorder="1" applyAlignment="1">
      <alignment horizontal="center"/>
    </xf>
    <xf numFmtId="0" fontId="10" fillId="0" borderId="0" xfId="0" applyNumberFormat="1" applyFont="1" applyFill="1"/>
    <xf numFmtId="3" fontId="7" fillId="2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/>
    <xf numFmtId="0" fontId="16" fillId="0" borderId="0" xfId="0" applyNumberFormat="1" applyFont="1" applyFill="1" applyAlignment="1">
      <alignment horizontal="right"/>
    </xf>
    <xf numFmtId="0" fontId="17" fillId="0" borderId="0" xfId="0" applyNumberFormat="1" applyFont="1" applyFill="1" applyAlignment="1"/>
    <xf numFmtId="2" fontId="18" fillId="0" borderId="0" xfId="0" applyNumberFormat="1" applyFont="1" applyFill="1" applyAlignment="1"/>
    <xf numFmtId="2" fontId="16" fillId="0" borderId="0" xfId="0" applyNumberFormat="1" applyFont="1" applyFill="1" applyAlignment="1"/>
    <xf numFmtId="0" fontId="16" fillId="0" borderId="0" xfId="0" applyNumberFormat="1" applyFont="1" applyFill="1" applyAlignment="1"/>
    <xf numFmtId="0" fontId="16" fillId="0" borderId="0" xfId="0" applyNumberFormat="1" applyFont="1" applyFill="1" applyAlignment="1" applyProtection="1">
      <alignment horizontal="centerContinuous"/>
      <protection locked="0"/>
    </xf>
    <xf numFmtId="0" fontId="16" fillId="0" borderId="0" xfId="0" applyNumberFormat="1" applyFont="1" applyFill="1" applyAlignment="1">
      <alignment horizontal="centerContinuous"/>
    </xf>
    <xf numFmtId="0" fontId="16" fillId="0" borderId="0" xfId="0" applyNumberFormat="1" applyFont="1" applyFill="1" applyAlignment="1" applyProtection="1">
      <protection locked="0"/>
    </xf>
    <xf numFmtId="0" fontId="16" fillId="0" borderId="3" xfId="0" applyNumberFormat="1" applyFont="1" applyFill="1" applyBorder="1" applyAlignment="1" applyProtection="1">
      <alignment horizontal="center"/>
      <protection locked="0"/>
    </xf>
    <xf numFmtId="0" fontId="16" fillId="0" borderId="3" xfId="0" applyNumberFormat="1" applyFont="1" applyFill="1" applyBorder="1" applyAlignment="1" applyProtection="1">
      <protection locked="0"/>
    </xf>
    <xf numFmtId="0" fontId="16" fillId="0" borderId="0" xfId="0" applyNumberFormat="1" applyFont="1" applyFill="1" applyBorder="1" applyAlignment="1" applyProtection="1">
      <protection locked="0"/>
    </xf>
    <xf numFmtId="0" fontId="16" fillId="0" borderId="1" xfId="0" applyNumberFormat="1" applyFont="1" applyFill="1" applyBorder="1" applyAlignment="1" applyProtection="1">
      <alignment horizontal="center"/>
      <protection locked="0"/>
    </xf>
    <xf numFmtId="0" fontId="16" fillId="0" borderId="1" xfId="0" applyNumberFormat="1" applyFont="1" applyFill="1" applyBorder="1" applyAlignment="1">
      <alignment horizontal="center"/>
    </xf>
    <xf numFmtId="0" fontId="18" fillId="0" borderId="0" xfId="0" applyNumberFormat="1" applyFont="1" applyFill="1" applyAlignment="1"/>
    <xf numFmtId="0" fontId="18" fillId="0" borderId="0" xfId="0" applyNumberFormat="1" applyFont="1" applyFill="1" applyAlignment="1">
      <alignment horizontal="center"/>
    </xf>
    <xf numFmtId="0" fontId="21" fillId="0" borderId="0" xfId="0" applyNumberFormat="1" applyFont="1" applyFill="1" applyAlignment="1">
      <alignment horizontal="center"/>
    </xf>
    <xf numFmtId="0" fontId="16" fillId="0" borderId="0" xfId="0" applyNumberFormat="1" applyFont="1" applyFill="1" applyBorder="1" applyAlignment="1">
      <alignment horizontal="centerContinuous" vertical="center" wrapText="1"/>
    </xf>
    <xf numFmtId="41" fontId="18" fillId="0" borderId="0" xfId="0" applyNumberFormat="1" applyFont="1" applyFill="1" applyBorder="1" applyAlignment="1">
      <alignment horizontal="centerContinuous" vertical="center" wrapText="1"/>
    </xf>
    <xf numFmtId="0" fontId="48" fillId="0" borderId="0" xfId="0" applyNumberFormat="1" applyFont="1" applyFill="1" applyAlignment="1"/>
    <xf numFmtId="41" fontId="18" fillId="0" borderId="0" xfId="0" applyNumberFormat="1" applyFont="1" applyFill="1" applyAlignment="1"/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>
      <alignment horizontal="left" indent="1"/>
    </xf>
    <xf numFmtId="41" fontId="18" fillId="0" borderId="0" xfId="0" applyNumberFormat="1" applyFont="1" applyFill="1" applyBorder="1" applyAlignment="1">
      <alignment horizontal="left" indent="1"/>
    </xf>
    <xf numFmtId="0" fontId="1" fillId="0" borderId="0" xfId="0" applyNumberFormat="1" applyFont="1" applyFill="1" applyBorder="1" applyAlignment="1"/>
    <xf numFmtId="39" fontId="18" fillId="0" borderId="0" xfId="0" applyFont="1" applyFill="1" applyAlignment="1"/>
    <xf numFmtId="41" fontId="18" fillId="0" borderId="0" xfId="0" applyNumberFormat="1" applyFont="1" applyFill="1" applyBorder="1" applyAlignment="1"/>
    <xf numFmtId="43" fontId="18" fillId="0" borderId="0" xfId="0" applyNumberFormat="1" applyFont="1" applyFill="1" applyBorder="1" applyAlignment="1"/>
    <xf numFmtId="164" fontId="18" fillId="0" borderId="1" xfId="0" applyNumberFormat="1" applyFont="1" applyFill="1" applyBorder="1" applyAlignment="1"/>
    <xf numFmtId="41" fontId="1" fillId="0" borderId="0" xfId="0" applyNumberFormat="1" applyFont="1" applyFill="1" applyAlignment="1"/>
    <xf numFmtId="41" fontId="1" fillId="0" borderId="0" xfId="0" applyNumberFormat="1" applyFont="1" applyFill="1" applyBorder="1" applyAlignment="1"/>
    <xf numFmtId="41" fontId="18" fillId="0" borderId="1" xfId="0" applyNumberFormat="1" applyFont="1" applyFill="1" applyBorder="1" applyAlignment="1"/>
    <xf numFmtId="1" fontId="18" fillId="0" borderId="0" xfId="0" quotePrefix="1" applyNumberFormat="1" applyFont="1" applyFill="1" applyAlignment="1">
      <alignment horizontal="left"/>
    </xf>
    <xf numFmtId="41" fontId="18" fillId="0" borderId="0" xfId="0" quotePrefix="1" applyNumberFormat="1" applyFont="1" applyFill="1" applyAlignment="1">
      <alignment horizontal="left"/>
    </xf>
    <xf numFmtId="0" fontId="18" fillId="0" borderId="0" xfId="0" applyNumberFormat="1" applyFont="1" applyFill="1" applyAlignment="1">
      <alignment horizontal="left" wrapText="1"/>
    </xf>
    <xf numFmtId="9" fontId="18" fillId="0" borderId="0" xfId="0" applyNumberFormat="1" applyFont="1" applyFill="1" applyAlignment="1">
      <alignment horizontal="left" wrapText="1"/>
    </xf>
    <xf numFmtId="41" fontId="18" fillId="0" borderId="0" xfId="0" applyNumberFormat="1" applyFont="1" applyFill="1" applyAlignment="1">
      <alignment horizontal="left" wrapText="1"/>
    </xf>
    <xf numFmtId="43" fontId="1" fillId="0" borderId="0" xfId="0" applyNumberFormat="1" applyFont="1" applyFill="1" applyAlignment="1"/>
    <xf numFmtId="42" fontId="18" fillId="0" borderId="4" xfId="0" applyNumberFormat="1" applyFont="1" applyFill="1" applyBorder="1" applyAlignment="1"/>
    <xf numFmtId="42" fontId="18" fillId="0" borderId="0" xfId="0" applyNumberFormat="1" applyFont="1" applyFill="1" applyBorder="1" applyAlignment="1"/>
    <xf numFmtId="14" fontId="18" fillId="0" borderId="0" xfId="0" applyNumberFormat="1" applyFont="1" applyFill="1" applyAlignment="1"/>
    <xf numFmtId="0" fontId="18" fillId="0" borderId="0" xfId="0" applyNumberFormat="1" applyFont="1" applyFill="1" applyBorder="1" applyAlignment="1"/>
    <xf numFmtId="14" fontId="1" fillId="0" borderId="0" xfId="0" applyNumberFormat="1" applyFont="1" applyFill="1" applyAlignment="1"/>
    <xf numFmtId="42" fontId="1" fillId="0" borderId="0" xfId="0" applyNumberFormat="1" applyFont="1" applyFill="1" applyAlignment="1"/>
    <xf numFmtId="39" fontId="38" fillId="0" borderId="0" xfId="0" applyFont="1"/>
    <xf numFmtId="41" fontId="51" fillId="0" borderId="0" xfId="0" applyNumberFormat="1" applyFont="1" applyFill="1" applyBorder="1" applyAlignment="1"/>
    <xf numFmtId="165" fontId="51" fillId="0" borderId="0" xfId="0" applyNumberFormat="1" applyFont="1" applyFill="1" applyBorder="1" applyAlignment="1"/>
    <xf numFmtId="0" fontId="29" fillId="0" borderId="0" xfId="0" applyNumberFormat="1" applyFont="1" applyFill="1"/>
    <xf numFmtId="39" fontId="18" fillId="0" borderId="0" xfId="0" applyFont="1"/>
    <xf numFmtId="37" fontId="18" fillId="0" borderId="0" xfId="0" applyNumberFormat="1" applyFont="1"/>
    <xf numFmtId="41" fontId="52" fillId="0" borderId="0" xfId="0" applyNumberFormat="1" applyFont="1" applyFill="1" applyBorder="1" applyAlignment="1" applyProtection="1">
      <alignment horizontal="right"/>
      <protection locked="0"/>
    </xf>
    <xf numFmtId="37" fontId="18" fillId="0" borderId="1" xfId="0" applyNumberFormat="1" applyFont="1" applyBorder="1"/>
    <xf numFmtId="37" fontId="18" fillId="0" borderId="4" xfId="0" applyNumberFormat="1" applyFont="1" applyBorder="1"/>
    <xf numFmtId="39" fontId="0" fillId="0" borderId="1" xfId="0" applyBorder="1"/>
    <xf numFmtId="0" fontId="15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>
      <alignment horizontal="centerContinuous"/>
    </xf>
    <xf numFmtId="0" fontId="53" fillId="0" borderId="0" xfId="0" applyNumberFormat="1" applyFont="1" applyFill="1" applyAlignment="1">
      <alignment horizontal="center"/>
    </xf>
    <xf numFmtId="17" fontId="7" fillId="0" borderId="81" xfId="0" applyNumberFormat="1" applyFont="1" applyFill="1" applyBorder="1"/>
    <xf numFmtId="17" fontId="7" fillId="0" borderId="3" xfId="0" applyNumberFormat="1" applyFont="1" applyFill="1" applyBorder="1"/>
    <xf numFmtId="3" fontId="7" fillId="0" borderId="3" xfId="0" applyNumberFormat="1" applyFont="1" applyFill="1" applyBorder="1" applyAlignment="1">
      <alignment horizontal="center"/>
    </xf>
    <xf numFmtId="41" fontId="7" fillId="0" borderId="3" xfId="0" applyNumberFormat="1" applyFont="1" applyFill="1" applyBorder="1" applyAlignment="1"/>
    <xf numFmtId="164" fontId="7" fillId="0" borderId="3" xfId="0" applyNumberFormat="1" applyFont="1" applyFill="1" applyBorder="1" applyAlignment="1"/>
    <xf numFmtId="164" fontId="7" fillId="0" borderId="97" xfId="0" applyNumberFormat="1" applyFont="1" applyFill="1" applyBorder="1"/>
    <xf numFmtId="17" fontId="7" fillId="0" borderId="52" xfId="0" applyNumberFormat="1" applyFont="1" applyFill="1" applyBorder="1"/>
    <xf numFmtId="164" fontId="7" fillId="0" borderId="53" xfId="0" applyNumberFormat="1" applyFont="1" applyFill="1" applyBorder="1"/>
    <xf numFmtId="17" fontId="6" fillId="0" borderId="52" xfId="0" applyNumberFormat="1" applyFont="1" applyFill="1" applyBorder="1"/>
    <xf numFmtId="17" fontId="7" fillId="0" borderId="52" xfId="0" applyNumberFormat="1" applyFont="1" applyFill="1" applyBorder="1"/>
    <xf numFmtId="17" fontId="7" fillId="0" borderId="58" xfId="0" applyNumberFormat="1" applyFont="1" applyFill="1" applyBorder="1"/>
    <xf numFmtId="17" fontId="7" fillId="0" borderId="1" xfId="0" applyNumberFormat="1" applyFont="1" applyFill="1" applyBorder="1"/>
    <xf numFmtId="3" fontId="7" fillId="0" borderId="1" xfId="0" applyNumberFormat="1" applyFont="1" applyFill="1" applyBorder="1" applyAlignment="1">
      <alignment horizontal="center"/>
    </xf>
    <xf numFmtId="41" fontId="7" fillId="0" borderId="1" xfId="0" applyNumberFormat="1" applyFont="1" applyFill="1" applyBorder="1" applyAlignment="1"/>
    <xf numFmtId="164" fontId="7" fillId="0" borderId="1" xfId="0" applyNumberFormat="1" applyFont="1" applyFill="1" applyBorder="1" applyAlignment="1"/>
    <xf numFmtId="164" fontId="7" fillId="0" borderId="59" xfId="0" applyNumberFormat="1" applyFont="1" applyFill="1" applyBorder="1"/>
    <xf numFmtId="0" fontId="20" fillId="0" borderId="3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1" xfId="0" applyNumberFormat="1" applyFont="1" applyFill="1" applyBorder="1" applyAlignment="1"/>
    <xf numFmtId="164" fontId="26" fillId="0" borderId="12" xfId="0" applyNumberFormat="1" applyFont="1" applyFill="1" applyBorder="1"/>
    <xf numFmtId="0" fontId="54" fillId="0" borderId="0" xfId="0" applyNumberFormat="1" applyFont="1" applyFill="1"/>
    <xf numFmtId="164" fontId="55" fillId="0" borderId="2" xfId="0" applyNumberFormat="1" applyFont="1" applyFill="1" applyBorder="1"/>
    <xf numFmtId="164" fontId="55" fillId="0" borderId="12" xfId="0" applyNumberFormat="1" applyFont="1" applyFill="1" applyBorder="1"/>
    <xf numFmtId="41" fontId="55" fillId="0" borderId="12" xfId="0" applyNumberFormat="1" applyFont="1" applyFill="1" applyBorder="1"/>
    <xf numFmtId="0" fontId="24" fillId="0" borderId="0" xfId="0" applyNumberFormat="1" applyFont="1" applyAlignment="1">
      <alignment horizontal="center"/>
    </xf>
    <xf numFmtId="0" fontId="24" fillId="0" borderId="0" xfId="0" applyNumberFormat="1" applyFont="1" applyAlignment="1">
      <alignment horizontal="center" vertical="top"/>
    </xf>
    <xf numFmtId="0" fontId="40" fillId="8" borderId="0" xfId="0" applyNumberFormat="1" applyFont="1" applyFill="1" applyAlignment="1">
      <alignment horizontal="center"/>
    </xf>
    <xf numFmtId="0" fontId="30" fillId="0" borderId="2" xfId="0" applyNumberFormat="1" applyFont="1" applyFill="1" applyBorder="1" applyAlignment="1">
      <alignment horizontal="center"/>
    </xf>
    <xf numFmtId="0" fontId="26" fillId="0" borderId="27" xfId="0" applyNumberFormat="1" applyFont="1" applyBorder="1" applyAlignment="1">
      <alignment horizontal="center" vertical="top"/>
    </xf>
    <xf numFmtId="0" fontId="26" fillId="0" borderId="26" xfId="0" applyNumberFormat="1" applyFont="1" applyFill="1" applyBorder="1" applyAlignment="1">
      <alignment horizontal="center" vertical="top"/>
    </xf>
    <xf numFmtId="0" fontId="26" fillId="0" borderId="63" xfId="0" applyNumberFormat="1" applyFont="1" applyFill="1" applyBorder="1" applyAlignment="1">
      <alignment horizontal="center" vertical="top" wrapText="1"/>
    </xf>
    <xf numFmtId="0" fontId="26" fillId="0" borderId="41" xfId="0" applyNumberFormat="1" applyFont="1" applyFill="1" applyBorder="1" applyAlignment="1">
      <alignment horizontal="center" vertical="top" wrapText="1"/>
    </xf>
    <xf numFmtId="0" fontId="26" fillId="0" borderId="49" xfId="0" applyNumberFormat="1" applyFont="1" applyFill="1" applyBorder="1" applyAlignment="1">
      <alignment horizontal="center" vertical="top" wrapText="1"/>
    </xf>
    <xf numFmtId="0" fontId="26" fillId="0" borderId="42" xfId="0" applyNumberFormat="1" applyFont="1" applyFill="1" applyBorder="1" applyAlignment="1">
      <alignment horizontal="center" vertical="top" wrapText="1"/>
    </xf>
    <xf numFmtId="0" fontId="27" fillId="0" borderId="0" xfId="0" applyNumberFormat="1" applyFont="1" applyAlignment="1">
      <alignment horizontal="center"/>
    </xf>
    <xf numFmtId="0" fontId="35" fillId="0" borderId="0" xfId="0" applyNumberFormat="1" applyFont="1" applyFill="1" applyAlignment="1">
      <alignment horizontal="center"/>
    </xf>
    <xf numFmtId="0" fontId="26" fillId="0" borderId="63" xfId="0" applyNumberFormat="1" applyFont="1" applyFill="1" applyBorder="1" applyAlignment="1">
      <alignment horizontal="center"/>
    </xf>
    <xf numFmtId="0" fontId="26" fillId="0" borderId="50" xfId="0" applyNumberFormat="1" applyFont="1" applyFill="1" applyBorder="1" applyAlignment="1">
      <alignment horizontal="center"/>
    </xf>
    <xf numFmtId="0" fontId="26" fillId="0" borderId="41" xfId="0" applyNumberFormat="1" applyFont="1" applyFill="1" applyBorder="1" applyAlignment="1">
      <alignment horizontal="center"/>
    </xf>
    <xf numFmtId="0" fontId="26" fillId="0" borderId="26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/>
    </xf>
    <xf numFmtId="0" fontId="26" fillId="0" borderId="44" xfId="0" applyNumberFormat="1" applyFont="1" applyFill="1" applyBorder="1" applyAlignment="1">
      <alignment horizontal="center"/>
    </xf>
    <xf numFmtId="17" fontId="26" fillId="0" borderId="49" xfId="0" applyNumberFormat="1" applyFont="1" applyFill="1" applyBorder="1" applyAlignment="1">
      <alignment horizontal="center"/>
    </xf>
    <xf numFmtId="17" fontId="26" fillId="0" borderId="42" xfId="0" applyNumberFormat="1" applyFont="1" applyFill="1" applyBorder="1" applyAlignment="1">
      <alignment horizontal="center"/>
    </xf>
    <xf numFmtId="0" fontId="26" fillId="0" borderId="56" xfId="0" applyNumberFormat="1" applyFont="1" applyFill="1" applyBorder="1" applyAlignment="1">
      <alignment horizontal="center"/>
    </xf>
    <xf numFmtId="17" fontId="26" fillId="0" borderId="26" xfId="0" applyNumberFormat="1" applyFont="1" applyFill="1" applyBorder="1" applyAlignment="1">
      <alignment horizontal="center"/>
    </xf>
    <xf numFmtId="17" fontId="26" fillId="0" borderId="35" xfId="0" applyNumberFormat="1" applyFont="1" applyFill="1" applyBorder="1" applyAlignment="1">
      <alignment horizontal="center"/>
    </xf>
    <xf numFmtId="17" fontId="26" fillId="0" borderId="71" xfId="0" applyNumberFormat="1" applyFont="1" applyFill="1" applyBorder="1" applyAlignment="1">
      <alignment horizontal="center"/>
    </xf>
    <xf numFmtId="17" fontId="26" fillId="0" borderId="0" xfId="0" applyNumberFormat="1" applyFont="1" applyFill="1" applyBorder="1" applyAlignment="1">
      <alignment horizontal="center"/>
    </xf>
    <xf numFmtId="17" fontId="26" fillId="0" borderId="1" xfId="0" applyNumberFormat="1" applyFont="1" applyFill="1" applyBorder="1" applyAlignment="1">
      <alignment horizontal="center"/>
    </xf>
    <xf numFmtId="17" fontId="26" fillId="0" borderId="62" xfId="0" applyNumberFormat="1" applyFont="1" applyFill="1" applyBorder="1" applyAlignment="1">
      <alignment horizontal="center"/>
    </xf>
    <xf numFmtId="17" fontId="26" fillId="0" borderId="76" xfId="0" applyNumberFormat="1" applyFont="1" applyFill="1" applyBorder="1" applyAlignment="1">
      <alignment horizontal="center"/>
    </xf>
    <xf numFmtId="17" fontId="26" fillId="0" borderId="63" xfId="0" applyNumberFormat="1" applyFont="1" applyFill="1" applyBorder="1" applyAlignment="1">
      <alignment horizontal="center"/>
    </xf>
    <xf numFmtId="17" fontId="26" fillId="0" borderId="5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1</xdr:col>
      <xdr:colOff>3782264</xdr:colOff>
      <xdr:row>22</xdr:row>
      <xdr:rowOff>181316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36242"/>
          <a:ext cx="4602879" cy="2232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502920</xdr:colOff>
      <xdr:row>5</xdr:row>
      <xdr:rowOff>95390</xdr:rowOff>
    </xdr:from>
    <xdr:to>
      <xdr:col>23</xdr:col>
      <xdr:colOff>564380</xdr:colOff>
      <xdr:row>34</xdr:row>
      <xdr:rowOff>369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05360" y="933590"/>
          <a:ext cx="3719060" cy="2754859"/>
        </a:xfrm>
        <a:prstGeom prst="rect">
          <a:avLst/>
        </a:prstGeom>
      </xdr:spPr>
    </xdr:pic>
    <xdr:clientData/>
  </xdr:twoCellAnchor>
  <xdr:twoCellAnchor editAs="oneCell">
    <xdr:from>
      <xdr:col>11</xdr:col>
      <xdr:colOff>129540</xdr:colOff>
      <xdr:row>5</xdr:row>
      <xdr:rowOff>74338</xdr:rowOff>
    </xdr:from>
    <xdr:to>
      <xdr:col>17</xdr:col>
      <xdr:colOff>83820</xdr:colOff>
      <xdr:row>33</xdr:row>
      <xdr:rowOff>160388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51520" y="912538"/>
          <a:ext cx="3787140" cy="2768290"/>
        </a:xfrm>
        <a:prstGeom prst="rect">
          <a:avLst/>
        </a:prstGeom>
      </xdr:spPr>
    </xdr:pic>
    <xdr:clientData/>
  </xdr:twoCellAnchor>
  <xdr:twoCellAnchor editAs="oneCell">
    <xdr:from>
      <xdr:col>11</xdr:col>
      <xdr:colOff>129540</xdr:colOff>
      <xdr:row>34</xdr:row>
      <xdr:rowOff>163276</xdr:rowOff>
    </xdr:from>
    <xdr:to>
      <xdr:col>17</xdr:col>
      <xdr:colOff>83820</xdr:colOff>
      <xdr:row>51</xdr:row>
      <xdr:rowOff>137534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51520" y="3851356"/>
          <a:ext cx="3787140" cy="2824138"/>
        </a:xfrm>
        <a:prstGeom prst="rect">
          <a:avLst/>
        </a:prstGeom>
      </xdr:spPr>
    </xdr:pic>
    <xdr:clientData/>
  </xdr:twoCellAnchor>
  <xdr:twoCellAnchor editAs="oneCell">
    <xdr:from>
      <xdr:col>17</xdr:col>
      <xdr:colOff>426720</xdr:colOff>
      <xdr:row>34</xdr:row>
      <xdr:rowOff>83820</xdr:rowOff>
    </xdr:from>
    <xdr:to>
      <xdr:col>23</xdr:col>
      <xdr:colOff>571500</xdr:colOff>
      <xdr:row>51</xdr:row>
      <xdr:rowOff>39385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29160" y="3771900"/>
          <a:ext cx="3802380" cy="28054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3</xdr:col>
      <xdr:colOff>166363</xdr:colOff>
      <xdr:row>22</xdr:row>
      <xdr:rowOff>175200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34540"/>
          <a:ext cx="4593583" cy="2194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>
        <row r="19">
          <cell r="L19">
            <v>0.21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"/>
  <sheetViews>
    <sheetView workbookViewId="0">
      <selection activeCell="K40" sqref="K40"/>
    </sheetView>
  </sheetViews>
  <sheetFormatPr defaultRowHeight="15" x14ac:dyDescent="0.2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"/>
  <sheetViews>
    <sheetView workbookViewId="0">
      <selection activeCell="O29" sqref="O29"/>
    </sheetView>
  </sheetViews>
  <sheetFormatPr defaultRowHeight="1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8"/>
  <sheetViews>
    <sheetView topLeftCell="B9" zoomScale="85" zoomScaleNormal="85" workbookViewId="0">
      <selection activeCell="B43" sqref="B43"/>
    </sheetView>
  </sheetViews>
  <sheetFormatPr defaultColWidth="9.109375" defaultRowHeight="14.25" x14ac:dyDescent="0.2"/>
  <cols>
    <col min="1" max="1" width="5.5546875" style="454" customWidth="1"/>
    <col min="2" max="2" width="70.21875" style="454" customWidth="1"/>
    <col min="3" max="3" width="5" style="454" bestFit="1" customWidth="1"/>
    <col min="4" max="5" width="13.21875" style="454" bestFit="1" customWidth="1"/>
    <col min="6" max="6" width="15" style="454" bestFit="1" customWidth="1"/>
    <col min="7" max="7" width="13.33203125" style="454" bestFit="1" customWidth="1"/>
    <col min="8" max="8" width="15.33203125" style="454" customWidth="1"/>
    <col min="9" max="9" width="15.6640625" style="454" customWidth="1"/>
    <col min="10" max="10" width="16.44140625" style="454" bestFit="1" customWidth="1"/>
    <col min="11" max="11" width="16" style="454" customWidth="1"/>
    <col min="12" max="17" width="9.109375" style="456"/>
    <col min="18" max="18" width="9.33203125" style="456" bestFit="1" customWidth="1"/>
    <col min="19" max="16384" width="9.109375" style="456"/>
  </cols>
  <sheetData>
    <row r="2" spans="1:11" x14ac:dyDescent="0.2">
      <c r="K2" s="455"/>
    </row>
    <row r="3" spans="1:11" x14ac:dyDescent="0.2">
      <c r="K3" s="455"/>
    </row>
    <row r="4" spans="1:11" x14ac:dyDescent="0.2">
      <c r="A4" s="457"/>
      <c r="B4" s="457"/>
      <c r="C4" s="457"/>
      <c r="D4" s="457"/>
      <c r="E4" s="457"/>
      <c r="F4" s="457"/>
      <c r="G4" s="457"/>
      <c r="H4" s="457"/>
      <c r="I4" s="457"/>
      <c r="J4" s="457"/>
      <c r="K4" s="456"/>
    </row>
    <row r="5" spans="1:11" x14ac:dyDescent="0.2">
      <c r="A5" s="458" t="s">
        <v>76</v>
      </c>
      <c r="B5" s="458"/>
      <c r="C5" s="458"/>
      <c r="D5" s="459"/>
      <c r="E5" s="459"/>
      <c r="F5" s="459"/>
      <c r="G5" s="459"/>
      <c r="H5" s="459"/>
      <c r="I5" s="459"/>
      <c r="J5" s="459"/>
      <c r="K5" s="459"/>
    </row>
    <row r="6" spans="1:11" x14ac:dyDescent="0.2">
      <c r="A6" s="459" t="s">
        <v>213</v>
      </c>
      <c r="B6" s="459"/>
      <c r="C6" s="459"/>
      <c r="D6" s="459"/>
      <c r="E6" s="459"/>
      <c r="F6" s="459"/>
      <c r="G6" s="459"/>
      <c r="H6" s="459"/>
      <c r="I6" s="459"/>
      <c r="J6" s="460"/>
      <c r="K6" s="460"/>
    </row>
    <row r="7" spans="1:11" x14ac:dyDescent="0.2">
      <c r="A7" s="459" t="s">
        <v>203</v>
      </c>
      <c r="B7" s="459"/>
      <c r="C7" s="459"/>
      <c r="D7" s="459"/>
      <c r="E7" s="459"/>
      <c r="F7" s="459"/>
      <c r="G7" s="459"/>
      <c r="H7" s="459"/>
      <c r="I7" s="459"/>
      <c r="J7" s="461"/>
      <c r="K7" s="459"/>
    </row>
    <row r="8" spans="1:11" x14ac:dyDescent="0.2">
      <c r="A8" s="459" t="s">
        <v>75</v>
      </c>
      <c r="B8" s="459"/>
      <c r="C8" s="459"/>
      <c r="D8" s="459"/>
      <c r="E8" s="459"/>
      <c r="F8" s="459"/>
      <c r="G8" s="459"/>
      <c r="H8" s="459"/>
      <c r="I8" s="459"/>
      <c r="J8" s="461"/>
      <c r="K8" s="459"/>
    </row>
    <row r="9" spans="1:11" x14ac:dyDescent="0.2">
      <c r="A9" s="459"/>
      <c r="B9" s="459"/>
      <c r="C9" s="459"/>
      <c r="D9" s="459"/>
      <c r="E9" s="459"/>
      <c r="F9" s="459"/>
      <c r="G9" s="459"/>
      <c r="H9" s="459"/>
      <c r="I9" s="459"/>
      <c r="J9" s="462"/>
      <c r="K9" s="459"/>
    </row>
    <row r="10" spans="1:11" x14ac:dyDescent="0.2">
      <c r="A10" s="463"/>
      <c r="B10" s="463"/>
      <c r="C10" s="463"/>
      <c r="D10" s="457"/>
      <c r="E10" s="462"/>
      <c r="F10" s="462"/>
      <c r="G10" s="462"/>
      <c r="H10" s="462"/>
      <c r="I10" s="462"/>
      <c r="J10" s="464"/>
      <c r="K10" s="462"/>
    </row>
    <row r="11" spans="1:11" x14ac:dyDescent="0.2">
      <c r="A11" s="462" t="s">
        <v>52</v>
      </c>
      <c r="B11" s="462"/>
      <c r="C11" s="462"/>
      <c r="D11" s="457"/>
      <c r="E11" s="462"/>
      <c r="F11" s="462" t="s">
        <v>204</v>
      </c>
      <c r="G11" s="462"/>
      <c r="H11" s="462" t="s">
        <v>205</v>
      </c>
      <c r="I11" s="462"/>
      <c r="J11" s="462"/>
      <c r="K11" s="462"/>
    </row>
    <row r="12" spans="1:11" x14ac:dyDescent="0.2">
      <c r="A12" s="465" t="s">
        <v>53</v>
      </c>
      <c r="B12" s="465"/>
      <c r="C12" s="465"/>
      <c r="D12" s="465" t="s">
        <v>206</v>
      </c>
      <c r="E12" s="465" t="s">
        <v>204</v>
      </c>
      <c r="F12" s="465" t="s">
        <v>74</v>
      </c>
      <c r="G12" s="465" t="s">
        <v>205</v>
      </c>
      <c r="H12" s="465" t="s">
        <v>74</v>
      </c>
      <c r="I12" s="464"/>
      <c r="J12" s="464"/>
      <c r="K12" s="464"/>
    </row>
    <row r="13" spans="1:11" x14ac:dyDescent="0.2">
      <c r="A13" s="464"/>
      <c r="B13" s="464"/>
      <c r="C13" s="464"/>
      <c r="D13" s="466" t="s">
        <v>38</v>
      </c>
      <c r="E13" s="466" t="s">
        <v>207</v>
      </c>
      <c r="F13" s="466" t="s">
        <v>208</v>
      </c>
      <c r="G13" s="466" t="s">
        <v>209</v>
      </c>
      <c r="H13" s="466" t="s">
        <v>210</v>
      </c>
      <c r="I13" s="464"/>
      <c r="J13" s="464"/>
      <c r="K13" s="464"/>
    </row>
    <row r="14" spans="1:11" ht="16.149999999999999" customHeight="1" x14ac:dyDescent="0.25">
      <c r="A14" s="468">
        <v>1</v>
      </c>
      <c r="B14" s="469" t="s">
        <v>211</v>
      </c>
      <c r="C14" s="469"/>
      <c r="D14" s="470"/>
      <c r="E14" s="471"/>
      <c r="F14" s="471"/>
      <c r="G14" s="471"/>
      <c r="H14" s="471"/>
      <c r="I14" s="471"/>
      <c r="J14" s="471"/>
      <c r="K14" s="472"/>
    </row>
    <row r="15" spans="1:11" ht="15.6" customHeight="1" x14ac:dyDescent="0.25">
      <c r="A15" s="468">
        <f>A14+1</f>
        <v>2</v>
      </c>
      <c r="B15" s="473" t="s">
        <v>257</v>
      </c>
      <c r="C15" s="473"/>
      <c r="D15" s="474">
        <f>'GAS TY Amort'!O9</f>
        <v>8603273.5200000051</v>
      </c>
      <c r="E15" s="499">
        <f>D15</f>
        <v>8603273.5200000051</v>
      </c>
      <c r="F15" s="499">
        <f>+E15-D15</f>
        <v>0</v>
      </c>
      <c r="G15" s="500">
        <f>'Gas Proforma '!C14</f>
        <v>9460164.1915668994</v>
      </c>
      <c r="H15" s="500">
        <f>G15-E15</f>
        <v>856890.67156689428</v>
      </c>
      <c r="I15" s="471"/>
      <c r="J15" s="471"/>
      <c r="K15" s="472"/>
    </row>
    <row r="16" spans="1:11" ht="15.6" customHeight="1" x14ac:dyDescent="0.25">
      <c r="A16" s="468">
        <f t="shared" ref="A16:A19" si="0">A15+1</f>
        <v>3</v>
      </c>
      <c r="B16" s="477" t="s">
        <v>198</v>
      </c>
      <c r="C16" s="477"/>
      <c r="D16" s="478">
        <f>D15</f>
        <v>8603273.5200000051</v>
      </c>
      <c r="E16" s="478">
        <f t="shared" ref="E16:H16" si="1">E15</f>
        <v>8603273.5200000051</v>
      </c>
      <c r="F16" s="478">
        <f t="shared" si="1"/>
        <v>0</v>
      </c>
      <c r="G16" s="478">
        <f t="shared" si="1"/>
        <v>9460164.1915668994</v>
      </c>
      <c r="H16" s="478">
        <f t="shared" si="1"/>
        <v>856890.67156689428</v>
      </c>
      <c r="I16" s="471"/>
      <c r="J16" s="471"/>
      <c r="K16" s="472"/>
    </row>
    <row r="17" spans="1:11" ht="15.6" customHeight="1" x14ac:dyDescent="0.25">
      <c r="A17" s="468">
        <f t="shared" si="0"/>
        <v>4</v>
      </c>
      <c r="D17" s="478"/>
      <c r="E17" s="478"/>
      <c r="F17" s="478"/>
      <c r="G17" s="471"/>
      <c r="H17" s="471"/>
      <c r="I17" s="471"/>
      <c r="J17" s="471"/>
      <c r="K17" s="472"/>
    </row>
    <row r="18" spans="1:11" ht="15" x14ac:dyDescent="0.25">
      <c r="A18" s="468">
        <f t="shared" si="0"/>
        <v>5</v>
      </c>
      <c r="B18" s="477" t="s">
        <v>212</v>
      </c>
      <c r="C18" s="501">
        <f>'[1]COC, Def, ConvF'!$L$19</f>
        <v>0.21</v>
      </c>
      <c r="D18" s="474">
        <f>-D16*$C$18</f>
        <v>-1806687.4392000011</v>
      </c>
      <c r="E18" s="474">
        <f t="shared" ref="E18:H18" si="2">-E16*$C$18</f>
        <v>-1806687.4392000011</v>
      </c>
      <c r="F18" s="474">
        <f t="shared" si="2"/>
        <v>0</v>
      </c>
      <c r="G18" s="474">
        <f t="shared" si="2"/>
        <v>-1986634.4802290488</v>
      </c>
      <c r="H18" s="474">
        <f t="shared" si="2"/>
        <v>-179947.0410290478</v>
      </c>
      <c r="I18" s="471"/>
      <c r="J18" s="471"/>
      <c r="K18" s="472"/>
    </row>
    <row r="19" spans="1:11" ht="15" x14ac:dyDescent="0.25">
      <c r="A19" s="468">
        <f t="shared" si="0"/>
        <v>6</v>
      </c>
      <c r="B19" s="481" t="s">
        <v>56</v>
      </c>
      <c r="C19" s="481"/>
      <c r="D19" s="502">
        <f>-D16-D18</f>
        <v>-6796586.0808000043</v>
      </c>
      <c r="E19" s="502">
        <f t="shared" ref="E19:H19" si="3">-E16-E18</f>
        <v>-6796586.0808000043</v>
      </c>
      <c r="F19" s="502">
        <f t="shared" si="3"/>
        <v>0</v>
      </c>
      <c r="G19" s="502">
        <f t="shared" si="3"/>
        <v>-7473529.7113378504</v>
      </c>
      <c r="H19" s="502">
        <f t="shared" si="3"/>
        <v>-676943.63053784647</v>
      </c>
      <c r="I19" s="471"/>
      <c r="J19" s="471"/>
      <c r="K19" s="472"/>
    </row>
    <row r="20" spans="1:11" customFormat="1" ht="15" x14ac:dyDescent="0.2">
      <c r="D20" s="7"/>
      <c r="E20" s="7"/>
      <c r="F20" s="7"/>
      <c r="G20" s="7"/>
      <c r="H20" s="7"/>
      <c r="I20" s="7"/>
    </row>
    <row r="21" spans="1:11" customFormat="1" ht="15" x14ac:dyDescent="0.2"/>
    <row r="22" spans="1:11" customFormat="1" ht="15" x14ac:dyDescent="0.2"/>
    <row r="23" spans="1:11" customFormat="1" ht="15" x14ac:dyDescent="0.2"/>
    <row r="24" spans="1:11" customFormat="1" ht="15" x14ac:dyDescent="0.2"/>
    <row r="25" spans="1:11" customFormat="1" ht="15" x14ac:dyDescent="0.2"/>
    <row r="26" spans="1:11" ht="15.75" x14ac:dyDescent="0.25">
      <c r="A26"/>
      <c r="B26"/>
      <c r="C26"/>
      <c r="D26"/>
      <c r="E26"/>
      <c r="F26"/>
      <c r="G26"/>
      <c r="H26"/>
      <c r="I26"/>
      <c r="J26"/>
      <c r="K26" s="490"/>
    </row>
    <row r="27" spans="1:11" ht="15.75" x14ac:dyDescent="0.25">
      <c r="A27"/>
      <c r="B27"/>
      <c r="C27"/>
      <c r="D27"/>
      <c r="E27"/>
      <c r="F27"/>
      <c r="G27"/>
      <c r="H27"/>
      <c r="I27"/>
      <c r="J27"/>
      <c r="K27" s="489"/>
    </row>
    <row r="28" spans="1:11" ht="15.75" x14ac:dyDescent="0.25">
      <c r="A28"/>
      <c r="B28"/>
      <c r="C28"/>
      <c r="D28"/>
      <c r="E28"/>
      <c r="F28"/>
      <c r="G28"/>
      <c r="H28"/>
      <c r="I28"/>
      <c r="J28"/>
      <c r="K28" s="489"/>
    </row>
    <row r="29" spans="1:11" ht="15.75" x14ac:dyDescent="0.25">
      <c r="A29"/>
      <c r="B29"/>
      <c r="C29"/>
      <c r="D29"/>
      <c r="E29"/>
      <c r="F29"/>
      <c r="G29"/>
      <c r="H29"/>
      <c r="I29"/>
      <c r="J29"/>
      <c r="K29" s="489"/>
    </row>
    <row r="30" spans="1:11" ht="15.75" x14ac:dyDescent="0.25">
      <c r="A30"/>
      <c r="B30"/>
      <c r="C30"/>
      <c r="D30"/>
      <c r="E30"/>
      <c r="F30"/>
      <c r="G30"/>
      <c r="H30"/>
      <c r="I30"/>
      <c r="J30"/>
      <c r="K30" s="489"/>
    </row>
    <row r="31" spans="1:11" ht="15.75" x14ac:dyDescent="0.25">
      <c r="A31"/>
      <c r="B31"/>
      <c r="C31"/>
      <c r="D31"/>
      <c r="E31"/>
      <c r="F31"/>
      <c r="G31"/>
      <c r="H31"/>
      <c r="I31"/>
      <c r="J31"/>
      <c r="K31" s="485"/>
    </row>
    <row r="32" spans="1:11" ht="15.75" x14ac:dyDescent="0.25">
      <c r="A32"/>
      <c r="B32"/>
      <c r="C32"/>
      <c r="D32"/>
      <c r="E32"/>
      <c r="F32"/>
      <c r="G32"/>
      <c r="H32"/>
      <c r="I32"/>
      <c r="J32"/>
      <c r="K32" s="489"/>
    </row>
    <row r="33" spans="1:18" ht="15" x14ac:dyDescent="0.25">
      <c r="A33" s="468"/>
      <c r="B33" s="468"/>
      <c r="C33" s="468"/>
      <c r="D33" s="481"/>
      <c r="E33" s="492"/>
      <c r="F33" s="492"/>
      <c r="G33" s="492"/>
      <c r="H33" s="492"/>
      <c r="I33" s="492"/>
      <c r="J33" s="492"/>
      <c r="K33" s="493"/>
    </row>
    <row r="34" spans="1:18" ht="15" x14ac:dyDescent="0.25">
      <c r="A34" s="468"/>
      <c r="B34" s="468"/>
      <c r="C34" s="468"/>
      <c r="D34" s="481"/>
      <c r="E34" s="492"/>
      <c r="F34" s="492"/>
      <c r="G34" s="492"/>
      <c r="H34" s="492"/>
      <c r="I34" s="492"/>
      <c r="J34" s="494"/>
      <c r="K34" s="495"/>
    </row>
    <row r="35" spans="1:18" ht="15" x14ac:dyDescent="0.25">
      <c r="A35" s="468"/>
      <c r="B35" s="468"/>
      <c r="C35" s="468"/>
      <c r="D35" s="481"/>
      <c r="E35" s="492"/>
      <c r="F35" s="492"/>
      <c r="G35" s="492"/>
      <c r="H35" s="492"/>
      <c r="I35" s="492"/>
      <c r="J35" s="492"/>
      <c r="K35" s="496"/>
    </row>
    <row r="36" spans="1:18" x14ac:dyDescent="0.2">
      <c r="D36" s="497"/>
      <c r="E36" s="497"/>
      <c r="F36" s="497"/>
      <c r="G36" s="497"/>
      <c r="H36" s="497"/>
      <c r="I36" s="497"/>
      <c r="J36" s="497"/>
      <c r="K36" s="497"/>
    </row>
    <row r="38" spans="1:18" x14ac:dyDescent="0.2">
      <c r="R38" s="498"/>
    </row>
  </sheetData>
  <pageMargins left="0.56999999999999995" right="0.51" top="1" bottom="1" header="0.5" footer="0.5"/>
  <pageSetup scale="6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zoomScaleNormal="100" workbookViewId="0">
      <selection activeCell="F21" sqref="F21"/>
    </sheetView>
  </sheetViews>
  <sheetFormatPr defaultRowHeight="12.75" x14ac:dyDescent="0.2"/>
  <cols>
    <col min="1" max="1" width="5.44140625" style="3" bestFit="1" customWidth="1"/>
    <col min="2" max="2" width="75.44140625" style="3" customWidth="1"/>
    <col min="3" max="3" width="20.109375" style="3" bestFit="1" customWidth="1"/>
    <col min="4" max="4" width="15.33203125" style="3" customWidth="1"/>
    <col min="5" max="5" width="10.88671875" style="3" bestFit="1" customWidth="1"/>
    <col min="6" max="6" width="5.44140625" style="3" customWidth="1"/>
    <col min="7" max="7" width="46.6640625" style="3" customWidth="1"/>
    <col min="8" max="8" width="14.33203125" style="3" bestFit="1" customWidth="1"/>
    <col min="9" max="9" width="10.21875" style="3" bestFit="1" customWidth="1"/>
    <col min="10" max="10" width="10.44140625" style="3" bestFit="1" customWidth="1"/>
    <col min="11" max="256" width="8.88671875" style="3"/>
    <col min="257" max="257" width="5.44140625" style="3" bestFit="1" customWidth="1"/>
    <col min="258" max="258" width="69.44140625" style="3" customWidth="1"/>
    <col min="259" max="259" width="12.88671875" style="3" bestFit="1" customWidth="1"/>
    <col min="260" max="260" width="13.109375" style="3" customWidth="1"/>
    <col min="261" max="261" width="12.6640625" style="3" customWidth="1"/>
    <col min="262" max="262" width="13.44140625" style="3" customWidth="1"/>
    <col min="263" max="512" width="8.88671875" style="3"/>
    <col min="513" max="513" width="5.44140625" style="3" bestFit="1" customWidth="1"/>
    <col min="514" max="514" width="69.44140625" style="3" customWidth="1"/>
    <col min="515" max="515" width="12.88671875" style="3" bestFit="1" customWidth="1"/>
    <col min="516" max="516" width="13.109375" style="3" customWidth="1"/>
    <col min="517" max="517" width="12.6640625" style="3" customWidth="1"/>
    <col min="518" max="518" width="13.44140625" style="3" customWidth="1"/>
    <col min="519" max="768" width="8.88671875" style="3"/>
    <col min="769" max="769" width="5.44140625" style="3" bestFit="1" customWidth="1"/>
    <col min="770" max="770" width="69.44140625" style="3" customWidth="1"/>
    <col min="771" max="771" width="12.88671875" style="3" bestFit="1" customWidth="1"/>
    <col min="772" max="772" width="13.109375" style="3" customWidth="1"/>
    <col min="773" max="773" width="12.6640625" style="3" customWidth="1"/>
    <col min="774" max="774" width="13.44140625" style="3" customWidth="1"/>
    <col min="775" max="1024" width="8.88671875" style="3"/>
    <col min="1025" max="1025" width="5.44140625" style="3" bestFit="1" customWidth="1"/>
    <col min="1026" max="1026" width="69.44140625" style="3" customWidth="1"/>
    <col min="1027" max="1027" width="12.88671875" style="3" bestFit="1" customWidth="1"/>
    <col min="1028" max="1028" width="13.109375" style="3" customWidth="1"/>
    <col min="1029" max="1029" width="12.6640625" style="3" customWidth="1"/>
    <col min="1030" max="1030" width="13.44140625" style="3" customWidth="1"/>
    <col min="1031" max="1280" width="8.88671875" style="3"/>
    <col min="1281" max="1281" width="5.44140625" style="3" bestFit="1" customWidth="1"/>
    <col min="1282" max="1282" width="69.44140625" style="3" customWidth="1"/>
    <col min="1283" max="1283" width="12.88671875" style="3" bestFit="1" customWidth="1"/>
    <col min="1284" max="1284" width="13.109375" style="3" customWidth="1"/>
    <col min="1285" max="1285" width="12.6640625" style="3" customWidth="1"/>
    <col min="1286" max="1286" width="13.44140625" style="3" customWidth="1"/>
    <col min="1287" max="1536" width="8.88671875" style="3"/>
    <col min="1537" max="1537" width="5.44140625" style="3" bestFit="1" customWidth="1"/>
    <col min="1538" max="1538" width="69.44140625" style="3" customWidth="1"/>
    <col min="1539" max="1539" width="12.88671875" style="3" bestFit="1" customWidth="1"/>
    <col min="1540" max="1540" width="13.109375" style="3" customWidth="1"/>
    <col min="1541" max="1541" width="12.6640625" style="3" customWidth="1"/>
    <col min="1542" max="1542" width="13.44140625" style="3" customWidth="1"/>
    <col min="1543" max="1792" width="8.88671875" style="3"/>
    <col min="1793" max="1793" width="5.44140625" style="3" bestFit="1" customWidth="1"/>
    <col min="1794" max="1794" width="69.44140625" style="3" customWidth="1"/>
    <col min="1795" max="1795" width="12.88671875" style="3" bestFit="1" customWidth="1"/>
    <col min="1796" max="1796" width="13.109375" style="3" customWidth="1"/>
    <col min="1797" max="1797" width="12.6640625" style="3" customWidth="1"/>
    <col min="1798" max="1798" width="13.44140625" style="3" customWidth="1"/>
    <col min="1799" max="2048" width="8.88671875" style="3"/>
    <col min="2049" max="2049" width="5.44140625" style="3" bestFit="1" customWidth="1"/>
    <col min="2050" max="2050" width="69.44140625" style="3" customWidth="1"/>
    <col min="2051" max="2051" width="12.88671875" style="3" bestFit="1" customWidth="1"/>
    <col min="2052" max="2052" width="13.109375" style="3" customWidth="1"/>
    <col min="2053" max="2053" width="12.6640625" style="3" customWidth="1"/>
    <col min="2054" max="2054" width="13.44140625" style="3" customWidth="1"/>
    <col min="2055" max="2304" width="8.88671875" style="3"/>
    <col min="2305" max="2305" width="5.44140625" style="3" bestFit="1" customWidth="1"/>
    <col min="2306" max="2306" width="69.44140625" style="3" customWidth="1"/>
    <col min="2307" max="2307" width="12.88671875" style="3" bestFit="1" customWidth="1"/>
    <col min="2308" max="2308" width="13.109375" style="3" customWidth="1"/>
    <col min="2309" max="2309" width="12.6640625" style="3" customWidth="1"/>
    <col min="2310" max="2310" width="13.44140625" style="3" customWidth="1"/>
    <col min="2311" max="2560" width="8.88671875" style="3"/>
    <col min="2561" max="2561" width="5.44140625" style="3" bestFit="1" customWidth="1"/>
    <col min="2562" max="2562" width="69.44140625" style="3" customWidth="1"/>
    <col min="2563" max="2563" width="12.88671875" style="3" bestFit="1" customWidth="1"/>
    <col min="2564" max="2564" width="13.109375" style="3" customWidth="1"/>
    <col min="2565" max="2565" width="12.6640625" style="3" customWidth="1"/>
    <col min="2566" max="2566" width="13.44140625" style="3" customWidth="1"/>
    <col min="2567" max="2816" width="8.88671875" style="3"/>
    <col min="2817" max="2817" width="5.44140625" style="3" bestFit="1" customWidth="1"/>
    <col min="2818" max="2818" width="69.44140625" style="3" customWidth="1"/>
    <col min="2819" max="2819" width="12.88671875" style="3" bestFit="1" customWidth="1"/>
    <col min="2820" max="2820" width="13.109375" style="3" customWidth="1"/>
    <col min="2821" max="2821" width="12.6640625" style="3" customWidth="1"/>
    <col min="2822" max="2822" width="13.44140625" style="3" customWidth="1"/>
    <col min="2823" max="3072" width="8.88671875" style="3"/>
    <col min="3073" max="3073" width="5.44140625" style="3" bestFit="1" customWidth="1"/>
    <col min="3074" max="3074" width="69.44140625" style="3" customWidth="1"/>
    <col min="3075" max="3075" width="12.88671875" style="3" bestFit="1" customWidth="1"/>
    <col min="3076" max="3076" width="13.109375" style="3" customWidth="1"/>
    <col min="3077" max="3077" width="12.6640625" style="3" customWidth="1"/>
    <col min="3078" max="3078" width="13.44140625" style="3" customWidth="1"/>
    <col min="3079" max="3328" width="8.88671875" style="3"/>
    <col min="3329" max="3329" width="5.44140625" style="3" bestFit="1" customWidth="1"/>
    <col min="3330" max="3330" width="69.44140625" style="3" customWidth="1"/>
    <col min="3331" max="3331" width="12.88671875" style="3" bestFit="1" customWidth="1"/>
    <col min="3332" max="3332" width="13.109375" style="3" customWidth="1"/>
    <col min="3333" max="3333" width="12.6640625" style="3" customWidth="1"/>
    <col min="3334" max="3334" width="13.44140625" style="3" customWidth="1"/>
    <col min="3335" max="3584" width="8.88671875" style="3"/>
    <col min="3585" max="3585" width="5.44140625" style="3" bestFit="1" customWidth="1"/>
    <col min="3586" max="3586" width="69.44140625" style="3" customWidth="1"/>
    <col min="3587" max="3587" width="12.88671875" style="3" bestFit="1" customWidth="1"/>
    <col min="3588" max="3588" width="13.109375" style="3" customWidth="1"/>
    <col min="3589" max="3589" width="12.6640625" style="3" customWidth="1"/>
    <col min="3590" max="3590" width="13.44140625" style="3" customWidth="1"/>
    <col min="3591" max="3840" width="8.88671875" style="3"/>
    <col min="3841" max="3841" width="5.44140625" style="3" bestFit="1" customWidth="1"/>
    <col min="3842" max="3842" width="69.44140625" style="3" customWidth="1"/>
    <col min="3843" max="3843" width="12.88671875" style="3" bestFit="1" customWidth="1"/>
    <col min="3844" max="3844" width="13.109375" style="3" customWidth="1"/>
    <col min="3845" max="3845" width="12.6640625" style="3" customWidth="1"/>
    <col min="3846" max="3846" width="13.44140625" style="3" customWidth="1"/>
    <col min="3847" max="4096" width="8.88671875" style="3"/>
    <col min="4097" max="4097" width="5.44140625" style="3" bestFit="1" customWidth="1"/>
    <col min="4098" max="4098" width="69.44140625" style="3" customWidth="1"/>
    <col min="4099" max="4099" width="12.88671875" style="3" bestFit="1" customWidth="1"/>
    <col min="4100" max="4100" width="13.109375" style="3" customWidth="1"/>
    <col min="4101" max="4101" width="12.6640625" style="3" customWidth="1"/>
    <col min="4102" max="4102" width="13.44140625" style="3" customWidth="1"/>
    <col min="4103" max="4352" width="8.88671875" style="3"/>
    <col min="4353" max="4353" width="5.44140625" style="3" bestFit="1" customWidth="1"/>
    <col min="4354" max="4354" width="69.44140625" style="3" customWidth="1"/>
    <col min="4355" max="4355" width="12.88671875" style="3" bestFit="1" customWidth="1"/>
    <col min="4356" max="4356" width="13.109375" style="3" customWidth="1"/>
    <col min="4357" max="4357" width="12.6640625" style="3" customWidth="1"/>
    <col min="4358" max="4358" width="13.44140625" style="3" customWidth="1"/>
    <col min="4359" max="4608" width="8.88671875" style="3"/>
    <col min="4609" max="4609" width="5.44140625" style="3" bestFit="1" customWidth="1"/>
    <col min="4610" max="4610" width="69.44140625" style="3" customWidth="1"/>
    <col min="4611" max="4611" width="12.88671875" style="3" bestFit="1" customWidth="1"/>
    <col min="4612" max="4612" width="13.109375" style="3" customWidth="1"/>
    <col min="4613" max="4613" width="12.6640625" style="3" customWidth="1"/>
    <col min="4614" max="4614" width="13.44140625" style="3" customWidth="1"/>
    <col min="4615" max="4864" width="8.88671875" style="3"/>
    <col min="4865" max="4865" width="5.44140625" style="3" bestFit="1" customWidth="1"/>
    <col min="4866" max="4866" width="69.44140625" style="3" customWidth="1"/>
    <col min="4867" max="4867" width="12.88671875" style="3" bestFit="1" customWidth="1"/>
    <col min="4868" max="4868" width="13.109375" style="3" customWidth="1"/>
    <col min="4869" max="4869" width="12.6640625" style="3" customWidth="1"/>
    <col min="4870" max="4870" width="13.44140625" style="3" customWidth="1"/>
    <col min="4871" max="5120" width="8.88671875" style="3"/>
    <col min="5121" max="5121" width="5.44140625" style="3" bestFit="1" customWidth="1"/>
    <col min="5122" max="5122" width="69.44140625" style="3" customWidth="1"/>
    <col min="5123" max="5123" width="12.88671875" style="3" bestFit="1" customWidth="1"/>
    <col min="5124" max="5124" width="13.109375" style="3" customWidth="1"/>
    <col min="5125" max="5125" width="12.6640625" style="3" customWidth="1"/>
    <col min="5126" max="5126" width="13.44140625" style="3" customWidth="1"/>
    <col min="5127" max="5376" width="8.88671875" style="3"/>
    <col min="5377" max="5377" width="5.44140625" style="3" bestFit="1" customWidth="1"/>
    <col min="5378" max="5378" width="69.44140625" style="3" customWidth="1"/>
    <col min="5379" max="5379" width="12.88671875" style="3" bestFit="1" customWidth="1"/>
    <col min="5380" max="5380" width="13.109375" style="3" customWidth="1"/>
    <col min="5381" max="5381" width="12.6640625" style="3" customWidth="1"/>
    <col min="5382" max="5382" width="13.44140625" style="3" customWidth="1"/>
    <col min="5383" max="5632" width="8.88671875" style="3"/>
    <col min="5633" max="5633" width="5.44140625" style="3" bestFit="1" customWidth="1"/>
    <col min="5634" max="5634" width="69.44140625" style="3" customWidth="1"/>
    <col min="5635" max="5635" width="12.88671875" style="3" bestFit="1" customWidth="1"/>
    <col min="5636" max="5636" width="13.109375" style="3" customWidth="1"/>
    <col min="5637" max="5637" width="12.6640625" style="3" customWidth="1"/>
    <col min="5638" max="5638" width="13.44140625" style="3" customWidth="1"/>
    <col min="5639" max="5888" width="8.88671875" style="3"/>
    <col min="5889" max="5889" width="5.44140625" style="3" bestFit="1" customWidth="1"/>
    <col min="5890" max="5890" width="69.44140625" style="3" customWidth="1"/>
    <col min="5891" max="5891" width="12.88671875" style="3" bestFit="1" customWidth="1"/>
    <col min="5892" max="5892" width="13.109375" style="3" customWidth="1"/>
    <col min="5893" max="5893" width="12.6640625" style="3" customWidth="1"/>
    <col min="5894" max="5894" width="13.44140625" style="3" customWidth="1"/>
    <col min="5895" max="6144" width="8.88671875" style="3"/>
    <col min="6145" max="6145" width="5.44140625" style="3" bestFit="1" customWidth="1"/>
    <col min="6146" max="6146" width="69.44140625" style="3" customWidth="1"/>
    <col min="6147" max="6147" width="12.88671875" style="3" bestFit="1" customWidth="1"/>
    <col min="6148" max="6148" width="13.109375" style="3" customWidth="1"/>
    <col min="6149" max="6149" width="12.6640625" style="3" customWidth="1"/>
    <col min="6150" max="6150" width="13.44140625" style="3" customWidth="1"/>
    <col min="6151" max="6400" width="8.88671875" style="3"/>
    <col min="6401" max="6401" width="5.44140625" style="3" bestFit="1" customWidth="1"/>
    <col min="6402" max="6402" width="69.44140625" style="3" customWidth="1"/>
    <col min="6403" max="6403" width="12.88671875" style="3" bestFit="1" customWidth="1"/>
    <col min="6404" max="6404" width="13.109375" style="3" customWidth="1"/>
    <col min="6405" max="6405" width="12.6640625" style="3" customWidth="1"/>
    <col min="6406" max="6406" width="13.44140625" style="3" customWidth="1"/>
    <col min="6407" max="6656" width="8.88671875" style="3"/>
    <col min="6657" max="6657" width="5.44140625" style="3" bestFit="1" customWidth="1"/>
    <col min="6658" max="6658" width="69.44140625" style="3" customWidth="1"/>
    <col min="6659" max="6659" width="12.88671875" style="3" bestFit="1" customWidth="1"/>
    <col min="6660" max="6660" width="13.109375" style="3" customWidth="1"/>
    <col min="6661" max="6661" width="12.6640625" style="3" customWidth="1"/>
    <col min="6662" max="6662" width="13.44140625" style="3" customWidth="1"/>
    <col min="6663" max="6912" width="8.88671875" style="3"/>
    <col min="6913" max="6913" width="5.44140625" style="3" bestFit="1" customWidth="1"/>
    <col min="6914" max="6914" width="69.44140625" style="3" customWidth="1"/>
    <col min="6915" max="6915" width="12.88671875" style="3" bestFit="1" customWidth="1"/>
    <col min="6916" max="6916" width="13.109375" style="3" customWidth="1"/>
    <col min="6917" max="6917" width="12.6640625" style="3" customWidth="1"/>
    <col min="6918" max="6918" width="13.44140625" style="3" customWidth="1"/>
    <col min="6919" max="7168" width="8.88671875" style="3"/>
    <col min="7169" max="7169" width="5.44140625" style="3" bestFit="1" customWidth="1"/>
    <col min="7170" max="7170" width="69.44140625" style="3" customWidth="1"/>
    <col min="7171" max="7171" width="12.88671875" style="3" bestFit="1" customWidth="1"/>
    <col min="7172" max="7172" width="13.109375" style="3" customWidth="1"/>
    <col min="7173" max="7173" width="12.6640625" style="3" customWidth="1"/>
    <col min="7174" max="7174" width="13.44140625" style="3" customWidth="1"/>
    <col min="7175" max="7424" width="8.88671875" style="3"/>
    <col min="7425" max="7425" width="5.44140625" style="3" bestFit="1" customWidth="1"/>
    <col min="7426" max="7426" width="69.44140625" style="3" customWidth="1"/>
    <col min="7427" max="7427" width="12.88671875" style="3" bestFit="1" customWidth="1"/>
    <col min="7428" max="7428" width="13.109375" style="3" customWidth="1"/>
    <col min="7429" max="7429" width="12.6640625" style="3" customWidth="1"/>
    <col min="7430" max="7430" width="13.44140625" style="3" customWidth="1"/>
    <col min="7431" max="7680" width="8.88671875" style="3"/>
    <col min="7681" max="7681" width="5.44140625" style="3" bestFit="1" customWidth="1"/>
    <col min="7682" max="7682" width="69.44140625" style="3" customWidth="1"/>
    <col min="7683" max="7683" width="12.88671875" style="3" bestFit="1" customWidth="1"/>
    <col min="7684" max="7684" width="13.109375" style="3" customWidth="1"/>
    <col min="7685" max="7685" width="12.6640625" style="3" customWidth="1"/>
    <col min="7686" max="7686" width="13.44140625" style="3" customWidth="1"/>
    <col min="7687" max="7936" width="8.88671875" style="3"/>
    <col min="7937" max="7937" width="5.44140625" style="3" bestFit="1" customWidth="1"/>
    <col min="7938" max="7938" width="69.44140625" style="3" customWidth="1"/>
    <col min="7939" max="7939" width="12.88671875" style="3" bestFit="1" customWidth="1"/>
    <col min="7940" max="7940" width="13.109375" style="3" customWidth="1"/>
    <col min="7941" max="7941" width="12.6640625" style="3" customWidth="1"/>
    <col min="7942" max="7942" width="13.44140625" style="3" customWidth="1"/>
    <col min="7943" max="8192" width="8.88671875" style="3"/>
    <col min="8193" max="8193" width="5.44140625" style="3" bestFit="1" customWidth="1"/>
    <col min="8194" max="8194" width="69.44140625" style="3" customWidth="1"/>
    <col min="8195" max="8195" width="12.88671875" style="3" bestFit="1" customWidth="1"/>
    <col min="8196" max="8196" width="13.109375" style="3" customWidth="1"/>
    <col min="8197" max="8197" width="12.6640625" style="3" customWidth="1"/>
    <col min="8198" max="8198" width="13.44140625" style="3" customWidth="1"/>
    <col min="8199" max="8448" width="8.88671875" style="3"/>
    <col min="8449" max="8449" width="5.44140625" style="3" bestFit="1" customWidth="1"/>
    <col min="8450" max="8450" width="69.44140625" style="3" customWidth="1"/>
    <col min="8451" max="8451" width="12.88671875" style="3" bestFit="1" customWidth="1"/>
    <col min="8452" max="8452" width="13.109375" style="3" customWidth="1"/>
    <col min="8453" max="8453" width="12.6640625" style="3" customWidth="1"/>
    <col min="8454" max="8454" width="13.44140625" style="3" customWidth="1"/>
    <col min="8455" max="8704" width="8.88671875" style="3"/>
    <col min="8705" max="8705" width="5.44140625" style="3" bestFit="1" customWidth="1"/>
    <col min="8706" max="8706" width="69.44140625" style="3" customWidth="1"/>
    <col min="8707" max="8707" width="12.88671875" style="3" bestFit="1" customWidth="1"/>
    <col min="8708" max="8708" width="13.109375" style="3" customWidth="1"/>
    <col min="8709" max="8709" width="12.6640625" style="3" customWidth="1"/>
    <col min="8710" max="8710" width="13.44140625" style="3" customWidth="1"/>
    <col min="8711" max="8960" width="8.88671875" style="3"/>
    <col min="8961" max="8961" width="5.44140625" style="3" bestFit="1" customWidth="1"/>
    <col min="8962" max="8962" width="69.44140625" style="3" customWidth="1"/>
    <col min="8963" max="8963" width="12.88671875" style="3" bestFit="1" customWidth="1"/>
    <col min="8964" max="8964" width="13.109375" style="3" customWidth="1"/>
    <col min="8965" max="8965" width="12.6640625" style="3" customWidth="1"/>
    <col min="8966" max="8966" width="13.44140625" style="3" customWidth="1"/>
    <col min="8967" max="9216" width="8.88671875" style="3"/>
    <col min="9217" max="9217" width="5.44140625" style="3" bestFit="1" customWidth="1"/>
    <col min="9218" max="9218" width="69.44140625" style="3" customWidth="1"/>
    <col min="9219" max="9219" width="12.88671875" style="3" bestFit="1" customWidth="1"/>
    <col min="9220" max="9220" width="13.109375" style="3" customWidth="1"/>
    <col min="9221" max="9221" width="12.6640625" style="3" customWidth="1"/>
    <col min="9222" max="9222" width="13.44140625" style="3" customWidth="1"/>
    <col min="9223" max="9472" width="8.88671875" style="3"/>
    <col min="9473" max="9473" width="5.44140625" style="3" bestFit="1" customWidth="1"/>
    <col min="9474" max="9474" width="69.44140625" style="3" customWidth="1"/>
    <col min="9475" max="9475" width="12.88671875" style="3" bestFit="1" customWidth="1"/>
    <col min="9476" max="9476" width="13.109375" style="3" customWidth="1"/>
    <col min="9477" max="9477" width="12.6640625" style="3" customWidth="1"/>
    <col min="9478" max="9478" width="13.44140625" style="3" customWidth="1"/>
    <col min="9479" max="9728" width="8.88671875" style="3"/>
    <col min="9729" max="9729" width="5.44140625" style="3" bestFit="1" customWidth="1"/>
    <col min="9730" max="9730" width="69.44140625" style="3" customWidth="1"/>
    <col min="9731" max="9731" width="12.88671875" style="3" bestFit="1" customWidth="1"/>
    <col min="9732" max="9732" width="13.109375" style="3" customWidth="1"/>
    <col min="9733" max="9733" width="12.6640625" style="3" customWidth="1"/>
    <col min="9734" max="9734" width="13.44140625" style="3" customWidth="1"/>
    <col min="9735" max="9984" width="8.88671875" style="3"/>
    <col min="9985" max="9985" width="5.44140625" style="3" bestFit="1" customWidth="1"/>
    <col min="9986" max="9986" width="69.44140625" style="3" customWidth="1"/>
    <col min="9987" max="9987" width="12.88671875" style="3" bestFit="1" customWidth="1"/>
    <col min="9988" max="9988" width="13.109375" style="3" customWidth="1"/>
    <col min="9989" max="9989" width="12.6640625" style="3" customWidth="1"/>
    <col min="9990" max="9990" width="13.44140625" style="3" customWidth="1"/>
    <col min="9991" max="10240" width="8.88671875" style="3"/>
    <col min="10241" max="10241" width="5.44140625" style="3" bestFit="1" customWidth="1"/>
    <col min="10242" max="10242" width="69.44140625" style="3" customWidth="1"/>
    <col min="10243" max="10243" width="12.88671875" style="3" bestFit="1" customWidth="1"/>
    <col min="10244" max="10244" width="13.109375" style="3" customWidth="1"/>
    <col min="10245" max="10245" width="12.6640625" style="3" customWidth="1"/>
    <col min="10246" max="10246" width="13.44140625" style="3" customWidth="1"/>
    <col min="10247" max="10496" width="8.88671875" style="3"/>
    <col min="10497" max="10497" width="5.44140625" style="3" bestFit="1" customWidth="1"/>
    <col min="10498" max="10498" width="69.44140625" style="3" customWidth="1"/>
    <col min="10499" max="10499" width="12.88671875" style="3" bestFit="1" customWidth="1"/>
    <col min="10500" max="10500" width="13.109375" style="3" customWidth="1"/>
    <col min="10501" max="10501" width="12.6640625" style="3" customWidth="1"/>
    <col min="10502" max="10502" width="13.44140625" style="3" customWidth="1"/>
    <col min="10503" max="10752" width="8.88671875" style="3"/>
    <col min="10753" max="10753" width="5.44140625" style="3" bestFit="1" customWidth="1"/>
    <col min="10754" max="10754" width="69.44140625" style="3" customWidth="1"/>
    <col min="10755" max="10755" width="12.88671875" style="3" bestFit="1" customWidth="1"/>
    <col min="10756" max="10756" width="13.109375" style="3" customWidth="1"/>
    <col min="10757" max="10757" width="12.6640625" style="3" customWidth="1"/>
    <col min="10758" max="10758" width="13.44140625" style="3" customWidth="1"/>
    <col min="10759" max="11008" width="8.88671875" style="3"/>
    <col min="11009" max="11009" width="5.44140625" style="3" bestFit="1" customWidth="1"/>
    <col min="11010" max="11010" width="69.44140625" style="3" customWidth="1"/>
    <col min="11011" max="11011" width="12.88671875" style="3" bestFit="1" customWidth="1"/>
    <col min="11012" max="11012" width="13.109375" style="3" customWidth="1"/>
    <col min="11013" max="11013" width="12.6640625" style="3" customWidth="1"/>
    <col min="11014" max="11014" width="13.44140625" style="3" customWidth="1"/>
    <col min="11015" max="11264" width="8.88671875" style="3"/>
    <col min="11265" max="11265" width="5.44140625" style="3" bestFit="1" customWidth="1"/>
    <col min="11266" max="11266" width="69.44140625" style="3" customWidth="1"/>
    <col min="11267" max="11267" width="12.88671875" style="3" bestFit="1" customWidth="1"/>
    <col min="11268" max="11268" width="13.109375" style="3" customWidth="1"/>
    <col min="11269" max="11269" width="12.6640625" style="3" customWidth="1"/>
    <col min="11270" max="11270" width="13.44140625" style="3" customWidth="1"/>
    <col min="11271" max="11520" width="8.88671875" style="3"/>
    <col min="11521" max="11521" width="5.44140625" style="3" bestFit="1" customWidth="1"/>
    <col min="11522" max="11522" width="69.44140625" style="3" customWidth="1"/>
    <col min="11523" max="11523" width="12.88671875" style="3" bestFit="1" customWidth="1"/>
    <col min="11524" max="11524" width="13.109375" style="3" customWidth="1"/>
    <col min="11525" max="11525" width="12.6640625" style="3" customWidth="1"/>
    <col min="11526" max="11526" width="13.44140625" style="3" customWidth="1"/>
    <col min="11527" max="11776" width="8.88671875" style="3"/>
    <col min="11777" max="11777" width="5.44140625" style="3" bestFit="1" customWidth="1"/>
    <col min="11778" max="11778" width="69.44140625" style="3" customWidth="1"/>
    <col min="11779" max="11779" width="12.88671875" style="3" bestFit="1" customWidth="1"/>
    <col min="11780" max="11780" width="13.109375" style="3" customWidth="1"/>
    <col min="11781" max="11781" width="12.6640625" style="3" customWidth="1"/>
    <col min="11782" max="11782" width="13.44140625" style="3" customWidth="1"/>
    <col min="11783" max="12032" width="8.88671875" style="3"/>
    <col min="12033" max="12033" width="5.44140625" style="3" bestFit="1" customWidth="1"/>
    <col min="12034" max="12034" width="69.44140625" style="3" customWidth="1"/>
    <col min="12035" max="12035" width="12.88671875" style="3" bestFit="1" customWidth="1"/>
    <col min="12036" max="12036" width="13.109375" style="3" customWidth="1"/>
    <col min="12037" max="12037" width="12.6640625" style="3" customWidth="1"/>
    <col min="12038" max="12038" width="13.44140625" style="3" customWidth="1"/>
    <col min="12039" max="12288" width="8.88671875" style="3"/>
    <col min="12289" max="12289" width="5.44140625" style="3" bestFit="1" customWidth="1"/>
    <col min="12290" max="12290" width="69.44140625" style="3" customWidth="1"/>
    <col min="12291" max="12291" width="12.88671875" style="3" bestFit="1" customWidth="1"/>
    <col min="12292" max="12292" width="13.109375" style="3" customWidth="1"/>
    <col min="12293" max="12293" width="12.6640625" style="3" customWidth="1"/>
    <col min="12294" max="12294" width="13.44140625" style="3" customWidth="1"/>
    <col min="12295" max="12544" width="8.88671875" style="3"/>
    <col min="12545" max="12545" width="5.44140625" style="3" bestFit="1" customWidth="1"/>
    <col min="12546" max="12546" width="69.44140625" style="3" customWidth="1"/>
    <col min="12547" max="12547" width="12.88671875" style="3" bestFit="1" customWidth="1"/>
    <col min="12548" max="12548" width="13.109375" style="3" customWidth="1"/>
    <col min="12549" max="12549" width="12.6640625" style="3" customWidth="1"/>
    <col min="12550" max="12550" width="13.44140625" style="3" customWidth="1"/>
    <col min="12551" max="12800" width="8.88671875" style="3"/>
    <col min="12801" max="12801" width="5.44140625" style="3" bestFit="1" customWidth="1"/>
    <col min="12802" max="12802" width="69.44140625" style="3" customWidth="1"/>
    <col min="12803" max="12803" width="12.88671875" style="3" bestFit="1" customWidth="1"/>
    <col min="12804" max="12804" width="13.109375" style="3" customWidth="1"/>
    <col min="12805" max="12805" width="12.6640625" style="3" customWidth="1"/>
    <col min="12806" max="12806" width="13.44140625" style="3" customWidth="1"/>
    <col min="12807" max="13056" width="8.88671875" style="3"/>
    <col min="13057" max="13057" width="5.44140625" style="3" bestFit="1" customWidth="1"/>
    <col min="13058" max="13058" width="69.44140625" style="3" customWidth="1"/>
    <col min="13059" max="13059" width="12.88671875" style="3" bestFit="1" customWidth="1"/>
    <col min="13060" max="13060" width="13.109375" style="3" customWidth="1"/>
    <col min="13061" max="13061" width="12.6640625" style="3" customWidth="1"/>
    <col min="13062" max="13062" width="13.44140625" style="3" customWidth="1"/>
    <col min="13063" max="13312" width="8.88671875" style="3"/>
    <col min="13313" max="13313" width="5.44140625" style="3" bestFit="1" customWidth="1"/>
    <col min="13314" max="13314" width="69.44140625" style="3" customWidth="1"/>
    <col min="13315" max="13315" width="12.88671875" style="3" bestFit="1" customWidth="1"/>
    <col min="13316" max="13316" width="13.109375" style="3" customWidth="1"/>
    <col min="13317" max="13317" width="12.6640625" style="3" customWidth="1"/>
    <col min="13318" max="13318" width="13.44140625" style="3" customWidth="1"/>
    <col min="13319" max="13568" width="8.88671875" style="3"/>
    <col min="13569" max="13569" width="5.44140625" style="3" bestFit="1" customWidth="1"/>
    <col min="13570" max="13570" width="69.44140625" style="3" customWidth="1"/>
    <col min="13571" max="13571" width="12.88671875" style="3" bestFit="1" customWidth="1"/>
    <col min="13572" max="13572" width="13.109375" style="3" customWidth="1"/>
    <col min="13573" max="13573" width="12.6640625" style="3" customWidth="1"/>
    <col min="13574" max="13574" width="13.44140625" style="3" customWidth="1"/>
    <col min="13575" max="13824" width="8.88671875" style="3"/>
    <col min="13825" max="13825" width="5.44140625" style="3" bestFit="1" customWidth="1"/>
    <col min="13826" max="13826" width="69.44140625" style="3" customWidth="1"/>
    <col min="13827" max="13827" width="12.88671875" style="3" bestFit="1" customWidth="1"/>
    <col min="13828" max="13828" width="13.109375" style="3" customWidth="1"/>
    <col min="13829" max="13829" width="12.6640625" style="3" customWidth="1"/>
    <col min="13830" max="13830" width="13.44140625" style="3" customWidth="1"/>
    <col min="13831" max="14080" width="8.88671875" style="3"/>
    <col min="14081" max="14081" width="5.44140625" style="3" bestFit="1" customWidth="1"/>
    <col min="14082" max="14082" width="69.44140625" style="3" customWidth="1"/>
    <col min="14083" max="14083" width="12.88671875" style="3" bestFit="1" customWidth="1"/>
    <col min="14084" max="14084" width="13.109375" style="3" customWidth="1"/>
    <col min="14085" max="14085" width="12.6640625" style="3" customWidth="1"/>
    <col min="14086" max="14086" width="13.44140625" style="3" customWidth="1"/>
    <col min="14087" max="14336" width="8.88671875" style="3"/>
    <col min="14337" max="14337" width="5.44140625" style="3" bestFit="1" customWidth="1"/>
    <col min="14338" max="14338" width="69.44140625" style="3" customWidth="1"/>
    <col min="14339" max="14339" width="12.88671875" style="3" bestFit="1" customWidth="1"/>
    <col min="14340" max="14340" width="13.109375" style="3" customWidth="1"/>
    <col min="14341" max="14341" width="12.6640625" style="3" customWidth="1"/>
    <col min="14342" max="14342" width="13.44140625" style="3" customWidth="1"/>
    <col min="14343" max="14592" width="8.88671875" style="3"/>
    <col min="14593" max="14593" width="5.44140625" style="3" bestFit="1" customWidth="1"/>
    <col min="14594" max="14594" width="69.44140625" style="3" customWidth="1"/>
    <col min="14595" max="14595" width="12.88671875" style="3" bestFit="1" customWidth="1"/>
    <col min="14596" max="14596" width="13.109375" style="3" customWidth="1"/>
    <col min="14597" max="14597" width="12.6640625" style="3" customWidth="1"/>
    <col min="14598" max="14598" width="13.44140625" style="3" customWidth="1"/>
    <col min="14599" max="14848" width="8.88671875" style="3"/>
    <col min="14849" max="14849" width="5.44140625" style="3" bestFit="1" customWidth="1"/>
    <col min="14850" max="14850" width="69.44140625" style="3" customWidth="1"/>
    <col min="14851" max="14851" width="12.88671875" style="3" bestFit="1" customWidth="1"/>
    <col min="14852" max="14852" width="13.109375" style="3" customWidth="1"/>
    <col min="14853" max="14853" width="12.6640625" style="3" customWidth="1"/>
    <col min="14854" max="14854" width="13.44140625" style="3" customWidth="1"/>
    <col min="14855" max="15104" width="8.88671875" style="3"/>
    <col min="15105" max="15105" width="5.44140625" style="3" bestFit="1" customWidth="1"/>
    <col min="15106" max="15106" width="69.44140625" style="3" customWidth="1"/>
    <col min="15107" max="15107" width="12.88671875" style="3" bestFit="1" customWidth="1"/>
    <col min="15108" max="15108" width="13.109375" style="3" customWidth="1"/>
    <col min="15109" max="15109" width="12.6640625" style="3" customWidth="1"/>
    <col min="15110" max="15110" width="13.44140625" style="3" customWidth="1"/>
    <col min="15111" max="15360" width="8.88671875" style="3"/>
    <col min="15361" max="15361" width="5.44140625" style="3" bestFit="1" customWidth="1"/>
    <col min="15362" max="15362" width="69.44140625" style="3" customWidth="1"/>
    <col min="15363" max="15363" width="12.88671875" style="3" bestFit="1" customWidth="1"/>
    <col min="15364" max="15364" width="13.109375" style="3" customWidth="1"/>
    <col min="15365" max="15365" width="12.6640625" style="3" customWidth="1"/>
    <col min="15366" max="15366" width="13.44140625" style="3" customWidth="1"/>
    <col min="15367" max="15616" width="8.88671875" style="3"/>
    <col min="15617" max="15617" width="5.44140625" style="3" bestFit="1" customWidth="1"/>
    <col min="15618" max="15618" width="69.44140625" style="3" customWidth="1"/>
    <col min="15619" max="15619" width="12.88671875" style="3" bestFit="1" customWidth="1"/>
    <col min="15620" max="15620" width="13.109375" style="3" customWidth="1"/>
    <col min="15621" max="15621" width="12.6640625" style="3" customWidth="1"/>
    <col min="15622" max="15622" width="13.44140625" style="3" customWidth="1"/>
    <col min="15623" max="15872" width="8.88671875" style="3"/>
    <col min="15873" max="15873" width="5.44140625" style="3" bestFit="1" customWidth="1"/>
    <col min="15874" max="15874" width="69.44140625" style="3" customWidth="1"/>
    <col min="15875" max="15875" width="12.88671875" style="3" bestFit="1" customWidth="1"/>
    <col min="15876" max="15876" width="13.109375" style="3" customWidth="1"/>
    <col min="15877" max="15877" width="12.6640625" style="3" customWidth="1"/>
    <col min="15878" max="15878" width="13.44140625" style="3" customWidth="1"/>
    <col min="15879" max="16128" width="8.88671875" style="3"/>
    <col min="16129" max="16129" width="5.44140625" style="3" bestFit="1" customWidth="1"/>
    <col min="16130" max="16130" width="69.44140625" style="3" customWidth="1"/>
    <col min="16131" max="16131" width="12.88671875" style="3" bestFit="1" customWidth="1"/>
    <col min="16132" max="16132" width="13.109375" style="3" customWidth="1"/>
    <col min="16133" max="16133" width="12.6640625" style="3" customWidth="1"/>
    <col min="16134" max="16134" width="13.44140625" style="3" customWidth="1"/>
    <col min="16135" max="16384" width="8.88671875" style="3"/>
  </cols>
  <sheetData>
    <row r="1" spans="1:7" x14ac:dyDescent="0.2">
      <c r="B1" s="596" t="s">
        <v>270</v>
      </c>
      <c r="C1" s="595"/>
    </row>
    <row r="2" spans="1:7" x14ac:dyDescent="0.2">
      <c r="D2" s="4"/>
    </row>
    <row r="3" spans="1:7" ht="15" x14ac:dyDescent="0.2">
      <c r="A3" s="5"/>
      <c r="B3"/>
      <c r="C3"/>
      <c r="D3"/>
      <c r="E3"/>
      <c r="F3"/>
      <c r="G3"/>
    </row>
    <row r="4" spans="1:7" ht="17.25" x14ac:dyDescent="0.35">
      <c r="B4" s="597" t="s">
        <v>58</v>
      </c>
      <c r="C4" s="591" t="s">
        <v>266</v>
      </c>
      <c r="D4"/>
      <c r="E4"/>
      <c r="F4"/>
      <c r="G4"/>
    </row>
    <row r="5" spans="1:7" ht="15" x14ac:dyDescent="0.2">
      <c r="B5" s="414" t="s">
        <v>259</v>
      </c>
      <c r="C5" s="590">
        <f>-SUM('2017 GRC Gas Amort Sch'!G66:G77)</f>
        <v>14438496.687999999</v>
      </c>
      <c r="D5" s="589"/>
      <c r="E5" s="589"/>
      <c r="F5"/>
      <c r="G5"/>
    </row>
    <row r="6" spans="1:7" ht="15" x14ac:dyDescent="0.2">
      <c r="B6" s="414" t="s">
        <v>265</v>
      </c>
      <c r="C6" s="592">
        <f>-SUM('2019 GRC Gas Amort Sch'!G39:G50)</f>
        <v>1338724.3020000013</v>
      </c>
      <c r="D6" s="589"/>
      <c r="E6" s="589"/>
      <c r="F6"/>
      <c r="G6"/>
    </row>
    <row r="7" spans="1:7" ht="15" x14ac:dyDescent="0.2">
      <c r="B7" s="414" t="s">
        <v>260</v>
      </c>
      <c r="C7" s="590">
        <f>SUM(C5:C6)</f>
        <v>15777220.99</v>
      </c>
      <c r="D7" s="589"/>
      <c r="E7" s="589"/>
      <c r="F7"/>
      <c r="G7"/>
    </row>
    <row r="8" spans="1:7" ht="15" x14ac:dyDescent="0.2">
      <c r="B8" s="589"/>
      <c r="C8" s="589"/>
      <c r="D8" s="589"/>
      <c r="E8" s="589"/>
      <c r="F8"/>
      <c r="G8"/>
    </row>
    <row r="9" spans="1:7" ht="15" x14ac:dyDescent="0.2">
      <c r="B9" s="597" t="s">
        <v>71</v>
      </c>
      <c r="C9" s="589"/>
      <c r="D9" s="589"/>
      <c r="E9" s="589"/>
      <c r="F9"/>
      <c r="G9"/>
    </row>
    <row r="10" spans="1:7" ht="15" x14ac:dyDescent="0.2">
      <c r="B10" s="448" t="s">
        <v>261</v>
      </c>
      <c r="C10" s="590">
        <f>-SUM('2017 GRC Gas Amort Sch'!H66:H77)</f>
        <v>-5835223.1662350446</v>
      </c>
      <c r="D10" s="589"/>
      <c r="E10" s="589"/>
      <c r="F10"/>
      <c r="G10"/>
    </row>
    <row r="11" spans="1:7" ht="15" x14ac:dyDescent="0.2">
      <c r="B11" s="448" t="s">
        <v>264</v>
      </c>
      <c r="C11" s="592">
        <f>-SUM('2019 GRC Gas Amort Sch'!H39:H50)</f>
        <v>-481833.63219805638</v>
      </c>
      <c r="D11"/>
      <c r="E11"/>
      <c r="F11"/>
      <c r="G11"/>
    </row>
    <row r="12" spans="1:7" ht="15" x14ac:dyDescent="0.2">
      <c r="B12" s="448" t="s">
        <v>262</v>
      </c>
      <c r="C12" s="590">
        <f>SUM(C10:C11)</f>
        <v>-6317056.7984331008</v>
      </c>
      <c r="D12"/>
      <c r="E12"/>
      <c r="F12"/>
      <c r="G12"/>
    </row>
    <row r="13" spans="1:7" ht="15" x14ac:dyDescent="0.2">
      <c r="B13"/>
      <c r="C13" s="594"/>
      <c r="D13"/>
      <c r="E13"/>
      <c r="F13"/>
      <c r="G13"/>
    </row>
    <row r="14" spans="1:7" ht="15.75" thickBot="1" x14ac:dyDescent="0.25">
      <c r="B14" s="449" t="s">
        <v>268</v>
      </c>
      <c r="C14" s="593">
        <f>C7+C12</f>
        <v>9460164.1915668994</v>
      </c>
      <c r="D14"/>
      <c r="E14"/>
      <c r="F14"/>
      <c r="G14"/>
    </row>
    <row r="15" spans="1:7" ht="15.75" thickTop="1" x14ac:dyDescent="0.2">
      <c r="B15"/>
      <c r="C15"/>
      <c r="D15"/>
      <c r="E15"/>
      <c r="F15"/>
      <c r="G15"/>
    </row>
    <row r="16" spans="1:7" ht="15" x14ac:dyDescent="0.2">
      <c r="B16"/>
      <c r="C16"/>
      <c r="D16"/>
      <c r="E16"/>
      <c r="F16"/>
      <c r="G16"/>
    </row>
    <row r="17" spans="2:7" ht="15" x14ac:dyDescent="0.2">
      <c r="B17"/>
      <c r="C17"/>
      <c r="D17"/>
      <c r="E17"/>
      <c r="F17"/>
      <c r="G17"/>
    </row>
    <row r="18" spans="2:7" ht="15" x14ac:dyDescent="0.2">
      <c r="B18"/>
      <c r="C18"/>
      <c r="D18"/>
      <c r="E18"/>
      <c r="F18"/>
      <c r="G18"/>
    </row>
    <row r="19" spans="2:7" ht="15" x14ac:dyDescent="0.2">
      <c r="B19"/>
      <c r="C19"/>
      <c r="D19"/>
      <c r="E19"/>
      <c r="F19"/>
      <c r="G19"/>
    </row>
    <row r="20" spans="2:7" ht="15" x14ac:dyDescent="0.2">
      <c r="B20"/>
      <c r="C20"/>
      <c r="D20"/>
      <c r="E20"/>
      <c r="F20"/>
      <c r="G20"/>
    </row>
    <row r="21" spans="2:7" ht="15" x14ac:dyDescent="0.2">
      <c r="B21"/>
      <c r="C21"/>
      <c r="D21"/>
      <c r="E21"/>
      <c r="F21"/>
      <c r="G21"/>
    </row>
    <row r="22" spans="2:7" ht="15" x14ac:dyDescent="0.2">
      <c r="B22"/>
      <c r="C22"/>
      <c r="D22"/>
      <c r="E22"/>
      <c r="F22"/>
      <c r="G22"/>
    </row>
    <row r="23" spans="2:7" ht="15" x14ac:dyDescent="0.2">
      <c r="B23"/>
      <c r="C23"/>
      <c r="D23"/>
      <c r="E23"/>
      <c r="F23"/>
      <c r="G23"/>
    </row>
    <row r="24" spans="2:7" ht="15" x14ac:dyDescent="0.2">
      <c r="B24"/>
      <c r="C24"/>
      <c r="D24"/>
      <c r="E24"/>
      <c r="F24"/>
      <c r="G24"/>
    </row>
    <row r="25" spans="2:7" ht="15" x14ac:dyDescent="0.2">
      <c r="B25"/>
      <c r="C25"/>
      <c r="D25"/>
      <c r="E25"/>
      <c r="F25"/>
      <c r="G25"/>
    </row>
    <row r="26" spans="2:7" ht="15" x14ac:dyDescent="0.2">
      <c r="B26"/>
      <c r="C26"/>
      <c r="D26"/>
      <c r="E26"/>
      <c r="F26"/>
      <c r="G26"/>
    </row>
    <row r="27" spans="2:7" ht="15" x14ac:dyDescent="0.2">
      <c r="B27"/>
      <c r="C27"/>
      <c r="D27"/>
      <c r="E27"/>
      <c r="F27"/>
      <c r="G27"/>
    </row>
    <row r="28" spans="2:7" ht="15" x14ac:dyDescent="0.2">
      <c r="B28"/>
      <c r="C28"/>
      <c r="D28"/>
      <c r="E28"/>
      <c r="F28"/>
      <c r="G28"/>
    </row>
    <row r="29" spans="2:7" ht="15" x14ac:dyDescent="0.2">
      <c r="B29"/>
      <c r="C29"/>
      <c r="D29"/>
      <c r="E29"/>
      <c r="F29"/>
      <c r="G29"/>
    </row>
    <row r="30" spans="2:7" ht="15" x14ac:dyDescent="0.2">
      <c r="B30"/>
      <c r="C30"/>
      <c r="D30"/>
      <c r="E30"/>
      <c r="F30"/>
      <c r="G30"/>
    </row>
    <row r="31" spans="2:7" ht="15" x14ac:dyDescent="0.2">
      <c r="B31"/>
      <c r="C31"/>
      <c r="D31"/>
      <c r="E31"/>
      <c r="F31"/>
      <c r="G31"/>
    </row>
    <row r="32" spans="2:7" ht="15" x14ac:dyDescent="0.2">
      <c r="B32"/>
      <c r="C32"/>
      <c r="D32"/>
      <c r="E32"/>
      <c r="F32"/>
      <c r="G32"/>
    </row>
    <row r="33" spans="2:7" ht="15" x14ac:dyDescent="0.2">
      <c r="B33"/>
      <c r="C33"/>
      <c r="D33"/>
      <c r="E33"/>
      <c r="F33"/>
      <c r="G33"/>
    </row>
    <row r="34" spans="2:7" ht="15" x14ac:dyDescent="0.2">
      <c r="B34"/>
      <c r="C34"/>
      <c r="D34"/>
      <c r="E34"/>
      <c r="F34"/>
      <c r="G34"/>
    </row>
    <row r="35" spans="2:7" x14ac:dyDescent="0.2">
      <c r="C35" s="6"/>
    </row>
    <row r="36" spans="2:7" x14ac:dyDescent="0.2">
      <c r="C36" s="6"/>
    </row>
    <row r="37" spans="2:7" x14ac:dyDescent="0.2">
      <c r="C37" s="6"/>
    </row>
    <row r="38" spans="2:7" x14ac:dyDescent="0.2">
      <c r="C38" s="6"/>
    </row>
    <row r="39" spans="2:7" x14ac:dyDescent="0.2">
      <c r="C39" s="6"/>
    </row>
    <row r="40" spans="2:7" x14ac:dyDescent="0.2">
      <c r="C40" s="6"/>
    </row>
    <row r="41" spans="2:7" x14ac:dyDescent="0.2">
      <c r="C41" s="6"/>
    </row>
    <row r="42" spans="2:7" x14ac:dyDescent="0.2">
      <c r="C42" s="6"/>
    </row>
    <row r="43" spans="2:7" x14ac:dyDescent="0.2">
      <c r="C43" s="6"/>
    </row>
    <row r="44" spans="2:7" x14ac:dyDescent="0.2">
      <c r="C44" s="6"/>
    </row>
    <row r="45" spans="2:7" x14ac:dyDescent="0.2">
      <c r="C45" s="6"/>
    </row>
    <row r="46" spans="2:7" x14ac:dyDescent="0.2">
      <c r="C46" s="6"/>
    </row>
    <row r="47" spans="2:7" x14ac:dyDescent="0.2">
      <c r="C47" s="6"/>
    </row>
    <row r="48" spans="2:7" x14ac:dyDescent="0.2">
      <c r="C48" s="6"/>
    </row>
    <row r="49" spans="3:3" x14ac:dyDescent="0.2">
      <c r="C49" s="6"/>
    </row>
    <row r="50" spans="3:3" x14ac:dyDescent="0.2">
      <c r="C50" s="6"/>
    </row>
    <row r="51" spans="3:3" x14ac:dyDescent="0.2">
      <c r="C51" s="6"/>
    </row>
    <row r="52" spans="3:3" x14ac:dyDescent="0.2">
      <c r="C52" s="6"/>
    </row>
    <row r="53" spans="3:3" x14ac:dyDescent="0.2">
      <c r="C53" s="6"/>
    </row>
    <row r="54" spans="3:3" x14ac:dyDescent="0.2">
      <c r="C54" s="6"/>
    </row>
    <row r="55" spans="3:3" x14ac:dyDescent="0.2">
      <c r="C55" s="6"/>
    </row>
    <row r="56" spans="3:3" x14ac:dyDescent="0.2">
      <c r="C56" s="6"/>
    </row>
    <row r="57" spans="3:3" x14ac:dyDescent="0.2">
      <c r="C57" s="6"/>
    </row>
    <row r="58" spans="3:3" x14ac:dyDescent="0.2">
      <c r="C58" s="6"/>
    </row>
    <row r="59" spans="3:3" x14ac:dyDescent="0.2">
      <c r="C59" s="6"/>
    </row>
    <row r="60" spans="3:3" x14ac:dyDescent="0.2">
      <c r="C60" s="6"/>
    </row>
    <row r="61" spans="3:3" x14ac:dyDescent="0.2">
      <c r="C61" s="6"/>
    </row>
    <row r="62" spans="3:3" x14ac:dyDescent="0.2">
      <c r="C62" s="6"/>
    </row>
    <row r="63" spans="3:3" x14ac:dyDescent="0.2">
      <c r="C63" s="6"/>
    </row>
    <row r="64" spans="3:3" x14ac:dyDescent="0.2">
      <c r="C64" s="6"/>
    </row>
    <row r="65" spans="3:3" x14ac:dyDescent="0.2">
      <c r="C65" s="6"/>
    </row>
    <row r="66" spans="3:3" x14ac:dyDescent="0.2">
      <c r="C66" s="6"/>
    </row>
    <row r="67" spans="3:3" x14ac:dyDescent="0.2">
      <c r="C67" s="6"/>
    </row>
    <row r="68" spans="3:3" x14ac:dyDescent="0.2">
      <c r="C68" s="6"/>
    </row>
    <row r="69" spans="3:3" x14ac:dyDescent="0.2">
      <c r="C69" s="6"/>
    </row>
    <row r="70" spans="3:3" x14ac:dyDescent="0.2">
      <c r="C70" s="6"/>
    </row>
    <row r="71" spans="3:3" x14ac:dyDescent="0.2">
      <c r="C71" s="6"/>
    </row>
    <row r="72" spans="3:3" x14ac:dyDescent="0.2">
      <c r="C72" s="6"/>
    </row>
    <row r="73" spans="3:3" x14ac:dyDescent="0.2">
      <c r="C73" s="6"/>
    </row>
    <row r="74" spans="3:3" x14ac:dyDescent="0.2">
      <c r="C74" s="6"/>
    </row>
    <row r="75" spans="3:3" x14ac:dyDescent="0.2">
      <c r="C75" s="6"/>
    </row>
    <row r="76" spans="3:3" x14ac:dyDescent="0.2">
      <c r="C76" s="6"/>
    </row>
    <row r="77" spans="3:3" x14ac:dyDescent="0.2">
      <c r="C77" s="6"/>
    </row>
    <row r="78" spans="3:3" x14ac:dyDescent="0.2">
      <c r="C78" s="6"/>
    </row>
    <row r="79" spans="3:3" x14ac:dyDescent="0.2">
      <c r="C79" s="6"/>
    </row>
    <row r="80" spans="3:3" x14ac:dyDescent="0.2">
      <c r="C80" s="6"/>
    </row>
    <row r="81" spans="3:3" x14ac:dyDescent="0.2">
      <c r="C81" s="6"/>
    </row>
    <row r="82" spans="3:3" x14ac:dyDescent="0.2">
      <c r="C82" s="6"/>
    </row>
    <row r="83" spans="3:3" x14ac:dyDescent="0.2">
      <c r="C83" s="6"/>
    </row>
    <row r="84" spans="3:3" x14ac:dyDescent="0.2">
      <c r="C84" s="6"/>
    </row>
    <row r="85" spans="3:3" x14ac:dyDescent="0.2">
      <c r="C85" s="6"/>
    </row>
    <row r="86" spans="3:3" x14ac:dyDescent="0.2">
      <c r="C86" s="6"/>
    </row>
  </sheetData>
  <pageMargins left="0.53" right="0.54" top="1" bottom="1" header="0.48" footer="0.5"/>
  <pageSetup scale="8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"/>
  <sheetViews>
    <sheetView zoomScaleNormal="100" workbookViewId="0">
      <pane ySplit="21" topLeftCell="A34" activePane="bottomLeft" state="frozen"/>
      <selection activeCell="K48" sqref="K48"/>
      <selection pane="bottomLeft" activeCell="I57" sqref="I57"/>
    </sheetView>
  </sheetViews>
  <sheetFormatPr defaultRowHeight="12.75" x14ac:dyDescent="0.2"/>
  <cols>
    <col min="1" max="1" width="1.88671875" style="506" customWidth="1"/>
    <col min="2" max="2" width="15.88671875" style="506" customWidth="1"/>
    <col min="3" max="3" width="2.109375" style="506" customWidth="1"/>
    <col min="4" max="4" width="13.44140625" style="506" bestFit="1" customWidth="1"/>
    <col min="5" max="5" width="16.44140625" style="506" bestFit="1" customWidth="1"/>
    <col min="6" max="6" width="13.44140625" style="506" customWidth="1"/>
    <col min="7" max="7" width="18.6640625" style="506" bestFit="1" customWidth="1"/>
    <col min="8" max="8" width="21.77734375" style="506" bestFit="1" customWidth="1"/>
    <col min="9" max="9" width="13.33203125" style="506" customWidth="1"/>
    <col min="10" max="10" width="14.77734375" style="506" bestFit="1" customWidth="1"/>
    <col min="11" max="11" width="11.44140625" style="506" bestFit="1" customWidth="1"/>
    <col min="12" max="12" width="8.88671875" style="506"/>
    <col min="13" max="13" width="10" style="506" bestFit="1" customWidth="1"/>
    <col min="14" max="14" width="8.109375" style="506" bestFit="1" customWidth="1"/>
    <col min="15" max="15" width="8.88671875" style="506"/>
    <col min="16" max="16" width="11.109375" style="506" bestFit="1" customWidth="1"/>
    <col min="17" max="16384" width="8.88671875" style="506"/>
  </cols>
  <sheetData>
    <row r="1" spans="1:12" x14ac:dyDescent="0.2">
      <c r="A1" s="503"/>
      <c r="B1" s="504" t="s">
        <v>214</v>
      </c>
      <c r="C1" s="503"/>
      <c r="D1" s="503"/>
      <c r="E1" s="503"/>
      <c r="F1" s="503"/>
      <c r="G1" s="503"/>
      <c r="H1" s="503"/>
      <c r="I1" s="503"/>
      <c r="J1" s="503"/>
      <c r="K1" s="505"/>
    </row>
    <row r="2" spans="1:12" x14ac:dyDescent="0.2">
      <c r="A2" s="503"/>
      <c r="B2" s="504" t="s">
        <v>226</v>
      </c>
      <c r="C2" s="503"/>
      <c r="D2" s="503"/>
      <c r="E2" s="503"/>
      <c r="F2" s="503"/>
      <c r="G2" s="503"/>
      <c r="H2" s="503"/>
      <c r="I2" s="503"/>
      <c r="J2" s="503"/>
      <c r="K2" s="505"/>
    </row>
    <row r="3" spans="1:12" x14ac:dyDescent="0.2">
      <c r="A3" s="503"/>
      <c r="B3" s="504" t="s">
        <v>267</v>
      </c>
      <c r="C3" s="503"/>
      <c r="D3" s="503"/>
      <c r="E3" s="503"/>
      <c r="F3" s="503"/>
      <c r="G3" s="503"/>
      <c r="H3" s="503"/>
      <c r="I3" s="503"/>
      <c r="J3" s="503"/>
      <c r="K3" s="505"/>
    </row>
    <row r="4" spans="1:12" ht="15" x14ac:dyDescent="0.2">
      <c r="A4" s="503"/>
      <c r="B4" s="538" t="s">
        <v>240</v>
      </c>
      <c r="C4" s="503"/>
      <c r="D4" s="503"/>
      <c r="E4" s="503"/>
      <c r="F4" s="503"/>
      <c r="G4"/>
      <c r="H4" s="535"/>
      <c r="I4" s="503"/>
      <c r="J4" s="503"/>
      <c r="K4" s="505"/>
    </row>
    <row r="5" spans="1:12" x14ac:dyDescent="0.2">
      <c r="A5" s="507"/>
      <c r="B5" s="507"/>
      <c r="C5" s="507"/>
      <c r="D5" s="508"/>
      <c r="E5" s="508"/>
      <c r="F5" s="508"/>
      <c r="G5" s="537"/>
      <c r="H5" s="537"/>
      <c r="I5" s="509"/>
      <c r="J5" s="508"/>
      <c r="K5" s="510"/>
    </row>
    <row r="6" spans="1:12" x14ac:dyDescent="0.2">
      <c r="A6" s="503"/>
      <c r="B6" s="503"/>
      <c r="C6" s="503"/>
      <c r="D6" s="511"/>
      <c r="E6" s="511" t="s">
        <v>231</v>
      </c>
      <c r="F6" s="511"/>
      <c r="G6" s="511"/>
      <c r="H6" s="511" t="s">
        <v>231</v>
      </c>
      <c r="I6" s="512" t="s">
        <v>216</v>
      </c>
      <c r="J6" s="512" t="s">
        <v>217</v>
      </c>
      <c r="K6" s="512" t="s">
        <v>218</v>
      </c>
    </row>
    <row r="7" spans="1:12" x14ac:dyDescent="0.2">
      <c r="A7" s="513"/>
      <c r="B7" s="514" t="s">
        <v>219</v>
      </c>
      <c r="C7" s="503"/>
      <c r="D7" s="511" t="s">
        <v>230</v>
      </c>
      <c r="E7" s="511" t="s">
        <v>233</v>
      </c>
      <c r="F7" s="511"/>
      <c r="G7" s="511" t="s">
        <v>230</v>
      </c>
      <c r="H7" s="511" t="s">
        <v>233</v>
      </c>
      <c r="I7" s="515" t="s">
        <v>220</v>
      </c>
      <c r="J7" s="515" t="s">
        <v>221</v>
      </c>
      <c r="K7" s="515" t="s">
        <v>222</v>
      </c>
    </row>
    <row r="8" spans="1:12" x14ac:dyDescent="0.2">
      <c r="A8" s="513"/>
      <c r="B8" s="514"/>
      <c r="C8" s="514"/>
      <c r="D8" s="511" t="s">
        <v>215</v>
      </c>
      <c r="E8" s="515" t="s">
        <v>215</v>
      </c>
      <c r="F8" s="515" t="s">
        <v>215</v>
      </c>
      <c r="G8" s="515" t="s">
        <v>239</v>
      </c>
      <c r="H8" s="515" t="s">
        <v>239</v>
      </c>
      <c r="I8" s="516" t="s">
        <v>223</v>
      </c>
      <c r="J8" s="516" t="s">
        <v>224</v>
      </c>
      <c r="K8" s="515" t="s">
        <v>67</v>
      </c>
      <c r="L8" s="517"/>
    </row>
    <row r="9" spans="1:12" x14ac:dyDescent="0.2">
      <c r="A9" s="507"/>
      <c r="B9" s="518"/>
      <c r="C9" s="518"/>
      <c r="D9" s="519" t="s">
        <v>236</v>
      </c>
      <c r="E9" s="519" t="s">
        <v>238</v>
      </c>
      <c r="F9" s="519"/>
      <c r="G9" s="519" t="s">
        <v>236</v>
      </c>
      <c r="H9" s="519" t="s">
        <v>238</v>
      </c>
      <c r="I9" s="520" t="s">
        <v>225</v>
      </c>
      <c r="J9" s="520"/>
      <c r="K9" s="510"/>
      <c r="L9" s="517"/>
    </row>
    <row r="10" spans="1:12" hidden="1" x14ac:dyDescent="0.2">
      <c r="A10" s="513"/>
      <c r="B10" s="514"/>
      <c r="C10" s="514"/>
      <c r="D10" s="515"/>
      <c r="E10" s="515"/>
      <c r="F10" s="515"/>
      <c r="G10" s="515"/>
      <c r="H10" s="515"/>
      <c r="I10" s="515"/>
      <c r="J10" s="515"/>
      <c r="K10" s="515"/>
      <c r="L10" s="517"/>
    </row>
    <row r="11" spans="1:12" hidden="1" x14ac:dyDescent="0.2">
      <c r="A11" s="513"/>
      <c r="B11" s="514"/>
      <c r="C11" s="514"/>
      <c r="D11" s="515"/>
      <c r="E11" s="515"/>
      <c r="F11" s="515"/>
      <c r="G11" s="515"/>
      <c r="H11" s="515"/>
      <c r="I11" s="515"/>
      <c r="J11" s="515"/>
      <c r="K11" s="515"/>
      <c r="L11" s="517"/>
    </row>
    <row r="12" spans="1:12" hidden="1" x14ac:dyDescent="0.2">
      <c r="A12" s="513"/>
      <c r="B12" s="514"/>
      <c r="C12" s="514"/>
      <c r="D12" s="515"/>
      <c r="E12" s="515"/>
      <c r="F12" s="515"/>
      <c r="G12" s="515"/>
      <c r="H12" s="515"/>
      <c r="I12" s="515"/>
      <c r="J12" s="515"/>
      <c r="K12" s="515"/>
      <c r="L12" s="517"/>
    </row>
    <row r="13" spans="1:12" hidden="1" x14ac:dyDescent="0.2">
      <c r="A13" s="513"/>
      <c r="B13" s="514"/>
      <c r="C13" s="514"/>
      <c r="D13" s="515"/>
      <c r="E13" s="515"/>
      <c r="F13" s="515"/>
      <c r="G13" s="515"/>
      <c r="H13" s="515"/>
      <c r="I13" s="515"/>
      <c r="J13" s="515"/>
      <c r="K13" s="515"/>
    </row>
    <row r="14" spans="1:12" hidden="1" x14ac:dyDescent="0.2">
      <c r="A14" s="513"/>
      <c r="B14" s="514"/>
      <c r="C14" s="514"/>
      <c r="D14" s="515"/>
      <c r="E14" s="515"/>
      <c r="F14" s="515"/>
      <c r="G14" s="515"/>
      <c r="H14" s="515"/>
      <c r="I14" s="515"/>
      <c r="J14" s="515"/>
      <c r="K14" s="515"/>
    </row>
    <row r="15" spans="1:12" hidden="1" x14ac:dyDescent="0.2">
      <c r="A15" s="513"/>
      <c r="B15" s="514"/>
      <c r="C15" s="514"/>
      <c r="D15" s="515"/>
      <c r="E15" s="515"/>
      <c r="F15" s="515"/>
      <c r="G15" s="515"/>
      <c r="H15" s="515"/>
      <c r="I15" s="515"/>
      <c r="J15" s="515"/>
      <c r="K15" s="515"/>
    </row>
    <row r="16" spans="1:12" hidden="1" x14ac:dyDescent="0.2">
      <c r="A16" s="513"/>
      <c r="B16" s="514"/>
      <c r="C16" s="514"/>
      <c r="D16" s="515"/>
      <c r="E16" s="515"/>
      <c r="F16" s="515"/>
      <c r="G16" s="515"/>
      <c r="H16" s="515"/>
      <c r="I16" s="515"/>
      <c r="J16" s="515"/>
      <c r="K16" s="515"/>
    </row>
    <row r="17" spans="1:11" hidden="1" x14ac:dyDescent="0.2">
      <c r="A17" s="513"/>
      <c r="B17" s="514"/>
      <c r="C17" s="514"/>
      <c r="D17" s="515"/>
      <c r="E17" s="515"/>
      <c r="F17" s="515"/>
      <c r="G17" s="515"/>
      <c r="H17" s="515"/>
      <c r="I17" s="515"/>
      <c r="J17" s="515"/>
      <c r="K17" s="515"/>
    </row>
    <row r="18" spans="1:11" hidden="1" x14ac:dyDescent="0.2">
      <c r="A18" s="513"/>
      <c r="B18" s="514"/>
      <c r="C18" s="514"/>
      <c r="D18" s="515"/>
      <c r="E18" s="515"/>
      <c r="F18" s="515"/>
      <c r="G18" s="515"/>
      <c r="H18" s="515"/>
      <c r="I18" s="515"/>
      <c r="J18" s="515"/>
      <c r="K18" s="515"/>
    </row>
    <row r="19" spans="1:11" hidden="1" x14ac:dyDescent="0.2">
      <c r="A19" s="513"/>
      <c r="B19" s="514"/>
      <c r="C19" s="514"/>
      <c r="D19" s="515"/>
      <c r="E19" s="515"/>
      <c r="F19" s="515"/>
      <c r="G19" s="515"/>
      <c r="H19" s="515"/>
      <c r="I19" s="515"/>
      <c r="J19" s="515"/>
      <c r="K19" s="515"/>
    </row>
    <row r="20" spans="1:11" hidden="1" x14ac:dyDescent="0.2">
      <c r="A20" s="513"/>
      <c r="B20" s="514"/>
      <c r="C20" s="514"/>
      <c r="D20" s="515"/>
      <c r="E20" s="515"/>
      <c r="F20" s="515"/>
      <c r="G20" s="515"/>
      <c r="H20" s="515"/>
      <c r="I20" s="515"/>
      <c r="J20" s="515"/>
      <c r="K20" s="515"/>
    </row>
    <row r="21" spans="1:11" hidden="1" x14ac:dyDescent="0.2">
      <c r="A21" s="513"/>
      <c r="B21" s="514"/>
      <c r="C21" s="514"/>
      <c r="D21" s="515"/>
      <c r="E21" s="515"/>
      <c r="F21" s="515"/>
      <c r="G21" s="515"/>
      <c r="H21" s="515"/>
      <c r="I21" s="515"/>
      <c r="J21" s="515"/>
      <c r="K21" s="515"/>
    </row>
    <row r="22" spans="1:11" x14ac:dyDescent="0.2">
      <c r="A22" s="513"/>
      <c r="B22" s="514" t="s">
        <v>237</v>
      </c>
      <c r="C22" s="514"/>
      <c r="D22" s="539">
        <f>'GAS 2018'!S96</f>
        <v>6693621.5100000072</v>
      </c>
      <c r="E22" s="522">
        <f>'GAS 2018'!S105</f>
        <v>-2409168.1609902824</v>
      </c>
      <c r="F22" s="522">
        <f>SUM(D22:E22)</f>
        <v>4284453.3490097243</v>
      </c>
      <c r="G22" s="521"/>
      <c r="H22" s="521"/>
      <c r="I22" s="522"/>
      <c r="J22" s="521">
        <f>F22-I22</f>
        <v>4284453.3490097243</v>
      </c>
      <c r="K22" s="515"/>
    </row>
    <row r="23" spans="1:11" x14ac:dyDescent="0.2">
      <c r="A23" s="513"/>
      <c r="B23" s="525">
        <v>43496</v>
      </c>
      <c r="C23" s="514"/>
      <c r="D23" s="521">
        <f>D22</f>
        <v>6693621.5100000072</v>
      </c>
      <c r="E23" s="522">
        <f>E22</f>
        <v>-2409168.1609902824</v>
      </c>
      <c r="F23" s="522">
        <f t="shared" ref="F23:F86" si="0">SUM(D23:E23)</f>
        <v>4284453.3490097243</v>
      </c>
      <c r="G23" s="521"/>
      <c r="H23" s="521"/>
      <c r="I23" s="522">
        <f>I22-G23-H23</f>
        <v>0</v>
      </c>
      <c r="J23" s="521">
        <f t="shared" ref="J23:J86" si="1">F23-I23</f>
        <v>4284453.3490097243</v>
      </c>
      <c r="K23" s="524"/>
    </row>
    <row r="24" spans="1:11" x14ac:dyDescent="0.2">
      <c r="A24" s="513"/>
      <c r="B24" s="525">
        <v>43524</v>
      </c>
      <c r="C24" s="514"/>
      <c r="D24" s="521">
        <f t="shared" ref="D24:E39" si="2">D23</f>
        <v>6693621.5100000072</v>
      </c>
      <c r="E24" s="522">
        <f t="shared" si="2"/>
        <v>-2409168.1609902824</v>
      </c>
      <c r="F24" s="522">
        <f t="shared" si="0"/>
        <v>4284453.3490097243</v>
      </c>
      <c r="G24" s="521"/>
      <c r="H24" s="521"/>
      <c r="I24" s="522">
        <f t="shared" ref="I24:I37" si="3">I23-G24-H24</f>
        <v>0</v>
      </c>
      <c r="J24" s="521">
        <f t="shared" si="1"/>
        <v>4284453.3490097243</v>
      </c>
      <c r="K24" s="524"/>
    </row>
    <row r="25" spans="1:11" x14ac:dyDescent="0.2">
      <c r="A25" s="513"/>
      <c r="B25" s="525">
        <v>43555</v>
      </c>
      <c r="C25" s="514"/>
      <c r="D25" s="521">
        <f t="shared" si="2"/>
        <v>6693621.5100000072</v>
      </c>
      <c r="E25" s="522">
        <f t="shared" si="2"/>
        <v>-2409168.1609902824</v>
      </c>
      <c r="F25" s="522">
        <f t="shared" si="0"/>
        <v>4284453.3490097243</v>
      </c>
      <c r="G25" s="521"/>
      <c r="H25" s="521"/>
      <c r="I25" s="522">
        <f t="shared" si="3"/>
        <v>0</v>
      </c>
      <c r="J25" s="521">
        <f t="shared" si="1"/>
        <v>4284453.3490097243</v>
      </c>
      <c r="K25" s="524"/>
    </row>
    <row r="26" spans="1:11" x14ac:dyDescent="0.2">
      <c r="A26" s="513"/>
      <c r="B26" s="525">
        <v>43585</v>
      </c>
      <c r="C26" s="514"/>
      <c r="D26" s="521">
        <f t="shared" si="2"/>
        <v>6693621.5100000072</v>
      </c>
      <c r="E26" s="522">
        <f t="shared" si="2"/>
        <v>-2409168.1609902824</v>
      </c>
      <c r="F26" s="522">
        <f t="shared" si="0"/>
        <v>4284453.3490097243</v>
      </c>
      <c r="G26" s="521"/>
      <c r="H26" s="521"/>
      <c r="I26" s="522">
        <f t="shared" si="3"/>
        <v>0</v>
      </c>
      <c r="J26" s="521">
        <f t="shared" si="1"/>
        <v>4284453.3490097243</v>
      </c>
      <c r="K26" s="524"/>
    </row>
    <row r="27" spans="1:11" x14ac:dyDescent="0.2">
      <c r="A27" s="513"/>
      <c r="B27" s="525">
        <v>43616</v>
      </c>
      <c r="C27" s="514"/>
      <c r="D27" s="521">
        <f t="shared" si="2"/>
        <v>6693621.5100000072</v>
      </c>
      <c r="E27" s="522">
        <f t="shared" si="2"/>
        <v>-2409168.1609902824</v>
      </c>
      <c r="F27" s="522">
        <f t="shared" si="0"/>
        <v>4284453.3490097243</v>
      </c>
      <c r="G27" s="521"/>
      <c r="H27" s="521"/>
      <c r="I27" s="522">
        <f t="shared" si="3"/>
        <v>0</v>
      </c>
      <c r="J27" s="521">
        <f t="shared" si="1"/>
        <v>4284453.3490097243</v>
      </c>
      <c r="K27" s="524"/>
    </row>
    <row r="28" spans="1:11" x14ac:dyDescent="0.2">
      <c r="A28" s="513"/>
      <c r="B28" s="525">
        <v>43646</v>
      </c>
      <c r="C28" s="514"/>
      <c r="D28" s="521">
        <f t="shared" si="2"/>
        <v>6693621.5100000072</v>
      </c>
      <c r="E28" s="522">
        <f t="shared" si="2"/>
        <v>-2409168.1609902824</v>
      </c>
      <c r="F28" s="522">
        <f t="shared" si="0"/>
        <v>4284453.3490097243</v>
      </c>
      <c r="G28" s="521"/>
      <c r="H28" s="521"/>
      <c r="I28" s="522">
        <f t="shared" si="3"/>
        <v>0</v>
      </c>
      <c r="J28" s="521">
        <f t="shared" si="1"/>
        <v>4284453.3490097243</v>
      </c>
      <c r="K28" s="524"/>
    </row>
    <row r="29" spans="1:11" x14ac:dyDescent="0.2">
      <c r="A29" s="513"/>
      <c r="B29" s="525">
        <v>43677</v>
      </c>
      <c r="C29" s="514"/>
      <c r="D29" s="521">
        <f t="shared" si="2"/>
        <v>6693621.5100000072</v>
      </c>
      <c r="E29" s="522">
        <f t="shared" si="2"/>
        <v>-2409168.1609902824</v>
      </c>
      <c r="F29" s="522">
        <f t="shared" si="0"/>
        <v>4284453.3490097243</v>
      </c>
      <c r="G29" s="521"/>
      <c r="H29" s="521"/>
      <c r="I29" s="522">
        <f t="shared" si="3"/>
        <v>0</v>
      </c>
      <c r="J29" s="521">
        <f t="shared" si="1"/>
        <v>4284453.3490097243</v>
      </c>
      <c r="K29" s="524"/>
    </row>
    <row r="30" spans="1:11" x14ac:dyDescent="0.2">
      <c r="A30" s="513"/>
      <c r="B30" s="525">
        <v>43708</v>
      </c>
      <c r="C30" s="514"/>
      <c r="D30" s="521">
        <f t="shared" si="2"/>
        <v>6693621.5100000072</v>
      </c>
      <c r="E30" s="522">
        <f t="shared" si="2"/>
        <v>-2409168.1609902824</v>
      </c>
      <c r="F30" s="522">
        <f t="shared" si="0"/>
        <v>4284453.3490097243</v>
      </c>
      <c r="G30" s="521"/>
      <c r="H30" s="521"/>
      <c r="I30" s="522">
        <f t="shared" si="3"/>
        <v>0</v>
      </c>
      <c r="J30" s="521">
        <f t="shared" si="1"/>
        <v>4284453.3490097243</v>
      </c>
      <c r="K30" s="524"/>
    </row>
    <row r="31" spans="1:11" x14ac:dyDescent="0.2">
      <c r="A31" s="513"/>
      <c r="B31" s="525">
        <v>43738</v>
      </c>
      <c r="C31" s="514"/>
      <c r="D31" s="521">
        <f t="shared" si="2"/>
        <v>6693621.5100000072</v>
      </c>
      <c r="E31" s="522">
        <f t="shared" si="2"/>
        <v>-2409168.1609902824</v>
      </c>
      <c r="F31" s="522">
        <f t="shared" si="0"/>
        <v>4284453.3490097243</v>
      </c>
      <c r="G31" s="521"/>
      <c r="H31" s="521"/>
      <c r="I31" s="522">
        <f t="shared" si="3"/>
        <v>0</v>
      </c>
      <c r="J31" s="521">
        <f t="shared" si="1"/>
        <v>4284453.3490097243</v>
      </c>
      <c r="K31" s="524"/>
    </row>
    <row r="32" spans="1:11" x14ac:dyDescent="0.2">
      <c r="A32" s="513"/>
      <c r="B32" s="525">
        <v>43769</v>
      </c>
      <c r="C32" s="514"/>
      <c r="D32" s="521">
        <f t="shared" si="2"/>
        <v>6693621.5100000072</v>
      </c>
      <c r="E32" s="522">
        <f t="shared" si="2"/>
        <v>-2409168.1609902824</v>
      </c>
      <c r="F32" s="522">
        <f t="shared" si="0"/>
        <v>4284453.3490097243</v>
      </c>
      <c r="G32" s="521"/>
      <c r="H32" s="521"/>
      <c r="I32" s="522">
        <f t="shared" si="3"/>
        <v>0</v>
      </c>
      <c r="J32" s="521">
        <f t="shared" si="1"/>
        <v>4284453.3490097243</v>
      </c>
      <c r="K32" s="524"/>
    </row>
    <row r="33" spans="1:15" x14ac:dyDescent="0.2">
      <c r="A33" s="503"/>
      <c r="B33" s="525">
        <v>43799</v>
      </c>
      <c r="C33" s="503"/>
      <c r="D33" s="521">
        <f t="shared" si="2"/>
        <v>6693621.5100000072</v>
      </c>
      <c r="E33" s="522">
        <f t="shared" si="2"/>
        <v>-2409168.1609902824</v>
      </c>
      <c r="F33" s="522">
        <f t="shared" si="0"/>
        <v>4284453.3490097243</v>
      </c>
      <c r="G33" s="521"/>
      <c r="H33" s="521"/>
      <c r="I33" s="522">
        <f t="shared" si="3"/>
        <v>0</v>
      </c>
      <c r="J33" s="521">
        <f t="shared" si="1"/>
        <v>4284453.3490097243</v>
      </c>
      <c r="K33" s="524"/>
    </row>
    <row r="34" spans="1:15" s="528" customFormat="1" x14ac:dyDescent="0.2">
      <c r="A34" s="505"/>
      <c r="B34" s="523">
        <v>43830</v>
      </c>
      <c r="C34" s="526"/>
      <c r="D34" s="521">
        <f t="shared" si="2"/>
        <v>6693621.5100000072</v>
      </c>
      <c r="E34" s="522">
        <f t="shared" si="2"/>
        <v>-2409168.1609902824</v>
      </c>
      <c r="F34" s="522">
        <f t="shared" si="0"/>
        <v>4284453.3490097243</v>
      </c>
      <c r="G34" s="521"/>
      <c r="H34" s="521"/>
      <c r="I34" s="522">
        <f t="shared" si="3"/>
        <v>0</v>
      </c>
      <c r="J34" s="521">
        <f t="shared" si="1"/>
        <v>4284453.3490097243</v>
      </c>
      <c r="K34" s="524">
        <f>(J22+J34+SUM(J23:J33)*2)/24</f>
        <v>4284453.3490097234</v>
      </c>
      <c r="L34" s="527"/>
    </row>
    <row r="35" spans="1:15" x14ac:dyDescent="0.2">
      <c r="A35" s="503"/>
      <c r="B35" s="525">
        <v>43861</v>
      </c>
      <c r="C35" s="525"/>
      <c r="D35" s="521">
        <f t="shared" si="2"/>
        <v>6693621.5100000072</v>
      </c>
      <c r="E35" s="522">
        <f t="shared" si="2"/>
        <v>-2409168.1609902824</v>
      </c>
      <c r="F35" s="522">
        <f t="shared" si="0"/>
        <v>4284453.3490097243</v>
      </c>
      <c r="G35" s="521"/>
      <c r="H35" s="521"/>
      <c r="I35" s="522">
        <f t="shared" si="3"/>
        <v>0</v>
      </c>
      <c r="J35" s="521">
        <f t="shared" si="1"/>
        <v>4284453.3490097243</v>
      </c>
      <c r="K35" s="524">
        <f>(J23+J35+SUM(J24:J34)*2)/24</f>
        <v>4284453.3490097234</v>
      </c>
    </row>
    <row r="36" spans="1:15" x14ac:dyDescent="0.2">
      <c r="A36" s="503"/>
      <c r="B36" s="525">
        <v>43889</v>
      </c>
      <c r="C36" s="525"/>
      <c r="D36" s="521">
        <f t="shared" si="2"/>
        <v>6693621.5100000072</v>
      </c>
      <c r="E36" s="522">
        <f t="shared" si="2"/>
        <v>-2409168.1609902824</v>
      </c>
      <c r="F36" s="522">
        <f t="shared" si="0"/>
        <v>4284453.3490097243</v>
      </c>
      <c r="G36" s="521"/>
      <c r="H36" s="521"/>
      <c r="I36" s="522">
        <f t="shared" si="3"/>
        <v>0</v>
      </c>
      <c r="J36" s="521">
        <f t="shared" si="1"/>
        <v>4284453.3490097243</v>
      </c>
      <c r="K36" s="524">
        <f t="shared" ref="K36:K37" si="4">(J24+J36+SUM(J25:J35)*2)/24</f>
        <v>4284453.3490097234</v>
      </c>
    </row>
    <row r="37" spans="1:15" x14ac:dyDescent="0.2">
      <c r="A37" s="503"/>
      <c r="B37" s="525">
        <v>43921</v>
      </c>
      <c r="C37" s="525"/>
      <c r="D37" s="521">
        <f t="shared" si="2"/>
        <v>6693621.5100000072</v>
      </c>
      <c r="E37" s="522">
        <f t="shared" si="2"/>
        <v>-2409168.1609902824</v>
      </c>
      <c r="F37" s="522">
        <f t="shared" si="0"/>
        <v>4284453.3490097243</v>
      </c>
      <c r="G37" s="522"/>
      <c r="H37" s="522"/>
      <c r="I37" s="522">
        <f t="shared" si="3"/>
        <v>0</v>
      </c>
      <c r="J37" s="521">
        <f t="shared" si="1"/>
        <v>4284453.3490097243</v>
      </c>
      <c r="K37" s="524">
        <f t="shared" si="4"/>
        <v>4284453.3490097234</v>
      </c>
      <c r="L37" s="529"/>
    </row>
    <row r="38" spans="1:15" x14ac:dyDescent="0.2">
      <c r="A38" s="503"/>
      <c r="B38" s="525">
        <v>43951</v>
      </c>
      <c r="C38" s="530"/>
      <c r="D38" s="521">
        <f t="shared" si="2"/>
        <v>6693621.5100000072</v>
      </c>
      <c r="E38" s="522">
        <f t="shared" si="2"/>
        <v>-2409168.1609902824</v>
      </c>
      <c r="F38" s="522">
        <f t="shared" si="0"/>
        <v>4284453.3490097243</v>
      </c>
      <c r="G38" s="534"/>
      <c r="H38" s="534"/>
      <c r="I38" s="522">
        <f>I37-G38-H38</f>
        <v>0</v>
      </c>
      <c r="J38" s="521">
        <f t="shared" si="1"/>
        <v>4284453.3490097243</v>
      </c>
      <c r="K38" s="524">
        <f>(J26+J38+SUM(J27:J37)*2)/24</f>
        <v>4284453.3490097234</v>
      </c>
    </row>
    <row r="39" spans="1:15" x14ac:dyDescent="0.2">
      <c r="A39" s="503"/>
      <c r="B39" s="598">
        <v>43982</v>
      </c>
      <c r="C39" s="599"/>
      <c r="D39" s="600">
        <f t="shared" si="2"/>
        <v>6693621.5100000072</v>
      </c>
      <c r="E39" s="601">
        <f t="shared" si="2"/>
        <v>-2409168.1609902824</v>
      </c>
      <c r="F39" s="601">
        <f t="shared" si="0"/>
        <v>4284453.3490097243</v>
      </c>
      <c r="G39" s="602">
        <f>-(D39/60)</f>
        <v>-111560.35850000012</v>
      </c>
      <c r="H39" s="602">
        <f>-(E39/60)</f>
        <v>40152.802683171372</v>
      </c>
      <c r="I39" s="601">
        <f>I38-G39-H39</f>
        <v>71407.555816828739</v>
      </c>
      <c r="J39" s="600">
        <f t="shared" si="1"/>
        <v>4213045.7931928951</v>
      </c>
      <c r="K39" s="603">
        <f>(J27+J39+SUM(J28:J38)*2)/24</f>
        <v>4281478.0341840219</v>
      </c>
    </row>
    <row r="40" spans="1:15" x14ac:dyDescent="0.2">
      <c r="A40" s="503"/>
      <c r="B40" s="604">
        <v>44012</v>
      </c>
      <c r="C40" s="533"/>
      <c r="D40" s="521">
        <f t="shared" ref="D40:E55" si="5">D39</f>
        <v>6693621.5100000072</v>
      </c>
      <c r="E40" s="522">
        <f t="shared" si="5"/>
        <v>-2409168.1609902824</v>
      </c>
      <c r="F40" s="522">
        <f t="shared" si="0"/>
        <v>4284453.3490097243</v>
      </c>
      <c r="G40" s="534">
        <f t="shared" ref="G40:H96" si="6">-(D40/60)</f>
        <v>-111560.35850000012</v>
      </c>
      <c r="H40" s="534">
        <f t="shared" si="6"/>
        <v>40152.802683171372</v>
      </c>
      <c r="I40" s="522">
        <f t="shared" ref="I40:I97" si="7">I39-G40-H40</f>
        <v>142815.11163365748</v>
      </c>
      <c r="J40" s="521">
        <f t="shared" si="1"/>
        <v>4141638.2373760669</v>
      </c>
      <c r="K40" s="605">
        <f t="shared" ref="K40:K97" si="8">(J28+J40+SUM(J29:J39)*2)/24</f>
        <v>4272552.0897069182</v>
      </c>
      <c r="N40" s="531"/>
    </row>
    <row r="41" spans="1:15" x14ac:dyDescent="0.2">
      <c r="A41" s="503"/>
      <c r="B41" s="604">
        <v>44043</v>
      </c>
      <c r="C41" s="533"/>
      <c r="D41" s="521">
        <f t="shared" si="5"/>
        <v>6693621.5100000072</v>
      </c>
      <c r="E41" s="522">
        <f t="shared" si="5"/>
        <v>-2409168.1609902824</v>
      </c>
      <c r="F41" s="522">
        <f t="shared" si="0"/>
        <v>4284453.3490097243</v>
      </c>
      <c r="G41" s="534">
        <f t="shared" si="6"/>
        <v>-111560.35850000012</v>
      </c>
      <c r="H41" s="534">
        <f t="shared" si="6"/>
        <v>40152.802683171372</v>
      </c>
      <c r="I41" s="522">
        <f t="shared" si="7"/>
        <v>214222.66745048622</v>
      </c>
      <c r="J41" s="521">
        <f t="shared" si="1"/>
        <v>4070230.6815592381</v>
      </c>
      <c r="K41" s="605">
        <f t="shared" si="8"/>
        <v>4257675.5155784125</v>
      </c>
      <c r="L41" s="529"/>
    </row>
    <row r="42" spans="1:15" x14ac:dyDescent="0.2">
      <c r="A42" s="503"/>
      <c r="B42" s="604">
        <v>44074</v>
      </c>
      <c r="C42" s="533"/>
      <c r="D42" s="521">
        <f t="shared" si="5"/>
        <v>6693621.5100000072</v>
      </c>
      <c r="E42" s="522">
        <f t="shared" si="5"/>
        <v>-2409168.1609902824</v>
      </c>
      <c r="F42" s="522">
        <f t="shared" si="0"/>
        <v>4284453.3490097243</v>
      </c>
      <c r="G42" s="534">
        <f t="shared" si="6"/>
        <v>-111560.35850000012</v>
      </c>
      <c r="H42" s="534">
        <f t="shared" si="6"/>
        <v>40152.802683171372</v>
      </c>
      <c r="I42" s="522">
        <f t="shared" si="7"/>
        <v>285630.22326731496</v>
      </c>
      <c r="J42" s="521">
        <f t="shared" si="1"/>
        <v>3998823.1257424094</v>
      </c>
      <c r="K42" s="605">
        <f t="shared" si="8"/>
        <v>4236848.3117985036</v>
      </c>
    </row>
    <row r="43" spans="1:15" x14ac:dyDescent="0.2">
      <c r="A43" s="503"/>
      <c r="B43" s="604">
        <v>44104</v>
      </c>
      <c r="C43" s="533"/>
      <c r="D43" s="521">
        <f t="shared" si="5"/>
        <v>6693621.5100000072</v>
      </c>
      <c r="E43" s="522">
        <f t="shared" si="5"/>
        <v>-2409168.1609902824</v>
      </c>
      <c r="F43" s="522">
        <f t="shared" si="0"/>
        <v>4284453.3490097243</v>
      </c>
      <c r="G43" s="534">
        <f t="shared" si="6"/>
        <v>-111560.35850000012</v>
      </c>
      <c r="H43" s="534">
        <f t="shared" si="6"/>
        <v>40152.802683171372</v>
      </c>
      <c r="I43" s="522">
        <f t="shared" si="7"/>
        <v>357037.77908414369</v>
      </c>
      <c r="J43" s="521">
        <f t="shared" si="1"/>
        <v>3927415.5699255806</v>
      </c>
      <c r="K43" s="605">
        <f t="shared" si="8"/>
        <v>4210070.4783671936</v>
      </c>
      <c r="O43" s="506" t="s">
        <v>42</v>
      </c>
    </row>
    <row r="44" spans="1:15" s="529" customFormat="1" x14ac:dyDescent="0.2">
      <c r="A44" s="503"/>
      <c r="B44" s="604">
        <v>44135</v>
      </c>
      <c r="C44" s="533"/>
      <c r="D44" s="521">
        <f t="shared" si="5"/>
        <v>6693621.5100000072</v>
      </c>
      <c r="E44" s="522">
        <f t="shared" si="5"/>
        <v>-2409168.1609902824</v>
      </c>
      <c r="F44" s="522">
        <f t="shared" si="0"/>
        <v>4284453.3490097243</v>
      </c>
      <c r="G44" s="534">
        <f t="shared" si="6"/>
        <v>-111560.35850000012</v>
      </c>
      <c r="H44" s="534">
        <f t="shared" si="6"/>
        <v>40152.802683171372</v>
      </c>
      <c r="I44" s="522">
        <f t="shared" si="7"/>
        <v>428445.33490097243</v>
      </c>
      <c r="J44" s="521">
        <f t="shared" si="1"/>
        <v>3856008.0141087519</v>
      </c>
      <c r="K44" s="605">
        <f t="shared" si="8"/>
        <v>4177342.0152844805</v>
      </c>
    </row>
    <row r="45" spans="1:15" x14ac:dyDescent="0.2">
      <c r="A45" s="503"/>
      <c r="B45" s="604">
        <v>44165</v>
      </c>
      <c r="C45" s="533"/>
      <c r="D45" s="521">
        <f t="shared" si="5"/>
        <v>6693621.5100000072</v>
      </c>
      <c r="E45" s="522">
        <f t="shared" si="5"/>
        <v>-2409168.1609902824</v>
      </c>
      <c r="F45" s="522">
        <f t="shared" si="0"/>
        <v>4284453.3490097243</v>
      </c>
      <c r="G45" s="534">
        <f t="shared" si="6"/>
        <v>-111560.35850000012</v>
      </c>
      <c r="H45" s="534">
        <f t="shared" si="6"/>
        <v>40152.802683171372</v>
      </c>
      <c r="I45" s="522">
        <f t="shared" si="7"/>
        <v>499852.89071780117</v>
      </c>
      <c r="J45" s="521">
        <f t="shared" si="1"/>
        <v>3784600.4582919232</v>
      </c>
      <c r="K45" s="605">
        <f t="shared" si="8"/>
        <v>4138662.9225503653</v>
      </c>
    </row>
    <row r="46" spans="1:15" x14ac:dyDescent="0.2">
      <c r="A46" s="503"/>
      <c r="B46" s="606">
        <v>44196</v>
      </c>
      <c r="C46" s="533"/>
      <c r="D46" s="521">
        <f t="shared" si="5"/>
        <v>6693621.5100000072</v>
      </c>
      <c r="E46" s="522">
        <f t="shared" si="5"/>
        <v>-2409168.1609902824</v>
      </c>
      <c r="F46" s="522">
        <f t="shared" si="0"/>
        <v>4284453.3490097243</v>
      </c>
      <c r="G46" s="534">
        <f t="shared" si="6"/>
        <v>-111560.35850000012</v>
      </c>
      <c r="H46" s="534">
        <f t="shared" si="6"/>
        <v>40152.802683171372</v>
      </c>
      <c r="I46" s="522">
        <f t="shared" si="7"/>
        <v>571260.44653462991</v>
      </c>
      <c r="J46" s="521">
        <f t="shared" si="1"/>
        <v>3713192.9024750944</v>
      </c>
      <c r="K46" s="605">
        <f>(J34+J46+SUM(J35:J45)*2)/24</f>
        <v>4094033.2001648485</v>
      </c>
      <c r="L46" s="529"/>
    </row>
    <row r="47" spans="1:15" x14ac:dyDescent="0.2">
      <c r="A47" s="503"/>
      <c r="B47" s="604">
        <v>44227</v>
      </c>
      <c r="C47" s="533"/>
      <c r="D47" s="521">
        <f t="shared" si="5"/>
        <v>6693621.5100000072</v>
      </c>
      <c r="E47" s="522">
        <f t="shared" si="5"/>
        <v>-2409168.1609902824</v>
      </c>
      <c r="F47" s="522">
        <f t="shared" si="0"/>
        <v>4284453.3490097243</v>
      </c>
      <c r="G47" s="534">
        <f t="shared" si="6"/>
        <v>-111560.35850000012</v>
      </c>
      <c r="H47" s="534">
        <f t="shared" si="6"/>
        <v>40152.802683171372</v>
      </c>
      <c r="I47" s="522">
        <f t="shared" si="7"/>
        <v>642668.00235145865</v>
      </c>
      <c r="J47" s="521">
        <f t="shared" si="1"/>
        <v>3641785.3466582657</v>
      </c>
      <c r="K47" s="605">
        <f>(J35+J47+SUM(J36:J46)*2)/24</f>
        <v>4043452.8481279276</v>
      </c>
    </row>
    <row r="48" spans="1:15" x14ac:dyDescent="0.2">
      <c r="A48" s="503"/>
      <c r="B48" s="607">
        <v>44255</v>
      </c>
      <c r="C48" s="533"/>
      <c r="D48" s="521">
        <f t="shared" si="5"/>
        <v>6693621.5100000072</v>
      </c>
      <c r="E48" s="522">
        <f t="shared" si="5"/>
        <v>-2409168.1609902824</v>
      </c>
      <c r="F48" s="522">
        <f t="shared" si="0"/>
        <v>4284453.3490097243</v>
      </c>
      <c r="G48" s="534">
        <f t="shared" si="6"/>
        <v>-111560.35850000012</v>
      </c>
      <c r="H48" s="534">
        <f t="shared" si="6"/>
        <v>40152.802683171372</v>
      </c>
      <c r="I48" s="522">
        <f t="shared" si="7"/>
        <v>714075.55816828739</v>
      </c>
      <c r="J48" s="521">
        <f t="shared" si="1"/>
        <v>3570377.7908414369</v>
      </c>
      <c r="K48" s="605">
        <f t="shared" si="8"/>
        <v>3986921.8664396051</v>
      </c>
      <c r="L48" s="529"/>
    </row>
    <row r="49" spans="1:16" s="529" customFormat="1" x14ac:dyDescent="0.2">
      <c r="A49" s="503"/>
      <c r="B49" s="604">
        <v>44286</v>
      </c>
      <c r="C49" s="533"/>
      <c r="D49" s="521">
        <f t="shared" si="5"/>
        <v>6693621.5100000072</v>
      </c>
      <c r="E49" s="522">
        <f t="shared" si="5"/>
        <v>-2409168.1609902824</v>
      </c>
      <c r="F49" s="522">
        <f t="shared" si="0"/>
        <v>4284453.3490097243</v>
      </c>
      <c r="G49" s="534">
        <f t="shared" si="6"/>
        <v>-111560.35850000012</v>
      </c>
      <c r="H49" s="534">
        <f t="shared" si="6"/>
        <v>40152.802683171372</v>
      </c>
      <c r="I49" s="522">
        <f t="shared" si="7"/>
        <v>785483.11398511613</v>
      </c>
      <c r="J49" s="521">
        <f t="shared" si="1"/>
        <v>3498970.2350246082</v>
      </c>
      <c r="K49" s="605">
        <f t="shared" si="8"/>
        <v>3924440.2550998796</v>
      </c>
    </row>
    <row r="50" spans="1:16" s="529" customFormat="1" x14ac:dyDescent="0.2">
      <c r="A50" s="503"/>
      <c r="B50" s="608">
        <v>44316</v>
      </c>
      <c r="C50" s="609"/>
      <c r="D50" s="610">
        <f t="shared" si="5"/>
        <v>6693621.5100000072</v>
      </c>
      <c r="E50" s="611">
        <f t="shared" si="5"/>
        <v>-2409168.1609902824</v>
      </c>
      <c r="F50" s="611">
        <f t="shared" si="0"/>
        <v>4284453.3490097243</v>
      </c>
      <c r="G50" s="612">
        <f t="shared" si="6"/>
        <v>-111560.35850000012</v>
      </c>
      <c r="H50" s="612">
        <f t="shared" si="6"/>
        <v>40152.802683171372</v>
      </c>
      <c r="I50" s="611">
        <f t="shared" si="7"/>
        <v>856890.66980194487</v>
      </c>
      <c r="J50" s="610">
        <f t="shared" si="1"/>
        <v>3427562.6792077795</v>
      </c>
      <c r="K50" s="613">
        <f>(J38+J50+SUM(J39:J49)*2)/24</f>
        <v>3856008.0141087524</v>
      </c>
    </row>
    <row r="51" spans="1:16" x14ac:dyDescent="0.2">
      <c r="A51" s="503"/>
      <c r="B51" s="525">
        <v>44347</v>
      </c>
      <c r="C51" s="525"/>
      <c r="D51" s="521">
        <f t="shared" si="5"/>
        <v>6693621.5100000072</v>
      </c>
      <c r="E51" s="522">
        <f t="shared" si="5"/>
        <v>-2409168.1609902824</v>
      </c>
      <c r="F51" s="522">
        <f t="shared" si="0"/>
        <v>4284453.3490097243</v>
      </c>
      <c r="G51" s="534">
        <f t="shared" si="6"/>
        <v>-111560.35850000012</v>
      </c>
      <c r="H51" s="534">
        <f t="shared" si="6"/>
        <v>40152.802683171372</v>
      </c>
      <c r="I51" s="522">
        <f t="shared" si="7"/>
        <v>928298.22561877361</v>
      </c>
      <c r="J51" s="521">
        <f t="shared" si="1"/>
        <v>3356155.1233909507</v>
      </c>
      <c r="K51" s="524">
        <f t="shared" si="8"/>
        <v>3784600.4582919236</v>
      </c>
    </row>
    <row r="52" spans="1:16" x14ac:dyDescent="0.2">
      <c r="A52" s="503"/>
      <c r="B52" s="525">
        <v>44377</v>
      </c>
      <c r="C52" s="525"/>
      <c r="D52" s="521">
        <f t="shared" si="5"/>
        <v>6693621.5100000072</v>
      </c>
      <c r="E52" s="522">
        <f t="shared" si="5"/>
        <v>-2409168.1609902824</v>
      </c>
      <c r="F52" s="522">
        <f t="shared" si="0"/>
        <v>4284453.3490097243</v>
      </c>
      <c r="G52" s="534">
        <f t="shared" si="6"/>
        <v>-111560.35850000012</v>
      </c>
      <c r="H52" s="534">
        <f t="shared" si="6"/>
        <v>40152.802683171372</v>
      </c>
      <c r="I52" s="522">
        <f t="shared" si="7"/>
        <v>999705.78143560234</v>
      </c>
      <c r="J52" s="521">
        <f t="shared" si="1"/>
        <v>3284747.567574122</v>
      </c>
      <c r="K52" s="524">
        <f t="shared" si="8"/>
        <v>3713192.9024750944</v>
      </c>
    </row>
    <row r="53" spans="1:16" x14ac:dyDescent="0.2">
      <c r="A53" s="503"/>
      <c r="B53" s="525">
        <v>44408</v>
      </c>
      <c r="C53" s="525"/>
      <c r="D53" s="521">
        <f t="shared" si="5"/>
        <v>6693621.5100000072</v>
      </c>
      <c r="E53" s="522">
        <f t="shared" si="5"/>
        <v>-2409168.1609902824</v>
      </c>
      <c r="F53" s="522">
        <f t="shared" si="0"/>
        <v>4284453.3490097243</v>
      </c>
      <c r="G53" s="534">
        <f t="shared" si="6"/>
        <v>-111560.35850000012</v>
      </c>
      <c r="H53" s="534">
        <f t="shared" si="6"/>
        <v>40152.802683171372</v>
      </c>
      <c r="I53" s="522">
        <f t="shared" si="7"/>
        <v>1071113.3372524311</v>
      </c>
      <c r="J53" s="521">
        <f t="shared" si="1"/>
        <v>3213340.0117572933</v>
      </c>
      <c r="K53" s="524">
        <f t="shared" si="8"/>
        <v>3641785.3466582657</v>
      </c>
    </row>
    <row r="54" spans="1:16" x14ac:dyDescent="0.2">
      <c r="A54" s="503"/>
      <c r="B54" s="525">
        <v>44439</v>
      </c>
      <c r="C54" s="525"/>
      <c r="D54" s="521">
        <f t="shared" si="5"/>
        <v>6693621.5100000072</v>
      </c>
      <c r="E54" s="522">
        <f t="shared" si="5"/>
        <v>-2409168.1609902824</v>
      </c>
      <c r="F54" s="522">
        <f t="shared" si="0"/>
        <v>4284453.3490097243</v>
      </c>
      <c r="G54" s="534">
        <f t="shared" si="6"/>
        <v>-111560.35850000012</v>
      </c>
      <c r="H54" s="534">
        <f t="shared" si="6"/>
        <v>40152.802683171372</v>
      </c>
      <c r="I54" s="522">
        <f t="shared" si="7"/>
        <v>1142520.8930692598</v>
      </c>
      <c r="J54" s="521">
        <f t="shared" si="1"/>
        <v>3141932.4559404645</v>
      </c>
      <c r="K54" s="524">
        <f t="shared" si="8"/>
        <v>3570377.7908414374</v>
      </c>
      <c r="L54" s="529"/>
    </row>
    <row r="55" spans="1:16" s="529" customFormat="1" x14ac:dyDescent="0.2">
      <c r="A55" s="503"/>
      <c r="B55" s="525">
        <v>44469</v>
      </c>
      <c r="C55" s="525"/>
      <c r="D55" s="521">
        <f t="shared" si="5"/>
        <v>6693621.5100000072</v>
      </c>
      <c r="E55" s="522">
        <f t="shared" si="5"/>
        <v>-2409168.1609902824</v>
      </c>
      <c r="F55" s="522">
        <f t="shared" si="0"/>
        <v>4284453.3490097243</v>
      </c>
      <c r="G55" s="534">
        <f t="shared" si="6"/>
        <v>-111560.35850000012</v>
      </c>
      <c r="H55" s="534">
        <f t="shared" si="6"/>
        <v>40152.802683171372</v>
      </c>
      <c r="I55" s="522">
        <f t="shared" si="7"/>
        <v>1213928.4488860886</v>
      </c>
      <c r="J55" s="521">
        <f t="shared" si="1"/>
        <v>3070524.9001236358</v>
      </c>
      <c r="K55" s="524">
        <f t="shared" si="8"/>
        <v>3498970.2350246082</v>
      </c>
      <c r="M55" s="506"/>
      <c r="N55" s="506"/>
      <c r="O55" s="506"/>
      <c r="P55" s="522"/>
    </row>
    <row r="56" spans="1:16" ht="15" x14ac:dyDescent="0.35">
      <c r="A56" s="503"/>
      <c r="B56" s="525">
        <v>44500</v>
      </c>
      <c r="C56" s="525"/>
      <c r="D56" s="521">
        <f t="shared" ref="D56:E71" si="9">D55</f>
        <v>6693621.5100000072</v>
      </c>
      <c r="E56" s="522">
        <f t="shared" si="9"/>
        <v>-2409168.1609902824</v>
      </c>
      <c r="F56" s="522">
        <f t="shared" si="0"/>
        <v>4284453.3490097243</v>
      </c>
      <c r="G56" s="534">
        <f t="shared" si="6"/>
        <v>-111560.35850000012</v>
      </c>
      <c r="H56" s="534">
        <f t="shared" si="6"/>
        <v>40152.802683171372</v>
      </c>
      <c r="I56" s="522">
        <f t="shared" si="7"/>
        <v>1285336.0047029173</v>
      </c>
      <c r="J56" s="521">
        <f t="shared" si="1"/>
        <v>2999117.344306807</v>
      </c>
      <c r="K56" s="524">
        <f t="shared" si="8"/>
        <v>3427562.679207779</v>
      </c>
      <c r="P56" s="536"/>
    </row>
    <row r="57" spans="1:16" x14ac:dyDescent="0.2">
      <c r="A57" s="503"/>
      <c r="B57" s="525">
        <v>44530</v>
      </c>
      <c r="C57" s="525"/>
      <c r="D57" s="521">
        <f t="shared" si="9"/>
        <v>6693621.5100000072</v>
      </c>
      <c r="E57" s="522">
        <f t="shared" si="9"/>
        <v>-2409168.1609902824</v>
      </c>
      <c r="F57" s="522">
        <f t="shared" si="0"/>
        <v>4284453.3490097243</v>
      </c>
      <c r="G57" s="534">
        <f t="shared" si="6"/>
        <v>-111560.35850000012</v>
      </c>
      <c r="H57" s="534">
        <f t="shared" si="6"/>
        <v>40152.802683171372</v>
      </c>
      <c r="I57" s="522">
        <f t="shared" si="7"/>
        <v>1356743.560519746</v>
      </c>
      <c r="J57" s="521">
        <f t="shared" si="1"/>
        <v>2927709.7884899783</v>
      </c>
      <c r="K57" s="524">
        <f>(J45+J57+SUM(J46:J56)*2)/24</f>
        <v>3356155.1233909503</v>
      </c>
      <c r="P57" s="522"/>
    </row>
    <row r="58" spans="1:16" x14ac:dyDescent="0.2">
      <c r="A58" s="503"/>
      <c r="B58" s="523">
        <v>44561</v>
      </c>
      <c r="C58" s="525"/>
      <c r="D58" s="521">
        <f t="shared" si="9"/>
        <v>6693621.5100000072</v>
      </c>
      <c r="E58" s="522">
        <f t="shared" si="9"/>
        <v>-2409168.1609902824</v>
      </c>
      <c r="F58" s="522">
        <f t="shared" si="0"/>
        <v>4284453.3490097243</v>
      </c>
      <c r="G58" s="534">
        <f t="shared" si="6"/>
        <v>-111560.35850000012</v>
      </c>
      <c r="H58" s="534">
        <f t="shared" si="6"/>
        <v>40152.802683171372</v>
      </c>
      <c r="I58" s="522">
        <f t="shared" si="7"/>
        <v>1428151.1163365748</v>
      </c>
      <c r="J58" s="521">
        <f t="shared" si="1"/>
        <v>2856302.2326731496</v>
      </c>
      <c r="K58" s="524">
        <f t="shared" si="8"/>
        <v>3284747.5675741215</v>
      </c>
      <c r="L58" s="529"/>
    </row>
    <row r="59" spans="1:16" s="529" customFormat="1" x14ac:dyDescent="0.2">
      <c r="A59" s="503"/>
      <c r="B59" s="525">
        <v>44592</v>
      </c>
      <c r="C59" s="525"/>
      <c r="D59" s="521">
        <f t="shared" si="9"/>
        <v>6693621.5100000072</v>
      </c>
      <c r="E59" s="522">
        <f t="shared" si="9"/>
        <v>-2409168.1609902824</v>
      </c>
      <c r="F59" s="522">
        <f t="shared" si="0"/>
        <v>4284453.3490097243</v>
      </c>
      <c r="G59" s="534">
        <f t="shared" si="6"/>
        <v>-111560.35850000012</v>
      </c>
      <c r="H59" s="534">
        <f t="shared" si="6"/>
        <v>40152.802683171372</v>
      </c>
      <c r="I59" s="522">
        <f t="shared" si="7"/>
        <v>1499558.6721534035</v>
      </c>
      <c r="J59" s="521">
        <f t="shared" si="1"/>
        <v>2784894.6768563208</v>
      </c>
      <c r="K59" s="524">
        <f t="shared" si="8"/>
        <v>3213340.0117572933</v>
      </c>
      <c r="M59" s="506"/>
      <c r="N59" s="506"/>
      <c r="O59" s="506"/>
      <c r="P59" s="506"/>
    </row>
    <row r="60" spans="1:16" x14ac:dyDescent="0.2">
      <c r="A60" s="505"/>
      <c r="B60" s="526">
        <v>44620</v>
      </c>
      <c r="C60" s="526"/>
      <c r="D60" s="521">
        <f t="shared" si="9"/>
        <v>6693621.5100000072</v>
      </c>
      <c r="E60" s="522">
        <f t="shared" si="9"/>
        <v>-2409168.1609902824</v>
      </c>
      <c r="F60" s="522">
        <f t="shared" si="0"/>
        <v>4284453.3490097243</v>
      </c>
      <c r="G60" s="534">
        <f t="shared" si="6"/>
        <v>-111560.35850000012</v>
      </c>
      <c r="H60" s="534">
        <f t="shared" si="6"/>
        <v>40152.802683171372</v>
      </c>
      <c r="I60" s="522">
        <f t="shared" si="7"/>
        <v>1570966.2279702323</v>
      </c>
      <c r="J60" s="521">
        <f t="shared" si="1"/>
        <v>2713487.1210394921</v>
      </c>
      <c r="K60" s="524">
        <f t="shared" si="8"/>
        <v>3141932.4559404645</v>
      </c>
    </row>
    <row r="61" spans="1:16" x14ac:dyDescent="0.2">
      <c r="A61" s="503"/>
      <c r="B61" s="525">
        <v>44651</v>
      </c>
      <c r="C61" s="525"/>
      <c r="D61" s="521">
        <f t="shared" si="9"/>
        <v>6693621.5100000072</v>
      </c>
      <c r="E61" s="522">
        <f t="shared" si="9"/>
        <v>-2409168.1609902824</v>
      </c>
      <c r="F61" s="522">
        <f t="shared" si="0"/>
        <v>4284453.3490097243</v>
      </c>
      <c r="G61" s="534">
        <f t="shared" si="6"/>
        <v>-111560.35850000012</v>
      </c>
      <c r="H61" s="534">
        <f t="shared" si="6"/>
        <v>40152.802683171372</v>
      </c>
      <c r="I61" s="522">
        <f t="shared" si="7"/>
        <v>1642373.783787061</v>
      </c>
      <c r="J61" s="521">
        <f t="shared" si="1"/>
        <v>2642079.5652226633</v>
      </c>
      <c r="K61" s="524">
        <f t="shared" si="8"/>
        <v>3070524.9001236358</v>
      </c>
    </row>
    <row r="62" spans="1:16" x14ac:dyDescent="0.2">
      <c r="A62" s="503"/>
      <c r="B62" s="525">
        <v>44681</v>
      </c>
      <c r="C62" s="525"/>
      <c r="D62" s="521">
        <f t="shared" si="9"/>
        <v>6693621.5100000072</v>
      </c>
      <c r="E62" s="522">
        <f t="shared" si="9"/>
        <v>-2409168.1609902824</v>
      </c>
      <c r="F62" s="522">
        <f t="shared" si="0"/>
        <v>4284453.3490097243</v>
      </c>
      <c r="G62" s="534">
        <f t="shared" si="6"/>
        <v>-111560.35850000012</v>
      </c>
      <c r="H62" s="534">
        <f t="shared" si="6"/>
        <v>40152.802683171372</v>
      </c>
      <c r="I62" s="522">
        <f t="shared" si="7"/>
        <v>1713781.3396038897</v>
      </c>
      <c r="J62" s="521">
        <f t="shared" si="1"/>
        <v>2570672.0094058346</v>
      </c>
      <c r="K62" s="524">
        <f t="shared" si="8"/>
        <v>2999117.3443068066</v>
      </c>
    </row>
    <row r="63" spans="1:16" x14ac:dyDescent="0.2">
      <c r="A63" s="503"/>
      <c r="B63" s="525">
        <v>44712</v>
      </c>
      <c r="C63" s="533"/>
      <c r="D63" s="521">
        <f t="shared" si="9"/>
        <v>6693621.5100000072</v>
      </c>
      <c r="E63" s="522">
        <f t="shared" si="9"/>
        <v>-2409168.1609902824</v>
      </c>
      <c r="F63" s="522">
        <f t="shared" si="0"/>
        <v>4284453.3490097243</v>
      </c>
      <c r="G63" s="534">
        <f t="shared" si="6"/>
        <v>-111560.35850000012</v>
      </c>
      <c r="H63" s="534">
        <f t="shared" si="6"/>
        <v>40152.802683171372</v>
      </c>
      <c r="I63" s="522">
        <f t="shared" si="7"/>
        <v>1785188.8954207185</v>
      </c>
      <c r="J63" s="521">
        <f t="shared" si="1"/>
        <v>2499264.4535890059</v>
      </c>
      <c r="K63" s="524">
        <f t="shared" si="8"/>
        <v>2927709.7884899774</v>
      </c>
      <c r="L63" s="529"/>
    </row>
    <row r="64" spans="1:16" x14ac:dyDescent="0.2">
      <c r="A64" s="503"/>
      <c r="B64" s="525">
        <v>44742</v>
      </c>
      <c r="C64" s="533"/>
      <c r="D64" s="521">
        <f t="shared" si="9"/>
        <v>6693621.5100000072</v>
      </c>
      <c r="E64" s="522">
        <f t="shared" si="9"/>
        <v>-2409168.1609902824</v>
      </c>
      <c r="F64" s="522">
        <f t="shared" si="0"/>
        <v>4284453.3490097243</v>
      </c>
      <c r="G64" s="534">
        <f t="shared" si="6"/>
        <v>-111560.35850000012</v>
      </c>
      <c r="H64" s="534">
        <f t="shared" si="6"/>
        <v>40152.802683171372</v>
      </c>
      <c r="I64" s="522">
        <f t="shared" si="7"/>
        <v>1856596.4512375472</v>
      </c>
      <c r="J64" s="521">
        <f t="shared" si="1"/>
        <v>2427856.8977721771</v>
      </c>
      <c r="K64" s="524">
        <f t="shared" si="8"/>
        <v>2856302.2326731496</v>
      </c>
    </row>
    <row r="65" spans="1:13" x14ac:dyDescent="0.2">
      <c r="A65" s="503"/>
      <c r="B65" s="525">
        <v>44773</v>
      </c>
      <c r="C65" s="533"/>
      <c r="D65" s="521">
        <f t="shared" si="9"/>
        <v>6693621.5100000072</v>
      </c>
      <c r="E65" s="522">
        <f t="shared" si="9"/>
        <v>-2409168.1609902824</v>
      </c>
      <c r="F65" s="522">
        <f t="shared" si="0"/>
        <v>4284453.3490097243</v>
      </c>
      <c r="G65" s="534">
        <f t="shared" si="6"/>
        <v>-111560.35850000012</v>
      </c>
      <c r="H65" s="534">
        <f t="shared" si="6"/>
        <v>40152.802683171372</v>
      </c>
      <c r="I65" s="522">
        <f t="shared" si="7"/>
        <v>1928004.007054376</v>
      </c>
      <c r="J65" s="521">
        <f t="shared" si="1"/>
        <v>2356449.3419553484</v>
      </c>
      <c r="K65" s="524">
        <f t="shared" si="8"/>
        <v>2784894.6768563208</v>
      </c>
    </row>
    <row r="66" spans="1:13" x14ac:dyDescent="0.2">
      <c r="B66" s="525">
        <v>44804</v>
      </c>
      <c r="C66" s="529"/>
      <c r="D66" s="521">
        <f t="shared" si="9"/>
        <v>6693621.5100000072</v>
      </c>
      <c r="E66" s="522">
        <f t="shared" si="9"/>
        <v>-2409168.1609902824</v>
      </c>
      <c r="F66" s="522">
        <f t="shared" si="0"/>
        <v>4284453.3490097243</v>
      </c>
      <c r="G66" s="534">
        <f t="shared" si="6"/>
        <v>-111560.35850000012</v>
      </c>
      <c r="H66" s="534">
        <f t="shared" si="6"/>
        <v>40152.802683171372</v>
      </c>
      <c r="I66" s="522">
        <f t="shared" si="7"/>
        <v>1999411.5628712047</v>
      </c>
      <c r="J66" s="521">
        <f t="shared" si="1"/>
        <v>2285041.7861385196</v>
      </c>
      <c r="K66" s="524">
        <f t="shared" si="8"/>
        <v>2713487.1210394921</v>
      </c>
      <c r="L66" s="529"/>
    </row>
    <row r="67" spans="1:13" x14ac:dyDescent="0.2">
      <c r="B67" s="525">
        <v>44834</v>
      </c>
      <c r="C67" s="529"/>
      <c r="D67" s="521">
        <f t="shared" si="9"/>
        <v>6693621.5100000072</v>
      </c>
      <c r="E67" s="522">
        <f t="shared" si="9"/>
        <v>-2409168.1609902824</v>
      </c>
      <c r="F67" s="522">
        <f t="shared" si="0"/>
        <v>4284453.3490097243</v>
      </c>
      <c r="G67" s="534">
        <f t="shared" si="6"/>
        <v>-111560.35850000012</v>
      </c>
      <c r="H67" s="534">
        <f t="shared" si="6"/>
        <v>40152.802683171372</v>
      </c>
      <c r="I67" s="522">
        <f t="shared" si="7"/>
        <v>2070819.1186880334</v>
      </c>
      <c r="J67" s="521">
        <f t="shared" si="1"/>
        <v>2213634.2303216909</v>
      </c>
      <c r="K67" s="524">
        <f t="shared" si="8"/>
        <v>2642079.5652226633</v>
      </c>
      <c r="L67" s="529"/>
      <c r="M67" s="529"/>
    </row>
    <row r="68" spans="1:13" x14ac:dyDescent="0.2">
      <c r="B68" s="525">
        <v>44865</v>
      </c>
      <c r="C68" s="529"/>
      <c r="D68" s="521">
        <f t="shared" si="9"/>
        <v>6693621.5100000072</v>
      </c>
      <c r="E68" s="522">
        <f t="shared" si="9"/>
        <v>-2409168.1609902824</v>
      </c>
      <c r="F68" s="522">
        <f t="shared" si="0"/>
        <v>4284453.3490097243</v>
      </c>
      <c r="G68" s="534">
        <f t="shared" si="6"/>
        <v>-111560.35850000012</v>
      </c>
      <c r="H68" s="534">
        <f t="shared" si="6"/>
        <v>40152.802683171372</v>
      </c>
      <c r="I68" s="522">
        <f t="shared" si="7"/>
        <v>2142226.6745048622</v>
      </c>
      <c r="J68" s="521">
        <f t="shared" si="1"/>
        <v>2142226.6745048622</v>
      </c>
      <c r="K68" s="524">
        <f>(J56+J68+SUM(J57:J67)*2)/24</f>
        <v>2570672.0094058346</v>
      </c>
      <c r="L68" s="529"/>
      <c r="M68" s="529"/>
    </row>
    <row r="69" spans="1:13" x14ac:dyDescent="0.2">
      <c r="B69" s="525">
        <v>44895</v>
      </c>
      <c r="C69" s="529"/>
      <c r="D69" s="521">
        <f t="shared" si="9"/>
        <v>6693621.5100000072</v>
      </c>
      <c r="E69" s="522">
        <f t="shared" si="9"/>
        <v>-2409168.1609902824</v>
      </c>
      <c r="F69" s="522">
        <f t="shared" si="0"/>
        <v>4284453.3490097243</v>
      </c>
      <c r="G69" s="534">
        <f t="shared" si="6"/>
        <v>-111560.35850000012</v>
      </c>
      <c r="H69" s="534">
        <f t="shared" si="6"/>
        <v>40152.802683171372</v>
      </c>
      <c r="I69" s="522">
        <f t="shared" si="7"/>
        <v>2213634.2303216909</v>
      </c>
      <c r="J69" s="521">
        <f t="shared" si="1"/>
        <v>2070819.1186880334</v>
      </c>
      <c r="K69" s="524">
        <f t="shared" si="8"/>
        <v>2499264.4535890059</v>
      </c>
      <c r="L69" s="529"/>
      <c r="M69" s="529"/>
    </row>
    <row r="70" spans="1:13" x14ac:dyDescent="0.2">
      <c r="B70" s="523">
        <v>44926</v>
      </c>
      <c r="C70" s="529"/>
      <c r="D70" s="521">
        <f t="shared" si="9"/>
        <v>6693621.5100000072</v>
      </c>
      <c r="E70" s="522">
        <f t="shared" si="9"/>
        <v>-2409168.1609902824</v>
      </c>
      <c r="F70" s="522">
        <f t="shared" si="0"/>
        <v>4284453.3490097243</v>
      </c>
      <c r="G70" s="534">
        <f t="shared" si="6"/>
        <v>-111560.35850000012</v>
      </c>
      <c r="H70" s="534">
        <f t="shared" si="6"/>
        <v>40152.802683171372</v>
      </c>
      <c r="I70" s="522">
        <f t="shared" si="7"/>
        <v>2285041.7861385196</v>
      </c>
      <c r="J70" s="521">
        <f t="shared" si="1"/>
        <v>1999411.5628712047</v>
      </c>
      <c r="K70" s="524">
        <f t="shared" si="8"/>
        <v>2427856.8977721771</v>
      </c>
      <c r="L70" s="529"/>
      <c r="M70" s="529"/>
    </row>
    <row r="71" spans="1:13" x14ac:dyDescent="0.2">
      <c r="B71" s="525">
        <v>44957</v>
      </c>
      <c r="C71" s="529"/>
      <c r="D71" s="521">
        <f t="shared" si="9"/>
        <v>6693621.5100000072</v>
      </c>
      <c r="E71" s="522">
        <f t="shared" si="9"/>
        <v>-2409168.1609902824</v>
      </c>
      <c r="F71" s="522">
        <f t="shared" si="0"/>
        <v>4284453.3490097243</v>
      </c>
      <c r="G71" s="534">
        <f t="shared" si="6"/>
        <v>-111560.35850000012</v>
      </c>
      <c r="H71" s="534">
        <f t="shared" si="6"/>
        <v>40152.802683171372</v>
      </c>
      <c r="I71" s="522">
        <f t="shared" si="7"/>
        <v>2356449.3419553484</v>
      </c>
      <c r="J71" s="521">
        <f t="shared" si="1"/>
        <v>1928004.007054376</v>
      </c>
      <c r="K71" s="524">
        <f t="shared" si="8"/>
        <v>2356449.3419553484</v>
      </c>
      <c r="L71" s="529"/>
      <c r="M71" s="529"/>
    </row>
    <row r="72" spans="1:13" x14ac:dyDescent="0.2">
      <c r="B72" s="523">
        <v>44985</v>
      </c>
      <c r="D72" s="521">
        <f t="shared" ref="D72:E87" si="10">D71</f>
        <v>6693621.5100000072</v>
      </c>
      <c r="E72" s="522">
        <f t="shared" si="10"/>
        <v>-2409168.1609902824</v>
      </c>
      <c r="F72" s="522">
        <f t="shared" si="0"/>
        <v>4284453.3490097243</v>
      </c>
      <c r="G72" s="534">
        <f t="shared" si="6"/>
        <v>-111560.35850000012</v>
      </c>
      <c r="H72" s="534">
        <f t="shared" si="6"/>
        <v>40152.802683171372</v>
      </c>
      <c r="I72" s="522">
        <f t="shared" si="7"/>
        <v>2427856.8977721771</v>
      </c>
      <c r="J72" s="521">
        <f t="shared" si="1"/>
        <v>1856596.4512375472</v>
      </c>
      <c r="K72" s="524">
        <f t="shared" si="8"/>
        <v>2285041.7861385192</v>
      </c>
    </row>
    <row r="73" spans="1:13" x14ac:dyDescent="0.2">
      <c r="B73" s="525">
        <v>45016</v>
      </c>
      <c r="D73" s="521">
        <f t="shared" si="10"/>
        <v>6693621.5100000072</v>
      </c>
      <c r="E73" s="522">
        <f t="shared" si="10"/>
        <v>-2409168.1609902824</v>
      </c>
      <c r="F73" s="522">
        <f t="shared" si="0"/>
        <v>4284453.3490097243</v>
      </c>
      <c r="G73" s="534">
        <f t="shared" si="6"/>
        <v>-111560.35850000012</v>
      </c>
      <c r="H73" s="534">
        <f t="shared" si="6"/>
        <v>40152.802683171372</v>
      </c>
      <c r="I73" s="522">
        <f t="shared" si="7"/>
        <v>2499264.4535890059</v>
      </c>
      <c r="J73" s="521">
        <f t="shared" si="1"/>
        <v>1785188.8954207185</v>
      </c>
      <c r="K73" s="524">
        <f t="shared" si="8"/>
        <v>2213634.2303216909</v>
      </c>
    </row>
    <row r="74" spans="1:13" x14ac:dyDescent="0.2">
      <c r="B74" s="523">
        <v>45046</v>
      </c>
      <c r="D74" s="521">
        <f t="shared" si="10"/>
        <v>6693621.5100000072</v>
      </c>
      <c r="E74" s="522">
        <f t="shared" si="10"/>
        <v>-2409168.1609902824</v>
      </c>
      <c r="F74" s="522">
        <f t="shared" si="0"/>
        <v>4284453.3490097243</v>
      </c>
      <c r="G74" s="534">
        <f t="shared" si="6"/>
        <v>-111560.35850000012</v>
      </c>
      <c r="H74" s="534">
        <f t="shared" si="6"/>
        <v>40152.802683171372</v>
      </c>
      <c r="I74" s="522">
        <f t="shared" si="7"/>
        <v>2570672.0094058346</v>
      </c>
      <c r="J74" s="521">
        <f t="shared" si="1"/>
        <v>1713781.3396038897</v>
      </c>
      <c r="K74" s="524">
        <f t="shared" si="8"/>
        <v>2142226.6745048626</v>
      </c>
    </row>
    <row r="75" spans="1:13" x14ac:dyDescent="0.2">
      <c r="B75" s="525">
        <v>45077</v>
      </c>
      <c r="D75" s="521">
        <f t="shared" si="10"/>
        <v>6693621.5100000072</v>
      </c>
      <c r="E75" s="522">
        <f t="shared" si="10"/>
        <v>-2409168.1609902824</v>
      </c>
      <c r="F75" s="522">
        <f t="shared" si="0"/>
        <v>4284453.3490097243</v>
      </c>
      <c r="G75" s="534">
        <f t="shared" si="6"/>
        <v>-111560.35850000012</v>
      </c>
      <c r="H75" s="534">
        <f t="shared" si="6"/>
        <v>40152.802683171372</v>
      </c>
      <c r="I75" s="522">
        <f t="shared" si="7"/>
        <v>2642079.5652226633</v>
      </c>
      <c r="J75" s="521">
        <f t="shared" si="1"/>
        <v>1642373.783787061</v>
      </c>
      <c r="K75" s="524">
        <f t="shared" si="8"/>
        <v>2070819.1186880337</v>
      </c>
    </row>
    <row r="76" spans="1:13" x14ac:dyDescent="0.2">
      <c r="B76" s="523">
        <v>45107</v>
      </c>
      <c r="C76" s="529"/>
      <c r="D76" s="521">
        <f t="shared" si="10"/>
        <v>6693621.5100000072</v>
      </c>
      <c r="E76" s="522">
        <f t="shared" si="10"/>
        <v>-2409168.1609902824</v>
      </c>
      <c r="F76" s="522">
        <f t="shared" si="0"/>
        <v>4284453.3490097243</v>
      </c>
      <c r="G76" s="534">
        <f t="shared" si="6"/>
        <v>-111560.35850000012</v>
      </c>
      <c r="H76" s="534">
        <f t="shared" si="6"/>
        <v>40152.802683171372</v>
      </c>
      <c r="I76" s="522">
        <f t="shared" si="7"/>
        <v>2713487.1210394921</v>
      </c>
      <c r="J76" s="521">
        <f t="shared" si="1"/>
        <v>1570966.2279702323</v>
      </c>
      <c r="K76" s="524">
        <f t="shared" si="8"/>
        <v>1999411.5628712047</v>
      </c>
      <c r="L76" s="529"/>
    </row>
    <row r="77" spans="1:13" x14ac:dyDescent="0.2">
      <c r="B77" s="525">
        <v>45138</v>
      </c>
      <c r="C77" s="529"/>
      <c r="D77" s="521">
        <f t="shared" si="10"/>
        <v>6693621.5100000072</v>
      </c>
      <c r="E77" s="522">
        <f t="shared" si="10"/>
        <v>-2409168.1609902824</v>
      </c>
      <c r="F77" s="522">
        <f t="shared" si="0"/>
        <v>4284453.3490097243</v>
      </c>
      <c r="G77" s="534">
        <f t="shared" si="6"/>
        <v>-111560.35850000012</v>
      </c>
      <c r="H77" s="534">
        <f t="shared" si="6"/>
        <v>40152.802683171372</v>
      </c>
      <c r="I77" s="522">
        <f t="shared" si="7"/>
        <v>2784894.6768563208</v>
      </c>
      <c r="J77" s="521">
        <f t="shared" si="1"/>
        <v>1499558.6721534035</v>
      </c>
      <c r="K77" s="524">
        <f t="shared" si="8"/>
        <v>1928004.0070543757</v>
      </c>
      <c r="L77" s="529"/>
    </row>
    <row r="78" spans="1:13" x14ac:dyDescent="0.2">
      <c r="B78" s="523">
        <v>45169</v>
      </c>
      <c r="C78" s="529"/>
      <c r="D78" s="521">
        <f t="shared" si="10"/>
        <v>6693621.5100000072</v>
      </c>
      <c r="E78" s="522">
        <f t="shared" si="10"/>
        <v>-2409168.1609902824</v>
      </c>
      <c r="F78" s="522">
        <f t="shared" si="0"/>
        <v>4284453.3490097243</v>
      </c>
      <c r="G78" s="534">
        <f t="shared" si="6"/>
        <v>-111560.35850000012</v>
      </c>
      <c r="H78" s="534">
        <f t="shared" si="6"/>
        <v>40152.802683171372</v>
      </c>
      <c r="I78" s="522">
        <f t="shared" si="7"/>
        <v>2856302.2326731496</v>
      </c>
      <c r="J78" s="521">
        <f t="shared" si="1"/>
        <v>1428151.1163365748</v>
      </c>
      <c r="K78" s="524">
        <f t="shared" si="8"/>
        <v>1856596.4512375472</v>
      </c>
      <c r="L78" s="529"/>
    </row>
    <row r="79" spans="1:13" x14ac:dyDescent="0.2">
      <c r="B79" s="525">
        <v>45199</v>
      </c>
      <c r="D79" s="521">
        <f t="shared" si="10"/>
        <v>6693621.5100000072</v>
      </c>
      <c r="E79" s="522">
        <f t="shared" si="10"/>
        <v>-2409168.1609902824</v>
      </c>
      <c r="F79" s="522">
        <f t="shared" si="0"/>
        <v>4284453.3490097243</v>
      </c>
      <c r="G79" s="534">
        <f t="shared" si="6"/>
        <v>-111560.35850000012</v>
      </c>
      <c r="H79" s="534">
        <f t="shared" si="6"/>
        <v>40152.802683171372</v>
      </c>
      <c r="I79" s="522">
        <f t="shared" si="7"/>
        <v>2927709.7884899783</v>
      </c>
      <c r="J79" s="521">
        <f t="shared" si="1"/>
        <v>1356743.560519746</v>
      </c>
      <c r="K79" s="524">
        <f t="shared" si="8"/>
        <v>1785188.895420718</v>
      </c>
    </row>
    <row r="80" spans="1:13" x14ac:dyDescent="0.2">
      <c r="B80" s="523">
        <v>45230</v>
      </c>
      <c r="C80" s="529"/>
      <c r="D80" s="521">
        <f t="shared" si="10"/>
        <v>6693621.5100000072</v>
      </c>
      <c r="E80" s="522">
        <f t="shared" si="10"/>
        <v>-2409168.1609902824</v>
      </c>
      <c r="F80" s="522">
        <f t="shared" si="0"/>
        <v>4284453.3490097243</v>
      </c>
      <c r="G80" s="534">
        <f t="shared" si="6"/>
        <v>-111560.35850000012</v>
      </c>
      <c r="H80" s="534">
        <f t="shared" si="6"/>
        <v>40152.802683171372</v>
      </c>
      <c r="I80" s="522">
        <f t="shared" si="7"/>
        <v>2999117.344306807</v>
      </c>
      <c r="J80" s="521">
        <f t="shared" si="1"/>
        <v>1285336.0047029173</v>
      </c>
      <c r="K80" s="524">
        <f t="shared" si="8"/>
        <v>1713781.3396038897</v>
      </c>
      <c r="L80" s="529"/>
    </row>
    <row r="81" spans="2:12" s="529" customFormat="1" x14ac:dyDescent="0.2">
      <c r="B81" s="525">
        <v>45260</v>
      </c>
      <c r="D81" s="521">
        <f t="shared" si="10"/>
        <v>6693621.5100000072</v>
      </c>
      <c r="E81" s="522">
        <f t="shared" si="10"/>
        <v>-2409168.1609902824</v>
      </c>
      <c r="F81" s="522">
        <f t="shared" si="0"/>
        <v>4284453.3490097243</v>
      </c>
      <c r="G81" s="534">
        <f t="shared" si="6"/>
        <v>-111560.35850000012</v>
      </c>
      <c r="H81" s="534">
        <f t="shared" si="6"/>
        <v>40152.802683171372</v>
      </c>
      <c r="I81" s="522">
        <f t="shared" si="7"/>
        <v>3070524.9001236358</v>
      </c>
      <c r="J81" s="521">
        <f t="shared" si="1"/>
        <v>1213928.4488860886</v>
      </c>
      <c r="K81" s="524">
        <f t="shared" si="8"/>
        <v>1642373.7837870612</v>
      </c>
    </row>
    <row r="82" spans="2:12" x14ac:dyDescent="0.2">
      <c r="B82" s="523">
        <v>45291</v>
      </c>
      <c r="C82" s="529"/>
      <c r="D82" s="521">
        <f t="shared" si="10"/>
        <v>6693621.5100000072</v>
      </c>
      <c r="E82" s="522">
        <f t="shared" si="10"/>
        <v>-2409168.1609902824</v>
      </c>
      <c r="F82" s="522">
        <f t="shared" si="0"/>
        <v>4284453.3490097243</v>
      </c>
      <c r="G82" s="534">
        <f t="shared" si="6"/>
        <v>-111560.35850000012</v>
      </c>
      <c r="H82" s="534">
        <f t="shared" si="6"/>
        <v>40152.802683171372</v>
      </c>
      <c r="I82" s="522">
        <f t="shared" si="7"/>
        <v>3141932.4559404645</v>
      </c>
      <c r="J82" s="521">
        <f t="shared" si="1"/>
        <v>1142520.8930692598</v>
      </c>
      <c r="K82" s="524">
        <f t="shared" si="8"/>
        <v>1570966.2279702323</v>
      </c>
    </row>
    <row r="83" spans="2:12" x14ac:dyDescent="0.2">
      <c r="B83" s="525">
        <v>45322</v>
      </c>
      <c r="C83" s="529"/>
      <c r="D83" s="521">
        <f t="shared" si="10"/>
        <v>6693621.5100000072</v>
      </c>
      <c r="E83" s="522">
        <f t="shared" si="10"/>
        <v>-2409168.1609902824</v>
      </c>
      <c r="F83" s="522">
        <f t="shared" si="0"/>
        <v>4284453.3490097243</v>
      </c>
      <c r="G83" s="534">
        <f t="shared" si="6"/>
        <v>-111560.35850000012</v>
      </c>
      <c r="H83" s="534">
        <f t="shared" si="6"/>
        <v>40152.802683171372</v>
      </c>
      <c r="I83" s="522">
        <f t="shared" si="7"/>
        <v>3213340.0117572933</v>
      </c>
      <c r="J83" s="521">
        <f t="shared" si="1"/>
        <v>1071113.3372524311</v>
      </c>
      <c r="K83" s="524">
        <f t="shared" si="8"/>
        <v>1499558.6721534033</v>
      </c>
    </row>
    <row r="84" spans="2:12" x14ac:dyDescent="0.2">
      <c r="B84" s="523">
        <v>45351</v>
      </c>
      <c r="C84" s="529"/>
      <c r="D84" s="521">
        <f t="shared" si="10"/>
        <v>6693621.5100000072</v>
      </c>
      <c r="E84" s="522">
        <f t="shared" si="10"/>
        <v>-2409168.1609902824</v>
      </c>
      <c r="F84" s="522">
        <f t="shared" si="0"/>
        <v>4284453.3490097243</v>
      </c>
      <c r="G84" s="534">
        <f t="shared" si="6"/>
        <v>-111560.35850000012</v>
      </c>
      <c r="H84" s="534">
        <f t="shared" si="6"/>
        <v>40152.802683171372</v>
      </c>
      <c r="I84" s="522">
        <f t="shared" si="7"/>
        <v>3284747.567574122</v>
      </c>
      <c r="J84" s="521">
        <f t="shared" si="1"/>
        <v>999705.78143560234</v>
      </c>
      <c r="K84" s="524">
        <f t="shared" si="8"/>
        <v>1428151.1163365748</v>
      </c>
    </row>
    <row r="85" spans="2:12" s="529" customFormat="1" x14ac:dyDescent="0.2">
      <c r="B85" s="525">
        <v>45382</v>
      </c>
      <c r="D85" s="521">
        <f t="shared" si="10"/>
        <v>6693621.5100000072</v>
      </c>
      <c r="E85" s="522">
        <f t="shared" si="10"/>
        <v>-2409168.1609902824</v>
      </c>
      <c r="F85" s="522">
        <f t="shared" si="0"/>
        <v>4284453.3490097243</v>
      </c>
      <c r="G85" s="534">
        <f t="shared" si="6"/>
        <v>-111560.35850000012</v>
      </c>
      <c r="H85" s="534">
        <f t="shared" si="6"/>
        <v>40152.802683171372</v>
      </c>
      <c r="I85" s="522">
        <f t="shared" si="7"/>
        <v>3356155.1233909507</v>
      </c>
      <c r="J85" s="521">
        <f t="shared" si="1"/>
        <v>928298.22561877361</v>
      </c>
      <c r="K85" s="524">
        <f t="shared" si="8"/>
        <v>1356743.560519746</v>
      </c>
    </row>
    <row r="86" spans="2:12" x14ac:dyDescent="0.2">
      <c r="B86" s="523">
        <v>45412</v>
      </c>
      <c r="C86" s="529"/>
      <c r="D86" s="521">
        <f t="shared" si="10"/>
        <v>6693621.5100000072</v>
      </c>
      <c r="E86" s="522">
        <f t="shared" si="10"/>
        <v>-2409168.1609902824</v>
      </c>
      <c r="F86" s="522">
        <f t="shared" si="0"/>
        <v>4284453.3490097243</v>
      </c>
      <c r="G86" s="534">
        <f t="shared" si="6"/>
        <v>-111560.35850000012</v>
      </c>
      <c r="H86" s="534">
        <f t="shared" si="6"/>
        <v>40152.802683171372</v>
      </c>
      <c r="I86" s="522">
        <f t="shared" si="7"/>
        <v>3427562.6792077795</v>
      </c>
      <c r="J86" s="521">
        <f t="shared" si="1"/>
        <v>856890.66980194487</v>
      </c>
      <c r="K86" s="524">
        <f t="shared" si="8"/>
        <v>1285336.0047029173</v>
      </c>
    </row>
    <row r="87" spans="2:12" s="529" customFormat="1" x14ac:dyDescent="0.2">
      <c r="B87" s="525">
        <v>45443</v>
      </c>
      <c r="D87" s="521">
        <f t="shared" si="10"/>
        <v>6693621.5100000072</v>
      </c>
      <c r="E87" s="522">
        <f t="shared" si="10"/>
        <v>-2409168.1609902824</v>
      </c>
      <c r="F87" s="522">
        <f t="shared" ref="F87:F97" si="11">SUM(D87:E87)</f>
        <v>4284453.3490097243</v>
      </c>
      <c r="G87" s="534">
        <f t="shared" si="6"/>
        <v>-111560.35850000012</v>
      </c>
      <c r="H87" s="534">
        <f t="shared" si="6"/>
        <v>40152.802683171372</v>
      </c>
      <c r="I87" s="522">
        <f t="shared" si="7"/>
        <v>3498970.2350246082</v>
      </c>
      <c r="J87" s="521">
        <f t="shared" ref="J87:J97" si="12">F87-I87</f>
        <v>785483.11398511613</v>
      </c>
      <c r="K87" s="524">
        <f t="shared" si="8"/>
        <v>1213928.4488860883</v>
      </c>
    </row>
    <row r="88" spans="2:12" x14ac:dyDescent="0.2">
      <c r="B88" s="523">
        <v>45473</v>
      </c>
      <c r="C88" s="529"/>
      <c r="D88" s="521">
        <f t="shared" ref="D88:E98" si="13">D87</f>
        <v>6693621.5100000072</v>
      </c>
      <c r="E88" s="522">
        <f t="shared" si="13"/>
        <v>-2409168.1609902824</v>
      </c>
      <c r="F88" s="522">
        <f t="shared" si="11"/>
        <v>4284453.3490097243</v>
      </c>
      <c r="G88" s="534">
        <f t="shared" si="6"/>
        <v>-111560.35850000012</v>
      </c>
      <c r="H88" s="534">
        <f t="shared" si="6"/>
        <v>40152.802683171372</v>
      </c>
      <c r="I88" s="522">
        <f t="shared" si="7"/>
        <v>3570377.7908414369</v>
      </c>
      <c r="J88" s="521">
        <f t="shared" si="12"/>
        <v>714075.55816828739</v>
      </c>
      <c r="K88" s="524">
        <f t="shared" si="8"/>
        <v>1142520.8930692596</v>
      </c>
      <c r="L88" s="529"/>
    </row>
    <row r="89" spans="2:12" x14ac:dyDescent="0.2">
      <c r="B89" s="525">
        <v>45504</v>
      </c>
      <c r="C89" s="529"/>
      <c r="D89" s="521">
        <f t="shared" si="13"/>
        <v>6693621.5100000072</v>
      </c>
      <c r="E89" s="522">
        <f t="shared" si="13"/>
        <v>-2409168.1609902824</v>
      </c>
      <c r="F89" s="522">
        <f t="shared" si="11"/>
        <v>4284453.3490097243</v>
      </c>
      <c r="G89" s="534">
        <f t="shared" si="6"/>
        <v>-111560.35850000012</v>
      </c>
      <c r="H89" s="534">
        <f t="shared" si="6"/>
        <v>40152.802683171372</v>
      </c>
      <c r="I89" s="522">
        <f t="shared" si="7"/>
        <v>3641785.3466582657</v>
      </c>
      <c r="J89" s="521">
        <f t="shared" si="12"/>
        <v>642668.00235145865</v>
      </c>
      <c r="K89" s="524">
        <f t="shared" si="8"/>
        <v>1071113.3372524309</v>
      </c>
    </row>
    <row r="90" spans="2:12" x14ac:dyDescent="0.2">
      <c r="B90" s="523">
        <v>45535</v>
      </c>
      <c r="D90" s="521">
        <f t="shared" si="13"/>
        <v>6693621.5100000072</v>
      </c>
      <c r="E90" s="522">
        <f t="shared" si="13"/>
        <v>-2409168.1609902824</v>
      </c>
      <c r="F90" s="522">
        <f t="shared" si="11"/>
        <v>4284453.3490097243</v>
      </c>
      <c r="G90" s="534">
        <f t="shared" si="6"/>
        <v>-111560.35850000012</v>
      </c>
      <c r="H90" s="534">
        <f t="shared" si="6"/>
        <v>40152.802683171372</v>
      </c>
      <c r="I90" s="522">
        <f t="shared" si="7"/>
        <v>3713192.9024750944</v>
      </c>
      <c r="J90" s="521">
        <f t="shared" si="12"/>
        <v>571260.44653462991</v>
      </c>
      <c r="K90" s="524">
        <f t="shared" si="8"/>
        <v>999705.78143560234</v>
      </c>
    </row>
    <row r="91" spans="2:12" x14ac:dyDescent="0.2">
      <c r="B91" s="525">
        <v>45565</v>
      </c>
      <c r="C91" s="529"/>
      <c r="D91" s="521">
        <f t="shared" si="13"/>
        <v>6693621.5100000072</v>
      </c>
      <c r="E91" s="522">
        <f t="shared" si="13"/>
        <v>-2409168.1609902824</v>
      </c>
      <c r="F91" s="522">
        <f t="shared" si="11"/>
        <v>4284453.3490097243</v>
      </c>
      <c r="G91" s="534">
        <f t="shared" si="6"/>
        <v>-111560.35850000012</v>
      </c>
      <c r="H91" s="534">
        <f t="shared" si="6"/>
        <v>40152.802683171372</v>
      </c>
      <c r="I91" s="522">
        <f t="shared" si="7"/>
        <v>3784600.4582919232</v>
      </c>
      <c r="J91" s="521">
        <f t="shared" si="12"/>
        <v>499852.89071780117</v>
      </c>
      <c r="K91" s="524">
        <f t="shared" si="8"/>
        <v>928298.22561877361</v>
      </c>
    </row>
    <row r="92" spans="2:12" x14ac:dyDescent="0.2">
      <c r="B92" s="523">
        <v>45596</v>
      </c>
      <c r="C92" s="529"/>
      <c r="D92" s="521">
        <f t="shared" si="13"/>
        <v>6693621.5100000072</v>
      </c>
      <c r="E92" s="522">
        <f t="shared" si="13"/>
        <v>-2409168.1609902824</v>
      </c>
      <c r="F92" s="522">
        <f t="shared" si="11"/>
        <v>4284453.3490097243</v>
      </c>
      <c r="G92" s="534">
        <f t="shared" si="6"/>
        <v>-111560.35850000012</v>
      </c>
      <c r="H92" s="534">
        <f t="shared" si="6"/>
        <v>40152.802683171372</v>
      </c>
      <c r="I92" s="522">
        <f t="shared" si="7"/>
        <v>3856008.0141087519</v>
      </c>
      <c r="J92" s="521">
        <f t="shared" si="12"/>
        <v>428445.33490097243</v>
      </c>
      <c r="K92" s="524">
        <f t="shared" si="8"/>
        <v>856890.66980194475</v>
      </c>
    </row>
    <row r="93" spans="2:12" x14ac:dyDescent="0.2">
      <c r="B93" s="525">
        <v>45626</v>
      </c>
      <c r="C93" s="529"/>
      <c r="D93" s="521">
        <f t="shared" si="13"/>
        <v>6693621.5100000072</v>
      </c>
      <c r="E93" s="522">
        <f t="shared" si="13"/>
        <v>-2409168.1609902824</v>
      </c>
      <c r="F93" s="522">
        <f t="shared" si="11"/>
        <v>4284453.3490097243</v>
      </c>
      <c r="G93" s="534">
        <f t="shared" si="6"/>
        <v>-111560.35850000012</v>
      </c>
      <c r="H93" s="534">
        <f t="shared" si="6"/>
        <v>40152.802683171372</v>
      </c>
      <c r="I93" s="522">
        <f t="shared" si="7"/>
        <v>3927415.5699255806</v>
      </c>
      <c r="J93" s="521">
        <f t="shared" si="12"/>
        <v>357037.77908414369</v>
      </c>
      <c r="K93" s="524">
        <f t="shared" si="8"/>
        <v>785483.11398511613</v>
      </c>
    </row>
    <row r="94" spans="2:12" x14ac:dyDescent="0.2">
      <c r="B94" s="523">
        <v>45657</v>
      </c>
      <c r="C94" s="529"/>
      <c r="D94" s="521">
        <f t="shared" si="13"/>
        <v>6693621.5100000072</v>
      </c>
      <c r="E94" s="522">
        <f t="shared" si="13"/>
        <v>-2409168.1609902824</v>
      </c>
      <c r="F94" s="522">
        <f t="shared" si="11"/>
        <v>4284453.3490097243</v>
      </c>
      <c r="G94" s="534">
        <f t="shared" si="6"/>
        <v>-111560.35850000012</v>
      </c>
      <c r="H94" s="534">
        <f t="shared" si="6"/>
        <v>40152.802683171372</v>
      </c>
      <c r="I94" s="522">
        <f t="shared" si="7"/>
        <v>3998823.1257424094</v>
      </c>
      <c r="J94" s="521">
        <f t="shared" si="12"/>
        <v>285630.22326731496</v>
      </c>
      <c r="K94" s="524">
        <f t="shared" si="8"/>
        <v>714075.55816828739</v>
      </c>
    </row>
    <row r="95" spans="2:12" x14ac:dyDescent="0.2">
      <c r="B95" s="525">
        <v>45688</v>
      </c>
      <c r="C95" s="529"/>
      <c r="D95" s="521">
        <f t="shared" si="13"/>
        <v>6693621.5100000072</v>
      </c>
      <c r="E95" s="522">
        <f t="shared" si="13"/>
        <v>-2409168.1609902824</v>
      </c>
      <c r="F95" s="522">
        <f t="shared" si="11"/>
        <v>4284453.3490097243</v>
      </c>
      <c r="G95" s="534">
        <f t="shared" si="6"/>
        <v>-111560.35850000012</v>
      </c>
      <c r="H95" s="534">
        <f t="shared" si="6"/>
        <v>40152.802683171372</v>
      </c>
      <c r="I95" s="522">
        <f t="shared" si="7"/>
        <v>4070230.6815592381</v>
      </c>
      <c r="J95" s="521">
        <f t="shared" si="12"/>
        <v>214222.66745048622</v>
      </c>
      <c r="K95" s="524">
        <f t="shared" si="8"/>
        <v>642668.00235145865</v>
      </c>
    </row>
    <row r="96" spans="2:12" x14ac:dyDescent="0.2">
      <c r="B96" s="523">
        <v>45716</v>
      </c>
      <c r="C96" s="529"/>
      <c r="D96" s="521">
        <f t="shared" si="13"/>
        <v>6693621.5100000072</v>
      </c>
      <c r="E96" s="522">
        <f t="shared" si="13"/>
        <v>-2409168.1609902824</v>
      </c>
      <c r="F96" s="522">
        <f t="shared" si="11"/>
        <v>4284453.3490097243</v>
      </c>
      <c r="G96" s="534">
        <f t="shared" si="6"/>
        <v>-111560.35850000012</v>
      </c>
      <c r="H96" s="534">
        <f t="shared" si="6"/>
        <v>40152.802683171372</v>
      </c>
      <c r="I96" s="522">
        <f t="shared" si="7"/>
        <v>4141638.2373760669</v>
      </c>
      <c r="J96" s="521">
        <f t="shared" si="12"/>
        <v>142815.11163365748</v>
      </c>
      <c r="K96" s="524">
        <f t="shared" si="8"/>
        <v>571260.44653462979</v>
      </c>
    </row>
    <row r="97" spans="2:11" x14ac:dyDescent="0.2">
      <c r="B97" s="525">
        <v>45747</v>
      </c>
      <c r="C97" s="529"/>
      <c r="D97" s="521">
        <f t="shared" si="13"/>
        <v>6693621.5100000072</v>
      </c>
      <c r="E97" s="522">
        <f t="shared" si="13"/>
        <v>-2409168.1609902824</v>
      </c>
      <c r="F97" s="522">
        <f t="shared" si="11"/>
        <v>4284453.3490097243</v>
      </c>
      <c r="G97" s="534">
        <f>G96-G37</f>
        <v>-111560.35850000012</v>
      </c>
      <c r="H97" s="534">
        <f>H96-H37</f>
        <v>40152.802683171372</v>
      </c>
      <c r="I97" s="522">
        <f t="shared" si="7"/>
        <v>4213045.7931928951</v>
      </c>
      <c r="J97" s="521">
        <f t="shared" si="12"/>
        <v>71407.555816829205</v>
      </c>
      <c r="K97" s="524">
        <f t="shared" si="8"/>
        <v>499852.89071780117</v>
      </c>
    </row>
    <row r="98" spans="2:11" s="529" customFormat="1" x14ac:dyDescent="0.2">
      <c r="B98" s="523">
        <v>45777</v>
      </c>
      <c r="D98" s="521">
        <f t="shared" si="13"/>
        <v>6693621.5100000072</v>
      </c>
      <c r="E98" s="522">
        <f t="shared" si="13"/>
        <v>-2409168.1609902824</v>
      </c>
      <c r="F98" s="522">
        <f t="shared" ref="F98" si="14">SUM(D98:E98)</f>
        <v>4284453.3490097243</v>
      </c>
      <c r="G98" s="534">
        <f>G97-G38</f>
        <v>-111560.35850000012</v>
      </c>
      <c r="H98" s="534">
        <f>H97-H38</f>
        <v>40152.802683171372</v>
      </c>
      <c r="I98" s="522">
        <f t="shared" ref="I98" si="15">I97-G98-H98</f>
        <v>4284453.3490097234</v>
      </c>
      <c r="J98" s="521">
        <f t="shared" ref="J98" si="16">F98-I98</f>
        <v>0</v>
      </c>
      <c r="K98" s="524">
        <f t="shared" ref="K98" si="17">(J86+J98+SUM(J87:J97)*2)/24</f>
        <v>428445.33490097243</v>
      </c>
    </row>
    <row r="99" spans="2:11" s="529" customFormat="1" x14ac:dyDescent="0.2">
      <c r="B99" s="525"/>
      <c r="D99" s="521"/>
      <c r="E99" s="521"/>
      <c r="F99" s="521"/>
      <c r="G99" s="521"/>
      <c r="H99" s="521"/>
      <c r="I99" s="522"/>
      <c r="J99" s="521"/>
      <c r="K99" s="524"/>
    </row>
    <row r="100" spans="2:11" s="529" customFormat="1" x14ac:dyDescent="0.2">
      <c r="B100" s="525"/>
      <c r="D100" s="521"/>
      <c r="E100" s="521"/>
      <c r="F100" s="521"/>
      <c r="G100" s="521"/>
      <c r="H100" s="521"/>
      <c r="I100" s="522"/>
      <c r="J100" s="521"/>
      <c r="K100" s="524"/>
    </row>
    <row r="101" spans="2:11" s="529" customFormat="1" x14ac:dyDescent="0.2">
      <c r="B101" s="525"/>
      <c r="D101" s="521"/>
      <c r="E101" s="521"/>
      <c r="F101" s="521"/>
      <c r="G101" s="521"/>
      <c r="H101" s="521"/>
      <c r="I101" s="522"/>
      <c r="J101" s="521"/>
      <c r="K101" s="524"/>
    </row>
    <row r="102" spans="2:11" s="529" customFormat="1" x14ac:dyDescent="0.2">
      <c r="B102" s="525"/>
      <c r="D102" s="521"/>
      <c r="E102" s="521"/>
      <c r="F102" s="521"/>
      <c r="G102" s="521"/>
      <c r="H102" s="521"/>
      <c r="I102" s="522"/>
      <c r="J102" s="521"/>
      <c r="K102" s="524"/>
    </row>
    <row r="103" spans="2:11" s="529" customFormat="1" x14ac:dyDescent="0.2">
      <c r="B103" s="525"/>
      <c r="D103" s="521"/>
      <c r="E103" s="521"/>
      <c r="F103" s="521"/>
      <c r="G103" s="521"/>
      <c r="H103" s="521"/>
      <c r="I103" s="522"/>
      <c r="J103" s="521"/>
      <c r="K103" s="524"/>
    </row>
    <row r="104" spans="2:11" s="529" customFormat="1" x14ac:dyDescent="0.2">
      <c r="B104" s="525"/>
      <c r="D104" s="521"/>
      <c r="E104" s="521"/>
      <c r="F104" s="521"/>
      <c r="G104" s="521"/>
      <c r="H104" s="521"/>
      <c r="I104" s="522"/>
      <c r="J104" s="521"/>
      <c r="K104" s="524"/>
    </row>
    <row r="105" spans="2:11" s="529" customFormat="1" x14ac:dyDescent="0.2">
      <c r="B105" s="525"/>
      <c r="D105" s="521"/>
      <c r="E105" s="521"/>
      <c r="F105" s="521"/>
      <c r="G105" s="521"/>
      <c r="H105" s="521"/>
      <c r="I105" s="522"/>
      <c r="J105" s="521"/>
      <c r="K105" s="524"/>
    </row>
    <row r="106" spans="2:11" s="529" customFormat="1" x14ac:dyDescent="0.2">
      <c r="B106" s="523"/>
      <c r="D106" s="521"/>
      <c r="E106" s="521"/>
      <c r="F106" s="521"/>
      <c r="G106" s="521"/>
      <c r="H106" s="521"/>
      <c r="I106" s="522"/>
      <c r="J106" s="521"/>
      <c r="K106" s="524"/>
    </row>
    <row r="107" spans="2:11" s="529" customFormat="1" x14ac:dyDescent="0.2">
      <c r="B107" s="525"/>
      <c r="D107" s="521"/>
      <c r="E107" s="521"/>
      <c r="F107" s="521"/>
      <c r="G107" s="521"/>
      <c r="H107" s="521"/>
      <c r="I107" s="522"/>
      <c r="J107" s="521"/>
      <c r="K107" s="524"/>
    </row>
    <row r="108" spans="2:11" s="529" customFormat="1" x14ac:dyDescent="0.2">
      <c r="B108" s="525"/>
      <c r="D108" s="521"/>
      <c r="E108" s="521"/>
      <c r="F108" s="521"/>
      <c r="G108" s="521"/>
      <c r="H108" s="521"/>
      <c r="I108" s="522"/>
      <c r="J108" s="521"/>
      <c r="K108" s="524"/>
    </row>
    <row r="109" spans="2:11" s="529" customFormat="1" x14ac:dyDescent="0.2">
      <c r="B109" s="525"/>
      <c r="D109" s="521"/>
      <c r="E109" s="521"/>
      <c r="F109" s="521"/>
      <c r="G109" s="521"/>
      <c r="H109" s="521"/>
      <c r="I109" s="522"/>
      <c r="J109" s="521"/>
      <c r="K109" s="524"/>
    </row>
    <row r="110" spans="2:11" s="529" customFormat="1" x14ac:dyDescent="0.2">
      <c r="B110" s="525"/>
      <c r="D110" s="521"/>
      <c r="E110" s="521"/>
      <c r="F110" s="521"/>
      <c r="G110" s="521"/>
      <c r="H110" s="521"/>
      <c r="I110" s="522"/>
      <c r="J110" s="521"/>
      <c r="K110" s="524"/>
    </row>
    <row r="111" spans="2:11" s="529" customFormat="1" x14ac:dyDescent="0.2">
      <c r="B111" s="525"/>
      <c r="D111" s="521"/>
      <c r="E111" s="521"/>
      <c r="F111" s="521"/>
      <c r="G111" s="521"/>
      <c r="H111" s="521"/>
      <c r="I111" s="522"/>
      <c r="J111" s="521"/>
      <c r="K111" s="524"/>
    </row>
    <row r="112" spans="2:11" s="529" customFormat="1" x14ac:dyDescent="0.2">
      <c r="B112" s="525"/>
      <c r="D112" s="521"/>
      <c r="E112" s="521"/>
      <c r="F112" s="521"/>
      <c r="G112" s="521"/>
      <c r="H112" s="521"/>
      <c r="I112" s="522"/>
      <c r="J112" s="521"/>
      <c r="K112" s="524"/>
    </row>
    <row r="113" spans="2:11" s="529" customFormat="1" x14ac:dyDescent="0.2">
      <c r="B113" s="525"/>
      <c r="D113" s="521"/>
      <c r="E113" s="521"/>
      <c r="F113" s="521"/>
      <c r="G113" s="521"/>
      <c r="H113" s="521"/>
      <c r="I113" s="522"/>
      <c r="J113" s="521"/>
      <c r="K113" s="524"/>
    </row>
    <row r="114" spans="2:11" s="529" customFormat="1" x14ac:dyDescent="0.2">
      <c r="B114" s="525"/>
      <c r="D114" s="521"/>
      <c r="E114" s="521"/>
      <c r="F114" s="521"/>
      <c r="G114" s="521"/>
      <c r="H114" s="521"/>
      <c r="I114" s="522"/>
      <c r="J114" s="521"/>
      <c r="K114" s="524"/>
    </row>
    <row r="115" spans="2:11" s="529" customFormat="1" x14ac:dyDescent="0.2">
      <c r="B115" s="525"/>
      <c r="D115" s="521"/>
      <c r="E115" s="521"/>
      <c r="F115" s="521"/>
      <c r="G115" s="521"/>
      <c r="H115" s="521"/>
      <c r="I115" s="522"/>
      <c r="J115" s="521"/>
      <c r="K115" s="524"/>
    </row>
    <row r="116" spans="2:11" s="529" customFormat="1" x14ac:dyDescent="0.2">
      <c r="B116" s="525"/>
      <c r="D116" s="521"/>
      <c r="E116" s="521"/>
      <c r="F116" s="521"/>
      <c r="G116" s="521"/>
      <c r="H116" s="521"/>
      <c r="I116" s="522"/>
      <c r="J116" s="521"/>
      <c r="K116" s="524"/>
    </row>
    <row r="117" spans="2:11" s="529" customFormat="1" x14ac:dyDescent="0.2">
      <c r="B117" s="525"/>
      <c r="D117" s="521"/>
      <c r="E117" s="521"/>
      <c r="F117" s="521"/>
      <c r="G117" s="521"/>
      <c r="H117" s="521"/>
      <c r="I117" s="522"/>
      <c r="J117" s="521"/>
      <c r="K117" s="524"/>
    </row>
    <row r="118" spans="2:11" s="529" customFormat="1" x14ac:dyDescent="0.2">
      <c r="B118" s="523"/>
      <c r="D118" s="521"/>
      <c r="E118" s="521"/>
      <c r="F118" s="521"/>
      <c r="G118" s="521"/>
      <c r="H118" s="521"/>
      <c r="I118" s="522"/>
      <c r="J118" s="521"/>
      <c r="K118" s="524"/>
    </row>
    <row r="119" spans="2:11" s="529" customFormat="1" x14ac:dyDescent="0.2">
      <c r="B119" s="525"/>
      <c r="D119" s="521"/>
      <c r="E119" s="521"/>
      <c r="F119" s="521"/>
      <c r="G119" s="521"/>
      <c r="H119" s="521"/>
      <c r="I119" s="522"/>
      <c r="J119" s="521"/>
      <c r="K119" s="524"/>
    </row>
    <row r="120" spans="2:11" s="529" customFormat="1" x14ac:dyDescent="0.2">
      <c r="B120" s="525"/>
      <c r="D120" s="521"/>
      <c r="E120" s="521"/>
      <c r="F120" s="521"/>
      <c r="G120" s="521"/>
      <c r="H120" s="521"/>
      <c r="I120" s="522"/>
      <c r="J120" s="521"/>
      <c r="K120" s="524"/>
    </row>
    <row r="121" spans="2:11" s="529" customFormat="1" x14ac:dyDescent="0.2">
      <c r="B121" s="525"/>
      <c r="D121" s="521"/>
      <c r="E121" s="521"/>
      <c r="F121" s="521"/>
      <c r="G121" s="521"/>
      <c r="H121" s="521"/>
      <c r="I121" s="522"/>
      <c r="J121" s="521"/>
      <c r="K121" s="524"/>
    </row>
    <row r="122" spans="2:11" s="529" customFormat="1" x14ac:dyDescent="0.2">
      <c r="B122" s="525"/>
      <c r="D122" s="521"/>
      <c r="E122" s="521"/>
      <c r="F122" s="521"/>
      <c r="G122" s="521"/>
      <c r="H122" s="521"/>
      <c r="I122" s="522"/>
      <c r="J122" s="521"/>
      <c r="K122" s="524"/>
    </row>
    <row r="123" spans="2:11" s="529" customFormat="1" x14ac:dyDescent="0.2">
      <c r="B123" s="525"/>
      <c r="D123" s="521"/>
      <c r="E123" s="521"/>
      <c r="F123" s="521"/>
      <c r="G123" s="521"/>
      <c r="H123" s="521"/>
      <c r="I123" s="522"/>
      <c r="J123" s="521"/>
      <c r="K123" s="524"/>
    </row>
    <row r="124" spans="2:11" s="529" customFormat="1" x14ac:dyDescent="0.2">
      <c r="B124" s="525"/>
      <c r="D124" s="521"/>
      <c r="E124" s="521"/>
      <c r="F124" s="521"/>
      <c r="G124" s="521"/>
      <c r="H124" s="521"/>
      <c r="I124" s="522"/>
      <c r="J124" s="521"/>
      <c r="K124" s="524"/>
    </row>
    <row r="125" spans="2:11" s="529" customFormat="1" x14ac:dyDescent="0.2">
      <c r="B125" s="525"/>
      <c r="D125" s="521"/>
      <c r="E125" s="521"/>
      <c r="F125" s="521"/>
      <c r="G125" s="521"/>
      <c r="H125" s="521"/>
      <c r="I125" s="522"/>
      <c r="J125" s="521"/>
      <c r="K125" s="524"/>
    </row>
    <row r="126" spans="2:11" s="529" customFormat="1" x14ac:dyDescent="0.2">
      <c r="B126" s="525"/>
      <c r="D126" s="521"/>
      <c r="E126" s="521"/>
      <c r="F126" s="521"/>
      <c r="G126" s="521"/>
      <c r="H126" s="521"/>
      <c r="I126" s="522"/>
      <c r="J126" s="521"/>
      <c r="K126" s="524"/>
    </row>
    <row r="127" spans="2:11" s="529" customFormat="1" x14ac:dyDescent="0.2">
      <c r="B127" s="525"/>
      <c r="D127" s="521"/>
      <c r="E127" s="521"/>
      <c r="F127" s="521"/>
      <c r="G127" s="521"/>
      <c r="H127" s="521"/>
      <c r="I127" s="522"/>
      <c r="J127" s="521"/>
      <c r="K127" s="524"/>
    </row>
    <row r="128" spans="2:11" s="529" customFormat="1" x14ac:dyDescent="0.2">
      <c r="B128" s="525"/>
      <c r="D128" s="521"/>
      <c r="E128" s="521"/>
      <c r="F128" s="521"/>
      <c r="G128" s="521"/>
      <c r="H128" s="521"/>
      <c r="I128" s="522"/>
      <c r="J128" s="521"/>
      <c r="K128" s="524"/>
    </row>
    <row r="129" spans="2:11" s="529" customFormat="1" x14ac:dyDescent="0.2">
      <c r="B129" s="525"/>
      <c r="D129" s="521"/>
      <c r="E129" s="521"/>
      <c r="F129" s="521"/>
      <c r="G129" s="521"/>
      <c r="H129" s="521"/>
      <c r="I129" s="522"/>
      <c r="J129" s="521"/>
      <c r="K129" s="524"/>
    </row>
    <row r="130" spans="2:11" s="529" customFormat="1" x14ac:dyDescent="0.2">
      <c r="B130" s="523"/>
      <c r="D130" s="521"/>
      <c r="E130" s="521"/>
      <c r="F130" s="521"/>
      <c r="G130" s="521"/>
      <c r="H130" s="521"/>
      <c r="I130" s="522"/>
      <c r="J130" s="521"/>
      <c r="K130" s="524"/>
    </row>
    <row r="131" spans="2:11" s="529" customFormat="1" x14ac:dyDescent="0.2">
      <c r="B131" s="525"/>
      <c r="D131" s="521"/>
      <c r="E131" s="521"/>
      <c r="F131" s="521"/>
      <c r="G131" s="521"/>
      <c r="H131" s="521"/>
      <c r="I131" s="522"/>
      <c r="J131" s="521"/>
      <c r="K131" s="524"/>
    </row>
    <row r="132" spans="2:11" s="529" customFormat="1" x14ac:dyDescent="0.2">
      <c r="B132" s="525"/>
      <c r="D132" s="521"/>
      <c r="E132" s="521"/>
      <c r="F132" s="521"/>
      <c r="G132" s="521"/>
      <c r="H132" s="521"/>
      <c r="I132" s="522"/>
      <c r="J132" s="521"/>
      <c r="K132" s="524"/>
    </row>
    <row r="133" spans="2:11" s="529" customFormat="1" x14ac:dyDescent="0.2">
      <c r="B133" s="525"/>
      <c r="D133" s="521"/>
      <c r="E133" s="521"/>
      <c r="F133" s="521"/>
      <c r="G133" s="521"/>
      <c r="H133" s="521"/>
      <c r="I133" s="522"/>
      <c r="J133" s="521"/>
      <c r="K133" s="524"/>
    </row>
    <row r="134" spans="2:11" s="529" customFormat="1" x14ac:dyDescent="0.2">
      <c r="B134" s="525"/>
      <c r="D134" s="521"/>
      <c r="E134" s="521"/>
      <c r="F134" s="521"/>
      <c r="G134" s="521"/>
      <c r="H134" s="521"/>
      <c r="I134" s="522"/>
      <c r="J134" s="521"/>
      <c r="K134" s="524"/>
    </row>
    <row r="135" spans="2:11" s="529" customFormat="1" x14ac:dyDescent="0.2">
      <c r="B135" s="525"/>
      <c r="D135" s="521"/>
      <c r="E135" s="521"/>
      <c r="F135" s="521"/>
      <c r="G135" s="521"/>
      <c r="H135" s="521"/>
      <c r="I135" s="522"/>
      <c r="J135" s="521"/>
      <c r="K135" s="524"/>
    </row>
    <row r="136" spans="2:11" s="529" customFormat="1" x14ac:dyDescent="0.2">
      <c r="B136" s="525"/>
      <c r="D136" s="521"/>
      <c r="E136" s="521"/>
      <c r="F136" s="521"/>
      <c r="G136" s="521"/>
      <c r="H136" s="521"/>
      <c r="I136" s="522"/>
      <c r="J136" s="521"/>
      <c r="K136" s="524"/>
    </row>
    <row r="137" spans="2:11" s="529" customFormat="1" x14ac:dyDescent="0.2">
      <c r="B137" s="525"/>
      <c r="D137" s="521"/>
      <c r="E137" s="521"/>
      <c r="F137" s="521"/>
      <c r="G137" s="521"/>
      <c r="H137" s="521"/>
      <c r="I137" s="522"/>
      <c r="J137" s="521"/>
      <c r="K137" s="524"/>
    </row>
    <row r="138" spans="2:11" s="529" customFormat="1" x14ac:dyDescent="0.2">
      <c r="B138" s="525"/>
      <c r="D138" s="521"/>
      <c r="E138" s="521"/>
      <c r="F138" s="521"/>
      <c r="G138" s="521"/>
      <c r="H138" s="521"/>
      <c r="I138" s="522"/>
      <c r="J138" s="521"/>
      <c r="K138" s="524"/>
    </row>
    <row r="139" spans="2:11" s="529" customFormat="1" x14ac:dyDescent="0.2">
      <c r="B139" s="525"/>
      <c r="D139" s="521"/>
      <c r="E139" s="521"/>
      <c r="F139" s="521"/>
      <c r="G139" s="521"/>
      <c r="H139" s="521"/>
      <c r="I139" s="522"/>
      <c r="J139" s="521"/>
      <c r="K139" s="524"/>
    </row>
    <row r="140" spans="2:11" s="529" customFormat="1" x14ac:dyDescent="0.2">
      <c r="B140" s="525"/>
      <c r="D140" s="521"/>
      <c r="E140" s="521"/>
      <c r="F140" s="521"/>
      <c r="G140" s="521"/>
      <c r="H140" s="521"/>
      <c r="I140" s="522"/>
      <c r="J140" s="521"/>
      <c r="K140" s="524"/>
    </row>
    <row r="141" spans="2:11" s="529" customFormat="1" x14ac:dyDescent="0.2">
      <c r="B141" s="525"/>
      <c r="D141" s="521"/>
      <c r="E141" s="521"/>
      <c r="F141" s="521"/>
      <c r="G141" s="521"/>
      <c r="H141" s="521"/>
      <c r="I141" s="522"/>
      <c r="J141" s="521"/>
      <c r="K141" s="524"/>
    </row>
    <row r="142" spans="2:11" s="529" customFormat="1" x14ac:dyDescent="0.2">
      <c r="B142" s="523"/>
      <c r="D142" s="521"/>
      <c r="E142" s="521"/>
      <c r="F142" s="521"/>
      <c r="G142" s="521"/>
      <c r="H142" s="521"/>
      <c r="I142" s="522"/>
      <c r="J142" s="521"/>
      <c r="K142" s="524"/>
    </row>
    <row r="143" spans="2:11" s="529" customFormat="1" x14ac:dyDescent="0.2">
      <c r="B143" s="525"/>
      <c r="D143" s="521"/>
      <c r="E143" s="521"/>
      <c r="F143" s="521"/>
      <c r="G143" s="521"/>
      <c r="H143" s="521"/>
      <c r="I143" s="522"/>
      <c r="J143" s="521"/>
      <c r="K143" s="524"/>
    </row>
    <row r="144" spans="2:11" s="529" customFormat="1" x14ac:dyDescent="0.2">
      <c r="B144" s="523"/>
      <c r="D144" s="521"/>
      <c r="E144" s="521"/>
      <c r="F144" s="521"/>
      <c r="G144" s="521"/>
      <c r="H144" s="521"/>
      <c r="I144" s="522"/>
      <c r="J144" s="521"/>
      <c r="K144" s="524"/>
    </row>
    <row r="145" spans="2:11" s="529" customFormat="1" x14ac:dyDescent="0.2">
      <c r="B145" s="525"/>
      <c r="D145" s="521"/>
      <c r="E145" s="521"/>
      <c r="F145" s="521"/>
      <c r="G145" s="521"/>
      <c r="H145" s="521"/>
      <c r="I145" s="522"/>
      <c r="J145" s="521"/>
      <c r="K145" s="524"/>
    </row>
    <row r="146" spans="2:11" s="529" customFormat="1" x14ac:dyDescent="0.2">
      <c r="B146" s="523"/>
      <c r="D146" s="521"/>
      <c r="E146" s="521"/>
      <c r="F146" s="521"/>
      <c r="G146" s="521"/>
      <c r="H146" s="521"/>
      <c r="I146" s="522"/>
      <c r="J146" s="521"/>
      <c r="K146" s="524"/>
    </row>
    <row r="147" spans="2:11" s="529" customFormat="1" x14ac:dyDescent="0.2">
      <c r="B147" s="525"/>
      <c r="D147" s="532"/>
      <c r="E147" s="532"/>
      <c r="F147" s="532"/>
      <c r="G147" s="532"/>
      <c r="H147" s="532"/>
      <c r="I147" s="532"/>
      <c r="J147" s="532"/>
      <c r="K147" s="524"/>
    </row>
    <row r="148" spans="2:11" s="529" customFormat="1" x14ac:dyDescent="0.2">
      <c r="B148" s="525"/>
      <c r="D148" s="532"/>
      <c r="E148" s="532"/>
      <c r="F148" s="532"/>
      <c r="G148" s="532"/>
      <c r="H148" s="532"/>
      <c r="I148" s="532"/>
      <c r="J148" s="532"/>
      <c r="K148" s="524"/>
    </row>
    <row r="149" spans="2:11" s="529" customFormat="1" x14ac:dyDescent="0.2">
      <c r="B149" s="525"/>
      <c r="D149" s="532"/>
      <c r="E149" s="532"/>
      <c r="F149" s="532"/>
      <c r="G149" s="532"/>
      <c r="H149" s="532"/>
      <c r="I149" s="532"/>
      <c r="J149" s="532"/>
      <c r="K149" s="524"/>
    </row>
    <row r="150" spans="2:11" s="529" customFormat="1" x14ac:dyDescent="0.2">
      <c r="B150" s="525"/>
      <c r="D150" s="532"/>
      <c r="E150" s="532"/>
      <c r="F150" s="532"/>
      <c r="G150" s="532"/>
      <c r="H150" s="532"/>
      <c r="I150" s="532"/>
      <c r="J150" s="532"/>
      <c r="K150" s="524"/>
    </row>
    <row r="151" spans="2:11" s="529" customFormat="1" x14ac:dyDescent="0.2">
      <c r="B151" s="525"/>
      <c r="D151" s="532"/>
      <c r="E151" s="532"/>
      <c r="F151" s="532"/>
      <c r="G151" s="532"/>
      <c r="H151" s="532"/>
      <c r="I151" s="532"/>
      <c r="J151" s="532"/>
      <c r="K151" s="524"/>
    </row>
    <row r="152" spans="2:11" s="529" customFormat="1" x14ac:dyDescent="0.2">
      <c r="B152" s="525"/>
      <c r="D152" s="532"/>
      <c r="E152" s="532"/>
      <c r="F152" s="532"/>
      <c r="G152" s="532"/>
      <c r="H152" s="532"/>
      <c r="I152" s="532"/>
      <c r="J152" s="532"/>
      <c r="K152" s="524"/>
    </row>
    <row r="153" spans="2:11" s="529" customFormat="1" x14ac:dyDescent="0.2">
      <c r="B153" s="525"/>
      <c r="D153" s="532"/>
      <c r="E153" s="532"/>
      <c r="F153" s="532"/>
      <c r="G153" s="532"/>
      <c r="H153" s="532"/>
      <c r="I153" s="532"/>
      <c r="J153" s="532"/>
      <c r="K153" s="524"/>
    </row>
    <row r="154" spans="2:11" s="529" customFormat="1" x14ac:dyDescent="0.2">
      <c r="B154" s="525"/>
      <c r="D154" s="532"/>
      <c r="E154" s="532"/>
      <c r="F154" s="532"/>
      <c r="G154" s="532"/>
      <c r="H154" s="532"/>
      <c r="I154" s="532"/>
      <c r="J154" s="532"/>
      <c r="K154" s="524"/>
    </row>
    <row r="155" spans="2:11" s="529" customFormat="1" x14ac:dyDescent="0.2">
      <c r="B155" s="525"/>
      <c r="D155" s="532"/>
      <c r="E155" s="532"/>
      <c r="F155" s="532"/>
      <c r="G155" s="532"/>
      <c r="H155" s="532"/>
      <c r="I155" s="532"/>
      <c r="J155" s="532"/>
      <c r="K155" s="524"/>
    </row>
    <row r="156" spans="2:11" s="529" customFormat="1" x14ac:dyDescent="0.2">
      <c r="B156" s="525"/>
      <c r="D156" s="532"/>
      <c r="E156" s="532"/>
      <c r="F156" s="532"/>
      <c r="G156" s="532"/>
      <c r="H156" s="532"/>
      <c r="I156" s="532"/>
      <c r="J156" s="532"/>
      <c r="K156" s="524"/>
    </row>
    <row r="157" spans="2:11" s="529" customFormat="1" x14ac:dyDescent="0.2">
      <c r="B157" s="525"/>
      <c r="D157" s="532"/>
      <c r="E157" s="532"/>
      <c r="F157" s="532"/>
      <c r="G157" s="532"/>
      <c r="H157" s="532"/>
      <c r="I157" s="532"/>
      <c r="J157" s="532"/>
      <c r="K157" s="524"/>
    </row>
    <row r="158" spans="2:11" s="529" customFormat="1" x14ac:dyDescent="0.2">
      <c r="B158" s="525"/>
      <c r="D158" s="532"/>
      <c r="E158" s="532"/>
      <c r="F158" s="532"/>
      <c r="G158" s="532"/>
      <c r="H158" s="532"/>
      <c r="I158" s="532"/>
      <c r="J158" s="532"/>
      <c r="K158" s="524"/>
    </row>
    <row r="159" spans="2:11" s="529" customFormat="1" x14ac:dyDescent="0.2">
      <c r="B159" s="525"/>
      <c r="D159" s="532"/>
      <c r="E159" s="532"/>
      <c r="F159" s="532"/>
      <c r="G159" s="532"/>
      <c r="H159" s="532"/>
      <c r="I159" s="532"/>
      <c r="J159" s="532"/>
      <c r="K159" s="524"/>
    </row>
    <row r="160" spans="2:11" s="529" customFormat="1" x14ac:dyDescent="0.2">
      <c r="B160" s="525"/>
      <c r="D160" s="532"/>
      <c r="E160" s="532"/>
      <c r="F160" s="532"/>
      <c r="G160" s="532"/>
      <c r="H160" s="532"/>
      <c r="I160" s="532"/>
      <c r="J160" s="532"/>
      <c r="K160" s="524"/>
    </row>
    <row r="161" spans="2:11" s="529" customFormat="1" x14ac:dyDescent="0.2">
      <c r="B161" s="525"/>
      <c r="D161" s="532"/>
      <c r="E161" s="532"/>
      <c r="F161" s="532"/>
      <c r="G161" s="532"/>
      <c r="H161" s="532"/>
      <c r="I161" s="532"/>
      <c r="J161" s="532"/>
      <c r="K161" s="524"/>
    </row>
    <row r="162" spans="2:11" s="529" customFormat="1" x14ac:dyDescent="0.2">
      <c r="B162" s="525"/>
      <c r="D162" s="532"/>
      <c r="E162" s="532"/>
      <c r="F162" s="532"/>
      <c r="G162" s="532"/>
      <c r="H162" s="532"/>
      <c r="I162" s="532"/>
      <c r="J162" s="532"/>
      <c r="K162" s="524"/>
    </row>
    <row r="163" spans="2:11" s="529" customFormat="1" x14ac:dyDescent="0.2">
      <c r="B163" s="525"/>
      <c r="D163" s="532"/>
      <c r="E163" s="532"/>
      <c r="F163" s="532"/>
      <c r="G163" s="532"/>
      <c r="H163" s="532"/>
      <c r="I163" s="532"/>
      <c r="J163" s="532"/>
      <c r="K163" s="524"/>
    </row>
    <row r="164" spans="2:11" s="529" customFormat="1" x14ac:dyDescent="0.2">
      <c r="B164" s="525"/>
      <c r="D164" s="532"/>
      <c r="E164" s="532"/>
      <c r="F164" s="532"/>
      <c r="G164" s="532"/>
      <c r="H164" s="532"/>
      <c r="I164" s="532"/>
      <c r="J164" s="532"/>
      <c r="K164" s="524"/>
    </row>
    <row r="165" spans="2:11" s="529" customFormat="1" x14ac:dyDescent="0.2">
      <c r="B165" s="525"/>
      <c r="D165" s="532"/>
      <c r="E165" s="532"/>
      <c r="F165" s="532"/>
      <c r="G165" s="532"/>
      <c r="H165" s="532"/>
      <c r="I165" s="532"/>
      <c r="J165" s="532"/>
      <c r="K165" s="524"/>
    </row>
    <row r="166" spans="2:11" s="529" customFormat="1" x14ac:dyDescent="0.2">
      <c r="B166" s="525"/>
      <c r="D166" s="532"/>
      <c r="E166" s="532"/>
      <c r="F166" s="532"/>
      <c r="G166" s="532"/>
      <c r="H166" s="532"/>
      <c r="I166" s="532"/>
      <c r="J166" s="532"/>
      <c r="K166" s="524"/>
    </row>
    <row r="167" spans="2:11" s="529" customFormat="1" x14ac:dyDescent="0.2">
      <c r="B167" s="525"/>
      <c r="D167" s="532"/>
      <c r="E167" s="532"/>
      <c r="F167" s="532"/>
      <c r="G167" s="532"/>
      <c r="H167" s="532"/>
      <c r="I167" s="532"/>
      <c r="J167" s="532"/>
      <c r="K167" s="524"/>
    </row>
    <row r="168" spans="2:11" s="529" customFormat="1" x14ac:dyDescent="0.2">
      <c r="B168" s="525"/>
      <c r="D168" s="532"/>
      <c r="E168" s="532"/>
      <c r="F168" s="532"/>
      <c r="G168" s="532"/>
      <c r="H168" s="532"/>
      <c r="I168" s="532"/>
      <c r="J168" s="532"/>
      <c r="K168" s="524"/>
    </row>
    <row r="169" spans="2:11" s="529" customFormat="1" x14ac:dyDescent="0.2">
      <c r="B169" s="525"/>
      <c r="D169" s="532"/>
      <c r="E169" s="532"/>
      <c r="F169" s="532"/>
      <c r="G169" s="532"/>
      <c r="H169" s="532"/>
      <c r="I169" s="532"/>
      <c r="J169" s="532"/>
      <c r="K169" s="524"/>
    </row>
    <row r="170" spans="2:11" s="529" customFormat="1" x14ac:dyDescent="0.2">
      <c r="B170" s="525"/>
      <c r="D170" s="532"/>
      <c r="E170" s="532"/>
      <c r="F170" s="532"/>
      <c r="G170" s="532"/>
      <c r="H170" s="532"/>
      <c r="I170" s="532"/>
      <c r="J170" s="532"/>
      <c r="K170" s="524"/>
    </row>
    <row r="171" spans="2:11" s="529" customFormat="1" x14ac:dyDescent="0.2">
      <c r="B171" s="525"/>
      <c r="D171" s="532"/>
      <c r="E171" s="532"/>
      <c r="F171" s="532"/>
      <c r="G171" s="532"/>
      <c r="H171" s="532"/>
      <c r="I171" s="532"/>
      <c r="J171" s="532"/>
      <c r="K171" s="524"/>
    </row>
    <row r="172" spans="2:11" s="529" customFormat="1" x14ac:dyDescent="0.2">
      <c r="B172" s="525"/>
      <c r="D172" s="532"/>
      <c r="E172" s="532"/>
      <c r="F172" s="532"/>
      <c r="G172" s="532"/>
      <c r="H172" s="532"/>
      <c r="I172" s="532"/>
      <c r="J172" s="532"/>
      <c r="K172" s="524"/>
    </row>
    <row r="173" spans="2:11" s="529" customFormat="1" x14ac:dyDescent="0.2">
      <c r="B173" s="525"/>
      <c r="D173" s="532"/>
      <c r="E173" s="532"/>
      <c r="F173" s="532"/>
      <c r="G173" s="532"/>
      <c r="H173" s="532"/>
      <c r="I173" s="532"/>
      <c r="J173" s="532"/>
      <c r="K173" s="524"/>
    </row>
    <row r="174" spans="2:11" s="529" customFormat="1" x14ac:dyDescent="0.2">
      <c r="B174" s="525"/>
      <c r="D174" s="532"/>
      <c r="E174" s="532"/>
      <c r="F174" s="532"/>
      <c r="G174" s="532"/>
      <c r="H174" s="532"/>
      <c r="I174" s="532"/>
      <c r="J174" s="532"/>
      <c r="K174" s="524"/>
    </row>
    <row r="175" spans="2:11" s="529" customFormat="1" x14ac:dyDescent="0.2">
      <c r="B175" s="525"/>
      <c r="D175" s="532"/>
      <c r="E175" s="532"/>
      <c r="F175" s="532"/>
      <c r="G175" s="532"/>
      <c r="H175" s="532"/>
      <c r="I175" s="532"/>
      <c r="J175" s="532"/>
      <c r="K175" s="524"/>
    </row>
    <row r="176" spans="2:11" s="529" customFormat="1" x14ac:dyDescent="0.2">
      <c r="B176" s="525"/>
      <c r="D176" s="532"/>
      <c r="E176" s="532"/>
      <c r="F176" s="532"/>
      <c r="G176" s="532"/>
      <c r="H176" s="532"/>
      <c r="I176" s="532"/>
      <c r="J176" s="532"/>
      <c r="K176" s="524"/>
    </row>
    <row r="177" spans="2:11" s="529" customFormat="1" x14ac:dyDescent="0.2">
      <c r="B177" s="525"/>
      <c r="D177" s="532"/>
      <c r="E177" s="532"/>
      <c r="F177" s="532"/>
      <c r="G177" s="532"/>
      <c r="H177" s="532"/>
      <c r="I177" s="532"/>
      <c r="J177" s="532"/>
      <c r="K177" s="524"/>
    </row>
    <row r="178" spans="2:11" s="529" customFormat="1" x14ac:dyDescent="0.2">
      <c r="B178" s="525"/>
      <c r="D178" s="532"/>
      <c r="E178" s="532"/>
      <c r="F178" s="532"/>
      <c r="G178" s="532"/>
      <c r="H178" s="532"/>
      <c r="I178" s="532"/>
      <c r="J178" s="532"/>
      <c r="K178" s="524"/>
    </row>
    <row r="179" spans="2:11" s="529" customFormat="1" x14ac:dyDescent="0.2">
      <c r="B179" s="525"/>
      <c r="D179" s="532"/>
      <c r="E179" s="532"/>
      <c r="F179" s="532"/>
      <c r="G179" s="532"/>
      <c r="H179" s="532"/>
      <c r="I179" s="532"/>
      <c r="J179" s="532"/>
      <c r="K179" s="524"/>
    </row>
    <row r="180" spans="2:11" s="529" customFormat="1" x14ac:dyDescent="0.2">
      <c r="B180" s="525"/>
      <c r="D180" s="532"/>
      <c r="E180" s="532"/>
      <c r="F180" s="532"/>
      <c r="G180" s="532"/>
      <c r="H180" s="532"/>
      <c r="I180" s="532"/>
      <c r="J180" s="532"/>
      <c r="K180" s="524"/>
    </row>
    <row r="181" spans="2:11" s="529" customFormat="1" x14ac:dyDescent="0.2">
      <c r="B181" s="525"/>
      <c r="D181" s="532"/>
      <c r="E181" s="532"/>
      <c r="F181" s="532"/>
      <c r="G181" s="532"/>
      <c r="H181" s="532"/>
      <c r="I181" s="532"/>
      <c r="J181" s="532"/>
      <c r="K181" s="524"/>
    </row>
    <row r="182" spans="2:11" s="529" customFormat="1" x14ac:dyDescent="0.2">
      <c r="B182" s="525"/>
      <c r="D182" s="532"/>
      <c r="E182" s="532"/>
      <c r="F182" s="532"/>
      <c r="G182" s="532"/>
      <c r="H182" s="532"/>
      <c r="I182" s="532"/>
      <c r="J182" s="532"/>
      <c r="K182" s="524"/>
    </row>
    <row r="183" spans="2:11" s="529" customFormat="1" x14ac:dyDescent="0.2">
      <c r="B183" s="525"/>
      <c r="D183" s="532"/>
      <c r="E183" s="532"/>
      <c r="F183" s="532"/>
      <c r="G183" s="532"/>
      <c r="H183" s="532"/>
      <c r="I183" s="532"/>
      <c r="J183" s="532"/>
      <c r="K183" s="524"/>
    </row>
    <row r="184" spans="2:11" s="529" customFormat="1" x14ac:dyDescent="0.2">
      <c r="B184" s="525"/>
      <c r="D184" s="532"/>
      <c r="E184" s="532"/>
      <c r="F184" s="532"/>
      <c r="G184" s="532"/>
      <c r="H184" s="532"/>
      <c r="I184" s="532"/>
      <c r="J184" s="532"/>
      <c r="K184" s="524"/>
    </row>
    <row r="185" spans="2:11" s="529" customFormat="1" x14ac:dyDescent="0.2">
      <c r="B185" s="525"/>
      <c r="D185" s="532"/>
      <c r="E185" s="532"/>
      <c r="F185" s="532"/>
      <c r="G185" s="532"/>
      <c r="H185" s="532"/>
      <c r="I185" s="532"/>
      <c r="J185" s="532"/>
      <c r="K185" s="524"/>
    </row>
    <row r="186" spans="2:11" s="529" customFormat="1" x14ac:dyDescent="0.2">
      <c r="B186" s="525"/>
      <c r="D186" s="532"/>
      <c r="E186" s="532"/>
      <c r="F186" s="532"/>
      <c r="G186" s="532"/>
      <c r="H186" s="532"/>
      <c r="I186" s="532"/>
      <c r="J186" s="532"/>
      <c r="K186" s="524"/>
    </row>
    <row r="187" spans="2:11" s="529" customFormat="1" x14ac:dyDescent="0.2">
      <c r="B187" s="525"/>
      <c r="D187" s="532"/>
      <c r="E187" s="532"/>
      <c r="F187" s="532"/>
      <c r="G187" s="532"/>
      <c r="H187" s="532"/>
      <c r="I187" s="532"/>
      <c r="J187" s="532"/>
      <c r="K187" s="524"/>
    </row>
    <row r="188" spans="2:11" s="529" customFormat="1" x14ac:dyDescent="0.2">
      <c r="B188" s="525"/>
      <c r="D188" s="532"/>
      <c r="E188" s="532"/>
      <c r="F188" s="532"/>
      <c r="G188" s="532"/>
      <c r="H188" s="532"/>
      <c r="I188" s="532"/>
      <c r="J188" s="532"/>
      <c r="K188" s="524"/>
    </row>
    <row r="189" spans="2:11" s="529" customFormat="1" x14ac:dyDescent="0.2">
      <c r="B189" s="525"/>
      <c r="D189" s="532"/>
      <c r="E189" s="532"/>
      <c r="F189" s="532"/>
      <c r="G189" s="532"/>
      <c r="H189" s="532"/>
      <c r="I189" s="532"/>
      <c r="J189" s="532"/>
      <c r="K189" s="524"/>
    </row>
    <row r="190" spans="2:11" s="529" customFormat="1" x14ac:dyDescent="0.2">
      <c r="B190" s="525"/>
      <c r="D190" s="532"/>
      <c r="E190" s="532"/>
      <c r="F190" s="532"/>
      <c r="G190" s="532"/>
      <c r="H190" s="532"/>
      <c r="I190" s="532"/>
      <c r="J190" s="532"/>
      <c r="K190" s="524"/>
    </row>
    <row r="191" spans="2:11" s="529" customFormat="1" x14ac:dyDescent="0.2">
      <c r="B191" s="525"/>
      <c r="D191" s="532"/>
      <c r="E191" s="532"/>
      <c r="F191" s="532"/>
      <c r="G191" s="532"/>
      <c r="H191" s="532"/>
      <c r="I191" s="532"/>
      <c r="J191" s="532"/>
      <c r="K191" s="524"/>
    </row>
    <row r="192" spans="2:11" s="529" customFormat="1" x14ac:dyDescent="0.2">
      <c r="B192" s="525"/>
      <c r="D192" s="532"/>
      <c r="E192" s="532"/>
      <c r="F192" s="532"/>
      <c r="G192" s="532"/>
      <c r="H192" s="532"/>
      <c r="I192" s="532"/>
      <c r="J192" s="532"/>
      <c r="K192" s="524"/>
    </row>
    <row r="193" spans="2:11" s="529" customFormat="1" x14ac:dyDescent="0.2">
      <c r="B193" s="525"/>
      <c r="D193" s="532"/>
      <c r="E193" s="532"/>
      <c r="F193" s="532"/>
      <c r="G193" s="532"/>
      <c r="H193" s="532"/>
      <c r="I193" s="532"/>
      <c r="J193" s="532"/>
      <c r="K193" s="524"/>
    </row>
    <row r="194" spans="2:11" s="529" customFormat="1" x14ac:dyDescent="0.2">
      <c r="B194" s="525"/>
      <c r="D194" s="532"/>
      <c r="E194" s="532"/>
      <c r="F194" s="532"/>
      <c r="G194" s="532"/>
      <c r="H194" s="532"/>
      <c r="I194" s="532"/>
      <c r="J194" s="532"/>
      <c r="K194" s="524"/>
    </row>
    <row r="195" spans="2:11" s="529" customFormat="1" x14ac:dyDescent="0.2">
      <c r="B195" s="525"/>
      <c r="D195" s="532"/>
      <c r="E195" s="532"/>
      <c r="F195" s="532"/>
      <c r="G195" s="532"/>
      <c r="H195" s="532"/>
      <c r="I195" s="532"/>
      <c r="J195" s="532"/>
      <c r="K195" s="524"/>
    </row>
    <row r="196" spans="2:11" s="529" customFormat="1" x14ac:dyDescent="0.2">
      <c r="B196" s="525"/>
      <c r="D196" s="532"/>
      <c r="E196" s="532"/>
      <c r="F196" s="532"/>
      <c r="G196" s="532"/>
      <c r="H196" s="532"/>
      <c r="I196" s="532"/>
      <c r="J196" s="532"/>
      <c r="K196" s="524"/>
    </row>
    <row r="197" spans="2:11" s="529" customFormat="1" x14ac:dyDescent="0.2">
      <c r="B197" s="525"/>
      <c r="D197" s="532"/>
      <c r="E197" s="532"/>
      <c r="F197" s="532"/>
      <c r="G197" s="532"/>
      <c r="H197" s="532"/>
      <c r="I197" s="532"/>
      <c r="J197" s="532"/>
      <c r="K197" s="524"/>
    </row>
    <row r="198" spans="2:11" s="529" customFormat="1" x14ac:dyDescent="0.2">
      <c r="B198" s="525"/>
      <c r="D198" s="532"/>
      <c r="E198" s="532"/>
      <c r="F198" s="532"/>
      <c r="G198" s="532"/>
      <c r="H198" s="532"/>
      <c r="I198" s="532"/>
      <c r="J198" s="532"/>
      <c r="K198" s="524"/>
    </row>
    <row r="199" spans="2:11" s="529" customFormat="1" x14ac:dyDescent="0.2">
      <c r="B199" s="525"/>
      <c r="D199" s="532"/>
      <c r="E199" s="532"/>
      <c r="F199" s="532"/>
      <c r="G199" s="532"/>
      <c r="H199" s="532"/>
      <c r="I199" s="532"/>
      <c r="J199" s="532"/>
      <c r="K199" s="524"/>
    </row>
    <row r="200" spans="2:11" s="529" customFormat="1" x14ac:dyDescent="0.2">
      <c r="B200" s="525"/>
      <c r="D200" s="532"/>
      <c r="E200" s="532"/>
      <c r="F200" s="532"/>
      <c r="G200" s="532"/>
      <c r="H200" s="532"/>
      <c r="I200" s="532"/>
      <c r="J200" s="532"/>
      <c r="K200" s="524"/>
    </row>
    <row r="201" spans="2:11" s="529" customFormat="1" x14ac:dyDescent="0.2">
      <c r="B201" s="525"/>
      <c r="D201" s="532"/>
      <c r="E201" s="532"/>
      <c r="F201" s="532"/>
      <c r="G201" s="532"/>
      <c r="H201" s="532"/>
      <c r="I201" s="532"/>
      <c r="J201" s="532"/>
      <c r="K201" s="524"/>
    </row>
    <row r="202" spans="2:11" s="529" customFormat="1" x14ac:dyDescent="0.2">
      <c r="B202" s="525"/>
      <c r="D202" s="532"/>
      <c r="E202" s="532"/>
      <c r="F202" s="532"/>
      <c r="G202" s="532"/>
      <c r="H202" s="532"/>
      <c r="I202" s="532"/>
      <c r="J202" s="532"/>
      <c r="K202" s="524"/>
    </row>
    <row r="203" spans="2:11" s="529" customFormat="1" x14ac:dyDescent="0.2">
      <c r="B203" s="525"/>
      <c r="D203" s="532"/>
      <c r="E203" s="532"/>
      <c r="F203" s="532"/>
      <c r="G203" s="532"/>
      <c r="H203" s="532"/>
      <c r="I203" s="532"/>
      <c r="J203" s="532"/>
      <c r="K203" s="524"/>
    </row>
    <row r="204" spans="2:11" s="529" customFormat="1" x14ac:dyDescent="0.2">
      <c r="B204" s="525"/>
      <c r="D204" s="532"/>
      <c r="E204" s="532"/>
      <c r="F204" s="532"/>
      <c r="G204" s="532"/>
      <c r="H204" s="532"/>
      <c r="I204" s="532"/>
      <c r="J204" s="532"/>
      <c r="K204" s="524"/>
    </row>
    <row r="205" spans="2:11" s="529" customFormat="1" x14ac:dyDescent="0.2">
      <c r="B205" s="525"/>
      <c r="D205" s="532"/>
      <c r="E205" s="532"/>
      <c r="F205" s="532"/>
      <c r="G205" s="532"/>
      <c r="H205" s="532"/>
      <c r="I205" s="532"/>
      <c r="J205" s="532"/>
      <c r="K205" s="524"/>
    </row>
    <row r="206" spans="2:11" s="529" customFormat="1" x14ac:dyDescent="0.2">
      <c r="B206" s="525"/>
      <c r="D206" s="532"/>
      <c r="E206" s="532"/>
      <c r="F206" s="532"/>
      <c r="G206" s="532"/>
      <c r="H206" s="532"/>
      <c r="I206" s="532"/>
      <c r="J206" s="532"/>
      <c r="K206" s="524"/>
    </row>
    <row r="207" spans="2:11" s="529" customFormat="1" x14ac:dyDescent="0.2">
      <c r="B207" s="525"/>
      <c r="D207" s="532"/>
      <c r="E207" s="532"/>
      <c r="F207" s="532"/>
      <c r="G207" s="532"/>
      <c r="H207" s="532"/>
      <c r="I207" s="532"/>
      <c r="J207" s="532"/>
      <c r="K207" s="524"/>
    </row>
    <row r="208" spans="2:11" s="529" customFormat="1" x14ac:dyDescent="0.2">
      <c r="B208" s="525"/>
      <c r="D208" s="532"/>
      <c r="E208" s="532"/>
      <c r="F208" s="532"/>
      <c r="G208" s="532"/>
      <c r="H208" s="532"/>
      <c r="I208" s="532"/>
      <c r="J208" s="532"/>
      <c r="K208" s="524"/>
    </row>
    <row r="209" spans="2:11" s="529" customFormat="1" x14ac:dyDescent="0.2">
      <c r="B209" s="525"/>
      <c r="D209" s="532"/>
      <c r="E209" s="532"/>
      <c r="F209" s="532"/>
      <c r="G209" s="532"/>
      <c r="H209" s="532"/>
      <c r="I209" s="532"/>
      <c r="J209" s="532"/>
      <c r="K209" s="524"/>
    </row>
    <row r="210" spans="2:11" s="529" customFormat="1" x14ac:dyDescent="0.2">
      <c r="B210" s="525"/>
      <c r="D210" s="532"/>
      <c r="E210" s="532"/>
      <c r="F210" s="532"/>
      <c r="G210" s="532"/>
      <c r="H210" s="532"/>
      <c r="I210" s="532"/>
      <c r="J210" s="532"/>
      <c r="K210" s="524"/>
    </row>
    <row r="211" spans="2:11" s="529" customFormat="1" x14ac:dyDescent="0.2">
      <c r="B211" s="525"/>
      <c r="D211" s="532"/>
      <c r="E211" s="532"/>
      <c r="F211" s="532"/>
      <c r="G211" s="532"/>
      <c r="H211" s="532"/>
      <c r="I211" s="532"/>
      <c r="J211" s="532"/>
      <c r="K211" s="524"/>
    </row>
    <row r="212" spans="2:11" s="529" customFormat="1" x14ac:dyDescent="0.2">
      <c r="B212" s="525"/>
      <c r="D212" s="532"/>
      <c r="E212" s="532"/>
      <c r="F212" s="532"/>
      <c r="G212" s="532"/>
      <c r="H212" s="532"/>
      <c r="I212" s="532"/>
      <c r="J212" s="532"/>
      <c r="K212" s="524"/>
    </row>
    <row r="213" spans="2:11" s="529" customFormat="1" x14ac:dyDescent="0.2">
      <c r="B213" s="525"/>
      <c r="D213" s="532"/>
      <c r="E213" s="532"/>
      <c r="F213" s="532"/>
      <c r="G213" s="532"/>
      <c r="H213" s="532"/>
      <c r="I213" s="532"/>
      <c r="J213" s="532"/>
      <c r="K213" s="524"/>
    </row>
    <row r="214" spans="2:11" s="529" customFormat="1" x14ac:dyDescent="0.2">
      <c r="B214" s="525"/>
      <c r="D214" s="532"/>
      <c r="E214" s="532"/>
      <c r="F214" s="532"/>
      <c r="G214" s="532"/>
      <c r="H214" s="532"/>
      <c r="I214" s="532"/>
      <c r="J214" s="532"/>
      <c r="K214" s="524"/>
    </row>
    <row r="215" spans="2:11" s="529" customFormat="1" x14ac:dyDescent="0.2">
      <c r="B215" s="525"/>
      <c r="D215" s="532"/>
      <c r="E215" s="532"/>
      <c r="F215" s="532"/>
      <c r="G215" s="532"/>
      <c r="H215" s="532"/>
      <c r="I215" s="532"/>
      <c r="J215" s="532"/>
      <c r="K215" s="524"/>
    </row>
    <row r="216" spans="2:11" s="529" customFormat="1" x14ac:dyDescent="0.2">
      <c r="B216" s="525"/>
      <c r="D216" s="532"/>
      <c r="E216" s="532"/>
      <c r="F216" s="532"/>
      <c r="G216" s="532"/>
      <c r="H216" s="532"/>
      <c r="I216" s="532"/>
      <c r="J216" s="532"/>
      <c r="K216" s="524"/>
    </row>
    <row r="217" spans="2:11" s="529" customFormat="1" x14ac:dyDescent="0.2">
      <c r="B217" s="525"/>
      <c r="D217" s="532"/>
      <c r="E217" s="532"/>
      <c r="F217" s="532"/>
      <c r="G217" s="532"/>
      <c r="H217" s="532"/>
      <c r="I217" s="532"/>
      <c r="J217" s="532"/>
      <c r="K217" s="524"/>
    </row>
    <row r="218" spans="2:11" s="529" customFormat="1" x14ac:dyDescent="0.2">
      <c r="B218" s="525"/>
      <c r="D218" s="532"/>
      <c r="E218" s="532"/>
      <c r="F218" s="532"/>
      <c r="G218" s="532"/>
      <c r="H218" s="532"/>
      <c r="I218" s="532"/>
      <c r="J218" s="532"/>
      <c r="K218" s="524"/>
    </row>
    <row r="219" spans="2:11" s="529" customFormat="1" x14ac:dyDescent="0.2">
      <c r="B219" s="525"/>
      <c r="D219" s="532"/>
      <c r="E219" s="532"/>
      <c r="F219" s="532"/>
      <c r="G219" s="532"/>
      <c r="H219" s="532"/>
      <c r="I219" s="532"/>
      <c r="J219" s="532"/>
      <c r="K219" s="524"/>
    </row>
    <row r="220" spans="2:11" s="529" customFormat="1" x14ac:dyDescent="0.2">
      <c r="B220" s="525"/>
      <c r="D220" s="532"/>
      <c r="E220" s="532"/>
      <c r="F220" s="532"/>
      <c r="G220" s="532"/>
      <c r="H220" s="532"/>
      <c r="I220" s="532"/>
      <c r="J220" s="532"/>
      <c r="K220" s="524"/>
    </row>
    <row r="221" spans="2:11" s="529" customFormat="1" x14ac:dyDescent="0.2">
      <c r="B221" s="525"/>
      <c r="D221" s="532"/>
      <c r="E221" s="532"/>
      <c r="F221" s="532"/>
      <c r="G221" s="532"/>
      <c r="H221" s="532"/>
      <c r="I221" s="532"/>
      <c r="J221" s="532"/>
      <c r="K221" s="524"/>
    </row>
    <row r="222" spans="2:11" s="529" customFormat="1" x14ac:dyDescent="0.2">
      <c r="B222" s="525"/>
      <c r="D222" s="532"/>
      <c r="E222" s="532"/>
      <c r="F222" s="532"/>
      <c r="G222" s="532"/>
      <c r="H222" s="532"/>
      <c r="I222" s="532"/>
      <c r="J222" s="532"/>
      <c r="K222" s="524"/>
    </row>
    <row r="223" spans="2:11" s="529" customFormat="1" x14ac:dyDescent="0.2">
      <c r="B223" s="525"/>
      <c r="D223" s="532"/>
      <c r="E223" s="532"/>
      <c r="F223" s="532"/>
      <c r="G223" s="532"/>
      <c r="H223" s="532"/>
      <c r="I223" s="532"/>
      <c r="J223" s="532"/>
      <c r="K223" s="524"/>
    </row>
    <row r="224" spans="2:11" s="529" customFormat="1" x14ac:dyDescent="0.2">
      <c r="B224" s="525"/>
      <c r="D224" s="532"/>
      <c r="E224" s="532"/>
      <c r="F224" s="532"/>
      <c r="G224" s="532"/>
      <c r="H224" s="532"/>
      <c r="I224" s="532"/>
      <c r="J224" s="532"/>
      <c r="K224" s="524"/>
    </row>
    <row r="225" spans="2:11" s="529" customFormat="1" x14ac:dyDescent="0.2">
      <c r="B225" s="525"/>
      <c r="D225" s="532"/>
      <c r="E225" s="532"/>
      <c r="F225" s="532"/>
      <c r="G225" s="532"/>
      <c r="H225" s="532"/>
      <c r="I225" s="532"/>
      <c r="J225" s="532"/>
      <c r="K225" s="524"/>
    </row>
    <row r="226" spans="2:11" s="529" customFormat="1" x14ac:dyDescent="0.2">
      <c r="B226" s="525"/>
      <c r="D226" s="532"/>
      <c r="E226" s="532"/>
      <c r="F226" s="532"/>
      <c r="G226" s="532"/>
      <c r="H226" s="532"/>
      <c r="I226" s="532"/>
      <c r="J226" s="532"/>
      <c r="K226" s="524"/>
    </row>
    <row r="227" spans="2:11" s="529" customFormat="1" x14ac:dyDescent="0.2">
      <c r="B227" s="525"/>
      <c r="D227" s="532"/>
      <c r="E227" s="532"/>
      <c r="F227" s="532"/>
      <c r="G227" s="532"/>
      <c r="H227" s="532"/>
      <c r="I227" s="532"/>
      <c r="J227" s="532"/>
      <c r="K227" s="524"/>
    </row>
    <row r="228" spans="2:11" s="529" customFormat="1" x14ac:dyDescent="0.2">
      <c r="B228" s="525"/>
      <c r="D228" s="532"/>
      <c r="E228" s="532"/>
      <c r="F228" s="532"/>
      <c r="G228" s="532"/>
      <c r="H228" s="532"/>
      <c r="I228" s="532"/>
      <c r="J228" s="532"/>
      <c r="K228" s="524"/>
    </row>
    <row r="229" spans="2:11" s="529" customFormat="1" x14ac:dyDescent="0.2">
      <c r="B229" s="525"/>
      <c r="D229" s="532"/>
      <c r="E229" s="532"/>
      <c r="F229" s="532"/>
      <c r="G229" s="532"/>
      <c r="H229" s="532"/>
      <c r="I229" s="532"/>
      <c r="J229" s="532"/>
      <c r="K229" s="524"/>
    </row>
    <row r="230" spans="2:11" s="529" customFormat="1" x14ac:dyDescent="0.2">
      <c r="B230" s="525"/>
      <c r="D230" s="532"/>
      <c r="E230" s="532"/>
      <c r="F230" s="532"/>
      <c r="G230" s="532"/>
      <c r="H230" s="532"/>
      <c r="I230" s="532"/>
      <c r="J230" s="532"/>
      <c r="K230" s="524"/>
    </row>
    <row r="231" spans="2:11" s="529" customFormat="1" x14ac:dyDescent="0.2">
      <c r="B231" s="525"/>
      <c r="D231" s="532"/>
      <c r="E231" s="532"/>
      <c r="F231" s="532"/>
      <c r="G231" s="532"/>
      <c r="H231" s="532"/>
      <c r="I231" s="532"/>
      <c r="J231" s="532"/>
      <c r="K231" s="524"/>
    </row>
    <row r="232" spans="2:11" s="529" customFormat="1" x14ac:dyDescent="0.2">
      <c r="B232" s="525"/>
      <c r="D232" s="532"/>
      <c r="E232" s="532"/>
      <c r="F232" s="532"/>
      <c r="G232" s="532"/>
      <c r="H232" s="532"/>
      <c r="I232" s="532"/>
      <c r="J232" s="532"/>
      <c r="K232" s="524"/>
    </row>
    <row r="233" spans="2:11" s="529" customFormat="1" x14ac:dyDescent="0.2">
      <c r="B233" s="525"/>
      <c r="D233" s="532"/>
      <c r="E233" s="532"/>
      <c r="F233" s="532"/>
      <c r="G233" s="532"/>
      <c r="H233" s="532"/>
      <c r="I233" s="532"/>
      <c r="J233" s="532"/>
      <c r="K233" s="524"/>
    </row>
    <row r="234" spans="2:11" s="529" customFormat="1" x14ac:dyDescent="0.2">
      <c r="B234" s="525"/>
      <c r="D234" s="532"/>
      <c r="E234" s="532"/>
      <c r="F234" s="532"/>
      <c r="G234" s="532"/>
      <c r="H234" s="532"/>
      <c r="I234" s="532"/>
      <c r="J234" s="532"/>
      <c r="K234" s="524"/>
    </row>
    <row r="235" spans="2:11" s="529" customFormat="1" x14ac:dyDescent="0.2">
      <c r="B235" s="525"/>
      <c r="D235" s="532"/>
      <c r="E235" s="532"/>
      <c r="F235" s="532"/>
      <c r="G235" s="532"/>
      <c r="H235" s="532"/>
      <c r="I235" s="532"/>
      <c r="J235" s="532"/>
      <c r="K235" s="524"/>
    </row>
    <row r="236" spans="2:11" s="529" customFormat="1" x14ac:dyDescent="0.2">
      <c r="B236" s="525"/>
      <c r="D236" s="532"/>
      <c r="E236" s="532"/>
      <c r="F236" s="532"/>
      <c r="G236" s="532"/>
      <c r="H236" s="532"/>
      <c r="I236" s="532"/>
      <c r="J236" s="532"/>
      <c r="K236" s="524"/>
    </row>
    <row r="237" spans="2:11" s="529" customFormat="1" x14ac:dyDescent="0.2">
      <c r="B237" s="525"/>
      <c r="D237" s="532"/>
      <c r="E237" s="532"/>
      <c r="F237" s="532"/>
      <c r="G237" s="532"/>
      <c r="H237" s="532"/>
      <c r="I237" s="532"/>
      <c r="J237" s="532"/>
      <c r="K237" s="524"/>
    </row>
    <row r="238" spans="2:11" s="529" customFormat="1" x14ac:dyDescent="0.2">
      <c r="B238" s="525"/>
      <c r="D238" s="532"/>
      <c r="E238" s="532"/>
      <c r="F238" s="532"/>
      <c r="G238" s="532"/>
      <c r="H238" s="532"/>
      <c r="I238" s="532"/>
      <c r="J238" s="532"/>
      <c r="K238" s="524"/>
    </row>
    <row r="239" spans="2:11" s="529" customFormat="1" x14ac:dyDescent="0.2">
      <c r="B239" s="525"/>
      <c r="D239" s="532"/>
      <c r="E239" s="532"/>
      <c r="F239" s="532"/>
      <c r="G239" s="532"/>
      <c r="H239" s="532"/>
      <c r="I239" s="532"/>
      <c r="J239" s="532"/>
      <c r="K239" s="524"/>
    </row>
    <row r="240" spans="2:11" s="529" customFormat="1" x14ac:dyDescent="0.2">
      <c r="B240" s="525"/>
      <c r="D240" s="532"/>
      <c r="E240" s="532"/>
      <c r="F240" s="532"/>
      <c r="G240" s="532"/>
      <c r="H240" s="532"/>
      <c r="I240" s="532"/>
      <c r="J240" s="532"/>
      <c r="K240" s="524"/>
    </row>
    <row r="241" spans="2:11" s="529" customFormat="1" x14ac:dyDescent="0.2">
      <c r="B241" s="525"/>
      <c r="D241" s="532"/>
      <c r="E241" s="532"/>
      <c r="F241" s="532"/>
      <c r="G241" s="532"/>
      <c r="H241" s="532"/>
      <c r="I241" s="532"/>
      <c r="J241" s="532"/>
      <c r="K241" s="524"/>
    </row>
    <row r="242" spans="2:11" s="529" customFormat="1" x14ac:dyDescent="0.2">
      <c r="B242" s="525"/>
      <c r="D242" s="532"/>
      <c r="E242" s="532"/>
      <c r="F242" s="532"/>
      <c r="G242" s="532"/>
      <c r="H242" s="532"/>
      <c r="I242" s="532"/>
      <c r="J242" s="532"/>
      <c r="K242" s="524"/>
    </row>
    <row r="243" spans="2:11" s="529" customFormat="1" x14ac:dyDescent="0.2">
      <c r="B243" s="525"/>
      <c r="D243" s="532"/>
      <c r="E243" s="532"/>
      <c r="F243" s="532"/>
      <c r="G243" s="532"/>
      <c r="H243" s="532"/>
      <c r="I243" s="532"/>
      <c r="J243" s="532"/>
      <c r="K243" s="524"/>
    </row>
    <row r="244" spans="2:11" s="529" customFormat="1" x14ac:dyDescent="0.2">
      <c r="B244" s="525"/>
      <c r="D244" s="532"/>
      <c r="E244" s="532"/>
      <c r="F244" s="532"/>
      <c r="G244" s="532"/>
      <c r="H244" s="532"/>
      <c r="I244" s="532"/>
      <c r="J244" s="532"/>
      <c r="K244" s="524"/>
    </row>
    <row r="245" spans="2:11" s="529" customFormat="1" x14ac:dyDescent="0.2">
      <c r="B245" s="525"/>
      <c r="D245" s="532"/>
      <c r="E245" s="532"/>
      <c r="F245" s="532"/>
      <c r="G245" s="532"/>
      <c r="H245" s="532"/>
      <c r="I245" s="532"/>
      <c r="J245" s="532"/>
      <c r="K245" s="524"/>
    </row>
    <row r="246" spans="2:11" s="529" customFormat="1" x14ac:dyDescent="0.2">
      <c r="B246" s="525"/>
      <c r="D246" s="532"/>
      <c r="E246" s="532"/>
      <c r="F246" s="532"/>
      <c r="G246" s="532"/>
      <c r="H246" s="532"/>
      <c r="I246" s="532"/>
      <c r="J246" s="532"/>
      <c r="K246" s="524"/>
    </row>
    <row r="247" spans="2:11" s="529" customFormat="1" x14ac:dyDescent="0.2">
      <c r="B247" s="525"/>
      <c r="D247" s="532"/>
      <c r="E247" s="532"/>
      <c r="F247" s="532"/>
      <c r="G247" s="532"/>
      <c r="H247" s="532"/>
      <c r="I247" s="532"/>
      <c r="J247" s="532"/>
      <c r="K247" s="524"/>
    </row>
    <row r="248" spans="2:11" s="529" customFormat="1" x14ac:dyDescent="0.2">
      <c r="B248" s="525"/>
      <c r="D248" s="532"/>
      <c r="E248" s="532"/>
      <c r="F248" s="532"/>
      <c r="G248" s="532"/>
      <c r="H248" s="532"/>
      <c r="I248" s="532"/>
      <c r="J248" s="532"/>
      <c r="K248" s="524"/>
    </row>
    <row r="249" spans="2:11" s="529" customFormat="1" x14ac:dyDescent="0.2">
      <c r="B249" s="525"/>
      <c r="D249" s="532"/>
      <c r="E249" s="532"/>
      <c r="F249" s="532"/>
      <c r="G249" s="532"/>
      <c r="H249" s="532"/>
      <c r="I249" s="532"/>
      <c r="J249" s="532"/>
      <c r="K249" s="524"/>
    </row>
    <row r="250" spans="2:11" s="529" customFormat="1" x14ac:dyDescent="0.2">
      <c r="B250" s="525"/>
      <c r="D250" s="532"/>
      <c r="E250" s="532"/>
      <c r="F250" s="532"/>
      <c r="G250" s="532"/>
      <c r="H250" s="532"/>
      <c r="I250" s="532"/>
      <c r="J250" s="532"/>
      <c r="K250" s="524"/>
    </row>
    <row r="251" spans="2:11" s="529" customFormat="1" x14ac:dyDescent="0.2">
      <c r="B251" s="525"/>
      <c r="D251" s="532"/>
      <c r="E251" s="532"/>
      <c r="F251" s="532"/>
      <c r="G251" s="532"/>
      <c r="H251" s="532"/>
      <c r="I251" s="532"/>
      <c r="J251" s="532"/>
      <c r="K251" s="524"/>
    </row>
    <row r="252" spans="2:11" s="529" customFormat="1" x14ac:dyDescent="0.2">
      <c r="B252" s="525"/>
      <c r="D252" s="532"/>
      <c r="E252" s="532"/>
      <c r="F252" s="532"/>
      <c r="G252" s="532"/>
      <c r="H252" s="532"/>
      <c r="I252" s="532"/>
      <c r="J252" s="532"/>
      <c r="K252" s="524"/>
    </row>
    <row r="253" spans="2:11" s="529" customFormat="1" x14ac:dyDescent="0.2">
      <c r="B253" s="525"/>
      <c r="D253" s="532"/>
      <c r="E253" s="532"/>
      <c r="F253" s="532"/>
      <c r="G253" s="532"/>
      <c r="H253" s="532"/>
      <c r="I253" s="532"/>
      <c r="J253" s="532"/>
      <c r="K253" s="524"/>
    </row>
    <row r="254" spans="2:11" s="529" customFormat="1" x14ac:dyDescent="0.2">
      <c r="B254" s="525"/>
      <c r="D254" s="532"/>
      <c r="E254" s="532"/>
      <c r="F254" s="532"/>
      <c r="G254" s="532"/>
      <c r="H254" s="532"/>
      <c r="I254" s="532"/>
      <c r="J254" s="532"/>
      <c r="K254" s="524"/>
    </row>
    <row r="255" spans="2:11" s="529" customFormat="1" x14ac:dyDescent="0.2">
      <c r="B255" s="525"/>
      <c r="D255" s="532"/>
      <c r="E255" s="532"/>
      <c r="F255" s="532"/>
      <c r="G255" s="532"/>
      <c r="H255" s="532"/>
      <c r="I255" s="532"/>
      <c r="J255" s="532"/>
      <c r="K255" s="524"/>
    </row>
    <row r="256" spans="2:11" s="529" customFormat="1" x14ac:dyDescent="0.2">
      <c r="B256" s="525"/>
      <c r="D256" s="532"/>
      <c r="E256" s="532"/>
      <c r="F256" s="532"/>
      <c r="G256" s="532"/>
      <c r="H256" s="532"/>
      <c r="I256" s="532"/>
      <c r="J256" s="532"/>
      <c r="K256" s="524"/>
    </row>
    <row r="257" spans="2:11" s="529" customFormat="1" x14ac:dyDescent="0.2">
      <c r="B257" s="525"/>
      <c r="D257" s="532"/>
      <c r="E257" s="532"/>
      <c r="F257" s="532"/>
      <c r="G257" s="532"/>
      <c r="H257" s="532"/>
      <c r="I257" s="532"/>
      <c r="J257" s="532"/>
      <c r="K257" s="524"/>
    </row>
    <row r="258" spans="2:11" s="529" customFormat="1" x14ac:dyDescent="0.2">
      <c r="B258" s="525"/>
      <c r="D258" s="532"/>
      <c r="E258" s="532"/>
      <c r="F258" s="532"/>
      <c r="G258" s="532"/>
      <c r="H258" s="532"/>
      <c r="I258" s="532"/>
      <c r="J258" s="532"/>
      <c r="K258" s="524"/>
    </row>
    <row r="259" spans="2:11" s="529" customFormat="1" x14ac:dyDescent="0.2">
      <c r="B259" s="525"/>
      <c r="D259" s="532"/>
      <c r="E259" s="532"/>
      <c r="F259" s="532"/>
      <c r="G259" s="532"/>
      <c r="H259" s="532"/>
      <c r="I259" s="532"/>
      <c r="J259" s="532"/>
      <c r="K259" s="524"/>
    </row>
    <row r="260" spans="2:11" s="529" customFormat="1" x14ac:dyDescent="0.2">
      <c r="B260" s="525"/>
      <c r="D260" s="532"/>
      <c r="E260" s="532"/>
      <c r="F260" s="532"/>
      <c r="G260" s="532"/>
      <c r="H260" s="532"/>
      <c r="I260" s="532"/>
      <c r="J260" s="532"/>
      <c r="K260" s="524"/>
    </row>
    <row r="261" spans="2:11" s="529" customFormat="1" x14ac:dyDescent="0.2">
      <c r="B261" s="525"/>
      <c r="D261" s="532"/>
      <c r="E261" s="532"/>
      <c r="F261" s="532"/>
      <c r="G261" s="532"/>
      <c r="H261" s="532"/>
      <c r="I261" s="532"/>
      <c r="J261" s="532"/>
      <c r="K261" s="524"/>
    </row>
    <row r="262" spans="2:11" s="529" customFormat="1" x14ac:dyDescent="0.2">
      <c r="B262" s="525"/>
      <c r="D262" s="532"/>
      <c r="E262" s="532"/>
      <c r="F262" s="532"/>
      <c r="G262" s="532"/>
      <c r="H262" s="532"/>
      <c r="I262" s="532"/>
      <c r="J262" s="532"/>
      <c r="K262" s="524"/>
    </row>
    <row r="263" spans="2:11" s="529" customFormat="1" x14ac:dyDescent="0.2">
      <c r="B263" s="525"/>
      <c r="D263" s="532"/>
      <c r="E263" s="532"/>
      <c r="F263" s="532"/>
      <c r="G263" s="532"/>
      <c r="H263" s="532"/>
      <c r="I263" s="532"/>
      <c r="J263" s="532"/>
      <c r="K263" s="524"/>
    </row>
    <row r="264" spans="2:11" s="529" customFormat="1" x14ac:dyDescent="0.2">
      <c r="B264" s="525"/>
      <c r="D264" s="532"/>
      <c r="E264" s="532"/>
      <c r="F264" s="532"/>
      <c r="G264" s="532"/>
      <c r="H264" s="532"/>
      <c r="I264" s="532"/>
      <c r="J264" s="532"/>
      <c r="K264" s="524"/>
    </row>
    <row r="265" spans="2:11" s="529" customFormat="1" x14ac:dyDescent="0.2">
      <c r="B265" s="525"/>
      <c r="D265" s="532"/>
      <c r="E265" s="532"/>
      <c r="F265" s="532"/>
      <c r="G265" s="532"/>
      <c r="H265" s="532"/>
      <c r="I265" s="532"/>
      <c r="J265" s="532"/>
      <c r="K265" s="524"/>
    </row>
    <row r="266" spans="2:11" x14ac:dyDescent="0.2">
      <c r="B266" s="525"/>
      <c r="D266" s="532"/>
      <c r="E266" s="532"/>
      <c r="F266" s="532"/>
      <c r="G266" s="532"/>
      <c r="H266" s="532"/>
      <c r="I266" s="532"/>
      <c r="J266" s="532"/>
      <c r="K266" s="524"/>
    </row>
    <row r="267" spans="2:11" x14ac:dyDescent="0.2">
      <c r="B267" s="525"/>
      <c r="D267" s="532"/>
      <c r="E267" s="532"/>
      <c r="F267" s="532"/>
      <c r="G267" s="532"/>
      <c r="H267" s="532"/>
      <c r="I267" s="532"/>
      <c r="J267" s="532"/>
      <c r="K267" s="524"/>
    </row>
    <row r="268" spans="2:11" x14ac:dyDescent="0.2">
      <c r="B268" s="525"/>
      <c r="D268" s="532"/>
      <c r="E268" s="532"/>
      <c r="F268" s="532"/>
      <c r="G268" s="532"/>
      <c r="H268" s="532"/>
      <c r="I268" s="532"/>
      <c r="J268" s="532"/>
      <c r="K268" s="524"/>
    </row>
    <row r="269" spans="2:11" x14ac:dyDescent="0.2">
      <c r="B269" s="525"/>
      <c r="D269" s="532"/>
      <c r="E269" s="532"/>
      <c r="F269" s="532"/>
      <c r="G269" s="532"/>
      <c r="H269" s="532"/>
      <c r="I269" s="532"/>
      <c r="J269" s="532"/>
      <c r="K269" s="524"/>
    </row>
    <row r="270" spans="2:11" x14ac:dyDescent="0.2">
      <c r="B270" s="525"/>
      <c r="D270" s="532"/>
      <c r="E270" s="532"/>
      <c r="F270" s="532"/>
      <c r="G270" s="532"/>
      <c r="H270" s="532"/>
      <c r="I270" s="532"/>
      <c r="J270" s="532"/>
      <c r="K270" s="524"/>
    </row>
    <row r="271" spans="2:11" x14ac:dyDescent="0.2">
      <c r="B271" s="525"/>
      <c r="D271" s="532"/>
      <c r="E271" s="532"/>
      <c r="F271" s="532"/>
      <c r="G271" s="532"/>
      <c r="H271" s="532"/>
      <c r="I271" s="532"/>
      <c r="J271" s="532"/>
      <c r="K271" s="524"/>
    </row>
    <row r="272" spans="2:11" x14ac:dyDescent="0.2">
      <c r="B272" s="525"/>
      <c r="D272" s="532"/>
      <c r="E272" s="532"/>
      <c r="F272" s="532"/>
      <c r="G272" s="532"/>
      <c r="H272" s="532"/>
      <c r="I272" s="532"/>
      <c r="J272" s="532"/>
      <c r="K272" s="524"/>
    </row>
    <row r="273" spans="2:11" x14ac:dyDescent="0.2">
      <c r="B273" s="525"/>
      <c r="D273" s="532"/>
      <c r="E273" s="532"/>
      <c r="F273" s="532"/>
      <c r="G273" s="532"/>
      <c r="H273" s="532"/>
      <c r="I273" s="532"/>
      <c r="J273" s="532"/>
      <c r="K273" s="524"/>
    </row>
  </sheetData>
  <printOptions horizontalCentered="1"/>
  <pageMargins left="0.7" right="0.7" top="0.75" bottom="0.75" header="0.3" footer="0.3"/>
  <pageSetup scale="6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"/>
  <sheetViews>
    <sheetView zoomScale="85" zoomScaleNormal="85" workbookViewId="0">
      <pane ySplit="21" topLeftCell="A45" activePane="bottomLeft" state="frozen"/>
      <selection activeCell="H42" sqref="H42"/>
      <selection pane="bottomLeft" activeCell="H66" sqref="H66:H77"/>
    </sheetView>
  </sheetViews>
  <sheetFormatPr defaultRowHeight="12.75" x14ac:dyDescent="0.2"/>
  <cols>
    <col min="1" max="1" width="1.88671875" style="506" customWidth="1"/>
    <col min="2" max="2" width="15.88671875" style="506" customWidth="1"/>
    <col min="3" max="3" width="2.109375" style="506" customWidth="1"/>
    <col min="4" max="4" width="13.44140625" style="506" bestFit="1" customWidth="1"/>
    <col min="5" max="5" width="16.44140625" style="506" bestFit="1" customWidth="1"/>
    <col min="6" max="6" width="13.44140625" style="506" customWidth="1"/>
    <col min="7" max="8" width="21.77734375" style="506" bestFit="1" customWidth="1"/>
    <col min="9" max="9" width="13.33203125" style="506" customWidth="1"/>
    <col min="10" max="10" width="14.77734375" style="506" bestFit="1" customWidth="1"/>
    <col min="11" max="11" width="11.44140625" style="506" bestFit="1" customWidth="1"/>
    <col min="12" max="12" width="8.88671875" style="506"/>
    <col min="13" max="13" width="10" style="506" bestFit="1" customWidth="1"/>
    <col min="14" max="14" width="8.109375" style="506" bestFit="1" customWidth="1"/>
    <col min="15" max="15" width="8.88671875" style="506"/>
    <col min="16" max="16" width="11.109375" style="506" bestFit="1" customWidth="1"/>
    <col min="17" max="16384" width="8.88671875" style="506"/>
  </cols>
  <sheetData>
    <row r="1" spans="1:12" x14ac:dyDescent="0.2">
      <c r="A1" s="503"/>
      <c r="B1" s="504" t="s">
        <v>214</v>
      </c>
      <c r="C1" s="503"/>
      <c r="D1" s="503"/>
      <c r="E1" s="503"/>
      <c r="F1" s="503"/>
      <c r="G1" s="503"/>
      <c r="H1" s="503"/>
      <c r="I1" s="503"/>
      <c r="J1" s="503"/>
      <c r="K1" s="505"/>
    </row>
    <row r="2" spans="1:12" x14ac:dyDescent="0.2">
      <c r="A2" s="503"/>
      <c r="B2" s="504" t="s">
        <v>226</v>
      </c>
      <c r="C2" s="503"/>
      <c r="D2" s="503"/>
      <c r="E2" s="503"/>
      <c r="F2" s="503"/>
      <c r="G2" s="503"/>
      <c r="H2" s="503"/>
      <c r="I2" s="503"/>
      <c r="J2" s="503"/>
      <c r="K2" s="505"/>
    </row>
    <row r="3" spans="1:12" x14ac:dyDescent="0.2">
      <c r="A3" s="503"/>
      <c r="B3" s="504" t="s">
        <v>227</v>
      </c>
      <c r="C3" s="503"/>
      <c r="D3" s="503"/>
      <c r="E3" s="503"/>
      <c r="F3" s="503"/>
      <c r="G3" s="503"/>
      <c r="H3" s="503"/>
      <c r="I3" s="503"/>
      <c r="J3" s="503"/>
      <c r="K3" s="505"/>
    </row>
    <row r="4" spans="1:12" ht="15" x14ac:dyDescent="0.2">
      <c r="A4" s="503"/>
      <c r="B4" s="538" t="s">
        <v>258</v>
      </c>
      <c r="C4" s="503"/>
      <c r="D4" s="503"/>
      <c r="E4" s="503"/>
      <c r="F4" s="503"/>
      <c r="G4"/>
      <c r="H4" s="535"/>
      <c r="I4" s="503"/>
      <c r="J4" s="503"/>
      <c r="K4" s="505"/>
    </row>
    <row r="5" spans="1:12" x14ac:dyDescent="0.2">
      <c r="A5" s="507"/>
      <c r="B5" s="507"/>
      <c r="C5" s="507"/>
      <c r="D5" s="508"/>
      <c r="E5" s="508"/>
      <c r="F5" s="508"/>
      <c r="G5" s="537" t="s">
        <v>229</v>
      </c>
      <c r="H5" s="537" t="s">
        <v>229</v>
      </c>
      <c r="I5" s="509"/>
      <c r="J5" s="508"/>
      <c r="K5" s="510"/>
    </row>
    <row r="6" spans="1:12" x14ac:dyDescent="0.2">
      <c r="A6" s="503"/>
      <c r="B6" s="503"/>
      <c r="C6" s="503"/>
      <c r="D6" s="511"/>
      <c r="E6" s="511" t="s">
        <v>231</v>
      </c>
      <c r="F6" s="511"/>
      <c r="G6" s="511"/>
      <c r="H6" s="511" t="s">
        <v>231</v>
      </c>
      <c r="I6" s="512" t="s">
        <v>216</v>
      </c>
      <c r="J6" s="512" t="s">
        <v>217</v>
      </c>
      <c r="K6" s="512" t="s">
        <v>218</v>
      </c>
    </row>
    <row r="7" spans="1:12" x14ac:dyDescent="0.2">
      <c r="A7" s="513"/>
      <c r="B7" s="514" t="s">
        <v>219</v>
      </c>
      <c r="C7" s="503"/>
      <c r="D7" s="511" t="s">
        <v>230</v>
      </c>
      <c r="E7" s="511" t="s">
        <v>233</v>
      </c>
      <c r="F7" s="511"/>
      <c r="G7" s="511" t="s">
        <v>230</v>
      </c>
      <c r="H7" s="511" t="s">
        <v>233</v>
      </c>
      <c r="I7" s="515" t="s">
        <v>220</v>
      </c>
      <c r="J7" s="515" t="s">
        <v>221</v>
      </c>
      <c r="K7" s="515" t="s">
        <v>222</v>
      </c>
    </row>
    <row r="8" spans="1:12" x14ac:dyDescent="0.2">
      <c r="A8" s="513"/>
      <c r="B8" s="514"/>
      <c r="C8" s="514"/>
      <c r="D8" s="511" t="s">
        <v>215</v>
      </c>
      <c r="E8" s="515" t="s">
        <v>215</v>
      </c>
      <c r="F8" s="515" t="s">
        <v>215</v>
      </c>
      <c r="G8" s="515" t="s">
        <v>232</v>
      </c>
      <c r="H8" s="515" t="s">
        <v>232</v>
      </c>
      <c r="I8" s="516" t="s">
        <v>223</v>
      </c>
      <c r="J8" s="516" t="s">
        <v>224</v>
      </c>
      <c r="K8" s="515" t="s">
        <v>67</v>
      </c>
      <c r="L8" s="517"/>
    </row>
    <row r="9" spans="1:12" x14ac:dyDescent="0.2">
      <c r="A9" s="507"/>
      <c r="B9" s="518"/>
      <c r="C9" s="518"/>
      <c r="D9" s="519" t="s">
        <v>234</v>
      </c>
      <c r="E9" s="519" t="s">
        <v>235</v>
      </c>
      <c r="F9" s="519"/>
      <c r="G9" s="519" t="s">
        <v>249</v>
      </c>
      <c r="H9" s="519" t="s">
        <v>250</v>
      </c>
      <c r="I9" s="520" t="s">
        <v>225</v>
      </c>
      <c r="J9" s="520"/>
      <c r="K9" s="510"/>
      <c r="L9" s="517"/>
    </row>
    <row r="10" spans="1:12" hidden="1" x14ac:dyDescent="0.2">
      <c r="A10" s="513"/>
      <c r="B10" s="514"/>
      <c r="C10" s="514"/>
      <c r="D10" s="515"/>
      <c r="E10" s="515"/>
      <c r="F10" s="515"/>
      <c r="G10" s="515"/>
      <c r="H10" s="515"/>
      <c r="I10" s="515"/>
      <c r="J10" s="515"/>
      <c r="K10" s="515"/>
      <c r="L10" s="517"/>
    </row>
    <row r="11" spans="1:12" hidden="1" x14ac:dyDescent="0.2">
      <c r="A11" s="513"/>
      <c r="B11" s="514"/>
      <c r="C11" s="514"/>
      <c r="D11" s="515"/>
      <c r="E11" s="515"/>
      <c r="F11" s="515"/>
      <c r="G11" s="515"/>
      <c r="H11" s="515"/>
      <c r="I11" s="515"/>
      <c r="J11" s="515"/>
      <c r="K11" s="515"/>
      <c r="L11" s="517"/>
    </row>
    <row r="12" spans="1:12" hidden="1" x14ac:dyDescent="0.2">
      <c r="A12" s="513"/>
      <c r="B12" s="514"/>
      <c r="C12" s="514"/>
      <c r="D12" s="515"/>
      <c r="E12" s="515"/>
      <c r="F12" s="515"/>
      <c r="G12" s="515"/>
      <c r="H12" s="515"/>
      <c r="I12" s="515"/>
      <c r="J12" s="515"/>
      <c r="K12" s="515"/>
      <c r="L12" s="517"/>
    </row>
    <row r="13" spans="1:12" hidden="1" x14ac:dyDescent="0.2">
      <c r="A13" s="513"/>
      <c r="B13" s="514"/>
      <c r="C13" s="514"/>
      <c r="D13" s="515"/>
      <c r="E13" s="515"/>
      <c r="F13" s="515"/>
      <c r="G13" s="515"/>
      <c r="H13" s="515"/>
      <c r="I13" s="515"/>
      <c r="J13" s="515"/>
      <c r="K13" s="515"/>
    </row>
    <row r="14" spans="1:12" hidden="1" x14ac:dyDescent="0.2">
      <c r="A14" s="513"/>
      <c r="B14" s="514"/>
      <c r="C14" s="514"/>
      <c r="D14" s="515"/>
      <c r="E14" s="515"/>
      <c r="F14" s="515"/>
      <c r="G14" s="515"/>
      <c r="H14" s="515"/>
      <c r="I14" s="515"/>
      <c r="J14" s="515"/>
      <c r="K14" s="515"/>
    </row>
    <row r="15" spans="1:12" hidden="1" x14ac:dyDescent="0.2">
      <c r="A15" s="513"/>
      <c r="B15" s="514"/>
      <c r="C15" s="514"/>
      <c r="D15" s="515"/>
      <c r="E15" s="515"/>
      <c r="F15" s="515"/>
      <c r="G15" s="515"/>
      <c r="H15" s="515"/>
      <c r="I15" s="515"/>
      <c r="J15" s="515"/>
      <c r="K15" s="515"/>
    </row>
    <row r="16" spans="1:12" hidden="1" x14ac:dyDescent="0.2">
      <c r="A16" s="513"/>
      <c r="B16" s="514"/>
      <c r="C16" s="514"/>
      <c r="D16" s="515"/>
      <c r="E16" s="515"/>
      <c r="F16" s="515"/>
      <c r="G16" s="515"/>
      <c r="H16" s="515"/>
      <c r="I16" s="515"/>
      <c r="J16" s="515"/>
      <c r="K16" s="515"/>
    </row>
    <row r="17" spans="1:11" hidden="1" x14ac:dyDescent="0.2">
      <c r="A17" s="513"/>
      <c r="B17" s="514"/>
      <c r="C17" s="514"/>
      <c r="D17" s="515"/>
      <c r="E17" s="515"/>
      <c r="F17" s="515"/>
      <c r="G17" s="515"/>
      <c r="H17" s="515"/>
      <c r="I17" s="515"/>
      <c r="J17" s="515"/>
      <c r="K17" s="515"/>
    </row>
    <row r="18" spans="1:11" hidden="1" x14ac:dyDescent="0.2">
      <c r="A18" s="513"/>
      <c r="B18" s="514"/>
      <c r="C18" s="514"/>
      <c r="D18" s="515"/>
      <c r="E18" s="515"/>
      <c r="F18" s="515"/>
      <c r="G18" s="515"/>
      <c r="H18" s="515"/>
      <c r="I18" s="515"/>
      <c r="J18" s="515"/>
      <c r="K18" s="515"/>
    </row>
    <row r="19" spans="1:11" hidden="1" x14ac:dyDescent="0.2">
      <c r="A19" s="513"/>
      <c r="B19" s="514"/>
      <c r="C19" s="514"/>
      <c r="D19" s="515"/>
      <c r="E19" s="515"/>
      <c r="F19" s="515"/>
      <c r="G19" s="515"/>
      <c r="H19" s="515"/>
      <c r="I19" s="515"/>
      <c r="J19" s="515"/>
      <c r="K19" s="515"/>
    </row>
    <row r="20" spans="1:11" hidden="1" x14ac:dyDescent="0.2">
      <c r="A20" s="513"/>
      <c r="B20" s="514"/>
      <c r="C20" s="514"/>
      <c r="D20" s="515"/>
      <c r="E20" s="515"/>
      <c r="F20" s="515"/>
      <c r="G20" s="515"/>
      <c r="H20" s="515"/>
      <c r="I20" s="515"/>
      <c r="J20" s="515"/>
      <c r="K20" s="515"/>
    </row>
    <row r="21" spans="1:11" hidden="1" x14ac:dyDescent="0.2">
      <c r="A21" s="513"/>
      <c r="B21" s="514"/>
      <c r="C21" s="514"/>
      <c r="D21" s="515"/>
      <c r="E21" s="515"/>
      <c r="F21" s="515"/>
      <c r="G21" s="515"/>
      <c r="H21" s="515"/>
      <c r="I21" s="515"/>
      <c r="J21" s="515"/>
      <c r="K21" s="515"/>
    </row>
    <row r="22" spans="1:11" x14ac:dyDescent="0.2">
      <c r="A22" s="513"/>
      <c r="B22" s="514" t="s">
        <v>228</v>
      </c>
      <c r="C22" s="514"/>
      <c r="D22" s="521">
        <f>'GAS 2018 ERF'!C17</f>
        <v>72192483.439999983</v>
      </c>
      <c r="E22" s="522">
        <f>'GAS 2018 ERF'!C22</f>
        <v>-29176115.831175227</v>
      </c>
      <c r="F22" s="522">
        <f>SUM(D22:E22)</f>
        <v>43016367.60882476</v>
      </c>
      <c r="G22" s="521"/>
      <c r="H22" s="521"/>
      <c r="I22" s="522"/>
      <c r="J22" s="521">
        <f>F22-I22</f>
        <v>43016367.60882476</v>
      </c>
      <c r="K22" s="515"/>
    </row>
    <row r="23" spans="1:11" x14ac:dyDescent="0.2">
      <c r="A23" s="513"/>
      <c r="B23" s="525">
        <v>42674</v>
      </c>
      <c r="C23" s="514"/>
      <c r="D23" s="521">
        <f>D22</f>
        <v>72192483.439999983</v>
      </c>
      <c r="E23" s="522">
        <f>E22</f>
        <v>-29176115.831175227</v>
      </c>
      <c r="F23" s="522">
        <f t="shared" ref="F23:F49" si="0">SUM(D23:E23)</f>
        <v>43016367.60882476</v>
      </c>
      <c r="G23" s="521"/>
      <c r="H23" s="521"/>
      <c r="I23" s="522">
        <f>I22-G23-H23</f>
        <v>0</v>
      </c>
      <c r="J23" s="521">
        <f t="shared" ref="J23:J86" si="1">F23-I23</f>
        <v>43016367.60882476</v>
      </c>
      <c r="K23" s="524"/>
    </row>
    <row r="24" spans="1:11" x14ac:dyDescent="0.2">
      <c r="A24" s="513"/>
      <c r="B24" s="525">
        <v>42704</v>
      </c>
      <c r="C24" s="514"/>
      <c r="D24" s="521">
        <f t="shared" ref="D24:E87" si="2">D23</f>
        <v>72192483.439999983</v>
      </c>
      <c r="E24" s="522">
        <f t="shared" si="2"/>
        <v>-29176115.831175227</v>
      </c>
      <c r="F24" s="522">
        <f t="shared" si="0"/>
        <v>43016367.60882476</v>
      </c>
      <c r="G24" s="521"/>
      <c r="H24" s="521"/>
      <c r="I24" s="522">
        <f t="shared" ref="I24:I37" si="3">I23-G24-H24</f>
        <v>0</v>
      </c>
      <c r="J24" s="521">
        <f t="shared" si="1"/>
        <v>43016367.60882476</v>
      </c>
      <c r="K24" s="524"/>
    </row>
    <row r="25" spans="1:11" x14ac:dyDescent="0.2">
      <c r="A25" s="513"/>
      <c r="B25" s="523">
        <v>42735</v>
      </c>
      <c r="C25" s="514"/>
      <c r="D25" s="521">
        <f t="shared" si="2"/>
        <v>72192483.439999983</v>
      </c>
      <c r="E25" s="522">
        <f t="shared" si="2"/>
        <v>-29176115.831175227</v>
      </c>
      <c r="F25" s="522">
        <f t="shared" si="0"/>
        <v>43016367.60882476</v>
      </c>
      <c r="G25" s="521"/>
      <c r="H25" s="521"/>
      <c r="I25" s="522">
        <f t="shared" si="3"/>
        <v>0</v>
      </c>
      <c r="J25" s="521">
        <f t="shared" si="1"/>
        <v>43016367.60882476</v>
      </c>
      <c r="K25" s="524"/>
    </row>
    <row r="26" spans="1:11" x14ac:dyDescent="0.2">
      <c r="A26" s="513"/>
      <c r="B26" s="525">
        <v>42766</v>
      </c>
      <c r="C26" s="514"/>
      <c r="D26" s="521">
        <f t="shared" si="2"/>
        <v>72192483.439999983</v>
      </c>
      <c r="E26" s="522">
        <f t="shared" si="2"/>
        <v>-29176115.831175227</v>
      </c>
      <c r="F26" s="522">
        <f t="shared" si="0"/>
        <v>43016367.60882476</v>
      </c>
      <c r="G26" s="521"/>
      <c r="H26" s="521"/>
      <c r="I26" s="522">
        <f t="shared" si="3"/>
        <v>0</v>
      </c>
      <c r="J26" s="521">
        <f t="shared" si="1"/>
        <v>43016367.60882476</v>
      </c>
      <c r="K26" s="524"/>
    </row>
    <row r="27" spans="1:11" x14ac:dyDescent="0.2">
      <c r="A27" s="513"/>
      <c r="B27" s="525">
        <v>42794</v>
      </c>
      <c r="C27" s="514"/>
      <c r="D27" s="521">
        <f t="shared" si="2"/>
        <v>72192483.439999983</v>
      </c>
      <c r="E27" s="522">
        <f t="shared" si="2"/>
        <v>-29176115.831175227</v>
      </c>
      <c r="F27" s="522">
        <f t="shared" si="0"/>
        <v>43016367.60882476</v>
      </c>
      <c r="G27" s="521"/>
      <c r="H27" s="521"/>
      <c r="I27" s="522">
        <f t="shared" si="3"/>
        <v>0</v>
      </c>
      <c r="J27" s="521">
        <f t="shared" si="1"/>
        <v>43016367.60882476</v>
      </c>
      <c r="K27" s="524"/>
    </row>
    <row r="28" spans="1:11" x14ac:dyDescent="0.2">
      <c r="A28" s="513"/>
      <c r="B28" s="525">
        <v>42825</v>
      </c>
      <c r="C28" s="514"/>
      <c r="D28" s="521">
        <f t="shared" si="2"/>
        <v>72192483.439999983</v>
      </c>
      <c r="E28" s="522">
        <f t="shared" si="2"/>
        <v>-29176115.831175227</v>
      </c>
      <c r="F28" s="522">
        <f t="shared" si="0"/>
        <v>43016367.60882476</v>
      </c>
      <c r="G28" s="521"/>
      <c r="H28" s="521"/>
      <c r="I28" s="522">
        <f t="shared" si="3"/>
        <v>0</v>
      </c>
      <c r="J28" s="521">
        <f t="shared" si="1"/>
        <v>43016367.60882476</v>
      </c>
      <c r="K28" s="524"/>
    </row>
    <row r="29" spans="1:11" x14ac:dyDescent="0.2">
      <c r="A29" s="513"/>
      <c r="B29" s="525">
        <v>42855</v>
      </c>
      <c r="C29" s="514"/>
      <c r="D29" s="521">
        <f t="shared" si="2"/>
        <v>72192483.439999983</v>
      </c>
      <c r="E29" s="522">
        <f t="shared" si="2"/>
        <v>-29176115.831175227</v>
      </c>
      <c r="F29" s="522">
        <f t="shared" si="0"/>
        <v>43016367.60882476</v>
      </c>
      <c r="G29" s="521"/>
      <c r="H29" s="521"/>
      <c r="I29" s="522">
        <f t="shared" si="3"/>
        <v>0</v>
      </c>
      <c r="J29" s="521">
        <f t="shared" si="1"/>
        <v>43016367.60882476</v>
      </c>
      <c r="K29" s="524"/>
    </row>
    <row r="30" spans="1:11" x14ac:dyDescent="0.2">
      <c r="A30" s="513"/>
      <c r="B30" s="525">
        <v>42886</v>
      </c>
      <c r="C30" s="514"/>
      <c r="D30" s="521">
        <f t="shared" si="2"/>
        <v>72192483.439999983</v>
      </c>
      <c r="E30" s="522">
        <f t="shared" si="2"/>
        <v>-29176115.831175227</v>
      </c>
      <c r="F30" s="522">
        <f t="shared" si="0"/>
        <v>43016367.60882476</v>
      </c>
      <c r="G30" s="521"/>
      <c r="H30" s="521"/>
      <c r="I30" s="522">
        <f t="shared" si="3"/>
        <v>0</v>
      </c>
      <c r="J30" s="521">
        <f t="shared" si="1"/>
        <v>43016367.60882476</v>
      </c>
      <c r="K30" s="524"/>
    </row>
    <row r="31" spans="1:11" x14ac:dyDescent="0.2">
      <c r="A31" s="513"/>
      <c r="B31" s="525">
        <v>42916</v>
      </c>
      <c r="C31" s="514"/>
      <c r="D31" s="521">
        <f t="shared" si="2"/>
        <v>72192483.439999983</v>
      </c>
      <c r="E31" s="522">
        <f t="shared" si="2"/>
        <v>-29176115.831175227</v>
      </c>
      <c r="F31" s="522">
        <f t="shared" si="0"/>
        <v>43016367.60882476</v>
      </c>
      <c r="G31" s="521"/>
      <c r="H31" s="521"/>
      <c r="I31" s="522">
        <f t="shared" si="3"/>
        <v>0</v>
      </c>
      <c r="J31" s="521">
        <f t="shared" si="1"/>
        <v>43016367.60882476</v>
      </c>
      <c r="K31" s="524"/>
    </row>
    <row r="32" spans="1:11" x14ac:dyDescent="0.2">
      <c r="A32" s="513"/>
      <c r="B32" s="525">
        <v>42947</v>
      </c>
      <c r="C32" s="514"/>
      <c r="D32" s="521">
        <f t="shared" si="2"/>
        <v>72192483.439999983</v>
      </c>
      <c r="E32" s="522">
        <f t="shared" si="2"/>
        <v>-29176115.831175227</v>
      </c>
      <c r="F32" s="522">
        <f t="shared" si="0"/>
        <v>43016367.60882476</v>
      </c>
      <c r="G32" s="521"/>
      <c r="H32" s="521"/>
      <c r="I32" s="522">
        <f t="shared" si="3"/>
        <v>0</v>
      </c>
      <c r="J32" s="521">
        <f t="shared" si="1"/>
        <v>43016367.60882476</v>
      </c>
      <c r="K32" s="524"/>
    </row>
    <row r="33" spans="1:15" x14ac:dyDescent="0.2">
      <c r="A33" s="503"/>
      <c r="B33" s="525">
        <v>42978</v>
      </c>
      <c r="C33" s="503"/>
      <c r="D33" s="521">
        <f t="shared" si="2"/>
        <v>72192483.439999983</v>
      </c>
      <c r="E33" s="522">
        <f t="shared" si="2"/>
        <v>-29176115.831175227</v>
      </c>
      <c r="F33" s="522">
        <f t="shared" si="0"/>
        <v>43016367.60882476</v>
      </c>
      <c r="G33" s="521"/>
      <c r="H33" s="521"/>
      <c r="I33" s="522">
        <f t="shared" si="3"/>
        <v>0</v>
      </c>
      <c r="J33" s="521">
        <f t="shared" si="1"/>
        <v>43016367.60882476</v>
      </c>
      <c r="K33" s="524"/>
    </row>
    <row r="34" spans="1:15" s="528" customFormat="1" x14ac:dyDescent="0.2">
      <c r="A34" s="505"/>
      <c r="B34" s="525">
        <v>43008</v>
      </c>
      <c r="C34" s="526"/>
      <c r="D34" s="521">
        <f t="shared" si="2"/>
        <v>72192483.439999983</v>
      </c>
      <c r="E34" s="522">
        <f t="shared" si="2"/>
        <v>-29176115.831175227</v>
      </c>
      <c r="F34" s="522">
        <f t="shared" si="0"/>
        <v>43016367.60882476</v>
      </c>
      <c r="G34" s="521"/>
      <c r="H34" s="521"/>
      <c r="I34" s="522">
        <f t="shared" si="3"/>
        <v>0</v>
      </c>
      <c r="J34" s="521">
        <f t="shared" si="1"/>
        <v>43016367.60882476</v>
      </c>
      <c r="K34" s="524">
        <f>(J22+J34+SUM(J23:J33)*2)/24</f>
        <v>43016367.608824752</v>
      </c>
      <c r="L34" s="527"/>
    </row>
    <row r="35" spans="1:15" x14ac:dyDescent="0.2">
      <c r="A35" s="503"/>
      <c r="B35" s="525">
        <v>43039</v>
      </c>
      <c r="C35" s="525"/>
      <c r="D35" s="521">
        <f t="shared" si="2"/>
        <v>72192483.439999983</v>
      </c>
      <c r="E35" s="522">
        <f t="shared" si="2"/>
        <v>-29176115.831175227</v>
      </c>
      <c r="F35" s="522">
        <f t="shared" si="0"/>
        <v>43016367.60882476</v>
      </c>
      <c r="G35" s="521"/>
      <c r="H35" s="521"/>
      <c r="I35" s="522">
        <f t="shared" si="3"/>
        <v>0</v>
      </c>
      <c r="J35" s="521">
        <f t="shared" si="1"/>
        <v>43016367.60882476</v>
      </c>
      <c r="K35" s="524">
        <f>(J23+J35+SUM(J24:J34)*2)/24</f>
        <v>43016367.608824752</v>
      </c>
    </row>
    <row r="36" spans="1:15" x14ac:dyDescent="0.2">
      <c r="A36" s="503"/>
      <c r="B36" s="525">
        <v>43069</v>
      </c>
      <c r="C36" s="525"/>
      <c r="D36" s="521">
        <f t="shared" si="2"/>
        <v>72192483.439999983</v>
      </c>
      <c r="E36" s="522">
        <f t="shared" si="2"/>
        <v>-29176115.831175227</v>
      </c>
      <c r="F36" s="522">
        <f t="shared" si="0"/>
        <v>43016367.60882476</v>
      </c>
      <c r="G36" s="521"/>
      <c r="H36" s="521"/>
      <c r="I36" s="522">
        <f t="shared" si="3"/>
        <v>0</v>
      </c>
      <c r="J36" s="521">
        <f t="shared" si="1"/>
        <v>43016367.60882476</v>
      </c>
      <c r="K36" s="524">
        <f t="shared" ref="K36:K37" si="4">(J24+J36+SUM(J25:J35)*2)/24</f>
        <v>43016367.608824752</v>
      </c>
    </row>
    <row r="37" spans="1:15" x14ac:dyDescent="0.2">
      <c r="A37" s="503"/>
      <c r="B37" s="523">
        <v>43100</v>
      </c>
      <c r="C37" s="525"/>
      <c r="D37" s="521">
        <f t="shared" si="2"/>
        <v>72192483.439999983</v>
      </c>
      <c r="E37" s="522">
        <f t="shared" si="2"/>
        <v>-29176115.831175227</v>
      </c>
      <c r="F37" s="522">
        <f t="shared" si="0"/>
        <v>43016367.60882476</v>
      </c>
      <c r="G37" s="522">
        <v>-504571.12</v>
      </c>
      <c r="H37" s="522">
        <v>203919.09</v>
      </c>
      <c r="I37" s="522">
        <f t="shared" si="3"/>
        <v>300652.03000000003</v>
      </c>
      <c r="J37" s="521">
        <f t="shared" si="1"/>
        <v>42715715.578824759</v>
      </c>
      <c r="K37" s="524">
        <f t="shared" si="4"/>
        <v>43003840.440908082</v>
      </c>
      <c r="L37" s="529"/>
    </row>
    <row r="38" spans="1:15" x14ac:dyDescent="0.2">
      <c r="A38" s="503"/>
      <c r="B38" s="525">
        <v>43131</v>
      </c>
      <c r="C38" s="530"/>
      <c r="D38" s="521">
        <f t="shared" si="2"/>
        <v>72192483.439999983</v>
      </c>
      <c r="E38" s="522">
        <f t="shared" si="2"/>
        <v>-29176115.831175227</v>
      </c>
      <c r="F38" s="522">
        <f t="shared" si="0"/>
        <v>43016367.60882476</v>
      </c>
      <c r="G38" s="534">
        <f>-(D38/60)</f>
        <v>-1203208.057333333</v>
      </c>
      <c r="H38" s="534">
        <f>-(E38/60)</f>
        <v>486268.59718625376</v>
      </c>
      <c r="I38" s="522">
        <f>I37-G38-H38</f>
        <v>1017591.4901470792</v>
      </c>
      <c r="J38" s="521">
        <f t="shared" si="1"/>
        <v>41998776.118677683</v>
      </c>
      <c r="K38" s="524">
        <f>(J26+J38+SUM(J27:J37)*2)/24</f>
        <v>42948913.627568625</v>
      </c>
    </row>
    <row r="39" spans="1:15" x14ac:dyDescent="0.2">
      <c r="A39" s="503"/>
      <c r="B39" s="525">
        <v>43159</v>
      </c>
      <c r="C39" s="525"/>
      <c r="D39" s="521">
        <f t="shared" si="2"/>
        <v>72192483.439999983</v>
      </c>
      <c r="E39" s="522">
        <f t="shared" si="2"/>
        <v>-29176115.831175227</v>
      </c>
      <c r="F39" s="522">
        <f t="shared" si="0"/>
        <v>43016367.60882476</v>
      </c>
      <c r="G39" s="534">
        <f t="shared" ref="G39:G96" si="5">-(D39/60)</f>
        <v>-1203208.057333333</v>
      </c>
      <c r="H39" s="534">
        <f t="shared" ref="H39:H96" si="6">-(E39/60)</f>
        <v>486268.59718625376</v>
      </c>
      <c r="I39" s="522">
        <f t="shared" ref="I39:I97" si="7">I38-G39-H39</f>
        <v>1734530.9502941584</v>
      </c>
      <c r="J39" s="521">
        <f t="shared" si="1"/>
        <v>41281836.6585306</v>
      </c>
      <c r="K39" s="524">
        <f>(J27+J39+SUM(J28:J38)*2)/24</f>
        <v>42834241.859216906</v>
      </c>
    </row>
    <row r="40" spans="1:15" x14ac:dyDescent="0.2">
      <c r="A40" s="503"/>
      <c r="B40" s="525">
        <v>43190</v>
      </c>
      <c r="C40" s="525"/>
      <c r="D40" s="521">
        <f t="shared" si="2"/>
        <v>72192483.439999983</v>
      </c>
      <c r="E40" s="522">
        <f t="shared" si="2"/>
        <v>-29176115.831175227</v>
      </c>
      <c r="F40" s="522">
        <f t="shared" si="0"/>
        <v>43016367.60882476</v>
      </c>
      <c r="G40" s="534">
        <f t="shared" si="5"/>
        <v>-1203208.057333333</v>
      </c>
      <c r="H40" s="534">
        <f t="shared" si="6"/>
        <v>486268.59718625376</v>
      </c>
      <c r="I40" s="522">
        <f t="shared" si="7"/>
        <v>2451470.4104412375</v>
      </c>
      <c r="J40" s="521">
        <f t="shared" si="1"/>
        <v>40564897.198383525</v>
      </c>
      <c r="K40" s="524">
        <f t="shared" ref="K40:K97" si="8">(J28+J40+SUM(J29:J39)*2)/24</f>
        <v>42659825.13585294</v>
      </c>
      <c r="N40" s="531"/>
    </row>
    <row r="41" spans="1:15" x14ac:dyDescent="0.2">
      <c r="A41" s="503"/>
      <c r="B41" s="525">
        <v>43220</v>
      </c>
      <c r="C41" s="525"/>
      <c r="D41" s="521">
        <f t="shared" si="2"/>
        <v>72192483.439999983</v>
      </c>
      <c r="E41" s="522">
        <f t="shared" si="2"/>
        <v>-29176115.831175227</v>
      </c>
      <c r="F41" s="522">
        <f t="shared" si="0"/>
        <v>43016367.60882476</v>
      </c>
      <c r="G41" s="534">
        <f t="shared" si="5"/>
        <v>-1203208.057333333</v>
      </c>
      <c r="H41" s="534">
        <f t="shared" si="6"/>
        <v>486268.59718625376</v>
      </c>
      <c r="I41" s="522">
        <f t="shared" si="7"/>
        <v>3168409.8705883166</v>
      </c>
      <c r="J41" s="521">
        <f t="shared" si="1"/>
        <v>39847957.738236442</v>
      </c>
      <c r="K41" s="524">
        <f t="shared" si="8"/>
        <v>42425663.457476705</v>
      </c>
      <c r="L41" s="529"/>
    </row>
    <row r="42" spans="1:15" x14ac:dyDescent="0.2">
      <c r="A42" s="503"/>
      <c r="B42" s="525">
        <v>43251</v>
      </c>
      <c r="C42" s="525"/>
      <c r="D42" s="521">
        <f t="shared" si="2"/>
        <v>72192483.439999983</v>
      </c>
      <c r="E42" s="522">
        <f t="shared" si="2"/>
        <v>-29176115.831175227</v>
      </c>
      <c r="F42" s="522">
        <f t="shared" si="0"/>
        <v>43016367.60882476</v>
      </c>
      <c r="G42" s="534">
        <f t="shared" si="5"/>
        <v>-1203208.057333333</v>
      </c>
      <c r="H42" s="534">
        <f t="shared" si="6"/>
        <v>486268.59718625376</v>
      </c>
      <c r="I42" s="522">
        <f t="shared" si="7"/>
        <v>3885349.3307353952</v>
      </c>
      <c r="J42" s="521">
        <f t="shared" si="1"/>
        <v>39131018.278089367</v>
      </c>
      <c r="K42" s="524">
        <f t="shared" si="8"/>
        <v>42131756.824088216</v>
      </c>
    </row>
    <row r="43" spans="1:15" x14ac:dyDescent="0.2">
      <c r="A43" s="503"/>
      <c r="B43" s="525">
        <v>43281</v>
      </c>
      <c r="C43" s="525"/>
      <c r="D43" s="521">
        <f t="shared" si="2"/>
        <v>72192483.439999983</v>
      </c>
      <c r="E43" s="522">
        <f t="shared" si="2"/>
        <v>-29176115.831175227</v>
      </c>
      <c r="F43" s="522">
        <f t="shared" si="0"/>
        <v>43016367.60882476</v>
      </c>
      <c r="G43" s="534">
        <f t="shared" si="5"/>
        <v>-1203208.057333333</v>
      </c>
      <c r="H43" s="534">
        <f t="shared" si="6"/>
        <v>486268.59718625376</v>
      </c>
      <c r="I43" s="522">
        <f t="shared" si="7"/>
        <v>4602288.7908824747</v>
      </c>
      <c r="J43" s="521">
        <f t="shared" si="1"/>
        <v>38414078.817942284</v>
      </c>
      <c r="K43" s="524">
        <f t="shared" si="8"/>
        <v>41778105.235687472</v>
      </c>
      <c r="O43" s="506" t="s">
        <v>42</v>
      </c>
    </row>
    <row r="44" spans="1:15" s="529" customFormat="1" x14ac:dyDescent="0.2">
      <c r="A44" s="503"/>
      <c r="B44" s="525">
        <v>43312</v>
      </c>
      <c r="C44" s="525"/>
      <c r="D44" s="521">
        <f t="shared" si="2"/>
        <v>72192483.439999983</v>
      </c>
      <c r="E44" s="522">
        <f t="shared" si="2"/>
        <v>-29176115.831175227</v>
      </c>
      <c r="F44" s="522">
        <f t="shared" si="0"/>
        <v>43016367.60882476</v>
      </c>
      <c r="G44" s="534">
        <f t="shared" si="5"/>
        <v>-1203208.057333333</v>
      </c>
      <c r="H44" s="534">
        <f t="shared" si="6"/>
        <v>486268.59718625376</v>
      </c>
      <c r="I44" s="522">
        <f t="shared" si="7"/>
        <v>5319228.2510295538</v>
      </c>
      <c r="J44" s="521">
        <f t="shared" si="1"/>
        <v>37697139.357795209</v>
      </c>
      <c r="K44" s="524">
        <f t="shared" si="8"/>
        <v>41364708.692274466</v>
      </c>
    </row>
    <row r="45" spans="1:15" x14ac:dyDescent="0.2">
      <c r="A45" s="503"/>
      <c r="B45" s="525">
        <v>43343</v>
      </c>
      <c r="C45" s="525"/>
      <c r="D45" s="521">
        <f t="shared" si="2"/>
        <v>72192483.439999983</v>
      </c>
      <c r="E45" s="522">
        <f t="shared" si="2"/>
        <v>-29176115.831175227</v>
      </c>
      <c r="F45" s="522">
        <f t="shared" si="0"/>
        <v>43016367.60882476</v>
      </c>
      <c r="G45" s="534">
        <f t="shared" si="5"/>
        <v>-1203208.057333333</v>
      </c>
      <c r="H45" s="534">
        <f t="shared" si="6"/>
        <v>486268.59718625376</v>
      </c>
      <c r="I45" s="522">
        <f t="shared" si="7"/>
        <v>6036167.7111766329</v>
      </c>
      <c r="J45" s="521">
        <f t="shared" si="1"/>
        <v>36980199.897648126</v>
      </c>
      <c r="K45" s="524">
        <f t="shared" si="8"/>
        <v>40891567.193849206</v>
      </c>
    </row>
    <row r="46" spans="1:15" x14ac:dyDescent="0.2">
      <c r="A46" s="503"/>
      <c r="B46" s="525">
        <v>43373</v>
      </c>
      <c r="C46" s="525"/>
      <c r="D46" s="521">
        <f t="shared" si="2"/>
        <v>72192483.439999983</v>
      </c>
      <c r="E46" s="522">
        <f t="shared" si="2"/>
        <v>-29176115.831175227</v>
      </c>
      <c r="F46" s="522">
        <f t="shared" si="0"/>
        <v>43016367.60882476</v>
      </c>
      <c r="G46" s="534">
        <f t="shared" si="5"/>
        <v>-1203208.057333333</v>
      </c>
      <c r="H46" s="534">
        <f t="shared" si="6"/>
        <v>486268.59718625376</v>
      </c>
      <c r="I46" s="522">
        <f t="shared" si="7"/>
        <v>6753107.171323712</v>
      </c>
      <c r="J46" s="521">
        <f t="shared" si="1"/>
        <v>36263260.437501051</v>
      </c>
      <c r="K46" s="524">
        <f>(J34+J46+SUM(J35:J45)*2)/24</f>
        <v>40358680.740411691</v>
      </c>
      <c r="L46" s="529"/>
    </row>
    <row r="47" spans="1:15" x14ac:dyDescent="0.2">
      <c r="A47" s="503"/>
      <c r="B47" s="525">
        <v>43404</v>
      </c>
      <c r="C47" s="525"/>
      <c r="D47" s="521">
        <f t="shared" si="2"/>
        <v>72192483.439999983</v>
      </c>
      <c r="E47" s="522">
        <f t="shared" si="2"/>
        <v>-29176115.831175227</v>
      </c>
      <c r="F47" s="522">
        <f t="shared" si="0"/>
        <v>43016367.60882476</v>
      </c>
      <c r="G47" s="534">
        <f t="shared" si="5"/>
        <v>-1203208.057333333</v>
      </c>
      <c r="H47" s="534">
        <f t="shared" si="6"/>
        <v>486268.59718625376</v>
      </c>
      <c r="I47" s="522">
        <f t="shared" si="7"/>
        <v>7470046.6314707911</v>
      </c>
      <c r="J47" s="521">
        <f t="shared" si="1"/>
        <v>35546320.977353968</v>
      </c>
      <c r="K47" s="524">
        <f>(J35+J47+SUM(J36:J46)*2)/24</f>
        <v>39766049.33196193</v>
      </c>
    </row>
    <row r="48" spans="1:15" x14ac:dyDescent="0.2">
      <c r="A48" s="503"/>
      <c r="B48" s="525">
        <v>43434</v>
      </c>
      <c r="C48" s="525"/>
      <c r="D48" s="521">
        <f t="shared" si="2"/>
        <v>72192483.439999983</v>
      </c>
      <c r="E48" s="522">
        <f t="shared" ref="E48" si="9">E47</f>
        <v>-29176115.831175227</v>
      </c>
      <c r="F48" s="522">
        <f t="shared" si="0"/>
        <v>43016367.60882476</v>
      </c>
      <c r="G48" s="534">
        <f t="shared" si="5"/>
        <v>-1203208.057333333</v>
      </c>
      <c r="H48" s="534">
        <f t="shared" si="6"/>
        <v>486268.59718625376</v>
      </c>
      <c r="I48" s="522">
        <f t="shared" si="7"/>
        <v>8186986.0916178701</v>
      </c>
      <c r="J48" s="521">
        <f t="shared" si="1"/>
        <v>34829381.517206892</v>
      </c>
      <c r="K48" s="524">
        <f t="shared" si="8"/>
        <v>39113672.968499906</v>
      </c>
      <c r="L48" s="529"/>
    </row>
    <row r="49" spans="1:16" s="529" customFormat="1" x14ac:dyDescent="0.2">
      <c r="A49" s="503"/>
      <c r="B49" s="523">
        <v>43465</v>
      </c>
      <c r="C49" s="525"/>
      <c r="D49" s="539">
        <f t="shared" si="2"/>
        <v>72192483.439999983</v>
      </c>
      <c r="E49" s="522">
        <f t="shared" ref="E49:E97" si="10">E48</f>
        <v>-29176115.831175227</v>
      </c>
      <c r="F49" s="522">
        <f t="shared" si="0"/>
        <v>43016367.60882476</v>
      </c>
      <c r="G49" s="534">
        <f t="shared" si="5"/>
        <v>-1203208.057333333</v>
      </c>
      <c r="H49" s="534">
        <f t="shared" si="6"/>
        <v>486268.59718625376</v>
      </c>
      <c r="I49" s="522">
        <f t="shared" si="7"/>
        <v>8903925.5517649483</v>
      </c>
      <c r="J49" s="521">
        <f t="shared" si="1"/>
        <v>34112442.05705981</v>
      </c>
      <c r="K49" s="524">
        <f t="shared" si="8"/>
        <v>38414078.817942284</v>
      </c>
    </row>
    <row r="50" spans="1:16" s="529" customFormat="1" x14ac:dyDescent="0.2">
      <c r="A50" s="503"/>
      <c r="B50" s="525">
        <v>43496</v>
      </c>
      <c r="C50" s="525"/>
      <c r="D50" s="521">
        <f t="shared" si="2"/>
        <v>72192483.439999983</v>
      </c>
      <c r="E50" s="522">
        <f t="shared" si="10"/>
        <v>-29176115.831175227</v>
      </c>
      <c r="F50" s="522">
        <f t="shared" ref="F50:F73" si="11">SUM(D50:E50)</f>
        <v>43016367.60882476</v>
      </c>
      <c r="G50" s="534">
        <f t="shared" si="5"/>
        <v>-1203208.057333333</v>
      </c>
      <c r="H50" s="534">
        <f t="shared" si="6"/>
        <v>486268.59718625376</v>
      </c>
      <c r="I50" s="522">
        <f t="shared" si="7"/>
        <v>9620865.0119120274</v>
      </c>
      <c r="J50" s="521">
        <f t="shared" si="1"/>
        <v>33395502.596912734</v>
      </c>
      <c r="K50" s="524">
        <f>(J38+J50+SUM(J39:J49)*2)/24</f>
        <v>37697139.357795216</v>
      </c>
    </row>
    <row r="51" spans="1:16" x14ac:dyDescent="0.2">
      <c r="A51" s="503"/>
      <c r="B51" s="525">
        <v>43524</v>
      </c>
      <c r="C51" s="525"/>
      <c r="D51" s="521">
        <f t="shared" si="2"/>
        <v>72192483.439999983</v>
      </c>
      <c r="E51" s="522">
        <f t="shared" si="10"/>
        <v>-29176115.831175227</v>
      </c>
      <c r="F51" s="522">
        <f t="shared" si="11"/>
        <v>43016367.60882476</v>
      </c>
      <c r="G51" s="534">
        <f t="shared" si="5"/>
        <v>-1203208.057333333</v>
      </c>
      <c r="H51" s="534">
        <f t="shared" si="6"/>
        <v>486268.59718625376</v>
      </c>
      <c r="I51" s="522">
        <f t="shared" si="7"/>
        <v>10337804.472059106</v>
      </c>
      <c r="J51" s="521">
        <f t="shared" si="1"/>
        <v>32678563.136765651</v>
      </c>
      <c r="K51" s="524">
        <f t="shared" si="8"/>
        <v>36980199.897648133</v>
      </c>
    </row>
    <row r="52" spans="1:16" x14ac:dyDescent="0.2">
      <c r="A52" s="503"/>
      <c r="B52" s="525">
        <v>43555</v>
      </c>
      <c r="C52" s="525"/>
      <c r="D52" s="521">
        <f t="shared" si="2"/>
        <v>72192483.439999983</v>
      </c>
      <c r="E52" s="522">
        <f t="shared" si="10"/>
        <v>-29176115.831175227</v>
      </c>
      <c r="F52" s="522">
        <f t="shared" si="11"/>
        <v>43016367.60882476</v>
      </c>
      <c r="G52" s="534">
        <f t="shared" si="5"/>
        <v>-1203208.057333333</v>
      </c>
      <c r="H52" s="534">
        <f t="shared" si="6"/>
        <v>486268.59718625376</v>
      </c>
      <c r="I52" s="522">
        <f t="shared" si="7"/>
        <v>11054743.932206186</v>
      </c>
      <c r="J52" s="521">
        <f t="shared" si="1"/>
        <v>31961623.676618576</v>
      </c>
      <c r="K52" s="524">
        <f t="shared" si="8"/>
        <v>36263260.437501051</v>
      </c>
    </row>
    <row r="53" spans="1:16" x14ac:dyDescent="0.2">
      <c r="A53" s="503"/>
      <c r="B53" s="525">
        <v>43585</v>
      </c>
      <c r="C53" s="525"/>
      <c r="D53" s="521">
        <f t="shared" si="2"/>
        <v>72192483.439999983</v>
      </c>
      <c r="E53" s="522">
        <f t="shared" si="10"/>
        <v>-29176115.831175227</v>
      </c>
      <c r="F53" s="522">
        <f t="shared" si="11"/>
        <v>43016367.60882476</v>
      </c>
      <c r="G53" s="534">
        <f t="shared" si="5"/>
        <v>-1203208.057333333</v>
      </c>
      <c r="H53" s="534">
        <f t="shared" si="6"/>
        <v>486268.59718625376</v>
      </c>
      <c r="I53" s="522">
        <f t="shared" si="7"/>
        <v>11771683.392353265</v>
      </c>
      <c r="J53" s="521">
        <f t="shared" si="1"/>
        <v>31244684.216471493</v>
      </c>
      <c r="K53" s="524">
        <f t="shared" si="8"/>
        <v>35546320.977353975</v>
      </c>
    </row>
    <row r="54" spans="1:16" x14ac:dyDescent="0.2">
      <c r="A54" s="503"/>
      <c r="B54" s="525">
        <v>43616</v>
      </c>
      <c r="C54" s="525"/>
      <c r="D54" s="521">
        <f t="shared" si="2"/>
        <v>72192483.439999983</v>
      </c>
      <c r="E54" s="522">
        <f t="shared" si="10"/>
        <v>-29176115.831175227</v>
      </c>
      <c r="F54" s="522">
        <f t="shared" si="11"/>
        <v>43016367.60882476</v>
      </c>
      <c r="G54" s="534">
        <f t="shared" si="5"/>
        <v>-1203208.057333333</v>
      </c>
      <c r="H54" s="534">
        <f t="shared" si="6"/>
        <v>486268.59718625376</v>
      </c>
      <c r="I54" s="522">
        <f t="shared" si="7"/>
        <v>12488622.852500344</v>
      </c>
      <c r="J54" s="521">
        <f t="shared" si="1"/>
        <v>30527744.756324418</v>
      </c>
      <c r="K54" s="524">
        <f t="shared" si="8"/>
        <v>34829381.517206892</v>
      </c>
      <c r="L54" s="529"/>
    </row>
    <row r="55" spans="1:16" s="529" customFormat="1" x14ac:dyDescent="0.2">
      <c r="A55" s="503"/>
      <c r="B55" s="525">
        <v>43646</v>
      </c>
      <c r="C55" s="525"/>
      <c r="D55" s="521">
        <f t="shared" si="2"/>
        <v>72192483.439999983</v>
      </c>
      <c r="E55" s="522">
        <f t="shared" si="10"/>
        <v>-29176115.831175227</v>
      </c>
      <c r="F55" s="522">
        <f t="shared" si="11"/>
        <v>43016367.60882476</v>
      </c>
      <c r="G55" s="534">
        <f t="shared" si="5"/>
        <v>-1203208.057333333</v>
      </c>
      <c r="H55" s="534">
        <f t="shared" si="6"/>
        <v>486268.59718625376</v>
      </c>
      <c r="I55" s="522">
        <f t="shared" si="7"/>
        <v>13205562.312647423</v>
      </c>
      <c r="J55" s="521">
        <f t="shared" si="1"/>
        <v>29810805.296177335</v>
      </c>
      <c r="K55" s="524">
        <f t="shared" si="8"/>
        <v>34112442.057059817</v>
      </c>
      <c r="M55" s="506"/>
      <c r="N55" s="506"/>
      <c r="O55" s="506"/>
      <c r="P55" s="522"/>
    </row>
    <row r="56" spans="1:16" ht="15" x14ac:dyDescent="0.35">
      <c r="A56" s="503"/>
      <c r="B56" s="525">
        <v>43677</v>
      </c>
      <c r="C56" s="525"/>
      <c r="D56" s="521">
        <f t="shared" si="2"/>
        <v>72192483.439999983</v>
      </c>
      <c r="E56" s="522">
        <f t="shared" si="10"/>
        <v>-29176115.831175227</v>
      </c>
      <c r="F56" s="522">
        <f t="shared" si="11"/>
        <v>43016367.60882476</v>
      </c>
      <c r="G56" s="534">
        <f t="shared" si="5"/>
        <v>-1203208.057333333</v>
      </c>
      <c r="H56" s="534">
        <f t="shared" si="6"/>
        <v>486268.59718625376</v>
      </c>
      <c r="I56" s="522">
        <f t="shared" si="7"/>
        <v>13922501.772794502</v>
      </c>
      <c r="J56" s="521">
        <f t="shared" si="1"/>
        <v>29093865.83603026</v>
      </c>
      <c r="K56" s="524">
        <f t="shared" si="8"/>
        <v>33395502.59691273</v>
      </c>
      <c r="P56" s="536"/>
    </row>
    <row r="57" spans="1:16" x14ac:dyDescent="0.2">
      <c r="A57" s="503"/>
      <c r="B57" s="525">
        <v>43708</v>
      </c>
      <c r="C57" s="525"/>
      <c r="D57" s="521">
        <f t="shared" si="2"/>
        <v>72192483.439999983</v>
      </c>
      <c r="E57" s="522">
        <f t="shared" si="10"/>
        <v>-29176115.831175227</v>
      </c>
      <c r="F57" s="522">
        <f t="shared" si="11"/>
        <v>43016367.60882476</v>
      </c>
      <c r="G57" s="534">
        <f t="shared" si="5"/>
        <v>-1203208.057333333</v>
      </c>
      <c r="H57" s="534">
        <f t="shared" si="6"/>
        <v>486268.59718625376</v>
      </c>
      <c r="I57" s="522">
        <f t="shared" si="7"/>
        <v>14639441.232941581</v>
      </c>
      <c r="J57" s="521">
        <f t="shared" si="1"/>
        <v>28376926.375883177</v>
      </c>
      <c r="K57" s="524">
        <f>(J45+J57+SUM(J46:J56)*2)/24</f>
        <v>32678563.136765655</v>
      </c>
      <c r="P57" s="522"/>
    </row>
    <row r="58" spans="1:16" x14ac:dyDescent="0.2">
      <c r="A58" s="503"/>
      <c r="B58" s="525">
        <v>43738</v>
      </c>
      <c r="C58" s="525"/>
      <c r="D58" s="521">
        <f t="shared" si="2"/>
        <v>72192483.439999983</v>
      </c>
      <c r="E58" s="522">
        <f t="shared" si="10"/>
        <v>-29176115.831175227</v>
      </c>
      <c r="F58" s="522">
        <f t="shared" si="11"/>
        <v>43016367.60882476</v>
      </c>
      <c r="G58" s="534">
        <f t="shared" si="5"/>
        <v>-1203208.057333333</v>
      </c>
      <c r="H58" s="534">
        <f t="shared" si="6"/>
        <v>486268.59718625376</v>
      </c>
      <c r="I58" s="522">
        <f t="shared" si="7"/>
        <v>15356380.69308866</v>
      </c>
      <c r="J58" s="521">
        <f t="shared" si="1"/>
        <v>27659986.915736102</v>
      </c>
      <c r="K58" s="524">
        <f t="shared" si="8"/>
        <v>31961623.676618572</v>
      </c>
      <c r="L58" s="529"/>
    </row>
    <row r="59" spans="1:16" s="529" customFormat="1" x14ac:dyDescent="0.2">
      <c r="A59" s="503"/>
      <c r="B59" s="525">
        <v>43769</v>
      </c>
      <c r="C59" s="525"/>
      <c r="D59" s="521">
        <f t="shared" si="2"/>
        <v>72192483.439999983</v>
      </c>
      <c r="E59" s="522">
        <f t="shared" si="10"/>
        <v>-29176115.831175227</v>
      </c>
      <c r="F59" s="522">
        <f t="shared" si="11"/>
        <v>43016367.60882476</v>
      </c>
      <c r="G59" s="534">
        <f t="shared" si="5"/>
        <v>-1203208.057333333</v>
      </c>
      <c r="H59" s="534">
        <f t="shared" si="6"/>
        <v>486268.59718625376</v>
      </c>
      <c r="I59" s="522">
        <f t="shared" si="7"/>
        <v>16073320.153235739</v>
      </c>
      <c r="J59" s="521">
        <f t="shared" si="1"/>
        <v>26943047.455589019</v>
      </c>
      <c r="K59" s="524">
        <f t="shared" si="8"/>
        <v>31244684.216471493</v>
      </c>
      <c r="M59" s="506"/>
      <c r="N59" s="506"/>
      <c r="O59" s="506"/>
      <c r="P59" s="506"/>
    </row>
    <row r="60" spans="1:16" x14ac:dyDescent="0.2">
      <c r="A60" s="505"/>
      <c r="B60" s="525">
        <v>43799</v>
      </c>
      <c r="C60" s="526"/>
      <c r="D60" s="521">
        <f t="shared" si="2"/>
        <v>72192483.439999983</v>
      </c>
      <c r="E60" s="522">
        <f t="shared" si="10"/>
        <v>-29176115.831175227</v>
      </c>
      <c r="F60" s="522">
        <f t="shared" si="11"/>
        <v>43016367.60882476</v>
      </c>
      <c r="G60" s="534">
        <f t="shared" si="5"/>
        <v>-1203208.057333333</v>
      </c>
      <c r="H60" s="534">
        <f t="shared" si="6"/>
        <v>486268.59718625376</v>
      </c>
      <c r="I60" s="522">
        <f t="shared" si="7"/>
        <v>16790259.61338282</v>
      </c>
      <c r="J60" s="521">
        <f t="shared" si="1"/>
        <v>26226107.99544194</v>
      </c>
      <c r="K60" s="524">
        <f t="shared" si="8"/>
        <v>30527744.75632441</v>
      </c>
    </row>
    <row r="61" spans="1:16" x14ac:dyDescent="0.2">
      <c r="A61" s="503"/>
      <c r="B61" s="523">
        <v>43830</v>
      </c>
      <c r="C61" s="525"/>
      <c r="D61" s="521">
        <f t="shared" si="2"/>
        <v>72192483.439999983</v>
      </c>
      <c r="E61" s="522">
        <f t="shared" si="10"/>
        <v>-29176115.831175227</v>
      </c>
      <c r="F61" s="522">
        <f t="shared" si="11"/>
        <v>43016367.60882476</v>
      </c>
      <c r="G61" s="534">
        <f t="shared" si="5"/>
        <v>-1203208.057333333</v>
      </c>
      <c r="H61" s="534">
        <f t="shared" si="6"/>
        <v>486268.59718625376</v>
      </c>
      <c r="I61" s="522">
        <f t="shared" si="7"/>
        <v>17507199.073529899</v>
      </c>
      <c r="J61" s="521">
        <f t="shared" si="1"/>
        <v>25509168.535294861</v>
      </c>
      <c r="K61" s="524">
        <f t="shared" si="8"/>
        <v>29810805.296177328</v>
      </c>
    </row>
    <row r="62" spans="1:16" x14ac:dyDescent="0.2">
      <c r="A62" s="503"/>
      <c r="B62" s="525">
        <v>43861</v>
      </c>
      <c r="C62" s="525"/>
      <c r="D62" s="521">
        <f t="shared" si="2"/>
        <v>72192483.439999983</v>
      </c>
      <c r="E62" s="522">
        <f t="shared" si="10"/>
        <v>-29176115.831175227</v>
      </c>
      <c r="F62" s="522">
        <f t="shared" si="11"/>
        <v>43016367.60882476</v>
      </c>
      <c r="G62" s="534">
        <f t="shared" si="5"/>
        <v>-1203208.057333333</v>
      </c>
      <c r="H62" s="534">
        <f t="shared" si="6"/>
        <v>486268.59718625376</v>
      </c>
      <c r="I62" s="522">
        <f t="shared" si="7"/>
        <v>18224138.533676978</v>
      </c>
      <c r="J62" s="521">
        <f t="shared" si="1"/>
        <v>24792229.075147782</v>
      </c>
      <c r="K62" s="524">
        <f t="shared" si="8"/>
        <v>29093865.836030256</v>
      </c>
    </row>
    <row r="63" spans="1:16" x14ac:dyDescent="0.2">
      <c r="A63" s="503"/>
      <c r="B63" s="525">
        <v>43889</v>
      </c>
      <c r="C63" s="533"/>
      <c r="D63" s="521">
        <f t="shared" si="2"/>
        <v>72192483.439999983</v>
      </c>
      <c r="E63" s="522">
        <f t="shared" si="10"/>
        <v>-29176115.831175227</v>
      </c>
      <c r="F63" s="522">
        <f t="shared" si="11"/>
        <v>43016367.60882476</v>
      </c>
      <c r="G63" s="534">
        <f t="shared" si="5"/>
        <v>-1203208.057333333</v>
      </c>
      <c r="H63" s="534">
        <f t="shared" si="6"/>
        <v>486268.59718625376</v>
      </c>
      <c r="I63" s="522">
        <f t="shared" si="7"/>
        <v>18941077.993824057</v>
      </c>
      <c r="J63" s="521">
        <f t="shared" si="1"/>
        <v>24075289.615000702</v>
      </c>
      <c r="K63" s="524">
        <f t="shared" si="8"/>
        <v>28376926.375883177</v>
      </c>
      <c r="L63" s="529"/>
    </row>
    <row r="64" spans="1:16" x14ac:dyDescent="0.2">
      <c r="A64" s="503"/>
      <c r="B64" s="525">
        <v>43921</v>
      </c>
      <c r="C64" s="533"/>
      <c r="D64" s="521">
        <f t="shared" si="2"/>
        <v>72192483.439999983</v>
      </c>
      <c r="E64" s="522">
        <f t="shared" si="10"/>
        <v>-29176115.831175227</v>
      </c>
      <c r="F64" s="522">
        <f t="shared" si="11"/>
        <v>43016367.60882476</v>
      </c>
      <c r="G64" s="534">
        <f t="shared" si="5"/>
        <v>-1203208.057333333</v>
      </c>
      <c r="H64" s="534">
        <f t="shared" si="6"/>
        <v>486268.59718625376</v>
      </c>
      <c r="I64" s="522">
        <f t="shared" si="7"/>
        <v>19658017.453971136</v>
      </c>
      <c r="J64" s="521">
        <f t="shared" si="1"/>
        <v>23358350.154853623</v>
      </c>
      <c r="K64" s="524">
        <f t="shared" si="8"/>
        <v>27659986.915736105</v>
      </c>
    </row>
    <row r="65" spans="1:13" x14ac:dyDescent="0.2">
      <c r="A65" s="503"/>
      <c r="B65" s="525">
        <v>43951</v>
      </c>
      <c r="C65" s="533"/>
      <c r="D65" s="521">
        <f t="shared" si="2"/>
        <v>72192483.439999983</v>
      </c>
      <c r="E65" s="522">
        <f t="shared" si="10"/>
        <v>-29176115.831175227</v>
      </c>
      <c r="F65" s="522">
        <f t="shared" si="11"/>
        <v>43016367.60882476</v>
      </c>
      <c r="G65" s="534">
        <f t="shared" si="5"/>
        <v>-1203208.057333333</v>
      </c>
      <c r="H65" s="534">
        <f t="shared" si="6"/>
        <v>486268.59718625376</v>
      </c>
      <c r="I65" s="522">
        <f t="shared" si="7"/>
        <v>20374956.914118215</v>
      </c>
      <c r="J65" s="521">
        <f t="shared" si="1"/>
        <v>22641410.694706544</v>
      </c>
      <c r="K65" s="524">
        <f t="shared" si="8"/>
        <v>26943047.455589022</v>
      </c>
    </row>
    <row r="66" spans="1:13" x14ac:dyDescent="0.2">
      <c r="B66" s="598">
        <v>43982</v>
      </c>
      <c r="C66" s="614"/>
      <c r="D66" s="600">
        <f t="shared" si="2"/>
        <v>72192483.439999983</v>
      </c>
      <c r="E66" s="601">
        <f t="shared" si="10"/>
        <v>-29176115.831175227</v>
      </c>
      <c r="F66" s="601">
        <f t="shared" si="11"/>
        <v>43016367.60882476</v>
      </c>
      <c r="G66" s="602">
        <f t="shared" si="5"/>
        <v>-1203208.057333333</v>
      </c>
      <c r="H66" s="602">
        <f t="shared" si="6"/>
        <v>486268.59718625376</v>
      </c>
      <c r="I66" s="601">
        <f t="shared" si="7"/>
        <v>21091896.374265295</v>
      </c>
      <c r="J66" s="600">
        <f t="shared" si="1"/>
        <v>21924471.234559465</v>
      </c>
      <c r="K66" s="603">
        <f t="shared" si="8"/>
        <v>26226107.995441943</v>
      </c>
      <c r="L66" s="529"/>
      <c r="M66" s="529"/>
    </row>
    <row r="67" spans="1:13" x14ac:dyDescent="0.2">
      <c r="B67" s="604">
        <v>44012</v>
      </c>
      <c r="C67" s="615"/>
      <c r="D67" s="521">
        <f t="shared" si="2"/>
        <v>72192483.439999983</v>
      </c>
      <c r="E67" s="522">
        <f t="shared" si="10"/>
        <v>-29176115.831175227</v>
      </c>
      <c r="F67" s="522">
        <f t="shared" si="11"/>
        <v>43016367.60882476</v>
      </c>
      <c r="G67" s="534">
        <f t="shared" si="5"/>
        <v>-1203208.057333333</v>
      </c>
      <c r="H67" s="534">
        <f t="shared" si="6"/>
        <v>486268.59718625376</v>
      </c>
      <c r="I67" s="522">
        <f t="shared" si="7"/>
        <v>21808835.834412374</v>
      </c>
      <c r="J67" s="521">
        <f t="shared" si="1"/>
        <v>21207531.774412386</v>
      </c>
      <c r="K67" s="605">
        <f t="shared" si="8"/>
        <v>25509168.535294861</v>
      </c>
      <c r="L67" s="529"/>
      <c r="M67" s="529"/>
    </row>
    <row r="68" spans="1:13" x14ac:dyDescent="0.2">
      <c r="B68" s="604">
        <v>44043</v>
      </c>
      <c r="C68" s="615"/>
      <c r="D68" s="521">
        <f t="shared" si="2"/>
        <v>72192483.439999983</v>
      </c>
      <c r="E68" s="522">
        <f t="shared" si="10"/>
        <v>-29176115.831175227</v>
      </c>
      <c r="F68" s="522">
        <f t="shared" si="11"/>
        <v>43016367.60882476</v>
      </c>
      <c r="G68" s="534">
        <f t="shared" si="5"/>
        <v>-1203208.057333333</v>
      </c>
      <c r="H68" s="534">
        <f t="shared" si="6"/>
        <v>486268.59718625376</v>
      </c>
      <c r="I68" s="522">
        <f t="shared" si="7"/>
        <v>22525775.294559453</v>
      </c>
      <c r="J68" s="521">
        <f t="shared" si="1"/>
        <v>20490592.314265307</v>
      </c>
      <c r="K68" s="605">
        <f>(J56+J68+SUM(J57:J67)*2)/24</f>
        <v>24792229.075147782</v>
      </c>
      <c r="L68" s="529"/>
      <c r="M68" s="529"/>
    </row>
    <row r="69" spans="1:13" x14ac:dyDescent="0.2">
      <c r="B69" s="604">
        <v>44074</v>
      </c>
      <c r="C69" s="615"/>
      <c r="D69" s="521">
        <f t="shared" si="2"/>
        <v>72192483.439999983</v>
      </c>
      <c r="E69" s="522">
        <f t="shared" si="10"/>
        <v>-29176115.831175227</v>
      </c>
      <c r="F69" s="522">
        <f t="shared" si="11"/>
        <v>43016367.60882476</v>
      </c>
      <c r="G69" s="534">
        <f t="shared" si="5"/>
        <v>-1203208.057333333</v>
      </c>
      <c r="H69" s="534">
        <f t="shared" si="6"/>
        <v>486268.59718625376</v>
      </c>
      <c r="I69" s="522">
        <f t="shared" si="7"/>
        <v>23242714.754706532</v>
      </c>
      <c r="J69" s="521">
        <f t="shared" si="1"/>
        <v>19773652.854118228</v>
      </c>
      <c r="K69" s="605">
        <f t="shared" si="8"/>
        <v>24075289.615000706</v>
      </c>
      <c r="L69" s="529"/>
      <c r="M69" s="529"/>
    </row>
    <row r="70" spans="1:13" x14ac:dyDescent="0.2">
      <c r="B70" s="604">
        <v>44104</v>
      </c>
      <c r="C70" s="615"/>
      <c r="D70" s="521">
        <f t="shared" si="2"/>
        <v>72192483.439999983</v>
      </c>
      <c r="E70" s="522">
        <f t="shared" si="10"/>
        <v>-29176115.831175227</v>
      </c>
      <c r="F70" s="522">
        <f t="shared" si="11"/>
        <v>43016367.60882476</v>
      </c>
      <c r="G70" s="534">
        <f t="shared" si="5"/>
        <v>-1203208.057333333</v>
      </c>
      <c r="H70" s="534">
        <f t="shared" si="6"/>
        <v>486268.59718625376</v>
      </c>
      <c r="I70" s="522">
        <f t="shared" si="7"/>
        <v>23959654.214853611</v>
      </c>
      <c r="J70" s="521">
        <f t="shared" si="1"/>
        <v>19056713.393971149</v>
      </c>
      <c r="K70" s="605">
        <f t="shared" si="8"/>
        <v>23358350.154853627</v>
      </c>
      <c r="L70" s="529"/>
      <c r="M70" s="529"/>
    </row>
    <row r="71" spans="1:13" x14ac:dyDescent="0.2">
      <c r="B71" s="604">
        <v>44135</v>
      </c>
      <c r="C71" s="615"/>
      <c r="D71" s="521">
        <f t="shared" si="2"/>
        <v>72192483.439999983</v>
      </c>
      <c r="E71" s="522">
        <f t="shared" si="10"/>
        <v>-29176115.831175227</v>
      </c>
      <c r="F71" s="522">
        <f t="shared" si="11"/>
        <v>43016367.60882476</v>
      </c>
      <c r="G71" s="534">
        <f t="shared" si="5"/>
        <v>-1203208.057333333</v>
      </c>
      <c r="H71" s="534">
        <f t="shared" si="6"/>
        <v>486268.59718625376</v>
      </c>
      <c r="I71" s="522">
        <f t="shared" si="7"/>
        <v>24676593.67500069</v>
      </c>
      <c r="J71" s="521">
        <f t="shared" si="1"/>
        <v>18339773.93382407</v>
      </c>
      <c r="K71" s="605">
        <f t="shared" si="8"/>
        <v>22641410.694706544</v>
      </c>
      <c r="L71" s="529"/>
      <c r="M71" s="529"/>
    </row>
    <row r="72" spans="1:13" x14ac:dyDescent="0.2">
      <c r="B72" s="604">
        <v>44165</v>
      </c>
      <c r="C72" s="615"/>
      <c r="D72" s="521">
        <f t="shared" si="2"/>
        <v>72192483.439999983</v>
      </c>
      <c r="E72" s="522">
        <f t="shared" si="10"/>
        <v>-29176115.831175227</v>
      </c>
      <c r="F72" s="522">
        <f t="shared" si="11"/>
        <v>43016367.60882476</v>
      </c>
      <c r="G72" s="534">
        <f t="shared" si="5"/>
        <v>-1203208.057333333</v>
      </c>
      <c r="H72" s="534">
        <f t="shared" si="6"/>
        <v>486268.59718625376</v>
      </c>
      <c r="I72" s="522">
        <f t="shared" si="7"/>
        <v>25393533.135147769</v>
      </c>
      <c r="J72" s="521">
        <f t="shared" si="1"/>
        <v>17622834.473676991</v>
      </c>
      <c r="K72" s="605">
        <f t="shared" si="8"/>
        <v>21924471.234559465</v>
      </c>
      <c r="L72" s="529"/>
      <c r="M72" s="529"/>
    </row>
    <row r="73" spans="1:13" x14ac:dyDescent="0.2">
      <c r="B73" s="606">
        <v>44196</v>
      </c>
      <c r="C73" s="615"/>
      <c r="D73" s="521">
        <f t="shared" si="2"/>
        <v>72192483.439999983</v>
      </c>
      <c r="E73" s="522">
        <f t="shared" si="10"/>
        <v>-29176115.831175227</v>
      </c>
      <c r="F73" s="522">
        <f t="shared" si="11"/>
        <v>43016367.60882476</v>
      </c>
      <c r="G73" s="534">
        <f t="shared" si="5"/>
        <v>-1203208.057333333</v>
      </c>
      <c r="H73" s="534">
        <f t="shared" si="6"/>
        <v>486268.59718625376</v>
      </c>
      <c r="I73" s="522">
        <f t="shared" si="7"/>
        <v>26110472.595294848</v>
      </c>
      <c r="J73" s="521">
        <f t="shared" si="1"/>
        <v>16905895.013529912</v>
      </c>
      <c r="K73" s="605">
        <f t="shared" si="8"/>
        <v>21207531.774412386</v>
      </c>
      <c r="L73" s="529"/>
      <c r="M73" s="529"/>
    </row>
    <row r="74" spans="1:13" x14ac:dyDescent="0.2">
      <c r="B74" s="604">
        <v>44227</v>
      </c>
      <c r="C74" s="615"/>
      <c r="D74" s="521">
        <f t="shared" si="2"/>
        <v>72192483.439999983</v>
      </c>
      <c r="E74" s="522">
        <f t="shared" si="10"/>
        <v>-29176115.831175227</v>
      </c>
      <c r="F74" s="522">
        <f t="shared" ref="F74:F84" si="12">SUM(D74:E74)</f>
        <v>43016367.60882476</v>
      </c>
      <c r="G74" s="534">
        <f t="shared" si="5"/>
        <v>-1203208.057333333</v>
      </c>
      <c r="H74" s="534">
        <f t="shared" si="6"/>
        <v>486268.59718625376</v>
      </c>
      <c r="I74" s="522">
        <f t="shared" si="7"/>
        <v>26827412.055441927</v>
      </c>
      <c r="J74" s="521">
        <f t="shared" si="1"/>
        <v>16188955.553382833</v>
      </c>
      <c r="K74" s="605">
        <f t="shared" si="8"/>
        <v>20490592.314265307</v>
      </c>
      <c r="L74" s="529"/>
      <c r="M74" s="529"/>
    </row>
    <row r="75" spans="1:13" x14ac:dyDescent="0.2">
      <c r="B75" s="607">
        <v>44255</v>
      </c>
      <c r="C75" s="615"/>
      <c r="D75" s="521">
        <f t="shared" si="2"/>
        <v>72192483.439999983</v>
      </c>
      <c r="E75" s="522">
        <f t="shared" si="10"/>
        <v>-29176115.831175227</v>
      </c>
      <c r="F75" s="522">
        <f t="shared" si="12"/>
        <v>43016367.60882476</v>
      </c>
      <c r="G75" s="534">
        <f t="shared" si="5"/>
        <v>-1203208.057333333</v>
      </c>
      <c r="H75" s="534">
        <f t="shared" si="6"/>
        <v>486268.59718625376</v>
      </c>
      <c r="I75" s="522">
        <f t="shared" si="7"/>
        <v>27544351.515589006</v>
      </c>
      <c r="J75" s="521">
        <f t="shared" si="1"/>
        <v>15472016.093235753</v>
      </c>
      <c r="K75" s="605">
        <f t="shared" si="8"/>
        <v>19773652.854118224</v>
      </c>
      <c r="L75" s="529"/>
      <c r="M75" s="529"/>
    </row>
    <row r="76" spans="1:13" x14ac:dyDescent="0.2">
      <c r="B76" s="604">
        <v>44286</v>
      </c>
      <c r="C76" s="615"/>
      <c r="D76" s="521">
        <f t="shared" si="2"/>
        <v>72192483.439999983</v>
      </c>
      <c r="E76" s="522">
        <f t="shared" si="10"/>
        <v>-29176115.831175227</v>
      </c>
      <c r="F76" s="522">
        <f t="shared" si="12"/>
        <v>43016367.60882476</v>
      </c>
      <c r="G76" s="534">
        <f t="shared" si="5"/>
        <v>-1203208.057333333</v>
      </c>
      <c r="H76" s="534">
        <f t="shared" si="6"/>
        <v>486268.59718625376</v>
      </c>
      <c r="I76" s="522">
        <f t="shared" si="7"/>
        <v>28261290.975736085</v>
      </c>
      <c r="J76" s="521">
        <f t="shared" si="1"/>
        <v>14755076.633088674</v>
      </c>
      <c r="K76" s="605">
        <f t="shared" si="8"/>
        <v>19056713.393971149</v>
      </c>
      <c r="L76" s="529"/>
      <c r="M76" s="529"/>
    </row>
    <row r="77" spans="1:13" x14ac:dyDescent="0.2">
      <c r="B77" s="608">
        <v>44316</v>
      </c>
      <c r="C77" s="616"/>
      <c r="D77" s="610">
        <f t="shared" si="2"/>
        <v>72192483.439999983</v>
      </c>
      <c r="E77" s="611">
        <f t="shared" si="10"/>
        <v>-29176115.831175227</v>
      </c>
      <c r="F77" s="611">
        <f t="shared" si="12"/>
        <v>43016367.60882476</v>
      </c>
      <c r="G77" s="612">
        <f t="shared" si="5"/>
        <v>-1203208.057333333</v>
      </c>
      <c r="H77" s="612">
        <f t="shared" si="6"/>
        <v>486268.59718625376</v>
      </c>
      <c r="I77" s="611">
        <f t="shared" si="7"/>
        <v>28978230.435883164</v>
      </c>
      <c r="J77" s="610">
        <f t="shared" si="1"/>
        <v>14038137.172941595</v>
      </c>
      <c r="K77" s="613">
        <f t="shared" si="8"/>
        <v>18339773.93382407</v>
      </c>
      <c r="L77" s="529"/>
      <c r="M77" s="529"/>
    </row>
    <row r="78" spans="1:13" x14ac:dyDescent="0.2">
      <c r="B78" s="525">
        <v>44347</v>
      </c>
      <c r="C78" s="529"/>
      <c r="D78" s="521">
        <f t="shared" si="2"/>
        <v>72192483.439999983</v>
      </c>
      <c r="E78" s="522">
        <f t="shared" si="10"/>
        <v>-29176115.831175227</v>
      </c>
      <c r="F78" s="522">
        <f t="shared" si="12"/>
        <v>43016367.60882476</v>
      </c>
      <c r="G78" s="534">
        <f t="shared" si="5"/>
        <v>-1203208.057333333</v>
      </c>
      <c r="H78" s="534">
        <f t="shared" si="6"/>
        <v>486268.59718625376</v>
      </c>
      <c r="I78" s="522">
        <f t="shared" si="7"/>
        <v>29695169.896030243</v>
      </c>
      <c r="J78" s="521">
        <f t="shared" si="1"/>
        <v>13321197.712794516</v>
      </c>
      <c r="K78" s="524">
        <f t="shared" si="8"/>
        <v>17622834.473676991</v>
      </c>
      <c r="L78" s="529"/>
      <c r="M78" s="529"/>
    </row>
    <row r="79" spans="1:13" x14ac:dyDescent="0.2">
      <c r="B79" s="525">
        <v>44377</v>
      </c>
      <c r="C79" s="529"/>
      <c r="D79" s="521">
        <f t="shared" si="2"/>
        <v>72192483.439999983</v>
      </c>
      <c r="E79" s="522">
        <f t="shared" si="10"/>
        <v>-29176115.831175227</v>
      </c>
      <c r="F79" s="522">
        <f t="shared" si="12"/>
        <v>43016367.60882476</v>
      </c>
      <c r="G79" s="534">
        <f t="shared" si="5"/>
        <v>-1203208.057333333</v>
      </c>
      <c r="H79" s="534">
        <f t="shared" si="6"/>
        <v>486268.59718625376</v>
      </c>
      <c r="I79" s="522">
        <f t="shared" si="7"/>
        <v>30412109.356177323</v>
      </c>
      <c r="J79" s="521">
        <f t="shared" si="1"/>
        <v>12604258.252647437</v>
      </c>
      <c r="K79" s="524">
        <f t="shared" si="8"/>
        <v>16905895.013529912</v>
      </c>
      <c r="L79" s="529"/>
      <c r="M79" s="529"/>
    </row>
    <row r="80" spans="1:13" x14ac:dyDescent="0.2">
      <c r="B80" s="525">
        <v>44408</v>
      </c>
      <c r="C80" s="529"/>
      <c r="D80" s="521">
        <f t="shared" si="2"/>
        <v>72192483.439999983</v>
      </c>
      <c r="E80" s="522">
        <f t="shared" si="10"/>
        <v>-29176115.831175227</v>
      </c>
      <c r="F80" s="522">
        <f t="shared" si="12"/>
        <v>43016367.60882476</v>
      </c>
      <c r="G80" s="534">
        <f t="shared" si="5"/>
        <v>-1203208.057333333</v>
      </c>
      <c r="H80" s="534">
        <f t="shared" si="6"/>
        <v>486268.59718625376</v>
      </c>
      <c r="I80" s="522">
        <f t="shared" si="7"/>
        <v>31129048.816324402</v>
      </c>
      <c r="J80" s="521">
        <f t="shared" si="1"/>
        <v>11887318.792500358</v>
      </c>
      <c r="K80" s="524">
        <f t="shared" si="8"/>
        <v>16188955.553382831</v>
      </c>
      <c r="L80" s="529"/>
      <c r="M80" s="529"/>
    </row>
    <row r="81" spans="2:13" s="529" customFormat="1" x14ac:dyDescent="0.2">
      <c r="B81" s="525">
        <v>44439</v>
      </c>
      <c r="D81" s="521">
        <f t="shared" si="2"/>
        <v>72192483.439999983</v>
      </c>
      <c r="E81" s="522">
        <f t="shared" si="10"/>
        <v>-29176115.831175227</v>
      </c>
      <c r="F81" s="522">
        <f t="shared" si="12"/>
        <v>43016367.60882476</v>
      </c>
      <c r="G81" s="534">
        <f t="shared" si="5"/>
        <v>-1203208.057333333</v>
      </c>
      <c r="H81" s="534">
        <f t="shared" si="6"/>
        <v>486268.59718625376</v>
      </c>
      <c r="I81" s="522">
        <f t="shared" si="7"/>
        <v>31845988.276471481</v>
      </c>
      <c r="J81" s="521">
        <f t="shared" si="1"/>
        <v>11170379.332353279</v>
      </c>
      <c r="K81" s="524">
        <f t="shared" si="8"/>
        <v>15472016.093235753</v>
      </c>
    </row>
    <row r="82" spans="2:13" x14ac:dyDescent="0.2">
      <c r="B82" s="525">
        <v>44469</v>
      </c>
      <c r="C82" s="529"/>
      <c r="D82" s="521">
        <f t="shared" si="2"/>
        <v>72192483.439999983</v>
      </c>
      <c r="E82" s="522">
        <f t="shared" si="10"/>
        <v>-29176115.831175227</v>
      </c>
      <c r="F82" s="522">
        <f t="shared" si="12"/>
        <v>43016367.60882476</v>
      </c>
      <c r="G82" s="534">
        <f t="shared" si="5"/>
        <v>-1203208.057333333</v>
      </c>
      <c r="H82" s="534">
        <f t="shared" si="6"/>
        <v>486268.59718625376</v>
      </c>
      <c r="I82" s="522">
        <f t="shared" si="7"/>
        <v>32562927.73661856</v>
      </c>
      <c r="J82" s="521">
        <f t="shared" si="1"/>
        <v>10453439.8722062</v>
      </c>
      <c r="K82" s="524">
        <f t="shared" si="8"/>
        <v>14755076.633088671</v>
      </c>
      <c r="L82" s="529"/>
      <c r="M82" s="529"/>
    </row>
    <row r="83" spans="2:13" x14ac:dyDescent="0.2">
      <c r="B83" s="525">
        <v>44500</v>
      </c>
      <c r="C83" s="529"/>
      <c r="D83" s="521">
        <f t="shared" si="2"/>
        <v>72192483.439999983</v>
      </c>
      <c r="E83" s="522">
        <f t="shared" si="10"/>
        <v>-29176115.831175227</v>
      </c>
      <c r="F83" s="522">
        <f t="shared" si="12"/>
        <v>43016367.60882476</v>
      </c>
      <c r="G83" s="534">
        <f t="shared" si="5"/>
        <v>-1203208.057333333</v>
      </c>
      <c r="H83" s="534">
        <f t="shared" si="6"/>
        <v>486268.59718625376</v>
      </c>
      <c r="I83" s="522">
        <f t="shared" si="7"/>
        <v>33279867.196765639</v>
      </c>
      <c r="J83" s="521">
        <f t="shared" si="1"/>
        <v>9736500.4120591208</v>
      </c>
      <c r="K83" s="524">
        <f t="shared" si="8"/>
        <v>14038137.172941595</v>
      </c>
      <c r="L83" s="529"/>
      <c r="M83" s="529"/>
    </row>
    <row r="84" spans="2:13" x14ac:dyDescent="0.2">
      <c r="B84" s="525">
        <v>44530</v>
      </c>
      <c r="C84" s="529"/>
      <c r="D84" s="521">
        <f t="shared" si="2"/>
        <v>72192483.439999983</v>
      </c>
      <c r="E84" s="522">
        <f t="shared" si="10"/>
        <v>-29176115.831175227</v>
      </c>
      <c r="F84" s="522">
        <f t="shared" si="12"/>
        <v>43016367.60882476</v>
      </c>
      <c r="G84" s="534">
        <f t="shared" si="5"/>
        <v>-1203208.057333333</v>
      </c>
      <c r="H84" s="534">
        <f t="shared" si="6"/>
        <v>486268.59718625376</v>
      </c>
      <c r="I84" s="522">
        <f t="shared" si="7"/>
        <v>33996806.656912722</v>
      </c>
      <c r="J84" s="521">
        <f t="shared" si="1"/>
        <v>9019560.951912038</v>
      </c>
      <c r="K84" s="524">
        <f t="shared" si="8"/>
        <v>13321197.712794518</v>
      </c>
      <c r="L84" s="529"/>
      <c r="M84" s="529"/>
    </row>
    <row r="85" spans="2:13" s="529" customFormat="1" x14ac:dyDescent="0.2">
      <c r="B85" s="523">
        <v>44561</v>
      </c>
      <c r="D85" s="521">
        <f t="shared" si="2"/>
        <v>72192483.439999983</v>
      </c>
      <c r="E85" s="522">
        <f t="shared" si="10"/>
        <v>-29176115.831175227</v>
      </c>
      <c r="F85" s="522">
        <f t="shared" ref="F85:F97" si="13">SUM(D85:E85)</f>
        <v>43016367.60882476</v>
      </c>
      <c r="G85" s="534">
        <f t="shared" si="5"/>
        <v>-1203208.057333333</v>
      </c>
      <c r="H85" s="534">
        <f t="shared" si="6"/>
        <v>486268.59718625376</v>
      </c>
      <c r="I85" s="522">
        <f t="shared" si="7"/>
        <v>34713746.117059804</v>
      </c>
      <c r="J85" s="521">
        <f t="shared" si="1"/>
        <v>8302621.4917649552</v>
      </c>
      <c r="K85" s="524">
        <f t="shared" si="8"/>
        <v>12604258.252647437</v>
      </c>
    </row>
    <row r="86" spans="2:13" x14ac:dyDescent="0.2">
      <c r="B86" s="525">
        <v>44592</v>
      </c>
      <c r="C86" s="529"/>
      <c r="D86" s="521">
        <f t="shared" si="2"/>
        <v>72192483.439999983</v>
      </c>
      <c r="E86" s="522">
        <f t="shared" si="10"/>
        <v>-29176115.831175227</v>
      </c>
      <c r="F86" s="522">
        <f t="shared" si="13"/>
        <v>43016367.60882476</v>
      </c>
      <c r="G86" s="534">
        <f t="shared" si="5"/>
        <v>-1203208.057333333</v>
      </c>
      <c r="H86" s="534">
        <f t="shared" si="6"/>
        <v>486268.59718625376</v>
      </c>
      <c r="I86" s="522">
        <f t="shared" si="7"/>
        <v>35430685.577206887</v>
      </c>
      <c r="J86" s="521">
        <f t="shared" si="1"/>
        <v>7585682.0316178724</v>
      </c>
      <c r="K86" s="524">
        <f t="shared" si="8"/>
        <v>11887318.792500356</v>
      </c>
      <c r="L86" s="529"/>
      <c r="M86" s="529"/>
    </row>
    <row r="87" spans="2:13" s="529" customFormat="1" x14ac:dyDescent="0.2">
      <c r="B87" s="526">
        <v>44620</v>
      </c>
      <c r="D87" s="521">
        <f t="shared" si="2"/>
        <v>72192483.439999983</v>
      </c>
      <c r="E87" s="522">
        <f t="shared" si="10"/>
        <v>-29176115.831175227</v>
      </c>
      <c r="F87" s="522">
        <f t="shared" si="13"/>
        <v>43016367.60882476</v>
      </c>
      <c r="G87" s="534">
        <f t="shared" si="5"/>
        <v>-1203208.057333333</v>
      </c>
      <c r="H87" s="534">
        <f t="shared" si="6"/>
        <v>486268.59718625376</v>
      </c>
      <c r="I87" s="522">
        <f t="shared" si="7"/>
        <v>36147625.03735397</v>
      </c>
      <c r="J87" s="521">
        <f t="shared" ref="J87:J97" si="14">F87-I87</f>
        <v>6868742.5714707896</v>
      </c>
      <c r="K87" s="524">
        <f t="shared" si="8"/>
        <v>11170379.332353277</v>
      </c>
    </row>
    <row r="88" spans="2:13" x14ac:dyDescent="0.2">
      <c r="B88" s="525">
        <v>44651</v>
      </c>
      <c r="C88" s="529"/>
      <c r="D88" s="521">
        <f t="shared" ref="D88:D97" si="15">D87</f>
        <v>72192483.439999983</v>
      </c>
      <c r="E88" s="522">
        <f t="shared" si="10"/>
        <v>-29176115.831175227</v>
      </c>
      <c r="F88" s="522">
        <f t="shared" si="13"/>
        <v>43016367.60882476</v>
      </c>
      <c r="G88" s="534">
        <f t="shared" si="5"/>
        <v>-1203208.057333333</v>
      </c>
      <c r="H88" s="534">
        <f t="shared" si="6"/>
        <v>486268.59718625376</v>
      </c>
      <c r="I88" s="522">
        <f t="shared" si="7"/>
        <v>36864564.497501053</v>
      </c>
      <c r="J88" s="521">
        <f t="shared" si="14"/>
        <v>6151803.1113237068</v>
      </c>
      <c r="K88" s="524">
        <f t="shared" si="8"/>
        <v>10453439.8722062</v>
      </c>
      <c r="L88" s="529"/>
      <c r="M88" s="529"/>
    </row>
    <row r="89" spans="2:13" x14ac:dyDescent="0.2">
      <c r="B89" s="525">
        <v>44681</v>
      </c>
      <c r="C89" s="529"/>
      <c r="D89" s="521">
        <f t="shared" si="15"/>
        <v>72192483.439999983</v>
      </c>
      <c r="E89" s="522">
        <f t="shared" si="10"/>
        <v>-29176115.831175227</v>
      </c>
      <c r="F89" s="522">
        <f t="shared" si="13"/>
        <v>43016367.60882476</v>
      </c>
      <c r="G89" s="534">
        <f t="shared" si="5"/>
        <v>-1203208.057333333</v>
      </c>
      <c r="H89" s="534">
        <f t="shared" si="6"/>
        <v>486268.59718625376</v>
      </c>
      <c r="I89" s="522">
        <f t="shared" si="7"/>
        <v>37581503.957648136</v>
      </c>
      <c r="J89" s="521">
        <f t="shared" si="14"/>
        <v>5434863.651176624</v>
      </c>
      <c r="K89" s="524">
        <f t="shared" si="8"/>
        <v>9736500.412059119</v>
      </c>
      <c r="L89" s="529"/>
      <c r="M89" s="529"/>
    </row>
    <row r="90" spans="2:13" x14ac:dyDescent="0.2">
      <c r="B90" s="525">
        <v>44712</v>
      </c>
      <c r="C90" s="529"/>
      <c r="D90" s="521">
        <f t="shared" si="15"/>
        <v>72192483.439999983</v>
      </c>
      <c r="E90" s="522">
        <f t="shared" si="10"/>
        <v>-29176115.831175227</v>
      </c>
      <c r="F90" s="522">
        <f t="shared" si="13"/>
        <v>43016367.60882476</v>
      </c>
      <c r="G90" s="534">
        <f t="shared" si="5"/>
        <v>-1203208.057333333</v>
      </c>
      <c r="H90" s="534">
        <f t="shared" si="6"/>
        <v>486268.59718625376</v>
      </c>
      <c r="I90" s="522">
        <f t="shared" si="7"/>
        <v>38298443.417795219</v>
      </c>
      <c r="J90" s="521">
        <f t="shared" si="14"/>
        <v>4717924.1910295412</v>
      </c>
      <c r="K90" s="524">
        <f t="shared" si="8"/>
        <v>9019560.9519120362</v>
      </c>
      <c r="L90" s="529"/>
      <c r="M90" s="529"/>
    </row>
    <row r="91" spans="2:13" x14ac:dyDescent="0.2">
      <c r="B91" s="525">
        <v>44742</v>
      </c>
      <c r="C91" s="529"/>
      <c r="D91" s="521">
        <f t="shared" si="15"/>
        <v>72192483.439999983</v>
      </c>
      <c r="E91" s="522">
        <f t="shared" si="10"/>
        <v>-29176115.831175227</v>
      </c>
      <c r="F91" s="522">
        <f t="shared" si="13"/>
        <v>43016367.60882476</v>
      </c>
      <c r="G91" s="534">
        <f t="shared" si="5"/>
        <v>-1203208.057333333</v>
      </c>
      <c r="H91" s="534">
        <f t="shared" si="6"/>
        <v>486268.59718625376</v>
      </c>
      <c r="I91" s="522">
        <f t="shared" si="7"/>
        <v>39015382.877942301</v>
      </c>
      <c r="J91" s="521">
        <f t="shared" si="14"/>
        <v>4000984.7308824584</v>
      </c>
      <c r="K91" s="524">
        <f t="shared" si="8"/>
        <v>8302621.4917649543</v>
      </c>
      <c r="L91" s="529"/>
      <c r="M91" s="529"/>
    </row>
    <row r="92" spans="2:13" x14ac:dyDescent="0.2">
      <c r="B92" s="525">
        <v>44773</v>
      </c>
      <c r="C92" s="529"/>
      <c r="D92" s="521">
        <f t="shared" si="15"/>
        <v>72192483.439999983</v>
      </c>
      <c r="E92" s="522">
        <f t="shared" si="10"/>
        <v>-29176115.831175227</v>
      </c>
      <c r="F92" s="522">
        <f t="shared" si="13"/>
        <v>43016367.60882476</v>
      </c>
      <c r="G92" s="534">
        <f t="shared" si="5"/>
        <v>-1203208.057333333</v>
      </c>
      <c r="H92" s="534">
        <f t="shared" si="6"/>
        <v>486268.59718625376</v>
      </c>
      <c r="I92" s="522">
        <f t="shared" si="7"/>
        <v>39732322.338089384</v>
      </c>
      <c r="J92" s="521">
        <f t="shared" si="14"/>
        <v>3284045.2707353756</v>
      </c>
      <c r="K92" s="524">
        <f t="shared" si="8"/>
        <v>7585682.0316178715</v>
      </c>
      <c r="L92" s="529"/>
      <c r="M92" s="529"/>
    </row>
    <row r="93" spans="2:13" x14ac:dyDescent="0.2">
      <c r="B93" s="525">
        <v>44804</v>
      </c>
      <c r="C93" s="529"/>
      <c r="D93" s="521">
        <f t="shared" si="15"/>
        <v>72192483.439999983</v>
      </c>
      <c r="E93" s="522">
        <f t="shared" si="10"/>
        <v>-29176115.831175227</v>
      </c>
      <c r="F93" s="522">
        <f t="shared" si="13"/>
        <v>43016367.60882476</v>
      </c>
      <c r="G93" s="534">
        <f t="shared" si="5"/>
        <v>-1203208.057333333</v>
      </c>
      <c r="H93" s="534">
        <f t="shared" si="6"/>
        <v>486268.59718625376</v>
      </c>
      <c r="I93" s="522">
        <f t="shared" si="7"/>
        <v>40449261.798236467</v>
      </c>
      <c r="J93" s="521">
        <f t="shared" si="14"/>
        <v>2567105.8105882928</v>
      </c>
      <c r="K93" s="524">
        <f t="shared" si="8"/>
        <v>6868742.5714707905</v>
      </c>
      <c r="L93" s="529"/>
      <c r="M93" s="529"/>
    </row>
    <row r="94" spans="2:13" x14ac:dyDescent="0.2">
      <c r="B94" s="525">
        <v>44834</v>
      </c>
      <c r="C94" s="529"/>
      <c r="D94" s="521">
        <f t="shared" si="15"/>
        <v>72192483.439999983</v>
      </c>
      <c r="E94" s="522">
        <f t="shared" si="10"/>
        <v>-29176115.831175227</v>
      </c>
      <c r="F94" s="522">
        <f t="shared" si="13"/>
        <v>43016367.60882476</v>
      </c>
      <c r="G94" s="534">
        <f t="shared" si="5"/>
        <v>-1203208.057333333</v>
      </c>
      <c r="H94" s="534">
        <f t="shared" si="6"/>
        <v>486268.59718625376</v>
      </c>
      <c r="I94" s="522">
        <f t="shared" si="7"/>
        <v>41166201.25838355</v>
      </c>
      <c r="J94" s="521">
        <f t="shared" si="14"/>
        <v>1850166.35044121</v>
      </c>
      <c r="K94" s="524">
        <f t="shared" si="8"/>
        <v>6151803.1113237059</v>
      </c>
      <c r="L94" s="529"/>
      <c r="M94" s="529"/>
    </row>
    <row r="95" spans="2:13" x14ac:dyDescent="0.2">
      <c r="B95" s="525">
        <v>44865</v>
      </c>
      <c r="C95" s="529"/>
      <c r="D95" s="521">
        <f t="shared" si="15"/>
        <v>72192483.439999983</v>
      </c>
      <c r="E95" s="522">
        <f t="shared" si="10"/>
        <v>-29176115.831175227</v>
      </c>
      <c r="F95" s="522">
        <f t="shared" si="13"/>
        <v>43016367.60882476</v>
      </c>
      <c r="G95" s="534">
        <f t="shared" si="5"/>
        <v>-1203208.057333333</v>
      </c>
      <c r="H95" s="534">
        <f t="shared" si="6"/>
        <v>486268.59718625376</v>
      </c>
      <c r="I95" s="522">
        <f t="shared" si="7"/>
        <v>41883140.718530633</v>
      </c>
      <c r="J95" s="521">
        <f t="shared" si="14"/>
        <v>1133226.8902941272</v>
      </c>
      <c r="K95" s="524">
        <f t="shared" si="8"/>
        <v>5434863.651176624</v>
      </c>
      <c r="L95" s="529"/>
      <c r="M95" s="529"/>
    </row>
    <row r="96" spans="2:13" x14ac:dyDescent="0.2">
      <c r="B96" s="525">
        <v>44895</v>
      </c>
      <c r="C96" s="529"/>
      <c r="D96" s="521">
        <f t="shared" si="15"/>
        <v>72192483.439999983</v>
      </c>
      <c r="E96" s="522">
        <f t="shared" si="10"/>
        <v>-29176115.831175227</v>
      </c>
      <c r="F96" s="522">
        <f t="shared" si="13"/>
        <v>43016367.60882476</v>
      </c>
      <c r="G96" s="534">
        <f t="shared" si="5"/>
        <v>-1203208.057333333</v>
      </c>
      <c r="H96" s="534">
        <f t="shared" si="6"/>
        <v>486268.59718625376</v>
      </c>
      <c r="I96" s="522">
        <f t="shared" si="7"/>
        <v>42600080.178677715</v>
      </c>
      <c r="J96" s="521">
        <f t="shared" si="14"/>
        <v>416287.43014704436</v>
      </c>
      <c r="K96" s="524">
        <f t="shared" si="8"/>
        <v>4717924.1910295412</v>
      </c>
    </row>
    <row r="97" spans="2:11" x14ac:dyDescent="0.2">
      <c r="B97" s="523">
        <v>44926</v>
      </c>
      <c r="C97" s="529"/>
      <c r="D97" s="521">
        <f t="shared" si="15"/>
        <v>72192483.439999983</v>
      </c>
      <c r="E97" s="522">
        <f t="shared" si="10"/>
        <v>-29176115.831175227</v>
      </c>
      <c r="F97" s="522">
        <f t="shared" si="13"/>
        <v>43016367.60882476</v>
      </c>
      <c r="G97" s="534">
        <f>G96-G37</f>
        <v>-698636.93733333296</v>
      </c>
      <c r="H97" s="534">
        <f>H96-H37</f>
        <v>282349.50718625379</v>
      </c>
      <c r="I97" s="522">
        <f t="shared" si="7"/>
        <v>43016367.60882479</v>
      </c>
      <c r="J97" s="521">
        <f t="shared" si="14"/>
        <v>0</v>
      </c>
      <c r="K97" s="524">
        <f t="shared" si="8"/>
        <v>4013511.8987991265</v>
      </c>
    </row>
    <row r="98" spans="2:11" s="529" customFormat="1" x14ac:dyDescent="0.2">
      <c r="B98" s="525"/>
      <c r="D98" s="521"/>
      <c r="E98" s="521"/>
      <c r="F98" s="521"/>
      <c r="G98" s="521"/>
      <c r="H98" s="521"/>
      <c r="I98" s="522"/>
      <c r="J98" s="521"/>
      <c r="K98" s="524"/>
    </row>
    <row r="99" spans="2:11" s="529" customFormat="1" x14ac:dyDescent="0.2">
      <c r="B99" s="525"/>
      <c r="D99" s="521"/>
      <c r="E99" s="521"/>
      <c r="F99" s="521"/>
      <c r="G99" s="521"/>
      <c r="H99" s="521"/>
      <c r="I99" s="522"/>
      <c r="J99" s="521"/>
      <c r="K99" s="524"/>
    </row>
    <row r="100" spans="2:11" s="529" customFormat="1" x14ac:dyDescent="0.2">
      <c r="B100" s="525"/>
      <c r="D100" s="521"/>
      <c r="E100" s="521"/>
      <c r="F100" s="521"/>
      <c r="G100" s="521"/>
      <c r="H100" s="521"/>
      <c r="I100" s="522"/>
      <c r="J100" s="521"/>
      <c r="K100" s="524"/>
    </row>
    <row r="101" spans="2:11" s="529" customFormat="1" x14ac:dyDescent="0.2">
      <c r="B101" s="525"/>
      <c r="D101" s="521"/>
      <c r="E101" s="521"/>
      <c r="F101" s="521"/>
      <c r="G101" s="521"/>
      <c r="H101" s="521"/>
      <c r="I101" s="522"/>
      <c r="J101" s="521"/>
      <c r="K101" s="524"/>
    </row>
    <row r="102" spans="2:11" s="529" customFormat="1" x14ac:dyDescent="0.2">
      <c r="B102" s="525"/>
      <c r="D102" s="521"/>
      <c r="E102" s="521"/>
      <c r="F102" s="521"/>
      <c r="G102" s="521"/>
      <c r="H102" s="521"/>
      <c r="I102" s="522"/>
      <c r="J102" s="521"/>
      <c r="K102" s="524"/>
    </row>
    <row r="103" spans="2:11" s="529" customFormat="1" x14ac:dyDescent="0.2">
      <c r="B103" s="525"/>
      <c r="D103" s="521"/>
      <c r="E103" s="521"/>
      <c r="F103" s="521"/>
      <c r="G103" s="521"/>
      <c r="H103" s="521"/>
      <c r="I103" s="522"/>
      <c r="J103" s="521"/>
      <c r="K103" s="524"/>
    </row>
    <row r="104" spans="2:11" s="529" customFormat="1" x14ac:dyDescent="0.2">
      <c r="B104" s="525"/>
      <c r="D104" s="521"/>
      <c r="E104" s="521"/>
      <c r="F104" s="521"/>
      <c r="G104" s="521"/>
      <c r="H104" s="521"/>
      <c r="I104" s="522"/>
      <c r="J104" s="521"/>
      <c r="K104" s="524"/>
    </row>
    <row r="105" spans="2:11" s="529" customFormat="1" x14ac:dyDescent="0.2">
      <c r="B105" s="525"/>
      <c r="D105" s="521"/>
      <c r="E105" s="521"/>
      <c r="F105" s="521"/>
      <c r="G105" s="521"/>
      <c r="H105" s="521"/>
      <c r="I105" s="522"/>
      <c r="J105" s="521"/>
      <c r="K105" s="524"/>
    </row>
    <row r="106" spans="2:11" s="529" customFormat="1" x14ac:dyDescent="0.2">
      <c r="B106" s="523"/>
      <c r="D106" s="521"/>
      <c r="E106" s="521"/>
      <c r="F106" s="521"/>
      <c r="G106" s="521"/>
      <c r="H106" s="521"/>
      <c r="I106" s="522"/>
      <c r="J106" s="521"/>
      <c r="K106" s="524"/>
    </row>
    <row r="107" spans="2:11" s="529" customFormat="1" x14ac:dyDescent="0.2">
      <c r="B107" s="525"/>
      <c r="D107" s="521"/>
      <c r="E107" s="521"/>
      <c r="F107" s="521"/>
      <c r="G107" s="521"/>
      <c r="H107" s="521"/>
      <c r="I107" s="522"/>
      <c r="J107" s="521"/>
      <c r="K107" s="524"/>
    </row>
    <row r="108" spans="2:11" s="529" customFormat="1" x14ac:dyDescent="0.2">
      <c r="B108" s="525"/>
      <c r="D108" s="521"/>
      <c r="E108" s="521"/>
      <c r="F108" s="521"/>
      <c r="G108" s="521"/>
      <c r="H108" s="521"/>
      <c r="I108" s="522"/>
      <c r="J108" s="521"/>
      <c r="K108" s="524"/>
    </row>
    <row r="109" spans="2:11" s="529" customFormat="1" x14ac:dyDescent="0.2">
      <c r="B109" s="525"/>
      <c r="D109" s="521"/>
      <c r="E109" s="521"/>
      <c r="F109" s="521"/>
      <c r="G109" s="521"/>
      <c r="H109" s="521"/>
      <c r="I109" s="522"/>
      <c r="J109" s="521"/>
      <c r="K109" s="524"/>
    </row>
    <row r="110" spans="2:11" s="529" customFormat="1" x14ac:dyDescent="0.2">
      <c r="B110" s="525"/>
      <c r="D110" s="521"/>
      <c r="E110" s="521"/>
      <c r="F110" s="521"/>
      <c r="G110" s="521"/>
      <c r="H110" s="521"/>
      <c r="I110" s="522"/>
      <c r="J110" s="521"/>
      <c r="K110" s="524"/>
    </row>
    <row r="111" spans="2:11" s="529" customFormat="1" x14ac:dyDescent="0.2">
      <c r="B111" s="525"/>
      <c r="D111" s="521"/>
      <c r="E111" s="521"/>
      <c r="F111" s="521"/>
      <c r="G111" s="521"/>
      <c r="H111" s="521"/>
      <c r="I111" s="522"/>
      <c r="J111" s="521"/>
      <c r="K111" s="524"/>
    </row>
    <row r="112" spans="2:11" s="529" customFormat="1" x14ac:dyDescent="0.2">
      <c r="B112" s="525"/>
      <c r="D112" s="521"/>
      <c r="E112" s="521"/>
      <c r="F112" s="521"/>
      <c r="G112" s="521"/>
      <c r="H112" s="521"/>
      <c r="I112" s="522"/>
      <c r="J112" s="521"/>
      <c r="K112" s="524"/>
    </row>
    <row r="113" spans="2:11" s="529" customFormat="1" x14ac:dyDescent="0.2">
      <c r="B113" s="525"/>
      <c r="D113" s="521"/>
      <c r="E113" s="521"/>
      <c r="F113" s="521"/>
      <c r="G113" s="521"/>
      <c r="H113" s="521"/>
      <c r="I113" s="522"/>
      <c r="J113" s="521"/>
      <c r="K113" s="524"/>
    </row>
    <row r="114" spans="2:11" s="529" customFormat="1" x14ac:dyDescent="0.2">
      <c r="B114" s="525"/>
      <c r="D114" s="521"/>
      <c r="E114" s="521"/>
      <c r="F114" s="521"/>
      <c r="G114" s="521"/>
      <c r="H114" s="521"/>
      <c r="I114" s="522"/>
      <c r="J114" s="521"/>
      <c r="K114" s="524"/>
    </row>
    <row r="115" spans="2:11" s="529" customFormat="1" x14ac:dyDescent="0.2">
      <c r="B115" s="525"/>
      <c r="D115" s="521"/>
      <c r="E115" s="521"/>
      <c r="F115" s="521"/>
      <c r="G115" s="521"/>
      <c r="H115" s="521"/>
      <c r="I115" s="522"/>
      <c r="J115" s="521"/>
      <c r="K115" s="524"/>
    </row>
    <row r="116" spans="2:11" s="529" customFormat="1" x14ac:dyDescent="0.2">
      <c r="B116" s="525"/>
      <c r="D116" s="521"/>
      <c r="E116" s="521"/>
      <c r="F116" s="521"/>
      <c r="G116" s="521"/>
      <c r="H116" s="521"/>
      <c r="I116" s="522"/>
      <c r="J116" s="521"/>
      <c r="K116" s="524"/>
    </row>
    <row r="117" spans="2:11" s="529" customFormat="1" x14ac:dyDescent="0.2">
      <c r="B117" s="525"/>
      <c r="D117" s="521"/>
      <c r="E117" s="521"/>
      <c r="F117" s="521"/>
      <c r="G117" s="521"/>
      <c r="H117" s="521"/>
      <c r="I117" s="522"/>
      <c r="J117" s="521"/>
      <c r="K117" s="524"/>
    </row>
    <row r="118" spans="2:11" s="529" customFormat="1" x14ac:dyDescent="0.2">
      <c r="B118" s="523"/>
      <c r="D118" s="521"/>
      <c r="E118" s="521"/>
      <c r="F118" s="521"/>
      <c r="G118" s="521"/>
      <c r="H118" s="521"/>
      <c r="I118" s="522"/>
      <c r="J118" s="521"/>
      <c r="K118" s="524"/>
    </row>
    <row r="119" spans="2:11" s="529" customFormat="1" x14ac:dyDescent="0.2">
      <c r="B119" s="525"/>
      <c r="D119" s="521"/>
      <c r="E119" s="521"/>
      <c r="F119" s="521"/>
      <c r="G119" s="521"/>
      <c r="H119" s="521"/>
      <c r="I119" s="522"/>
      <c r="J119" s="521"/>
      <c r="K119" s="524"/>
    </row>
    <row r="120" spans="2:11" s="529" customFormat="1" x14ac:dyDescent="0.2">
      <c r="B120" s="525"/>
      <c r="D120" s="521"/>
      <c r="E120" s="521"/>
      <c r="F120" s="521"/>
      <c r="G120" s="521"/>
      <c r="H120" s="521"/>
      <c r="I120" s="522"/>
      <c r="J120" s="521"/>
      <c r="K120" s="524"/>
    </row>
    <row r="121" spans="2:11" s="529" customFormat="1" x14ac:dyDescent="0.2">
      <c r="B121" s="525"/>
      <c r="D121" s="521"/>
      <c r="E121" s="521"/>
      <c r="F121" s="521"/>
      <c r="G121" s="521"/>
      <c r="H121" s="521"/>
      <c r="I121" s="522"/>
      <c r="J121" s="521"/>
      <c r="K121" s="524"/>
    </row>
    <row r="122" spans="2:11" s="529" customFormat="1" x14ac:dyDescent="0.2">
      <c r="B122" s="525"/>
      <c r="D122" s="521"/>
      <c r="E122" s="521"/>
      <c r="F122" s="521"/>
      <c r="G122" s="521"/>
      <c r="H122" s="521"/>
      <c r="I122" s="522"/>
      <c r="J122" s="521"/>
      <c r="K122" s="524"/>
    </row>
    <row r="123" spans="2:11" s="529" customFormat="1" x14ac:dyDescent="0.2">
      <c r="B123" s="525"/>
      <c r="D123" s="521"/>
      <c r="E123" s="521"/>
      <c r="F123" s="521"/>
      <c r="G123" s="521"/>
      <c r="H123" s="521"/>
      <c r="I123" s="522"/>
      <c r="J123" s="521"/>
      <c r="K123" s="524"/>
    </row>
    <row r="124" spans="2:11" s="529" customFormat="1" x14ac:dyDescent="0.2">
      <c r="B124" s="525"/>
      <c r="D124" s="521"/>
      <c r="E124" s="521"/>
      <c r="F124" s="521"/>
      <c r="G124" s="521"/>
      <c r="H124" s="521"/>
      <c r="I124" s="522"/>
      <c r="J124" s="521"/>
      <c r="K124" s="524"/>
    </row>
    <row r="125" spans="2:11" s="529" customFormat="1" x14ac:dyDescent="0.2">
      <c r="B125" s="525"/>
      <c r="D125" s="521"/>
      <c r="E125" s="521"/>
      <c r="F125" s="521"/>
      <c r="G125" s="521"/>
      <c r="H125" s="521"/>
      <c r="I125" s="522"/>
      <c r="J125" s="521"/>
      <c r="K125" s="524"/>
    </row>
    <row r="126" spans="2:11" s="529" customFormat="1" x14ac:dyDescent="0.2">
      <c r="B126" s="525"/>
      <c r="D126" s="521"/>
      <c r="E126" s="521"/>
      <c r="F126" s="521"/>
      <c r="G126" s="521"/>
      <c r="H126" s="521"/>
      <c r="I126" s="522"/>
      <c r="J126" s="521"/>
      <c r="K126" s="524"/>
    </row>
    <row r="127" spans="2:11" s="529" customFormat="1" x14ac:dyDescent="0.2">
      <c r="B127" s="525"/>
      <c r="D127" s="521"/>
      <c r="E127" s="521"/>
      <c r="F127" s="521"/>
      <c r="G127" s="521"/>
      <c r="H127" s="521"/>
      <c r="I127" s="522"/>
      <c r="J127" s="521"/>
      <c r="K127" s="524"/>
    </row>
    <row r="128" spans="2:11" s="529" customFormat="1" x14ac:dyDescent="0.2">
      <c r="B128" s="525"/>
      <c r="D128" s="521"/>
      <c r="E128" s="521"/>
      <c r="F128" s="521"/>
      <c r="G128" s="521"/>
      <c r="H128" s="521"/>
      <c r="I128" s="522"/>
      <c r="J128" s="521"/>
      <c r="K128" s="524"/>
    </row>
    <row r="129" spans="2:11" s="529" customFormat="1" x14ac:dyDescent="0.2">
      <c r="B129" s="525"/>
      <c r="D129" s="521"/>
      <c r="E129" s="521"/>
      <c r="F129" s="521"/>
      <c r="G129" s="521"/>
      <c r="H129" s="521"/>
      <c r="I129" s="522"/>
      <c r="J129" s="521"/>
      <c r="K129" s="524"/>
    </row>
    <row r="130" spans="2:11" s="529" customFormat="1" x14ac:dyDescent="0.2">
      <c r="B130" s="523"/>
      <c r="D130" s="521"/>
      <c r="E130" s="521"/>
      <c r="F130" s="521"/>
      <c r="G130" s="521"/>
      <c r="H130" s="521"/>
      <c r="I130" s="522"/>
      <c r="J130" s="521"/>
      <c r="K130" s="524"/>
    </row>
    <row r="131" spans="2:11" s="529" customFormat="1" x14ac:dyDescent="0.2">
      <c r="B131" s="525"/>
      <c r="D131" s="521"/>
      <c r="E131" s="521"/>
      <c r="F131" s="521"/>
      <c r="G131" s="521"/>
      <c r="H131" s="521"/>
      <c r="I131" s="522"/>
      <c r="J131" s="521"/>
      <c r="K131" s="524"/>
    </row>
    <row r="132" spans="2:11" s="529" customFormat="1" x14ac:dyDescent="0.2">
      <c r="B132" s="525"/>
      <c r="D132" s="521"/>
      <c r="E132" s="521"/>
      <c r="F132" s="521"/>
      <c r="G132" s="521"/>
      <c r="H132" s="521"/>
      <c r="I132" s="522"/>
      <c r="J132" s="521"/>
      <c r="K132" s="524"/>
    </row>
    <row r="133" spans="2:11" s="529" customFormat="1" x14ac:dyDescent="0.2">
      <c r="B133" s="525"/>
      <c r="D133" s="521"/>
      <c r="E133" s="521"/>
      <c r="F133" s="521"/>
      <c r="G133" s="521"/>
      <c r="H133" s="521"/>
      <c r="I133" s="522"/>
      <c r="J133" s="521"/>
      <c r="K133" s="524"/>
    </row>
    <row r="134" spans="2:11" s="529" customFormat="1" x14ac:dyDescent="0.2">
      <c r="B134" s="525"/>
      <c r="D134" s="521"/>
      <c r="E134" s="521"/>
      <c r="F134" s="521"/>
      <c r="G134" s="521"/>
      <c r="H134" s="521"/>
      <c r="I134" s="522"/>
      <c r="J134" s="521"/>
      <c r="K134" s="524"/>
    </row>
    <row r="135" spans="2:11" s="529" customFormat="1" x14ac:dyDescent="0.2">
      <c r="B135" s="525"/>
      <c r="D135" s="521"/>
      <c r="E135" s="521"/>
      <c r="F135" s="521"/>
      <c r="G135" s="521"/>
      <c r="H135" s="521"/>
      <c r="I135" s="522"/>
      <c r="J135" s="521"/>
      <c r="K135" s="524"/>
    </row>
    <row r="136" spans="2:11" s="529" customFormat="1" x14ac:dyDescent="0.2">
      <c r="B136" s="525"/>
      <c r="D136" s="521"/>
      <c r="E136" s="521"/>
      <c r="F136" s="521"/>
      <c r="G136" s="521"/>
      <c r="H136" s="521"/>
      <c r="I136" s="522"/>
      <c r="J136" s="521"/>
      <c r="K136" s="524"/>
    </row>
    <row r="137" spans="2:11" s="529" customFormat="1" x14ac:dyDescent="0.2">
      <c r="B137" s="525"/>
      <c r="D137" s="521"/>
      <c r="E137" s="521"/>
      <c r="F137" s="521"/>
      <c r="G137" s="521"/>
      <c r="H137" s="521"/>
      <c r="I137" s="522"/>
      <c r="J137" s="521"/>
      <c r="K137" s="524"/>
    </row>
    <row r="138" spans="2:11" s="529" customFormat="1" x14ac:dyDescent="0.2">
      <c r="B138" s="525"/>
      <c r="D138" s="521"/>
      <c r="E138" s="521"/>
      <c r="F138" s="521"/>
      <c r="G138" s="521"/>
      <c r="H138" s="521"/>
      <c r="I138" s="522"/>
      <c r="J138" s="521"/>
      <c r="K138" s="524"/>
    </row>
    <row r="139" spans="2:11" s="529" customFormat="1" x14ac:dyDescent="0.2">
      <c r="B139" s="525"/>
      <c r="D139" s="521"/>
      <c r="E139" s="521"/>
      <c r="F139" s="521"/>
      <c r="G139" s="521"/>
      <c r="H139" s="521"/>
      <c r="I139" s="522"/>
      <c r="J139" s="521"/>
      <c r="K139" s="524"/>
    </row>
    <row r="140" spans="2:11" s="529" customFormat="1" x14ac:dyDescent="0.2">
      <c r="B140" s="525"/>
      <c r="D140" s="521"/>
      <c r="E140" s="521"/>
      <c r="F140" s="521"/>
      <c r="G140" s="521"/>
      <c r="H140" s="521"/>
      <c r="I140" s="522"/>
      <c r="J140" s="521"/>
      <c r="K140" s="524"/>
    </row>
    <row r="141" spans="2:11" s="529" customFormat="1" x14ac:dyDescent="0.2">
      <c r="B141" s="525"/>
      <c r="D141" s="521"/>
      <c r="E141" s="521"/>
      <c r="F141" s="521"/>
      <c r="G141" s="521"/>
      <c r="H141" s="521"/>
      <c r="I141" s="522"/>
      <c r="J141" s="521"/>
      <c r="K141" s="524"/>
    </row>
    <row r="142" spans="2:11" s="529" customFormat="1" x14ac:dyDescent="0.2">
      <c r="B142" s="523"/>
      <c r="D142" s="521"/>
      <c r="E142" s="521"/>
      <c r="F142" s="521"/>
      <c r="G142" s="521"/>
      <c r="H142" s="521"/>
      <c r="I142" s="522"/>
      <c r="J142" s="521"/>
      <c r="K142" s="524"/>
    </row>
    <row r="143" spans="2:11" s="529" customFormat="1" x14ac:dyDescent="0.2">
      <c r="B143" s="525"/>
      <c r="D143" s="521"/>
      <c r="E143" s="521"/>
      <c r="F143" s="521"/>
      <c r="G143" s="521"/>
      <c r="H143" s="521"/>
      <c r="I143" s="522"/>
      <c r="J143" s="521"/>
      <c r="K143" s="524"/>
    </row>
    <row r="144" spans="2:11" s="529" customFormat="1" x14ac:dyDescent="0.2">
      <c r="B144" s="523"/>
      <c r="D144" s="521"/>
      <c r="E144" s="521"/>
      <c r="F144" s="521"/>
      <c r="G144" s="521"/>
      <c r="H144" s="521"/>
      <c r="I144" s="522"/>
      <c r="J144" s="521"/>
      <c r="K144" s="524"/>
    </row>
    <row r="145" spans="2:11" s="529" customFormat="1" x14ac:dyDescent="0.2">
      <c r="B145" s="525"/>
      <c r="D145" s="521"/>
      <c r="E145" s="521"/>
      <c r="F145" s="521"/>
      <c r="G145" s="521"/>
      <c r="H145" s="521"/>
      <c r="I145" s="522"/>
      <c r="J145" s="521"/>
      <c r="K145" s="524"/>
    </row>
    <row r="146" spans="2:11" s="529" customFormat="1" x14ac:dyDescent="0.2">
      <c r="B146" s="523"/>
      <c r="D146" s="521"/>
      <c r="E146" s="521"/>
      <c r="F146" s="521"/>
      <c r="G146" s="521"/>
      <c r="H146" s="521"/>
      <c r="I146" s="522"/>
      <c r="J146" s="521"/>
      <c r="K146" s="524"/>
    </row>
    <row r="147" spans="2:11" s="529" customFormat="1" x14ac:dyDescent="0.2">
      <c r="B147" s="525"/>
      <c r="D147" s="532"/>
      <c r="E147" s="532"/>
      <c r="F147" s="532"/>
      <c r="G147" s="532"/>
      <c r="H147" s="532"/>
      <c r="I147" s="532"/>
      <c r="J147" s="532"/>
      <c r="K147" s="524"/>
    </row>
    <row r="148" spans="2:11" s="529" customFormat="1" x14ac:dyDescent="0.2">
      <c r="B148" s="525"/>
      <c r="D148" s="532"/>
      <c r="E148" s="532"/>
      <c r="F148" s="532"/>
      <c r="G148" s="532"/>
      <c r="H148" s="532"/>
      <c r="I148" s="532"/>
      <c r="J148" s="532"/>
      <c r="K148" s="524"/>
    </row>
    <row r="149" spans="2:11" s="529" customFormat="1" x14ac:dyDescent="0.2">
      <c r="B149" s="525"/>
      <c r="D149" s="532"/>
      <c r="E149" s="532"/>
      <c r="F149" s="532"/>
      <c r="G149" s="532"/>
      <c r="H149" s="532"/>
      <c r="I149" s="532"/>
      <c r="J149" s="532"/>
      <c r="K149" s="524"/>
    </row>
    <row r="150" spans="2:11" s="529" customFormat="1" x14ac:dyDescent="0.2">
      <c r="B150" s="525"/>
      <c r="D150" s="532"/>
      <c r="E150" s="532"/>
      <c r="F150" s="532"/>
      <c r="G150" s="532"/>
      <c r="H150" s="532"/>
      <c r="I150" s="532"/>
      <c r="J150" s="532"/>
      <c r="K150" s="524"/>
    </row>
    <row r="151" spans="2:11" s="529" customFormat="1" x14ac:dyDescent="0.2">
      <c r="B151" s="525"/>
      <c r="D151" s="532"/>
      <c r="E151" s="532"/>
      <c r="F151" s="532"/>
      <c r="G151" s="532"/>
      <c r="H151" s="532"/>
      <c r="I151" s="532"/>
      <c r="J151" s="532"/>
      <c r="K151" s="524"/>
    </row>
    <row r="152" spans="2:11" s="529" customFormat="1" x14ac:dyDescent="0.2">
      <c r="B152" s="525"/>
      <c r="D152" s="532"/>
      <c r="E152" s="532"/>
      <c r="F152" s="532"/>
      <c r="G152" s="532"/>
      <c r="H152" s="532"/>
      <c r="I152" s="532"/>
      <c r="J152" s="532"/>
      <c r="K152" s="524"/>
    </row>
    <row r="153" spans="2:11" s="529" customFormat="1" x14ac:dyDescent="0.2">
      <c r="B153" s="525"/>
      <c r="D153" s="532"/>
      <c r="E153" s="532"/>
      <c r="F153" s="532"/>
      <c r="G153" s="532"/>
      <c r="H153" s="532"/>
      <c r="I153" s="532"/>
      <c r="J153" s="532"/>
      <c r="K153" s="524"/>
    </row>
    <row r="154" spans="2:11" s="529" customFormat="1" x14ac:dyDescent="0.2">
      <c r="B154" s="525"/>
      <c r="D154" s="532"/>
      <c r="E154" s="532"/>
      <c r="F154" s="532"/>
      <c r="G154" s="532"/>
      <c r="H154" s="532"/>
      <c r="I154" s="532"/>
      <c r="J154" s="532"/>
      <c r="K154" s="524"/>
    </row>
    <row r="155" spans="2:11" s="529" customFormat="1" x14ac:dyDescent="0.2">
      <c r="B155" s="525"/>
      <c r="D155" s="532"/>
      <c r="E155" s="532"/>
      <c r="F155" s="532"/>
      <c r="G155" s="532"/>
      <c r="H155" s="532"/>
      <c r="I155" s="532"/>
      <c r="J155" s="532"/>
      <c r="K155" s="524"/>
    </row>
    <row r="156" spans="2:11" s="529" customFormat="1" x14ac:dyDescent="0.2">
      <c r="B156" s="525"/>
      <c r="D156" s="532"/>
      <c r="E156" s="532"/>
      <c r="F156" s="532"/>
      <c r="G156" s="532"/>
      <c r="H156" s="532"/>
      <c r="I156" s="532"/>
      <c r="J156" s="532"/>
      <c r="K156" s="524"/>
    </row>
    <row r="157" spans="2:11" s="529" customFormat="1" x14ac:dyDescent="0.2">
      <c r="B157" s="525"/>
      <c r="D157" s="532"/>
      <c r="E157" s="532"/>
      <c r="F157" s="532"/>
      <c r="G157" s="532"/>
      <c r="H157" s="532"/>
      <c r="I157" s="532"/>
      <c r="J157" s="532"/>
      <c r="K157" s="524"/>
    </row>
    <row r="158" spans="2:11" s="529" customFormat="1" x14ac:dyDescent="0.2">
      <c r="B158" s="525"/>
      <c r="D158" s="532"/>
      <c r="E158" s="532"/>
      <c r="F158" s="532"/>
      <c r="G158" s="532"/>
      <c r="H158" s="532"/>
      <c r="I158" s="532"/>
      <c r="J158" s="532"/>
      <c r="K158" s="524"/>
    </row>
    <row r="159" spans="2:11" s="529" customFormat="1" x14ac:dyDescent="0.2">
      <c r="B159" s="525"/>
      <c r="D159" s="532"/>
      <c r="E159" s="532"/>
      <c r="F159" s="532"/>
      <c r="G159" s="532"/>
      <c r="H159" s="532"/>
      <c r="I159" s="532"/>
      <c r="J159" s="532"/>
      <c r="K159" s="524"/>
    </row>
    <row r="160" spans="2:11" s="529" customFormat="1" x14ac:dyDescent="0.2">
      <c r="B160" s="525"/>
      <c r="D160" s="532"/>
      <c r="E160" s="532"/>
      <c r="F160" s="532"/>
      <c r="G160" s="532"/>
      <c r="H160" s="532"/>
      <c r="I160" s="532"/>
      <c r="J160" s="532"/>
      <c r="K160" s="524"/>
    </row>
    <row r="161" spans="2:11" s="529" customFormat="1" x14ac:dyDescent="0.2">
      <c r="B161" s="525"/>
      <c r="D161" s="532"/>
      <c r="E161" s="532"/>
      <c r="F161" s="532"/>
      <c r="G161" s="532"/>
      <c r="H161" s="532"/>
      <c r="I161" s="532"/>
      <c r="J161" s="532"/>
      <c r="K161" s="524"/>
    </row>
    <row r="162" spans="2:11" s="529" customFormat="1" x14ac:dyDescent="0.2">
      <c r="B162" s="525"/>
      <c r="D162" s="532"/>
      <c r="E162" s="532"/>
      <c r="F162" s="532"/>
      <c r="G162" s="532"/>
      <c r="H162" s="532"/>
      <c r="I162" s="532"/>
      <c r="J162" s="532"/>
      <c r="K162" s="524"/>
    </row>
    <row r="163" spans="2:11" s="529" customFormat="1" x14ac:dyDescent="0.2">
      <c r="B163" s="525"/>
      <c r="D163" s="532"/>
      <c r="E163" s="532"/>
      <c r="F163" s="532"/>
      <c r="G163" s="532"/>
      <c r="H163" s="532"/>
      <c r="I163" s="532"/>
      <c r="J163" s="532"/>
      <c r="K163" s="524"/>
    </row>
    <row r="164" spans="2:11" s="529" customFormat="1" x14ac:dyDescent="0.2">
      <c r="B164" s="525"/>
      <c r="D164" s="532"/>
      <c r="E164" s="532"/>
      <c r="F164" s="532"/>
      <c r="G164" s="532"/>
      <c r="H164" s="532"/>
      <c r="I164" s="532"/>
      <c r="J164" s="532"/>
      <c r="K164" s="524"/>
    </row>
    <row r="165" spans="2:11" s="529" customFormat="1" x14ac:dyDescent="0.2">
      <c r="B165" s="525"/>
      <c r="D165" s="532"/>
      <c r="E165" s="532"/>
      <c r="F165" s="532"/>
      <c r="G165" s="532"/>
      <c r="H165" s="532"/>
      <c r="I165" s="532"/>
      <c r="J165" s="532"/>
      <c r="K165" s="524"/>
    </row>
    <row r="166" spans="2:11" s="529" customFormat="1" x14ac:dyDescent="0.2">
      <c r="B166" s="525"/>
      <c r="D166" s="532"/>
      <c r="E166" s="532"/>
      <c r="F166" s="532"/>
      <c r="G166" s="532"/>
      <c r="H166" s="532"/>
      <c r="I166" s="532"/>
      <c r="J166" s="532"/>
      <c r="K166" s="524"/>
    </row>
    <row r="167" spans="2:11" s="529" customFormat="1" x14ac:dyDescent="0.2">
      <c r="B167" s="525"/>
      <c r="D167" s="532"/>
      <c r="E167" s="532"/>
      <c r="F167" s="532"/>
      <c r="G167" s="532"/>
      <c r="H167" s="532"/>
      <c r="I167" s="532"/>
      <c r="J167" s="532"/>
      <c r="K167" s="524"/>
    </row>
    <row r="168" spans="2:11" s="529" customFormat="1" x14ac:dyDescent="0.2">
      <c r="B168" s="525"/>
      <c r="D168" s="532"/>
      <c r="E168" s="532"/>
      <c r="F168" s="532"/>
      <c r="G168" s="532"/>
      <c r="H168" s="532"/>
      <c r="I168" s="532"/>
      <c r="J168" s="532"/>
      <c r="K168" s="524"/>
    </row>
    <row r="169" spans="2:11" s="529" customFormat="1" x14ac:dyDescent="0.2">
      <c r="B169" s="525"/>
      <c r="D169" s="532"/>
      <c r="E169" s="532"/>
      <c r="F169" s="532"/>
      <c r="G169" s="532"/>
      <c r="H169" s="532"/>
      <c r="I169" s="532"/>
      <c r="J169" s="532"/>
      <c r="K169" s="524"/>
    </row>
    <row r="170" spans="2:11" s="529" customFormat="1" x14ac:dyDescent="0.2">
      <c r="B170" s="525"/>
      <c r="D170" s="532"/>
      <c r="E170" s="532"/>
      <c r="F170" s="532"/>
      <c r="G170" s="532"/>
      <c r="H170" s="532"/>
      <c r="I170" s="532"/>
      <c r="J170" s="532"/>
      <c r="K170" s="524"/>
    </row>
    <row r="171" spans="2:11" s="529" customFormat="1" x14ac:dyDescent="0.2">
      <c r="B171" s="525"/>
      <c r="D171" s="532"/>
      <c r="E171" s="532"/>
      <c r="F171" s="532"/>
      <c r="G171" s="532"/>
      <c r="H171" s="532"/>
      <c r="I171" s="532"/>
      <c r="J171" s="532"/>
      <c r="K171" s="524"/>
    </row>
    <row r="172" spans="2:11" s="529" customFormat="1" x14ac:dyDescent="0.2">
      <c r="B172" s="525"/>
      <c r="D172" s="532"/>
      <c r="E172" s="532"/>
      <c r="F172" s="532"/>
      <c r="G172" s="532"/>
      <c r="H172" s="532"/>
      <c r="I172" s="532"/>
      <c r="J172" s="532"/>
      <c r="K172" s="524"/>
    </row>
    <row r="173" spans="2:11" s="529" customFormat="1" x14ac:dyDescent="0.2">
      <c r="B173" s="525"/>
      <c r="D173" s="532"/>
      <c r="E173" s="532"/>
      <c r="F173" s="532"/>
      <c r="G173" s="532"/>
      <c r="H173" s="532"/>
      <c r="I173" s="532"/>
      <c r="J173" s="532"/>
      <c r="K173" s="524"/>
    </row>
    <row r="174" spans="2:11" s="529" customFormat="1" x14ac:dyDescent="0.2">
      <c r="B174" s="525"/>
      <c r="D174" s="532"/>
      <c r="E174" s="532"/>
      <c r="F174" s="532"/>
      <c r="G174" s="532"/>
      <c r="H174" s="532"/>
      <c r="I174" s="532"/>
      <c r="J174" s="532"/>
      <c r="K174" s="524"/>
    </row>
    <row r="175" spans="2:11" s="529" customFormat="1" x14ac:dyDescent="0.2">
      <c r="B175" s="525"/>
      <c r="D175" s="532"/>
      <c r="E175" s="532"/>
      <c r="F175" s="532"/>
      <c r="G175" s="532"/>
      <c r="H175" s="532"/>
      <c r="I175" s="532"/>
      <c r="J175" s="532"/>
      <c r="K175" s="524"/>
    </row>
    <row r="176" spans="2:11" s="529" customFormat="1" x14ac:dyDescent="0.2">
      <c r="B176" s="525"/>
      <c r="D176" s="532"/>
      <c r="E176" s="532"/>
      <c r="F176" s="532"/>
      <c r="G176" s="532"/>
      <c r="H176" s="532"/>
      <c r="I176" s="532"/>
      <c r="J176" s="532"/>
      <c r="K176" s="524"/>
    </row>
    <row r="177" spans="2:11" s="529" customFormat="1" x14ac:dyDescent="0.2">
      <c r="B177" s="525"/>
      <c r="D177" s="532"/>
      <c r="E177" s="532"/>
      <c r="F177" s="532"/>
      <c r="G177" s="532"/>
      <c r="H177" s="532"/>
      <c r="I177" s="532"/>
      <c r="J177" s="532"/>
      <c r="K177" s="524"/>
    </row>
    <row r="178" spans="2:11" s="529" customFormat="1" x14ac:dyDescent="0.2">
      <c r="B178" s="525"/>
      <c r="D178" s="532"/>
      <c r="E178" s="532"/>
      <c r="F178" s="532"/>
      <c r="G178" s="532"/>
      <c r="H178" s="532"/>
      <c r="I178" s="532"/>
      <c r="J178" s="532"/>
      <c r="K178" s="524"/>
    </row>
    <row r="179" spans="2:11" s="529" customFormat="1" x14ac:dyDescent="0.2">
      <c r="B179" s="525"/>
      <c r="D179" s="532"/>
      <c r="E179" s="532"/>
      <c r="F179" s="532"/>
      <c r="G179" s="532"/>
      <c r="H179" s="532"/>
      <c r="I179" s="532"/>
      <c r="J179" s="532"/>
      <c r="K179" s="524"/>
    </row>
    <row r="180" spans="2:11" s="529" customFormat="1" x14ac:dyDescent="0.2">
      <c r="B180" s="525"/>
      <c r="D180" s="532"/>
      <c r="E180" s="532"/>
      <c r="F180" s="532"/>
      <c r="G180" s="532"/>
      <c r="H180" s="532"/>
      <c r="I180" s="532"/>
      <c r="J180" s="532"/>
      <c r="K180" s="524"/>
    </row>
    <row r="181" spans="2:11" s="529" customFormat="1" x14ac:dyDescent="0.2">
      <c r="B181" s="525"/>
      <c r="D181" s="532"/>
      <c r="E181" s="532"/>
      <c r="F181" s="532"/>
      <c r="G181" s="532"/>
      <c r="H181" s="532"/>
      <c r="I181" s="532"/>
      <c r="J181" s="532"/>
      <c r="K181" s="524"/>
    </row>
    <row r="182" spans="2:11" s="529" customFormat="1" x14ac:dyDescent="0.2">
      <c r="B182" s="525"/>
      <c r="D182" s="532"/>
      <c r="E182" s="532"/>
      <c r="F182" s="532"/>
      <c r="G182" s="532"/>
      <c r="H182" s="532"/>
      <c r="I182" s="532"/>
      <c r="J182" s="532"/>
      <c r="K182" s="524"/>
    </row>
    <row r="183" spans="2:11" s="529" customFormat="1" x14ac:dyDescent="0.2">
      <c r="B183" s="525"/>
      <c r="D183" s="532"/>
      <c r="E183" s="532"/>
      <c r="F183" s="532"/>
      <c r="G183" s="532"/>
      <c r="H183" s="532"/>
      <c r="I183" s="532"/>
      <c r="J183" s="532"/>
      <c r="K183" s="524"/>
    </row>
    <row r="184" spans="2:11" s="529" customFormat="1" x14ac:dyDescent="0.2">
      <c r="B184" s="525"/>
      <c r="D184" s="532"/>
      <c r="E184" s="532"/>
      <c r="F184" s="532"/>
      <c r="G184" s="532"/>
      <c r="H184" s="532"/>
      <c r="I184" s="532"/>
      <c r="J184" s="532"/>
      <c r="K184" s="524"/>
    </row>
    <row r="185" spans="2:11" s="529" customFormat="1" x14ac:dyDescent="0.2">
      <c r="B185" s="525"/>
      <c r="D185" s="532"/>
      <c r="E185" s="532"/>
      <c r="F185" s="532"/>
      <c r="G185" s="532"/>
      <c r="H185" s="532"/>
      <c r="I185" s="532"/>
      <c r="J185" s="532"/>
      <c r="K185" s="524"/>
    </row>
    <row r="186" spans="2:11" s="529" customFormat="1" x14ac:dyDescent="0.2">
      <c r="B186" s="525"/>
      <c r="D186" s="532"/>
      <c r="E186" s="532"/>
      <c r="F186" s="532"/>
      <c r="G186" s="532"/>
      <c r="H186" s="532"/>
      <c r="I186" s="532"/>
      <c r="J186" s="532"/>
      <c r="K186" s="524"/>
    </row>
    <row r="187" spans="2:11" s="529" customFormat="1" x14ac:dyDescent="0.2">
      <c r="B187" s="525"/>
      <c r="D187" s="532"/>
      <c r="E187" s="532"/>
      <c r="F187" s="532"/>
      <c r="G187" s="532"/>
      <c r="H187" s="532"/>
      <c r="I187" s="532"/>
      <c r="J187" s="532"/>
      <c r="K187" s="524"/>
    </row>
    <row r="188" spans="2:11" s="529" customFormat="1" x14ac:dyDescent="0.2">
      <c r="B188" s="525"/>
      <c r="D188" s="532"/>
      <c r="E188" s="532"/>
      <c r="F188" s="532"/>
      <c r="G188" s="532"/>
      <c r="H188" s="532"/>
      <c r="I188" s="532"/>
      <c r="J188" s="532"/>
      <c r="K188" s="524"/>
    </row>
    <row r="189" spans="2:11" s="529" customFormat="1" x14ac:dyDescent="0.2">
      <c r="B189" s="525"/>
      <c r="D189" s="532"/>
      <c r="E189" s="532"/>
      <c r="F189" s="532"/>
      <c r="G189" s="532"/>
      <c r="H189" s="532"/>
      <c r="I189" s="532"/>
      <c r="J189" s="532"/>
      <c r="K189" s="524"/>
    </row>
    <row r="190" spans="2:11" s="529" customFormat="1" x14ac:dyDescent="0.2">
      <c r="B190" s="525"/>
      <c r="D190" s="532"/>
      <c r="E190" s="532"/>
      <c r="F190" s="532"/>
      <c r="G190" s="532"/>
      <c r="H190" s="532"/>
      <c r="I190" s="532"/>
      <c r="J190" s="532"/>
      <c r="K190" s="524"/>
    </row>
    <row r="191" spans="2:11" s="529" customFormat="1" x14ac:dyDescent="0.2">
      <c r="B191" s="525"/>
      <c r="D191" s="532"/>
      <c r="E191" s="532"/>
      <c r="F191" s="532"/>
      <c r="G191" s="532"/>
      <c r="H191" s="532"/>
      <c r="I191" s="532"/>
      <c r="J191" s="532"/>
      <c r="K191" s="524"/>
    </row>
    <row r="192" spans="2:11" s="529" customFormat="1" x14ac:dyDescent="0.2">
      <c r="B192" s="525"/>
      <c r="D192" s="532"/>
      <c r="E192" s="532"/>
      <c r="F192" s="532"/>
      <c r="G192" s="532"/>
      <c r="H192" s="532"/>
      <c r="I192" s="532"/>
      <c r="J192" s="532"/>
      <c r="K192" s="524"/>
    </row>
    <row r="193" spans="2:11" s="529" customFormat="1" x14ac:dyDescent="0.2">
      <c r="B193" s="525"/>
      <c r="D193" s="532"/>
      <c r="E193" s="532"/>
      <c r="F193" s="532"/>
      <c r="G193" s="532"/>
      <c r="H193" s="532"/>
      <c r="I193" s="532"/>
      <c r="J193" s="532"/>
      <c r="K193" s="524"/>
    </row>
    <row r="194" spans="2:11" s="529" customFormat="1" x14ac:dyDescent="0.2">
      <c r="B194" s="525"/>
      <c r="D194" s="532"/>
      <c r="E194" s="532"/>
      <c r="F194" s="532"/>
      <c r="G194" s="532"/>
      <c r="H194" s="532"/>
      <c r="I194" s="532"/>
      <c r="J194" s="532"/>
      <c r="K194" s="524"/>
    </row>
    <row r="195" spans="2:11" s="529" customFormat="1" x14ac:dyDescent="0.2">
      <c r="B195" s="525"/>
      <c r="D195" s="532"/>
      <c r="E195" s="532"/>
      <c r="F195" s="532"/>
      <c r="G195" s="532"/>
      <c r="H195" s="532"/>
      <c r="I195" s="532"/>
      <c r="J195" s="532"/>
      <c r="K195" s="524"/>
    </row>
    <row r="196" spans="2:11" s="529" customFormat="1" x14ac:dyDescent="0.2">
      <c r="B196" s="525"/>
      <c r="D196" s="532"/>
      <c r="E196" s="532"/>
      <c r="F196" s="532"/>
      <c r="G196" s="532"/>
      <c r="H196" s="532"/>
      <c r="I196" s="532"/>
      <c r="J196" s="532"/>
      <c r="K196" s="524"/>
    </row>
    <row r="197" spans="2:11" s="529" customFormat="1" x14ac:dyDescent="0.2">
      <c r="B197" s="525"/>
      <c r="D197" s="532"/>
      <c r="E197" s="532"/>
      <c r="F197" s="532"/>
      <c r="G197" s="532"/>
      <c r="H197" s="532"/>
      <c r="I197" s="532"/>
      <c r="J197" s="532"/>
      <c r="K197" s="524"/>
    </row>
    <row r="198" spans="2:11" s="529" customFormat="1" x14ac:dyDescent="0.2">
      <c r="B198" s="525"/>
      <c r="D198" s="532"/>
      <c r="E198" s="532"/>
      <c r="F198" s="532"/>
      <c r="G198" s="532"/>
      <c r="H198" s="532"/>
      <c r="I198" s="532"/>
      <c r="J198" s="532"/>
      <c r="K198" s="524"/>
    </row>
    <row r="199" spans="2:11" s="529" customFormat="1" x14ac:dyDescent="0.2">
      <c r="B199" s="525"/>
      <c r="D199" s="532"/>
      <c r="E199" s="532"/>
      <c r="F199" s="532"/>
      <c r="G199" s="532"/>
      <c r="H199" s="532"/>
      <c r="I199" s="532"/>
      <c r="J199" s="532"/>
      <c r="K199" s="524"/>
    </row>
    <row r="200" spans="2:11" s="529" customFormat="1" x14ac:dyDescent="0.2">
      <c r="B200" s="525"/>
      <c r="D200" s="532"/>
      <c r="E200" s="532"/>
      <c r="F200" s="532"/>
      <c r="G200" s="532"/>
      <c r="H200" s="532"/>
      <c r="I200" s="532"/>
      <c r="J200" s="532"/>
      <c r="K200" s="524"/>
    </row>
    <row r="201" spans="2:11" s="529" customFormat="1" x14ac:dyDescent="0.2">
      <c r="B201" s="525"/>
      <c r="D201" s="532"/>
      <c r="E201" s="532"/>
      <c r="F201" s="532"/>
      <c r="G201" s="532"/>
      <c r="H201" s="532"/>
      <c r="I201" s="532"/>
      <c r="J201" s="532"/>
      <c r="K201" s="524"/>
    </row>
    <row r="202" spans="2:11" s="529" customFormat="1" x14ac:dyDescent="0.2">
      <c r="B202" s="525"/>
      <c r="D202" s="532"/>
      <c r="E202" s="532"/>
      <c r="F202" s="532"/>
      <c r="G202" s="532"/>
      <c r="H202" s="532"/>
      <c r="I202" s="532"/>
      <c r="J202" s="532"/>
      <c r="K202" s="524"/>
    </row>
    <row r="203" spans="2:11" s="529" customFormat="1" x14ac:dyDescent="0.2">
      <c r="B203" s="525"/>
      <c r="D203" s="532"/>
      <c r="E203" s="532"/>
      <c r="F203" s="532"/>
      <c r="G203" s="532"/>
      <c r="H203" s="532"/>
      <c r="I203" s="532"/>
      <c r="J203" s="532"/>
      <c r="K203" s="524"/>
    </row>
    <row r="204" spans="2:11" s="529" customFormat="1" x14ac:dyDescent="0.2">
      <c r="B204" s="525"/>
      <c r="D204" s="532"/>
      <c r="E204" s="532"/>
      <c r="F204" s="532"/>
      <c r="G204" s="532"/>
      <c r="H204" s="532"/>
      <c r="I204" s="532"/>
      <c r="J204" s="532"/>
      <c r="K204" s="524"/>
    </row>
    <row r="205" spans="2:11" s="529" customFormat="1" x14ac:dyDescent="0.2">
      <c r="B205" s="525"/>
      <c r="D205" s="532"/>
      <c r="E205" s="532"/>
      <c r="F205" s="532"/>
      <c r="G205" s="532"/>
      <c r="H205" s="532"/>
      <c r="I205" s="532"/>
      <c r="J205" s="532"/>
      <c r="K205" s="524"/>
    </row>
    <row r="206" spans="2:11" s="529" customFormat="1" x14ac:dyDescent="0.2">
      <c r="B206" s="525"/>
      <c r="D206" s="532"/>
      <c r="E206" s="532"/>
      <c r="F206" s="532"/>
      <c r="G206" s="532"/>
      <c r="H206" s="532"/>
      <c r="I206" s="532"/>
      <c r="J206" s="532"/>
      <c r="K206" s="524"/>
    </row>
    <row r="207" spans="2:11" s="529" customFormat="1" x14ac:dyDescent="0.2">
      <c r="B207" s="525"/>
      <c r="D207" s="532"/>
      <c r="E207" s="532"/>
      <c r="F207" s="532"/>
      <c r="G207" s="532"/>
      <c r="H207" s="532"/>
      <c r="I207" s="532"/>
      <c r="J207" s="532"/>
      <c r="K207" s="524"/>
    </row>
    <row r="208" spans="2:11" s="529" customFormat="1" x14ac:dyDescent="0.2">
      <c r="B208" s="525"/>
      <c r="D208" s="532"/>
      <c r="E208" s="532"/>
      <c r="F208" s="532"/>
      <c r="G208" s="532"/>
      <c r="H208" s="532"/>
      <c r="I208" s="532"/>
      <c r="J208" s="532"/>
      <c r="K208" s="524"/>
    </row>
    <row r="209" spans="2:11" s="529" customFormat="1" x14ac:dyDescent="0.2">
      <c r="B209" s="525"/>
      <c r="D209" s="532"/>
      <c r="E209" s="532"/>
      <c r="F209" s="532"/>
      <c r="G209" s="532"/>
      <c r="H209" s="532"/>
      <c r="I209" s="532"/>
      <c r="J209" s="532"/>
      <c r="K209" s="524"/>
    </row>
    <row r="210" spans="2:11" s="529" customFormat="1" x14ac:dyDescent="0.2">
      <c r="B210" s="525"/>
      <c r="D210" s="532"/>
      <c r="E210" s="532"/>
      <c r="F210" s="532"/>
      <c r="G210" s="532"/>
      <c r="H210" s="532"/>
      <c r="I210" s="532"/>
      <c r="J210" s="532"/>
      <c r="K210" s="524"/>
    </row>
    <row r="211" spans="2:11" s="529" customFormat="1" x14ac:dyDescent="0.2">
      <c r="B211" s="525"/>
      <c r="D211" s="532"/>
      <c r="E211" s="532"/>
      <c r="F211" s="532"/>
      <c r="G211" s="532"/>
      <c r="H211" s="532"/>
      <c r="I211" s="532"/>
      <c r="J211" s="532"/>
      <c r="K211" s="524"/>
    </row>
    <row r="212" spans="2:11" s="529" customFormat="1" x14ac:dyDescent="0.2">
      <c r="B212" s="525"/>
      <c r="D212" s="532"/>
      <c r="E212" s="532"/>
      <c r="F212" s="532"/>
      <c r="G212" s="532"/>
      <c r="H212" s="532"/>
      <c r="I212" s="532"/>
      <c r="J212" s="532"/>
      <c r="K212" s="524"/>
    </row>
    <row r="213" spans="2:11" s="529" customFormat="1" x14ac:dyDescent="0.2">
      <c r="B213" s="525"/>
      <c r="D213" s="532"/>
      <c r="E213" s="532"/>
      <c r="F213" s="532"/>
      <c r="G213" s="532"/>
      <c r="H213" s="532"/>
      <c r="I213" s="532"/>
      <c r="J213" s="532"/>
      <c r="K213" s="524"/>
    </row>
    <row r="214" spans="2:11" s="529" customFormat="1" x14ac:dyDescent="0.2">
      <c r="B214" s="525"/>
      <c r="D214" s="532"/>
      <c r="E214" s="532"/>
      <c r="F214" s="532"/>
      <c r="G214" s="532"/>
      <c r="H214" s="532"/>
      <c r="I214" s="532"/>
      <c r="J214" s="532"/>
      <c r="K214" s="524"/>
    </row>
    <row r="215" spans="2:11" s="529" customFormat="1" x14ac:dyDescent="0.2">
      <c r="B215" s="525"/>
      <c r="D215" s="532"/>
      <c r="E215" s="532"/>
      <c r="F215" s="532"/>
      <c r="G215" s="532"/>
      <c r="H215" s="532"/>
      <c r="I215" s="532"/>
      <c r="J215" s="532"/>
      <c r="K215" s="524"/>
    </row>
    <row r="216" spans="2:11" s="529" customFormat="1" x14ac:dyDescent="0.2">
      <c r="B216" s="525"/>
      <c r="D216" s="532"/>
      <c r="E216" s="532"/>
      <c r="F216" s="532"/>
      <c r="G216" s="532"/>
      <c r="H216" s="532"/>
      <c r="I216" s="532"/>
      <c r="J216" s="532"/>
      <c r="K216" s="524"/>
    </row>
    <row r="217" spans="2:11" s="529" customFormat="1" x14ac:dyDescent="0.2">
      <c r="B217" s="525"/>
      <c r="D217" s="532"/>
      <c r="E217" s="532"/>
      <c r="F217" s="532"/>
      <c r="G217" s="532"/>
      <c r="H217" s="532"/>
      <c r="I217" s="532"/>
      <c r="J217" s="532"/>
      <c r="K217" s="524"/>
    </row>
    <row r="218" spans="2:11" s="529" customFormat="1" x14ac:dyDescent="0.2">
      <c r="B218" s="525"/>
      <c r="D218" s="532"/>
      <c r="E218" s="532"/>
      <c r="F218" s="532"/>
      <c r="G218" s="532"/>
      <c r="H218" s="532"/>
      <c r="I218" s="532"/>
      <c r="J218" s="532"/>
      <c r="K218" s="524"/>
    </row>
    <row r="219" spans="2:11" s="529" customFormat="1" x14ac:dyDescent="0.2">
      <c r="B219" s="525"/>
      <c r="D219" s="532"/>
      <c r="E219" s="532"/>
      <c r="F219" s="532"/>
      <c r="G219" s="532"/>
      <c r="H219" s="532"/>
      <c r="I219" s="532"/>
      <c r="J219" s="532"/>
      <c r="K219" s="524"/>
    </row>
    <row r="220" spans="2:11" s="529" customFormat="1" x14ac:dyDescent="0.2">
      <c r="B220" s="525"/>
      <c r="D220" s="532"/>
      <c r="E220" s="532"/>
      <c r="F220" s="532"/>
      <c r="G220" s="532"/>
      <c r="H220" s="532"/>
      <c r="I220" s="532"/>
      <c r="J220" s="532"/>
      <c r="K220" s="524"/>
    </row>
    <row r="221" spans="2:11" s="529" customFormat="1" x14ac:dyDescent="0.2">
      <c r="B221" s="525"/>
      <c r="D221" s="532"/>
      <c r="E221" s="532"/>
      <c r="F221" s="532"/>
      <c r="G221" s="532"/>
      <c r="H221" s="532"/>
      <c r="I221" s="532"/>
      <c r="J221" s="532"/>
      <c r="K221" s="524"/>
    </row>
    <row r="222" spans="2:11" s="529" customFormat="1" x14ac:dyDescent="0.2">
      <c r="B222" s="525"/>
      <c r="D222" s="532"/>
      <c r="E222" s="532"/>
      <c r="F222" s="532"/>
      <c r="G222" s="532"/>
      <c r="H222" s="532"/>
      <c r="I222" s="532"/>
      <c r="J222" s="532"/>
      <c r="K222" s="524"/>
    </row>
    <row r="223" spans="2:11" s="529" customFormat="1" x14ac:dyDescent="0.2">
      <c r="B223" s="525"/>
      <c r="D223" s="532"/>
      <c r="E223" s="532"/>
      <c r="F223" s="532"/>
      <c r="G223" s="532"/>
      <c r="H223" s="532"/>
      <c r="I223" s="532"/>
      <c r="J223" s="532"/>
      <c r="K223" s="524"/>
    </row>
    <row r="224" spans="2:11" s="529" customFormat="1" x14ac:dyDescent="0.2">
      <c r="B224" s="525"/>
      <c r="D224" s="532"/>
      <c r="E224" s="532"/>
      <c r="F224" s="532"/>
      <c r="G224" s="532"/>
      <c r="H224" s="532"/>
      <c r="I224" s="532"/>
      <c r="J224" s="532"/>
      <c r="K224" s="524"/>
    </row>
    <row r="225" spans="2:11" s="529" customFormat="1" x14ac:dyDescent="0.2">
      <c r="B225" s="525"/>
      <c r="D225" s="532"/>
      <c r="E225" s="532"/>
      <c r="F225" s="532"/>
      <c r="G225" s="532"/>
      <c r="H225" s="532"/>
      <c r="I225" s="532"/>
      <c r="J225" s="532"/>
      <c r="K225" s="524"/>
    </row>
    <row r="226" spans="2:11" s="529" customFormat="1" x14ac:dyDescent="0.2">
      <c r="B226" s="525"/>
      <c r="D226" s="532"/>
      <c r="E226" s="532"/>
      <c r="F226" s="532"/>
      <c r="G226" s="532"/>
      <c r="H226" s="532"/>
      <c r="I226" s="532"/>
      <c r="J226" s="532"/>
      <c r="K226" s="524"/>
    </row>
    <row r="227" spans="2:11" s="529" customFormat="1" x14ac:dyDescent="0.2">
      <c r="B227" s="525"/>
      <c r="D227" s="532"/>
      <c r="E227" s="532"/>
      <c r="F227" s="532"/>
      <c r="G227" s="532"/>
      <c r="H227" s="532"/>
      <c r="I227" s="532"/>
      <c r="J227" s="532"/>
      <c r="K227" s="524"/>
    </row>
    <row r="228" spans="2:11" s="529" customFormat="1" x14ac:dyDescent="0.2">
      <c r="B228" s="525"/>
      <c r="D228" s="532"/>
      <c r="E228" s="532"/>
      <c r="F228" s="532"/>
      <c r="G228" s="532"/>
      <c r="H228" s="532"/>
      <c r="I228" s="532"/>
      <c r="J228" s="532"/>
      <c r="K228" s="524"/>
    </row>
    <row r="229" spans="2:11" s="529" customFormat="1" x14ac:dyDescent="0.2">
      <c r="B229" s="525"/>
      <c r="D229" s="532"/>
      <c r="E229" s="532"/>
      <c r="F229" s="532"/>
      <c r="G229" s="532"/>
      <c r="H229" s="532"/>
      <c r="I229" s="532"/>
      <c r="J229" s="532"/>
      <c r="K229" s="524"/>
    </row>
    <row r="230" spans="2:11" s="529" customFormat="1" x14ac:dyDescent="0.2">
      <c r="B230" s="525"/>
      <c r="D230" s="532"/>
      <c r="E230" s="532"/>
      <c r="F230" s="532"/>
      <c r="G230" s="532"/>
      <c r="H230" s="532"/>
      <c r="I230" s="532"/>
      <c r="J230" s="532"/>
      <c r="K230" s="524"/>
    </row>
    <row r="231" spans="2:11" s="529" customFormat="1" x14ac:dyDescent="0.2">
      <c r="B231" s="525"/>
      <c r="D231" s="532"/>
      <c r="E231" s="532"/>
      <c r="F231" s="532"/>
      <c r="G231" s="532"/>
      <c r="H231" s="532"/>
      <c r="I231" s="532"/>
      <c r="J231" s="532"/>
      <c r="K231" s="524"/>
    </row>
    <row r="232" spans="2:11" s="529" customFormat="1" x14ac:dyDescent="0.2">
      <c r="B232" s="525"/>
      <c r="D232" s="532"/>
      <c r="E232" s="532"/>
      <c r="F232" s="532"/>
      <c r="G232" s="532"/>
      <c r="H232" s="532"/>
      <c r="I232" s="532"/>
      <c r="J232" s="532"/>
      <c r="K232" s="524"/>
    </row>
    <row r="233" spans="2:11" s="529" customFormat="1" x14ac:dyDescent="0.2">
      <c r="B233" s="525"/>
      <c r="D233" s="532"/>
      <c r="E233" s="532"/>
      <c r="F233" s="532"/>
      <c r="G233" s="532"/>
      <c r="H233" s="532"/>
      <c r="I233" s="532"/>
      <c r="J233" s="532"/>
      <c r="K233" s="524"/>
    </row>
    <row r="234" spans="2:11" s="529" customFormat="1" x14ac:dyDescent="0.2">
      <c r="B234" s="525"/>
      <c r="D234" s="532"/>
      <c r="E234" s="532"/>
      <c r="F234" s="532"/>
      <c r="G234" s="532"/>
      <c r="H234" s="532"/>
      <c r="I234" s="532"/>
      <c r="J234" s="532"/>
      <c r="K234" s="524"/>
    </row>
    <row r="235" spans="2:11" s="529" customFormat="1" x14ac:dyDescent="0.2">
      <c r="B235" s="525"/>
      <c r="D235" s="532"/>
      <c r="E235" s="532"/>
      <c r="F235" s="532"/>
      <c r="G235" s="532"/>
      <c r="H235" s="532"/>
      <c r="I235" s="532"/>
      <c r="J235" s="532"/>
      <c r="K235" s="524"/>
    </row>
    <row r="236" spans="2:11" s="529" customFormat="1" x14ac:dyDescent="0.2">
      <c r="B236" s="525"/>
      <c r="D236" s="532"/>
      <c r="E236" s="532"/>
      <c r="F236" s="532"/>
      <c r="G236" s="532"/>
      <c r="H236" s="532"/>
      <c r="I236" s="532"/>
      <c r="J236" s="532"/>
      <c r="K236" s="524"/>
    </row>
    <row r="237" spans="2:11" s="529" customFormat="1" x14ac:dyDescent="0.2">
      <c r="B237" s="525"/>
      <c r="D237" s="532"/>
      <c r="E237" s="532"/>
      <c r="F237" s="532"/>
      <c r="G237" s="532"/>
      <c r="H237" s="532"/>
      <c r="I237" s="532"/>
      <c r="J237" s="532"/>
      <c r="K237" s="524"/>
    </row>
    <row r="238" spans="2:11" s="529" customFormat="1" x14ac:dyDescent="0.2">
      <c r="B238" s="525"/>
      <c r="D238" s="532"/>
      <c r="E238" s="532"/>
      <c r="F238" s="532"/>
      <c r="G238" s="532"/>
      <c r="H238" s="532"/>
      <c r="I238" s="532"/>
      <c r="J238" s="532"/>
      <c r="K238" s="524"/>
    </row>
    <row r="239" spans="2:11" s="529" customFormat="1" x14ac:dyDescent="0.2">
      <c r="B239" s="525"/>
      <c r="D239" s="532"/>
      <c r="E239" s="532"/>
      <c r="F239" s="532"/>
      <c r="G239" s="532"/>
      <c r="H239" s="532"/>
      <c r="I239" s="532"/>
      <c r="J239" s="532"/>
      <c r="K239" s="524"/>
    </row>
    <row r="240" spans="2:11" s="529" customFormat="1" x14ac:dyDescent="0.2">
      <c r="B240" s="525"/>
      <c r="D240" s="532"/>
      <c r="E240" s="532"/>
      <c r="F240" s="532"/>
      <c r="G240" s="532"/>
      <c r="H240" s="532"/>
      <c r="I240" s="532"/>
      <c r="J240" s="532"/>
      <c r="K240" s="524"/>
    </row>
    <row r="241" spans="2:11" s="529" customFormat="1" x14ac:dyDescent="0.2">
      <c r="B241" s="525"/>
      <c r="D241" s="532"/>
      <c r="E241" s="532"/>
      <c r="F241" s="532"/>
      <c r="G241" s="532"/>
      <c r="H241" s="532"/>
      <c r="I241" s="532"/>
      <c r="J241" s="532"/>
      <c r="K241" s="524"/>
    </row>
    <row r="242" spans="2:11" s="529" customFormat="1" x14ac:dyDescent="0.2">
      <c r="B242" s="525"/>
      <c r="D242" s="532"/>
      <c r="E242" s="532"/>
      <c r="F242" s="532"/>
      <c r="G242" s="532"/>
      <c r="H242" s="532"/>
      <c r="I242" s="532"/>
      <c r="J242" s="532"/>
      <c r="K242" s="524"/>
    </row>
    <row r="243" spans="2:11" s="529" customFormat="1" x14ac:dyDescent="0.2">
      <c r="B243" s="525"/>
      <c r="D243" s="532"/>
      <c r="E243" s="532"/>
      <c r="F243" s="532"/>
      <c r="G243" s="532"/>
      <c r="H243" s="532"/>
      <c r="I243" s="532"/>
      <c r="J243" s="532"/>
      <c r="K243" s="524"/>
    </row>
    <row r="244" spans="2:11" s="529" customFormat="1" x14ac:dyDescent="0.2">
      <c r="B244" s="525"/>
      <c r="D244" s="532"/>
      <c r="E244" s="532"/>
      <c r="F244" s="532"/>
      <c r="G244" s="532"/>
      <c r="H244" s="532"/>
      <c r="I244" s="532"/>
      <c r="J244" s="532"/>
      <c r="K244" s="524"/>
    </row>
    <row r="245" spans="2:11" s="529" customFormat="1" x14ac:dyDescent="0.2">
      <c r="B245" s="525"/>
      <c r="D245" s="532"/>
      <c r="E245" s="532"/>
      <c r="F245" s="532"/>
      <c r="G245" s="532"/>
      <c r="H245" s="532"/>
      <c r="I245" s="532"/>
      <c r="J245" s="532"/>
      <c r="K245" s="524"/>
    </row>
    <row r="246" spans="2:11" s="529" customFormat="1" x14ac:dyDescent="0.2">
      <c r="B246" s="525"/>
      <c r="D246" s="532"/>
      <c r="E246" s="532"/>
      <c r="F246" s="532"/>
      <c r="G246" s="532"/>
      <c r="H246" s="532"/>
      <c r="I246" s="532"/>
      <c r="J246" s="532"/>
      <c r="K246" s="524"/>
    </row>
    <row r="247" spans="2:11" s="529" customFormat="1" x14ac:dyDescent="0.2">
      <c r="B247" s="525"/>
      <c r="D247" s="532"/>
      <c r="E247" s="532"/>
      <c r="F247" s="532"/>
      <c r="G247" s="532"/>
      <c r="H247" s="532"/>
      <c r="I247" s="532"/>
      <c r="J247" s="532"/>
      <c r="K247" s="524"/>
    </row>
    <row r="248" spans="2:11" s="529" customFormat="1" x14ac:dyDescent="0.2">
      <c r="B248" s="525"/>
      <c r="D248" s="532"/>
      <c r="E248" s="532"/>
      <c r="F248" s="532"/>
      <c r="G248" s="532"/>
      <c r="H248" s="532"/>
      <c r="I248" s="532"/>
      <c r="J248" s="532"/>
      <c r="K248" s="524"/>
    </row>
    <row r="249" spans="2:11" s="529" customFormat="1" x14ac:dyDescent="0.2">
      <c r="B249" s="525"/>
      <c r="D249" s="532"/>
      <c r="E249" s="532"/>
      <c r="F249" s="532"/>
      <c r="G249" s="532"/>
      <c r="H249" s="532"/>
      <c r="I249" s="532"/>
      <c r="J249" s="532"/>
      <c r="K249" s="524"/>
    </row>
    <row r="250" spans="2:11" s="529" customFormat="1" x14ac:dyDescent="0.2">
      <c r="B250" s="525"/>
      <c r="D250" s="532"/>
      <c r="E250" s="532"/>
      <c r="F250" s="532"/>
      <c r="G250" s="532"/>
      <c r="H250" s="532"/>
      <c r="I250" s="532"/>
      <c r="J250" s="532"/>
      <c r="K250" s="524"/>
    </row>
    <row r="251" spans="2:11" s="529" customFormat="1" x14ac:dyDescent="0.2">
      <c r="B251" s="525"/>
      <c r="D251" s="532"/>
      <c r="E251" s="532"/>
      <c r="F251" s="532"/>
      <c r="G251" s="532"/>
      <c r="H251" s="532"/>
      <c r="I251" s="532"/>
      <c r="J251" s="532"/>
      <c r="K251" s="524"/>
    </row>
    <row r="252" spans="2:11" s="529" customFormat="1" x14ac:dyDescent="0.2">
      <c r="B252" s="525"/>
      <c r="D252" s="532"/>
      <c r="E252" s="532"/>
      <c r="F252" s="532"/>
      <c r="G252" s="532"/>
      <c r="H252" s="532"/>
      <c r="I252" s="532"/>
      <c r="J252" s="532"/>
      <c r="K252" s="524"/>
    </row>
    <row r="253" spans="2:11" s="529" customFormat="1" x14ac:dyDescent="0.2">
      <c r="B253" s="525"/>
      <c r="D253" s="532"/>
      <c r="E253" s="532"/>
      <c r="F253" s="532"/>
      <c r="G253" s="532"/>
      <c r="H253" s="532"/>
      <c r="I253" s="532"/>
      <c r="J253" s="532"/>
      <c r="K253" s="524"/>
    </row>
    <row r="254" spans="2:11" s="529" customFormat="1" x14ac:dyDescent="0.2">
      <c r="B254" s="525"/>
      <c r="D254" s="532"/>
      <c r="E254" s="532"/>
      <c r="F254" s="532"/>
      <c r="G254" s="532"/>
      <c r="H254" s="532"/>
      <c r="I254" s="532"/>
      <c r="J254" s="532"/>
      <c r="K254" s="524"/>
    </row>
    <row r="255" spans="2:11" s="529" customFormat="1" x14ac:dyDescent="0.2">
      <c r="B255" s="525"/>
      <c r="D255" s="532"/>
      <c r="E255" s="532"/>
      <c r="F255" s="532"/>
      <c r="G255" s="532"/>
      <c r="H255" s="532"/>
      <c r="I255" s="532"/>
      <c r="J255" s="532"/>
      <c r="K255" s="524"/>
    </row>
    <row r="256" spans="2:11" s="529" customFormat="1" x14ac:dyDescent="0.2">
      <c r="B256" s="525"/>
      <c r="D256" s="532"/>
      <c r="E256" s="532"/>
      <c r="F256" s="532"/>
      <c r="G256" s="532"/>
      <c r="H256" s="532"/>
      <c r="I256" s="532"/>
      <c r="J256" s="532"/>
      <c r="K256" s="524"/>
    </row>
    <row r="257" spans="2:11" s="529" customFormat="1" x14ac:dyDescent="0.2">
      <c r="B257" s="525"/>
      <c r="D257" s="532"/>
      <c r="E257" s="532"/>
      <c r="F257" s="532"/>
      <c r="G257" s="532"/>
      <c r="H257" s="532"/>
      <c r="I257" s="532"/>
      <c r="J257" s="532"/>
      <c r="K257" s="524"/>
    </row>
    <row r="258" spans="2:11" s="529" customFormat="1" x14ac:dyDescent="0.2">
      <c r="B258" s="525"/>
      <c r="D258" s="532"/>
      <c r="E258" s="532"/>
      <c r="F258" s="532"/>
      <c r="G258" s="532"/>
      <c r="H258" s="532"/>
      <c r="I258" s="532"/>
      <c r="J258" s="532"/>
      <c r="K258" s="524"/>
    </row>
    <row r="259" spans="2:11" s="529" customFormat="1" x14ac:dyDescent="0.2">
      <c r="B259" s="525"/>
      <c r="D259" s="532"/>
      <c r="E259" s="532"/>
      <c r="F259" s="532"/>
      <c r="G259" s="532"/>
      <c r="H259" s="532"/>
      <c r="I259" s="532"/>
      <c r="J259" s="532"/>
      <c r="K259" s="524"/>
    </row>
    <row r="260" spans="2:11" s="529" customFormat="1" x14ac:dyDescent="0.2">
      <c r="B260" s="525"/>
      <c r="D260" s="532"/>
      <c r="E260" s="532"/>
      <c r="F260" s="532"/>
      <c r="G260" s="532"/>
      <c r="H260" s="532"/>
      <c r="I260" s="532"/>
      <c r="J260" s="532"/>
      <c r="K260" s="524"/>
    </row>
    <row r="261" spans="2:11" s="529" customFormat="1" x14ac:dyDescent="0.2">
      <c r="B261" s="525"/>
      <c r="D261" s="532"/>
      <c r="E261" s="532"/>
      <c r="F261" s="532"/>
      <c r="G261" s="532"/>
      <c r="H261" s="532"/>
      <c r="I261" s="532"/>
      <c r="J261" s="532"/>
      <c r="K261" s="524"/>
    </row>
    <row r="262" spans="2:11" s="529" customFormat="1" x14ac:dyDescent="0.2">
      <c r="B262" s="525"/>
      <c r="D262" s="532"/>
      <c r="E262" s="532"/>
      <c r="F262" s="532"/>
      <c r="G262" s="532"/>
      <c r="H262" s="532"/>
      <c r="I262" s="532"/>
      <c r="J262" s="532"/>
      <c r="K262" s="524"/>
    </row>
    <row r="263" spans="2:11" s="529" customFormat="1" x14ac:dyDescent="0.2">
      <c r="B263" s="525"/>
      <c r="D263" s="532"/>
      <c r="E263" s="532"/>
      <c r="F263" s="532"/>
      <c r="G263" s="532"/>
      <c r="H263" s="532"/>
      <c r="I263" s="532"/>
      <c r="J263" s="532"/>
      <c r="K263" s="524"/>
    </row>
    <row r="264" spans="2:11" s="529" customFormat="1" x14ac:dyDescent="0.2">
      <c r="B264" s="525"/>
      <c r="D264" s="532"/>
      <c r="E264" s="532"/>
      <c r="F264" s="532"/>
      <c r="G264" s="532"/>
      <c r="H264" s="532"/>
      <c r="I264" s="532"/>
      <c r="J264" s="532"/>
      <c r="K264" s="524"/>
    </row>
    <row r="265" spans="2:11" s="529" customFormat="1" x14ac:dyDescent="0.2">
      <c r="B265" s="525"/>
      <c r="D265" s="532"/>
      <c r="E265" s="532"/>
      <c r="F265" s="532"/>
      <c r="G265" s="532"/>
      <c r="H265" s="532"/>
      <c r="I265" s="532"/>
      <c r="J265" s="532"/>
      <c r="K265" s="524"/>
    </row>
    <row r="266" spans="2:11" x14ac:dyDescent="0.2">
      <c r="B266" s="525"/>
      <c r="D266" s="532"/>
      <c r="E266" s="532"/>
      <c r="F266" s="532"/>
      <c r="G266" s="532"/>
      <c r="H266" s="532"/>
      <c r="I266" s="532"/>
      <c r="J266" s="532"/>
      <c r="K266" s="524"/>
    </row>
    <row r="267" spans="2:11" x14ac:dyDescent="0.2">
      <c r="B267" s="525"/>
      <c r="D267" s="532"/>
      <c r="E267" s="532"/>
      <c r="F267" s="532"/>
      <c r="G267" s="532"/>
      <c r="H267" s="532"/>
      <c r="I267" s="532"/>
      <c r="J267" s="532"/>
      <c r="K267" s="524"/>
    </row>
    <row r="268" spans="2:11" x14ac:dyDescent="0.2">
      <c r="B268" s="525"/>
      <c r="D268" s="532"/>
      <c r="E268" s="532"/>
      <c r="F268" s="532"/>
      <c r="G268" s="532"/>
      <c r="H268" s="532"/>
      <c r="I268" s="532"/>
      <c r="J268" s="532"/>
      <c r="K268" s="524"/>
    </row>
    <row r="269" spans="2:11" x14ac:dyDescent="0.2">
      <c r="B269" s="525"/>
      <c r="D269" s="532"/>
      <c r="E269" s="532"/>
      <c r="F269" s="532"/>
      <c r="G269" s="532"/>
      <c r="H269" s="532"/>
      <c r="I269" s="532"/>
      <c r="J269" s="532"/>
      <c r="K269" s="524"/>
    </row>
    <row r="270" spans="2:11" x14ac:dyDescent="0.2">
      <c r="B270" s="525"/>
      <c r="D270" s="532"/>
      <c r="E270" s="532"/>
      <c r="F270" s="532"/>
      <c r="G270" s="532"/>
      <c r="H270" s="532"/>
      <c r="I270" s="532"/>
      <c r="J270" s="532"/>
      <c r="K270" s="524"/>
    </row>
    <row r="271" spans="2:11" x14ac:dyDescent="0.2">
      <c r="B271" s="525"/>
      <c r="D271" s="532"/>
      <c r="E271" s="532"/>
      <c r="F271" s="532"/>
      <c r="G271" s="532"/>
      <c r="H271" s="532"/>
      <c r="I271" s="532"/>
      <c r="J271" s="532"/>
      <c r="K271" s="524"/>
    </row>
    <row r="272" spans="2:11" x14ac:dyDescent="0.2">
      <c r="B272" s="525"/>
      <c r="D272" s="532"/>
      <c r="E272" s="532"/>
      <c r="F272" s="532"/>
      <c r="G272" s="532"/>
      <c r="H272" s="532"/>
      <c r="I272" s="532"/>
      <c r="J272" s="532"/>
      <c r="K272" s="524"/>
    </row>
    <row r="273" spans="2:11" x14ac:dyDescent="0.2">
      <c r="B273" s="525"/>
      <c r="D273" s="532"/>
      <c r="E273" s="532"/>
      <c r="F273" s="532"/>
      <c r="G273" s="532"/>
      <c r="H273" s="532"/>
      <c r="I273" s="532"/>
      <c r="J273" s="532"/>
      <c r="K273" s="524"/>
    </row>
  </sheetData>
  <printOptions horizontalCentered="1"/>
  <pageMargins left="0.7" right="0.7" top="0.75" bottom="0.75" header="0.3" footer="0.3"/>
  <pageSetup scale="64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zoomScale="91" zoomScaleNormal="91" workbookViewId="0">
      <pane xSplit="2" ySplit="5" topLeftCell="C6" activePane="bottomRight" state="frozen"/>
      <selection activeCell="H30" sqref="H30"/>
      <selection pane="topRight" activeCell="H30" sqref="H30"/>
      <selection pane="bottomLeft" activeCell="H30" sqref="H30"/>
      <selection pane="bottomRight" activeCell="F19" sqref="F19"/>
    </sheetView>
  </sheetViews>
  <sheetFormatPr defaultRowHeight="15" x14ac:dyDescent="0.25"/>
  <cols>
    <col min="1" max="1" width="12" style="418" bestFit="1" customWidth="1"/>
    <col min="2" max="2" width="41.5546875" style="418" customWidth="1"/>
    <col min="3" max="10" width="11" style="418" bestFit="1" customWidth="1"/>
    <col min="11" max="14" width="11" style="421" bestFit="1" customWidth="1"/>
    <col min="15" max="15" width="12.6640625" style="421" bestFit="1" customWidth="1"/>
    <col min="16" max="17" width="11.5546875" style="421" bestFit="1" customWidth="1"/>
    <col min="18" max="18" width="11.5546875" style="418" bestFit="1" customWidth="1"/>
    <col min="19" max="19" width="13.33203125" style="418" bestFit="1" customWidth="1"/>
    <col min="20" max="22" width="11" style="418" bestFit="1" customWidth="1"/>
    <col min="23" max="23" width="12.6640625" style="418" bestFit="1" customWidth="1"/>
    <col min="24" max="24" width="19.33203125" style="418" customWidth="1"/>
    <col min="25" max="16384" width="8.88671875" style="418"/>
  </cols>
  <sheetData>
    <row r="1" spans="1:28" x14ac:dyDescent="0.25">
      <c r="A1" s="622" t="s">
        <v>76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416"/>
      <c r="Q1" s="416"/>
      <c r="R1" s="416"/>
      <c r="S1" s="416"/>
      <c r="T1" s="416"/>
      <c r="U1" s="416"/>
      <c r="V1" s="416"/>
      <c r="W1" s="416"/>
      <c r="X1" s="417"/>
      <c r="Y1" s="417"/>
      <c r="Z1" s="417"/>
      <c r="AA1" s="417"/>
      <c r="AB1" s="417"/>
    </row>
    <row r="2" spans="1:28" x14ac:dyDescent="0.25">
      <c r="A2" s="623" t="s">
        <v>187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623"/>
      <c r="N2" s="623"/>
      <c r="O2" s="623"/>
      <c r="P2" s="416"/>
      <c r="Q2" s="416"/>
      <c r="R2" s="416"/>
      <c r="S2" s="416"/>
      <c r="T2" s="416"/>
      <c r="U2" s="416"/>
      <c r="V2" s="416"/>
      <c r="W2" s="416"/>
      <c r="X2" s="417"/>
      <c r="Y2" s="417"/>
      <c r="Z2" s="417"/>
      <c r="AA2" s="417"/>
      <c r="AB2" s="417"/>
    </row>
    <row r="3" spans="1:28" ht="21" x14ac:dyDescent="0.35">
      <c r="A3" s="624" t="s">
        <v>193</v>
      </c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419"/>
      <c r="Q3" s="419"/>
      <c r="R3" s="419"/>
      <c r="S3" s="419"/>
      <c r="T3" s="419"/>
      <c r="U3" s="419"/>
      <c r="V3" s="419"/>
      <c r="W3" s="419"/>
      <c r="X3" s="420"/>
      <c r="Y3" s="420"/>
      <c r="Z3" s="420"/>
      <c r="AA3" s="420"/>
      <c r="AB3" s="420"/>
    </row>
    <row r="4" spans="1:28" ht="7.15" customHeight="1" thickBot="1" x14ac:dyDescent="0.3">
      <c r="P4" s="422"/>
      <c r="Q4" s="422"/>
      <c r="R4" s="422"/>
      <c r="S4" s="422"/>
    </row>
    <row r="5" spans="1:28" s="427" customFormat="1" ht="16.5" thickBot="1" x14ac:dyDescent="0.3">
      <c r="A5" s="423" t="s">
        <v>1</v>
      </c>
      <c r="B5" s="424" t="s">
        <v>2</v>
      </c>
      <c r="C5" s="425">
        <v>43101</v>
      </c>
      <c r="D5" s="425">
        <v>43132</v>
      </c>
      <c r="E5" s="425">
        <v>43160</v>
      </c>
      <c r="F5" s="425">
        <v>43191</v>
      </c>
      <c r="G5" s="425">
        <v>43221</v>
      </c>
      <c r="H5" s="425">
        <v>43252</v>
      </c>
      <c r="I5" s="425">
        <v>43282</v>
      </c>
      <c r="J5" s="425">
        <v>43313</v>
      </c>
      <c r="K5" s="425">
        <v>43344</v>
      </c>
      <c r="L5" s="425">
        <v>43374</v>
      </c>
      <c r="M5" s="425">
        <v>43405</v>
      </c>
      <c r="N5" s="425">
        <v>43435</v>
      </c>
      <c r="O5" s="426" t="s">
        <v>172</v>
      </c>
      <c r="P5" s="422"/>
      <c r="Q5" s="422"/>
      <c r="R5" s="422"/>
      <c r="S5" s="422"/>
    </row>
    <row r="6" spans="1:28" ht="15.75" x14ac:dyDescent="0.25">
      <c r="A6" s="428"/>
      <c r="B6" s="429"/>
      <c r="C6" s="429"/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430"/>
      <c r="P6" s="422"/>
      <c r="Q6" s="422"/>
      <c r="R6" s="422"/>
      <c r="S6" s="422"/>
    </row>
    <row r="7" spans="1:28" ht="15.75" x14ac:dyDescent="0.25">
      <c r="A7" s="431">
        <v>40730302</v>
      </c>
      <c r="B7" s="432" t="s">
        <v>188</v>
      </c>
      <c r="C7" s="439">
        <v>1203208.06</v>
      </c>
      <c r="D7" s="439">
        <v>1203208.06</v>
      </c>
      <c r="E7" s="439">
        <v>1203208.06</v>
      </c>
      <c r="F7" s="439">
        <v>1203208.06</v>
      </c>
      <c r="G7" s="439">
        <v>1203208.06</v>
      </c>
      <c r="H7" s="439">
        <v>1203208.06</v>
      </c>
      <c r="I7" s="439">
        <v>1203208.06</v>
      </c>
      <c r="J7" s="439">
        <v>1203208.06</v>
      </c>
      <c r="K7" s="439">
        <v>1203208.06</v>
      </c>
      <c r="L7" s="439">
        <v>1203208.06</v>
      </c>
      <c r="M7" s="439">
        <v>1203208.06</v>
      </c>
      <c r="N7" s="439">
        <v>1203208.06</v>
      </c>
      <c r="O7" s="440">
        <f>SUM(C7:N7)</f>
        <v>14438496.720000004</v>
      </c>
      <c r="P7" s="422"/>
      <c r="Q7" s="422"/>
      <c r="R7" s="422"/>
      <c r="S7" s="422"/>
    </row>
    <row r="8" spans="1:28" ht="15.75" x14ac:dyDescent="0.25">
      <c r="A8" s="431">
        <v>40730303</v>
      </c>
      <c r="B8" s="432" t="s">
        <v>189</v>
      </c>
      <c r="C8" s="442">
        <v>-486268.6</v>
      </c>
      <c r="D8" s="442">
        <v>-486268.6</v>
      </c>
      <c r="E8" s="442">
        <v>-486268.6</v>
      </c>
      <c r="F8" s="442">
        <v>-486268.6</v>
      </c>
      <c r="G8" s="442">
        <v>-486268.6</v>
      </c>
      <c r="H8" s="442">
        <v>-486268.6</v>
      </c>
      <c r="I8" s="442">
        <v>-486268.6</v>
      </c>
      <c r="J8" s="442">
        <v>-486268.6</v>
      </c>
      <c r="K8" s="442">
        <v>-486268.6</v>
      </c>
      <c r="L8" s="442">
        <v>-486268.6</v>
      </c>
      <c r="M8" s="442">
        <v>-486268.6</v>
      </c>
      <c r="N8" s="442">
        <v>-486268.6</v>
      </c>
      <c r="O8" s="443">
        <f>SUM(C8:N8)</f>
        <v>-5835223.1999999993</v>
      </c>
      <c r="P8" s="422"/>
      <c r="Q8" s="422"/>
      <c r="R8" s="422"/>
      <c r="S8" s="422"/>
    </row>
    <row r="9" spans="1:28" ht="16.5" thickBot="1" x14ac:dyDescent="0.3">
      <c r="A9" s="433"/>
      <c r="B9" s="434"/>
      <c r="C9" s="444">
        <f>SUM(C7:C8)</f>
        <v>716939.46000000008</v>
      </c>
      <c r="D9" s="444">
        <f t="shared" ref="D9:J9" si="0">SUM(D7:D8)</f>
        <v>716939.46000000008</v>
      </c>
      <c r="E9" s="444">
        <f t="shared" si="0"/>
        <v>716939.46000000008</v>
      </c>
      <c r="F9" s="444">
        <f t="shared" si="0"/>
        <v>716939.46000000008</v>
      </c>
      <c r="G9" s="444">
        <f t="shared" si="0"/>
        <v>716939.46000000008</v>
      </c>
      <c r="H9" s="444">
        <f t="shared" si="0"/>
        <v>716939.46000000008</v>
      </c>
      <c r="I9" s="444">
        <f t="shared" si="0"/>
        <v>716939.46000000008</v>
      </c>
      <c r="J9" s="444">
        <f t="shared" si="0"/>
        <v>716939.46000000008</v>
      </c>
      <c r="K9" s="444">
        <f>SUM(K7:K8)</f>
        <v>716939.46000000008</v>
      </c>
      <c r="L9" s="444">
        <f>SUM(L7:L8)</f>
        <v>716939.46000000008</v>
      </c>
      <c r="M9" s="444">
        <f>SUM(M7:M8)</f>
        <v>716939.46000000008</v>
      </c>
      <c r="N9" s="444">
        <f>SUM(N7:N8)</f>
        <v>716939.46000000008</v>
      </c>
      <c r="O9" s="447">
        <f>SUM(O7:O8)</f>
        <v>8603273.5200000051</v>
      </c>
      <c r="P9" s="422"/>
      <c r="Q9" s="422"/>
      <c r="R9" s="422"/>
      <c r="S9" s="422"/>
    </row>
    <row r="10" spans="1:28" ht="17.25" thickTop="1" thickBot="1" x14ac:dyDescent="0.3">
      <c r="A10" s="435"/>
      <c r="B10" s="436"/>
      <c r="C10" s="436"/>
      <c r="D10" s="436"/>
      <c r="E10" s="436"/>
      <c r="F10" s="436"/>
      <c r="G10" s="436"/>
      <c r="H10" s="436"/>
      <c r="I10" s="436"/>
      <c r="J10" s="436"/>
      <c r="K10" s="437"/>
      <c r="L10" s="437"/>
      <c r="M10" s="437"/>
      <c r="N10" s="619" t="s">
        <v>263</v>
      </c>
      <c r="O10" s="620">
        <f>SUM('2017 GRC Gas Amort Sch'!G66:H77)+'GAS TY Amort'!O9</f>
        <v>-1.7649438232183456E-3</v>
      </c>
      <c r="P10" s="422"/>
      <c r="Q10" s="422"/>
      <c r="R10" s="422"/>
      <c r="S10" s="422"/>
    </row>
    <row r="11" spans="1:28" s="421" customFormat="1" x14ac:dyDescent="0.25">
      <c r="A11" s="434"/>
      <c r="B11" s="434"/>
      <c r="C11" s="434"/>
      <c r="D11" s="434"/>
      <c r="E11" s="434"/>
      <c r="F11" s="434"/>
      <c r="G11" s="434"/>
      <c r="H11" s="434"/>
      <c r="I11" s="434"/>
      <c r="J11" s="434"/>
      <c r="R11" s="418"/>
      <c r="S11" s="418"/>
      <c r="T11" s="418"/>
      <c r="U11" s="418"/>
      <c r="V11" s="418"/>
      <c r="W11" s="429"/>
      <c r="X11" s="418"/>
    </row>
    <row r="12" spans="1:28" s="421" customFormat="1" ht="15" customHeight="1" x14ac:dyDescent="0.25">
      <c r="W12" s="438"/>
    </row>
  </sheetData>
  <mergeCells count="3">
    <mergeCell ref="A1:O1"/>
    <mergeCell ref="A2:O2"/>
    <mergeCell ref="A3:O3"/>
  </mergeCells>
  <printOptions horizontalCentered="1"/>
  <pageMargins left="0.2" right="0.2" top="0.75" bottom="0.75" header="0.3" footer="0.3"/>
  <pageSetup scale="43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zoomScale="80" zoomScaleNormal="80" workbookViewId="0">
      <pane xSplit="3" ySplit="6" topLeftCell="G64" activePane="bottomRight" state="frozen"/>
      <selection activeCell="H30" sqref="H30"/>
      <selection pane="topRight" activeCell="H30" sqref="H30"/>
      <selection pane="bottomLeft" activeCell="H30" sqref="H30"/>
      <selection pane="bottomRight" activeCell="V96" sqref="V96"/>
    </sheetView>
  </sheetViews>
  <sheetFormatPr defaultRowHeight="15.75" outlineLevelRow="1" outlineLevelCol="1" x14ac:dyDescent="0.25"/>
  <cols>
    <col min="1" max="1" width="10.6640625" style="133" customWidth="1"/>
    <col min="2" max="2" width="12.109375" style="28" bestFit="1" customWidth="1"/>
    <col min="3" max="3" width="55.44140625" style="28" customWidth="1"/>
    <col min="4" max="4" width="15" style="28" hidden="1" customWidth="1" outlineLevel="1"/>
    <col min="5" max="5" width="13.44140625" style="28" hidden="1" customWidth="1" outlineLevel="1"/>
    <col min="6" max="6" width="12.6640625" style="28" hidden="1" customWidth="1" outlineLevel="1"/>
    <col min="7" max="7" width="15.6640625" style="28" customWidth="1" collapsed="1"/>
    <col min="8" max="10" width="16.44140625" style="28" bestFit="1" customWidth="1"/>
    <col min="11" max="12" width="15.5546875" style="28" bestFit="1" customWidth="1"/>
    <col min="13" max="19" width="16.44140625" style="28" customWidth="1"/>
    <col min="20" max="20" width="13.88671875" style="135" bestFit="1" customWidth="1"/>
    <col min="21" max="16384" width="8.88671875" style="28"/>
  </cols>
  <sheetData>
    <row r="1" spans="1:20" x14ac:dyDescent="0.25">
      <c r="A1" s="27" t="s">
        <v>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20" x14ac:dyDescent="0.25">
      <c r="A2" s="27" t="s">
        <v>132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0" ht="21" x14ac:dyDescent="0.35">
      <c r="A3" s="29" t="s">
        <v>78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20" ht="21" x14ac:dyDescent="0.3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20" s="33" customFormat="1" ht="15.95" customHeight="1" thickBot="1" x14ac:dyDescent="0.25">
      <c r="A5" s="32"/>
      <c r="G5" s="34"/>
      <c r="H5" s="625" t="s">
        <v>79</v>
      </c>
      <c r="I5" s="625"/>
      <c r="J5" s="625"/>
      <c r="K5" s="625" t="s">
        <v>80</v>
      </c>
      <c r="L5" s="625"/>
      <c r="M5" s="625"/>
      <c r="N5" s="625" t="s">
        <v>81</v>
      </c>
      <c r="O5" s="625"/>
      <c r="P5" s="625"/>
      <c r="Q5" s="625" t="s">
        <v>82</v>
      </c>
      <c r="R5" s="625"/>
      <c r="S5" s="625"/>
      <c r="T5" s="136"/>
    </row>
    <row r="6" spans="1:20" s="44" customFormat="1" ht="30" customHeight="1" thickBot="1" x14ac:dyDescent="0.25">
      <c r="A6" s="35" t="s">
        <v>0</v>
      </c>
      <c r="B6" s="36" t="s">
        <v>1</v>
      </c>
      <c r="C6" s="137" t="s">
        <v>2</v>
      </c>
      <c r="D6" s="138" t="s">
        <v>83</v>
      </c>
      <c r="E6" s="138" t="s">
        <v>84</v>
      </c>
      <c r="F6" s="35" t="s">
        <v>85</v>
      </c>
      <c r="G6" s="39" t="s">
        <v>86</v>
      </c>
      <c r="H6" s="139">
        <v>43101</v>
      </c>
      <c r="I6" s="42">
        <v>43132</v>
      </c>
      <c r="J6" s="140">
        <v>43160</v>
      </c>
      <c r="K6" s="41">
        <v>43191</v>
      </c>
      <c r="L6" s="42">
        <v>43221</v>
      </c>
      <c r="M6" s="43">
        <v>43252</v>
      </c>
      <c r="N6" s="41">
        <v>43282</v>
      </c>
      <c r="O6" s="42">
        <v>43313</v>
      </c>
      <c r="P6" s="43">
        <v>43344</v>
      </c>
      <c r="Q6" s="139">
        <v>43374</v>
      </c>
      <c r="R6" s="42">
        <v>43405</v>
      </c>
      <c r="S6" s="42">
        <v>43435</v>
      </c>
      <c r="T6" s="141"/>
    </row>
    <row r="7" spans="1:20" s="89" customFormat="1" ht="15.95" customHeight="1" x14ac:dyDescent="0.2">
      <c r="A7" s="142">
        <v>18606102</v>
      </c>
      <c r="B7" s="76">
        <v>18608612</v>
      </c>
      <c r="C7" s="77" t="s">
        <v>133</v>
      </c>
      <c r="D7" s="143" t="s">
        <v>134</v>
      </c>
      <c r="E7" s="144"/>
      <c r="F7" s="145"/>
      <c r="G7" s="411">
        <v>816454.13</v>
      </c>
      <c r="H7" s="410">
        <v>822164.87</v>
      </c>
      <c r="I7" s="410">
        <v>822164.87</v>
      </c>
      <c r="J7" s="409">
        <v>822164.87</v>
      </c>
      <c r="K7" s="408">
        <v>823589.87</v>
      </c>
      <c r="L7" s="409">
        <v>830084.14</v>
      </c>
      <c r="M7" s="407">
        <v>832804.58</v>
      </c>
      <c r="N7" s="408">
        <v>844638.59</v>
      </c>
      <c r="O7" s="409">
        <v>850779.95</v>
      </c>
      <c r="P7" s="407">
        <v>854481.95</v>
      </c>
      <c r="Q7" s="409">
        <v>854684.45</v>
      </c>
      <c r="R7" s="409">
        <v>857020.85</v>
      </c>
      <c r="S7" s="406">
        <v>862215.01</v>
      </c>
      <c r="T7" s="146"/>
    </row>
    <row r="8" spans="1:20" s="89" customFormat="1" ht="15.95" customHeight="1" x14ac:dyDescent="0.2">
      <c r="A8" s="147"/>
      <c r="B8" s="76">
        <v>18608612</v>
      </c>
      <c r="C8" s="77" t="s">
        <v>89</v>
      </c>
      <c r="D8" s="148" t="s">
        <v>135</v>
      </c>
      <c r="E8" s="149">
        <v>43070</v>
      </c>
      <c r="F8" s="150" t="s">
        <v>91</v>
      </c>
      <c r="G8" s="405">
        <v>-785957.33</v>
      </c>
      <c r="H8" s="404">
        <v>-785957.33</v>
      </c>
      <c r="I8" s="404">
        <v>-785957.33</v>
      </c>
      <c r="J8" s="404">
        <v>-785957.33</v>
      </c>
      <c r="K8" s="403">
        <v>-785957.33</v>
      </c>
      <c r="L8" s="404">
        <v>-785957.33</v>
      </c>
      <c r="M8" s="402">
        <v>-785957.33</v>
      </c>
      <c r="N8" s="403">
        <v>-785957.33</v>
      </c>
      <c r="O8" s="404">
        <v>-785957.33</v>
      </c>
      <c r="P8" s="402">
        <v>-785957.33</v>
      </c>
      <c r="Q8" s="404">
        <v>-785957.33</v>
      </c>
      <c r="R8" s="404">
        <v>-785957.33</v>
      </c>
      <c r="S8" s="401">
        <v>-785957.33</v>
      </c>
      <c r="T8" s="146"/>
    </row>
    <row r="9" spans="1:20" s="89" customFormat="1" ht="15.95" customHeight="1" x14ac:dyDescent="0.2">
      <c r="A9" s="147"/>
      <c r="B9" s="76"/>
      <c r="C9" s="151" t="s">
        <v>43</v>
      </c>
      <c r="D9" s="152"/>
      <c r="E9" s="153"/>
      <c r="F9" s="154"/>
      <c r="G9" s="400">
        <f>SUM(G7:G8)</f>
        <v>30496.800000000047</v>
      </c>
      <c r="H9" s="399">
        <f t="shared" ref="H9:S9" si="0">SUM(H7:H8)</f>
        <v>36207.540000000037</v>
      </c>
      <c r="I9" s="399">
        <f t="shared" si="0"/>
        <v>36207.540000000037</v>
      </c>
      <c r="J9" s="399">
        <f t="shared" si="0"/>
        <v>36207.540000000037</v>
      </c>
      <c r="K9" s="398">
        <f t="shared" si="0"/>
        <v>37632.540000000037</v>
      </c>
      <c r="L9" s="399">
        <f t="shared" si="0"/>
        <v>44126.810000000056</v>
      </c>
      <c r="M9" s="397">
        <f t="shared" si="0"/>
        <v>46847.25</v>
      </c>
      <c r="N9" s="398">
        <f t="shared" si="0"/>
        <v>58681.260000000009</v>
      </c>
      <c r="O9" s="399">
        <f t="shared" si="0"/>
        <v>64822.619999999995</v>
      </c>
      <c r="P9" s="397">
        <f t="shared" si="0"/>
        <v>68524.62</v>
      </c>
      <c r="Q9" s="399">
        <f t="shared" si="0"/>
        <v>68727.12</v>
      </c>
      <c r="R9" s="399">
        <f t="shared" si="0"/>
        <v>71063.520000000019</v>
      </c>
      <c r="S9" s="396">
        <f t="shared" si="0"/>
        <v>76257.680000000051</v>
      </c>
      <c r="T9" s="415"/>
    </row>
    <row r="10" spans="1:20" s="65" customFormat="1" ht="9.6" customHeight="1" x14ac:dyDescent="0.2">
      <c r="A10" s="155"/>
      <c r="B10" s="156"/>
      <c r="C10" s="157"/>
      <c r="D10" s="158"/>
      <c r="E10" s="159"/>
      <c r="F10" s="160"/>
      <c r="G10" s="395"/>
      <c r="H10" s="394"/>
      <c r="I10" s="394"/>
      <c r="J10" s="240"/>
      <c r="K10" s="239"/>
      <c r="L10" s="240"/>
      <c r="M10" s="238"/>
      <c r="N10" s="239"/>
      <c r="O10" s="240"/>
      <c r="P10" s="238"/>
      <c r="Q10" s="240"/>
      <c r="R10" s="240"/>
      <c r="S10" s="237"/>
      <c r="T10" s="161"/>
    </row>
    <row r="11" spans="1:20" s="89" customFormat="1" ht="15.95" customHeight="1" x14ac:dyDescent="0.2">
      <c r="A11" s="142">
        <v>18607102</v>
      </c>
      <c r="B11" s="76">
        <v>18608712</v>
      </c>
      <c r="C11" s="77" t="s">
        <v>136</v>
      </c>
      <c r="D11" s="634" t="s">
        <v>134</v>
      </c>
      <c r="E11" s="637"/>
      <c r="F11" s="638"/>
      <c r="G11" s="411">
        <v>5368987.5199999996</v>
      </c>
      <c r="H11" s="236">
        <v>5369302.5199999996</v>
      </c>
      <c r="I11" s="236">
        <v>5369617.5199999996</v>
      </c>
      <c r="J11" s="236">
        <v>5369617.5199999996</v>
      </c>
      <c r="K11" s="235">
        <v>5369617.5199999996</v>
      </c>
      <c r="L11" s="236">
        <v>5369617.5199999996</v>
      </c>
      <c r="M11" s="228">
        <v>5369617.5199999996</v>
      </c>
      <c r="N11" s="235">
        <v>5369617.5199999996</v>
      </c>
      <c r="O11" s="236">
        <v>5369617.5199999996</v>
      </c>
      <c r="P11" s="228">
        <v>5369617.5199999996</v>
      </c>
      <c r="Q11" s="236">
        <v>5369617.5199999996</v>
      </c>
      <c r="R11" s="236">
        <v>5369617.5199999996</v>
      </c>
      <c r="S11" s="234">
        <v>5369617.5199999996</v>
      </c>
      <c r="T11" s="146"/>
    </row>
    <row r="12" spans="1:20" s="89" customFormat="1" ht="15.95" customHeight="1" x14ac:dyDescent="0.2">
      <c r="A12" s="142"/>
      <c r="B12" s="76">
        <v>18608772</v>
      </c>
      <c r="C12" s="77" t="s">
        <v>137</v>
      </c>
      <c r="D12" s="635"/>
      <c r="E12" s="637"/>
      <c r="F12" s="638"/>
      <c r="G12" s="411">
        <v>-3488999.1</v>
      </c>
      <c r="H12" s="236">
        <v>-3488999.1</v>
      </c>
      <c r="I12" s="236">
        <v>-3488999.1</v>
      </c>
      <c r="J12" s="236">
        <v>-3488999.1</v>
      </c>
      <c r="K12" s="235">
        <v>-3488999.1</v>
      </c>
      <c r="L12" s="236">
        <v>-3488999.1</v>
      </c>
      <c r="M12" s="228">
        <v>-3488999.1</v>
      </c>
      <c r="N12" s="235">
        <v>-3488999.1</v>
      </c>
      <c r="O12" s="236">
        <v>-3488999.1</v>
      </c>
      <c r="P12" s="228">
        <v>-3488999.1</v>
      </c>
      <c r="Q12" s="236">
        <v>-3488999.1</v>
      </c>
      <c r="R12" s="236">
        <v>-3488999.1</v>
      </c>
      <c r="S12" s="234">
        <v>-3488999.1</v>
      </c>
      <c r="T12" s="146"/>
    </row>
    <row r="13" spans="1:20" s="89" customFormat="1" ht="15.95" customHeight="1" x14ac:dyDescent="0.2">
      <c r="A13" s="142"/>
      <c r="B13" s="76">
        <v>18608722</v>
      </c>
      <c r="C13" s="77" t="s">
        <v>44</v>
      </c>
      <c r="D13" s="636"/>
      <c r="E13" s="637"/>
      <c r="F13" s="639"/>
      <c r="G13" s="411">
        <v>8781.25</v>
      </c>
      <c r="H13" s="236">
        <v>8781.25</v>
      </c>
      <c r="I13" s="236">
        <v>8781.25</v>
      </c>
      <c r="J13" s="236">
        <v>8781.25</v>
      </c>
      <c r="K13" s="235">
        <v>8781.25</v>
      </c>
      <c r="L13" s="236">
        <v>8781.25</v>
      </c>
      <c r="M13" s="228">
        <v>8781.25</v>
      </c>
      <c r="N13" s="235">
        <v>8781.25</v>
      </c>
      <c r="O13" s="236">
        <v>8781.25</v>
      </c>
      <c r="P13" s="228">
        <v>8781.25</v>
      </c>
      <c r="Q13" s="236">
        <v>8781.25</v>
      </c>
      <c r="R13" s="236">
        <v>8781.25</v>
      </c>
      <c r="S13" s="234">
        <v>8781.25</v>
      </c>
      <c r="T13" s="146"/>
    </row>
    <row r="14" spans="1:20" s="89" customFormat="1" ht="15.95" customHeight="1" x14ac:dyDescent="0.2">
      <c r="A14" s="142"/>
      <c r="B14" s="76">
        <v>18608712</v>
      </c>
      <c r="C14" s="77" t="s">
        <v>89</v>
      </c>
      <c r="D14" s="634" t="s">
        <v>135</v>
      </c>
      <c r="E14" s="643">
        <v>43070</v>
      </c>
      <c r="F14" s="645" t="s">
        <v>91</v>
      </c>
      <c r="G14" s="411">
        <v>-5361208.37</v>
      </c>
      <c r="H14" s="236">
        <v>-5361208.37</v>
      </c>
      <c r="I14" s="236">
        <v>-5361208.37</v>
      </c>
      <c r="J14" s="236">
        <v>-5361208.37</v>
      </c>
      <c r="K14" s="235">
        <v>-5361208.37</v>
      </c>
      <c r="L14" s="236">
        <v>-5361208.37</v>
      </c>
      <c r="M14" s="228">
        <v>-5361208.37</v>
      </c>
      <c r="N14" s="235">
        <v>-5361208.37</v>
      </c>
      <c r="O14" s="236">
        <v>-5361208.37</v>
      </c>
      <c r="P14" s="228">
        <v>-5361208.37</v>
      </c>
      <c r="Q14" s="236">
        <v>-5361208.37</v>
      </c>
      <c r="R14" s="236">
        <v>-5361208.37</v>
      </c>
      <c r="S14" s="234">
        <v>-5361208.37</v>
      </c>
      <c r="T14" s="146"/>
    </row>
    <row r="15" spans="1:20" s="89" customFormat="1" ht="15.95" customHeight="1" x14ac:dyDescent="0.2">
      <c r="A15" s="142"/>
      <c r="B15" s="76">
        <v>18608772</v>
      </c>
      <c r="C15" s="77" t="s">
        <v>89</v>
      </c>
      <c r="D15" s="635"/>
      <c r="E15" s="643"/>
      <c r="F15" s="646"/>
      <c r="G15" s="411">
        <v>3488999.1</v>
      </c>
      <c r="H15" s="236">
        <v>3488999.1</v>
      </c>
      <c r="I15" s="236">
        <v>3488999.1</v>
      </c>
      <c r="J15" s="236">
        <v>3488999.1</v>
      </c>
      <c r="K15" s="235">
        <v>3488999.1</v>
      </c>
      <c r="L15" s="236">
        <v>3488999.1</v>
      </c>
      <c r="M15" s="228">
        <v>3488999.1</v>
      </c>
      <c r="N15" s="235">
        <v>3488999.1</v>
      </c>
      <c r="O15" s="236">
        <v>3488999.1</v>
      </c>
      <c r="P15" s="228">
        <v>3488999.1</v>
      </c>
      <c r="Q15" s="236">
        <v>3488999.1</v>
      </c>
      <c r="R15" s="236">
        <v>3488999.1</v>
      </c>
      <c r="S15" s="234">
        <v>3488999.1</v>
      </c>
      <c r="T15" s="146"/>
    </row>
    <row r="16" spans="1:20" s="89" customFormat="1" ht="15.95" customHeight="1" x14ac:dyDescent="0.2">
      <c r="A16" s="147"/>
      <c r="B16" s="76">
        <v>18608722</v>
      </c>
      <c r="C16" s="77" t="s">
        <v>89</v>
      </c>
      <c r="D16" s="642"/>
      <c r="E16" s="644"/>
      <c r="F16" s="647"/>
      <c r="G16" s="393">
        <v>-8781.25</v>
      </c>
      <c r="H16" s="392">
        <v>-8781.25</v>
      </c>
      <c r="I16" s="392">
        <v>-8781.25</v>
      </c>
      <c r="J16" s="392">
        <v>-8781.25</v>
      </c>
      <c r="K16" s="391">
        <v>-8781.25</v>
      </c>
      <c r="L16" s="392">
        <v>-8781.25</v>
      </c>
      <c r="M16" s="390">
        <v>-8781.25</v>
      </c>
      <c r="N16" s="391">
        <v>-8781.25</v>
      </c>
      <c r="O16" s="392">
        <v>-8781.25</v>
      </c>
      <c r="P16" s="390">
        <v>-8781.25</v>
      </c>
      <c r="Q16" s="392">
        <v>-8781.25</v>
      </c>
      <c r="R16" s="392">
        <v>-8781.25</v>
      </c>
      <c r="S16" s="389">
        <v>-8781.25</v>
      </c>
      <c r="T16" s="146"/>
    </row>
    <row r="17" spans="1:20" s="89" customFormat="1" ht="15.95" customHeight="1" x14ac:dyDescent="0.2">
      <c r="A17" s="162"/>
      <c r="B17" s="163"/>
      <c r="C17" s="151" t="s">
        <v>45</v>
      </c>
      <c r="D17" s="152"/>
      <c r="E17" s="164"/>
      <c r="F17" s="145"/>
      <c r="G17" s="388">
        <f>SUM(G11:G16)</f>
        <v>7779.1499999994412</v>
      </c>
      <c r="H17" s="387">
        <f>SUM(H11:H16)</f>
        <v>8094.1499999994412</v>
      </c>
      <c r="I17" s="399">
        <f t="shared" ref="I17:S17" si="1">SUM(I11:I16)</f>
        <v>8409.1499999994412</v>
      </c>
      <c r="J17" s="399">
        <f t="shared" si="1"/>
        <v>8409.1499999994412</v>
      </c>
      <c r="K17" s="398">
        <f t="shared" si="1"/>
        <v>8409.1499999994412</v>
      </c>
      <c r="L17" s="399">
        <f t="shared" si="1"/>
        <v>8409.1499999994412</v>
      </c>
      <c r="M17" s="397">
        <f t="shared" si="1"/>
        <v>8409.1499999994412</v>
      </c>
      <c r="N17" s="398">
        <f t="shared" si="1"/>
        <v>8409.1499999994412</v>
      </c>
      <c r="O17" s="399">
        <f t="shared" si="1"/>
        <v>8409.1499999994412</v>
      </c>
      <c r="P17" s="397">
        <f t="shared" si="1"/>
        <v>8409.1499999994412</v>
      </c>
      <c r="Q17" s="399">
        <f t="shared" si="1"/>
        <v>8409.1499999994412</v>
      </c>
      <c r="R17" s="399">
        <f t="shared" si="1"/>
        <v>8409.1499999994412</v>
      </c>
      <c r="S17" s="386">
        <f t="shared" si="1"/>
        <v>8409.1499999994412</v>
      </c>
      <c r="T17" s="146"/>
    </row>
    <row r="18" spans="1:20" s="31" customFormat="1" ht="10.15" customHeight="1" x14ac:dyDescent="0.2">
      <c r="A18" s="155"/>
      <c r="B18" s="156"/>
      <c r="C18" s="157"/>
      <c r="D18" s="165"/>
      <c r="E18" s="166"/>
      <c r="F18" s="167"/>
      <c r="G18" s="385"/>
      <c r="H18" s="384"/>
      <c r="I18" s="384"/>
      <c r="J18" s="240"/>
      <c r="K18" s="383"/>
      <c r="L18" s="382"/>
      <c r="M18" s="238"/>
      <c r="N18" s="383"/>
      <c r="O18" s="382"/>
      <c r="P18" s="238"/>
      <c r="Q18" s="382"/>
      <c r="R18" s="382"/>
      <c r="S18" s="237"/>
      <c r="T18" s="168"/>
    </row>
    <row r="19" spans="1:20" s="89" customFormat="1" ht="15.95" customHeight="1" x14ac:dyDescent="0.2">
      <c r="A19" s="142">
        <v>18602102</v>
      </c>
      <c r="B19" s="76">
        <v>18608212</v>
      </c>
      <c r="C19" s="77" t="s">
        <v>138</v>
      </c>
      <c r="D19" s="169" t="s">
        <v>139</v>
      </c>
      <c r="E19" s="637"/>
      <c r="F19" s="638"/>
      <c r="G19" s="381">
        <v>1485636.56</v>
      </c>
      <c r="H19" s="236">
        <v>1485636.56</v>
      </c>
      <c r="I19" s="236">
        <v>1485636.56</v>
      </c>
      <c r="J19" s="236">
        <v>1485636.56</v>
      </c>
      <c r="K19" s="235">
        <v>1483966.9300000002</v>
      </c>
      <c r="L19" s="236">
        <v>1485402.9300000002</v>
      </c>
      <c r="M19" s="228">
        <v>1485402.9300000002</v>
      </c>
      <c r="N19" s="235">
        <v>1485402.9300000002</v>
      </c>
      <c r="O19" s="236">
        <v>1485402.9300000002</v>
      </c>
      <c r="P19" s="228">
        <v>1485402.9300000002</v>
      </c>
      <c r="Q19" s="236">
        <v>1487013.1300000001</v>
      </c>
      <c r="R19" s="236">
        <v>1496343.9300000002</v>
      </c>
      <c r="S19" s="234">
        <v>1496343.9300000002</v>
      </c>
      <c r="T19" s="146"/>
    </row>
    <row r="20" spans="1:20" s="89" customFormat="1" ht="15.95" customHeight="1" x14ac:dyDescent="0.2">
      <c r="A20" s="142"/>
      <c r="B20" s="76">
        <v>18608782</v>
      </c>
      <c r="C20" s="77" t="s">
        <v>140</v>
      </c>
      <c r="D20" s="170"/>
      <c r="E20" s="637"/>
      <c r="F20" s="639"/>
      <c r="G20" s="380">
        <v>-801551.75</v>
      </c>
      <c r="H20" s="236">
        <v>-801551.75</v>
      </c>
      <c r="I20" s="236">
        <v>-801551.75</v>
      </c>
      <c r="J20" s="236">
        <v>-801551.75</v>
      </c>
      <c r="K20" s="235">
        <v>-801551.75</v>
      </c>
      <c r="L20" s="236">
        <v>-801551.75</v>
      </c>
      <c r="M20" s="228">
        <v>-801551.75</v>
      </c>
      <c r="N20" s="235">
        <v>-801551.75</v>
      </c>
      <c r="O20" s="236">
        <v>-801551.75</v>
      </c>
      <c r="P20" s="228">
        <v>-801551.75</v>
      </c>
      <c r="Q20" s="236">
        <v>-801551.75</v>
      </c>
      <c r="R20" s="236">
        <v>-801551.75</v>
      </c>
      <c r="S20" s="234">
        <v>-801551.75</v>
      </c>
      <c r="T20" s="146"/>
    </row>
    <row r="21" spans="1:20" s="89" customFormat="1" ht="15.95" customHeight="1" x14ac:dyDescent="0.2">
      <c r="A21" s="142"/>
      <c r="B21" s="76" t="s">
        <v>141</v>
      </c>
      <c r="C21" s="77" t="s">
        <v>89</v>
      </c>
      <c r="D21" s="169"/>
      <c r="E21" s="171"/>
      <c r="F21" s="172"/>
      <c r="G21" s="411">
        <v>-1470852.25</v>
      </c>
      <c r="H21" s="236">
        <v>-1470852.25</v>
      </c>
      <c r="I21" s="236">
        <v>-1470852.25</v>
      </c>
      <c r="J21" s="236">
        <v>-1470852.25</v>
      </c>
      <c r="K21" s="235">
        <v>-1470852.25</v>
      </c>
      <c r="L21" s="236">
        <v>-1470852.25</v>
      </c>
      <c r="M21" s="228">
        <v>-1470852.25</v>
      </c>
      <c r="N21" s="235">
        <v>-1470852.25</v>
      </c>
      <c r="O21" s="236">
        <v>-1470852.25</v>
      </c>
      <c r="P21" s="228">
        <v>-1470852.25</v>
      </c>
      <c r="Q21" s="236">
        <v>-1470852.25</v>
      </c>
      <c r="R21" s="236">
        <v>-1470852.25</v>
      </c>
      <c r="S21" s="234">
        <v>-1470852.25</v>
      </c>
      <c r="T21" s="146"/>
    </row>
    <row r="22" spans="1:20" s="89" customFormat="1" ht="15.95" customHeight="1" x14ac:dyDescent="0.2">
      <c r="A22" s="142"/>
      <c r="B22" s="76">
        <v>18608782</v>
      </c>
      <c r="C22" s="77" t="s">
        <v>89</v>
      </c>
      <c r="D22" s="148" t="s">
        <v>135</v>
      </c>
      <c r="E22" s="149">
        <v>43070</v>
      </c>
      <c r="F22" s="150" t="s">
        <v>91</v>
      </c>
      <c r="G22" s="393">
        <v>801551.75</v>
      </c>
      <c r="H22" s="392">
        <v>801551.75</v>
      </c>
      <c r="I22" s="392">
        <v>801551.75</v>
      </c>
      <c r="J22" s="392">
        <v>801551.75</v>
      </c>
      <c r="K22" s="391">
        <v>801551.75</v>
      </c>
      <c r="L22" s="392">
        <v>801551.75</v>
      </c>
      <c r="M22" s="390">
        <v>801551.75</v>
      </c>
      <c r="N22" s="391">
        <v>801551.75</v>
      </c>
      <c r="O22" s="392">
        <v>801551.75</v>
      </c>
      <c r="P22" s="390">
        <v>801551.75</v>
      </c>
      <c r="Q22" s="392">
        <v>801551.75</v>
      </c>
      <c r="R22" s="392">
        <v>801551.75</v>
      </c>
      <c r="S22" s="389">
        <v>801551.75</v>
      </c>
      <c r="T22" s="146"/>
    </row>
    <row r="23" spans="1:20" s="89" customFormat="1" ht="15.95" customHeight="1" x14ac:dyDescent="0.2">
      <c r="A23" s="162"/>
      <c r="B23" s="163"/>
      <c r="C23" s="151" t="s">
        <v>142</v>
      </c>
      <c r="D23" s="173"/>
      <c r="E23" s="174"/>
      <c r="F23" s="175"/>
      <c r="G23" s="400">
        <f t="shared" ref="G23" si="2">SUM(G19:G22)</f>
        <v>14784.310000000056</v>
      </c>
      <c r="H23" s="399">
        <f t="shared" ref="H23:S23" si="3">SUM(H19:H22)</f>
        <v>14784.310000000056</v>
      </c>
      <c r="I23" s="399">
        <f t="shared" si="3"/>
        <v>14784.310000000056</v>
      </c>
      <c r="J23" s="399">
        <f t="shared" si="3"/>
        <v>14784.310000000056</v>
      </c>
      <c r="K23" s="398">
        <f t="shared" si="3"/>
        <v>13114.680000000168</v>
      </c>
      <c r="L23" s="399">
        <f t="shared" si="3"/>
        <v>14550.680000000168</v>
      </c>
      <c r="M23" s="397">
        <f t="shared" si="3"/>
        <v>14550.680000000168</v>
      </c>
      <c r="N23" s="398">
        <f t="shared" si="3"/>
        <v>14550.680000000168</v>
      </c>
      <c r="O23" s="399">
        <f t="shared" si="3"/>
        <v>14550.680000000168</v>
      </c>
      <c r="P23" s="397">
        <f t="shared" si="3"/>
        <v>14550.680000000168</v>
      </c>
      <c r="Q23" s="399">
        <f t="shared" si="3"/>
        <v>16160.880000000121</v>
      </c>
      <c r="R23" s="399">
        <f t="shared" si="3"/>
        <v>25491.680000000168</v>
      </c>
      <c r="S23" s="396">
        <f t="shared" si="3"/>
        <v>25491.680000000168</v>
      </c>
      <c r="T23" s="146"/>
    </row>
    <row r="24" spans="1:20" s="31" customFormat="1" ht="7.9" customHeight="1" x14ac:dyDescent="0.2">
      <c r="A24" s="155"/>
      <c r="B24" s="156"/>
      <c r="C24" s="157"/>
      <c r="D24" s="165"/>
      <c r="E24" s="166"/>
      <c r="F24" s="167"/>
      <c r="G24" s="385"/>
      <c r="H24" s="384"/>
      <c r="I24" s="384"/>
      <c r="J24" s="379"/>
      <c r="K24" s="378"/>
      <c r="L24" s="377"/>
      <c r="M24" s="376"/>
      <c r="N24" s="378"/>
      <c r="O24" s="377"/>
      <c r="P24" s="376"/>
      <c r="Q24" s="377"/>
      <c r="R24" s="377"/>
      <c r="S24" s="375"/>
      <c r="T24" s="168"/>
    </row>
    <row r="25" spans="1:20" s="89" customFormat="1" ht="15.95" customHeight="1" x14ac:dyDescent="0.2">
      <c r="A25" s="162">
        <v>18603102</v>
      </c>
      <c r="B25" s="163">
        <v>18608312</v>
      </c>
      <c r="C25" s="77" t="s">
        <v>143</v>
      </c>
      <c r="D25" s="169" t="s">
        <v>134</v>
      </c>
      <c r="E25" s="176"/>
      <c r="F25" s="152"/>
      <c r="G25" s="411">
        <v>3970968.52</v>
      </c>
      <c r="H25" s="236">
        <v>3970968.52</v>
      </c>
      <c r="I25" s="236">
        <v>3970968.52</v>
      </c>
      <c r="J25" s="236">
        <v>3970968.52</v>
      </c>
      <c r="K25" s="235">
        <v>3970968.52</v>
      </c>
      <c r="L25" s="236">
        <v>3970968.52</v>
      </c>
      <c r="M25" s="228">
        <v>3970968.52</v>
      </c>
      <c r="N25" s="235">
        <v>3971338.12</v>
      </c>
      <c r="O25" s="236">
        <v>3971304.52</v>
      </c>
      <c r="P25" s="228">
        <v>3977595.92</v>
      </c>
      <c r="Q25" s="236">
        <v>3977595.92</v>
      </c>
      <c r="R25" s="236">
        <v>3977595.92</v>
      </c>
      <c r="S25" s="234">
        <v>3977595.92</v>
      </c>
      <c r="T25" s="146"/>
    </row>
    <row r="26" spans="1:20" s="89" customFormat="1" ht="15.95" customHeight="1" x14ac:dyDescent="0.2">
      <c r="A26" s="162"/>
      <c r="B26" s="163">
        <v>18608312</v>
      </c>
      <c r="C26" s="77" t="s">
        <v>89</v>
      </c>
      <c r="D26" s="148" t="s">
        <v>135</v>
      </c>
      <c r="E26" s="149">
        <v>43070</v>
      </c>
      <c r="F26" s="150" t="s">
        <v>91</v>
      </c>
      <c r="G26" s="393">
        <v>-3961262</v>
      </c>
      <c r="H26" s="392">
        <v>-3961262</v>
      </c>
      <c r="I26" s="392">
        <v>-3961262</v>
      </c>
      <c r="J26" s="392">
        <v>-3961262</v>
      </c>
      <c r="K26" s="391">
        <v>-3961262</v>
      </c>
      <c r="L26" s="392">
        <v>-3961262</v>
      </c>
      <c r="M26" s="390">
        <v>-3961262</v>
      </c>
      <c r="N26" s="391">
        <v>-3961262</v>
      </c>
      <c r="O26" s="392">
        <v>-3961262</v>
      </c>
      <c r="P26" s="390">
        <v>-3961262</v>
      </c>
      <c r="Q26" s="392">
        <v>-3961262</v>
      </c>
      <c r="R26" s="392">
        <v>-3961262</v>
      </c>
      <c r="S26" s="389">
        <v>-3961262</v>
      </c>
      <c r="T26" s="146"/>
    </row>
    <row r="27" spans="1:20" s="89" customFormat="1" ht="15.95" customHeight="1" x14ac:dyDescent="0.2">
      <c r="A27" s="162"/>
      <c r="B27" s="163"/>
      <c r="C27" s="151" t="s">
        <v>144</v>
      </c>
      <c r="D27" s="173"/>
      <c r="E27" s="177"/>
      <c r="F27" s="175"/>
      <c r="G27" s="400">
        <f t="shared" ref="G27" si="4">SUM(G25:G26)</f>
        <v>9706.5200000000186</v>
      </c>
      <c r="H27" s="399">
        <f t="shared" ref="H27:S27" si="5">SUM(H25:H26)</f>
        <v>9706.5200000000186</v>
      </c>
      <c r="I27" s="399">
        <f t="shared" si="5"/>
        <v>9706.5200000000186</v>
      </c>
      <c r="J27" s="399">
        <f t="shared" si="5"/>
        <v>9706.5200000000186</v>
      </c>
      <c r="K27" s="398">
        <f t="shared" si="5"/>
        <v>9706.5200000000186</v>
      </c>
      <c r="L27" s="399">
        <f t="shared" si="5"/>
        <v>9706.5200000000186</v>
      </c>
      <c r="M27" s="397">
        <f t="shared" si="5"/>
        <v>9706.5200000000186</v>
      </c>
      <c r="N27" s="398">
        <f t="shared" si="5"/>
        <v>10076.120000000112</v>
      </c>
      <c r="O27" s="399">
        <f t="shared" si="5"/>
        <v>10042.520000000019</v>
      </c>
      <c r="P27" s="397">
        <f t="shared" si="5"/>
        <v>16333.919999999925</v>
      </c>
      <c r="Q27" s="399">
        <f t="shared" si="5"/>
        <v>16333.919999999925</v>
      </c>
      <c r="R27" s="399">
        <f t="shared" si="5"/>
        <v>16333.919999999925</v>
      </c>
      <c r="S27" s="386">
        <f t="shared" si="5"/>
        <v>16333.919999999925</v>
      </c>
      <c r="T27" s="415"/>
    </row>
    <row r="28" spans="1:20" s="31" customFormat="1" ht="7.15" customHeight="1" x14ac:dyDescent="0.2">
      <c r="A28" s="155"/>
      <c r="B28" s="156"/>
      <c r="C28" s="157"/>
      <c r="D28" s="167"/>
      <c r="E28" s="166"/>
      <c r="F28" s="178"/>
      <c r="G28" s="385"/>
      <c r="H28" s="384"/>
      <c r="I28" s="384"/>
      <c r="J28" s="379"/>
      <c r="K28" s="378"/>
      <c r="L28" s="377"/>
      <c r="M28" s="376"/>
      <c r="N28" s="378"/>
      <c r="O28" s="377"/>
      <c r="P28" s="376"/>
      <c r="Q28" s="377"/>
      <c r="R28" s="377"/>
      <c r="S28" s="375"/>
      <c r="T28" s="168"/>
    </row>
    <row r="29" spans="1:20" s="89" customFormat="1" ht="15.95" customHeight="1" x14ac:dyDescent="0.2">
      <c r="A29" s="162">
        <v>18606302</v>
      </c>
      <c r="B29" s="179">
        <v>18609432</v>
      </c>
      <c r="C29" s="77" t="s">
        <v>145</v>
      </c>
      <c r="D29" s="634" t="s">
        <v>134</v>
      </c>
      <c r="E29" s="640"/>
      <c r="F29" s="635"/>
      <c r="G29" s="411">
        <v>9538587.8000000007</v>
      </c>
      <c r="H29" s="236">
        <v>9678895.1100000013</v>
      </c>
      <c r="I29" s="236">
        <v>9840959.9300000016</v>
      </c>
      <c r="J29" s="236">
        <v>10015982.050000001</v>
      </c>
      <c r="K29" s="235">
        <v>10190855.510000002</v>
      </c>
      <c r="L29" s="236">
        <v>10341424.610000001</v>
      </c>
      <c r="M29" s="228">
        <v>10535808.070000002</v>
      </c>
      <c r="N29" s="235">
        <v>10714432.590000002</v>
      </c>
      <c r="O29" s="236">
        <v>10831629.300000003</v>
      </c>
      <c r="P29" s="228">
        <v>10957870.900000002</v>
      </c>
      <c r="Q29" s="236">
        <v>11121632.160000002</v>
      </c>
      <c r="R29" s="236">
        <v>11361613.090000002</v>
      </c>
      <c r="S29" s="234">
        <v>11699823.960000001</v>
      </c>
      <c r="T29" s="146"/>
    </row>
    <row r="30" spans="1:20" s="89" customFormat="1" ht="15.95" customHeight="1" x14ac:dyDescent="0.2">
      <c r="A30" s="162">
        <v>18604102</v>
      </c>
      <c r="B30" s="179">
        <v>18608412</v>
      </c>
      <c r="C30" s="77" t="s">
        <v>146</v>
      </c>
      <c r="D30" s="635"/>
      <c r="E30" s="640"/>
      <c r="F30" s="635"/>
      <c r="G30" s="411">
        <v>2651381.7400000002</v>
      </c>
      <c r="H30" s="236">
        <v>2651381.7400000002</v>
      </c>
      <c r="I30" s="236">
        <v>2651381.7400000002</v>
      </c>
      <c r="J30" s="236">
        <v>2651381.7400000002</v>
      </c>
      <c r="K30" s="235">
        <v>2651381.7400000002</v>
      </c>
      <c r="L30" s="236">
        <v>2651381.7400000002</v>
      </c>
      <c r="M30" s="228">
        <v>2651381.7400000002</v>
      </c>
      <c r="N30" s="235">
        <v>2651381.7400000002</v>
      </c>
      <c r="O30" s="236">
        <v>2651381.7400000002</v>
      </c>
      <c r="P30" s="228">
        <v>2651381.7400000002</v>
      </c>
      <c r="Q30" s="236">
        <v>2651381.7400000002</v>
      </c>
      <c r="R30" s="236">
        <v>2651381.7400000002</v>
      </c>
      <c r="S30" s="234">
        <v>2651381.7400000002</v>
      </c>
      <c r="T30" s="146"/>
    </row>
    <row r="31" spans="1:20" s="89" customFormat="1" ht="15.95" customHeight="1" x14ac:dyDescent="0.2">
      <c r="A31" s="162">
        <v>18614102</v>
      </c>
      <c r="B31" s="179">
        <v>18609312</v>
      </c>
      <c r="C31" s="77" t="s">
        <v>147</v>
      </c>
      <c r="D31" s="635"/>
      <c r="E31" s="640"/>
      <c r="F31" s="635"/>
      <c r="G31" s="411">
        <v>12405154.710000001</v>
      </c>
      <c r="H31" s="236">
        <v>12405154.710000001</v>
      </c>
      <c r="I31" s="236">
        <v>12405154.710000001</v>
      </c>
      <c r="J31" s="236">
        <v>12405154.710000001</v>
      </c>
      <c r="K31" s="235">
        <v>12405154.710000001</v>
      </c>
      <c r="L31" s="236">
        <v>12405154.710000001</v>
      </c>
      <c r="M31" s="228">
        <v>12405154.710000001</v>
      </c>
      <c r="N31" s="235">
        <v>12405154.710000001</v>
      </c>
      <c r="O31" s="236">
        <v>12405154.710000001</v>
      </c>
      <c r="P31" s="228">
        <v>12405154.710000001</v>
      </c>
      <c r="Q31" s="236">
        <v>12405154.710000001</v>
      </c>
      <c r="R31" s="236">
        <v>12405154.710000001</v>
      </c>
      <c r="S31" s="234">
        <v>12405154.710000001</v>
      </c>
      <c r="T31" s="146"/>
    </row>
    <row r="32" spans="1:20" s="89" customFormat="1" ht="15.95" customHeight="1" x14ac:dyDescent="0.2">
      <c r="A32" s="162">
        <v>18606303</v>
      </c>
      <c r="B32" s="179">
        <v>18609402</v>
      </c>
      <c r="C32" s="77" t="s">
        <v>148</v>
      </c>
      <c r="D32" s="636"/>
      <c r="E32" s="641"/>
      <c r="F32" s="636"/>
      <c r="G32" s="411">
        <v>-499235.72</v>
      </c>
      <c r="H32" s="236">
        <v>-610964.85</v>
      </c>
      <c r="I32" s="236">
        <v>-610964.85</v>
      </c>
      <c r="J32" s="236">
        <v>-610964.85</v>
      </c>
      <c r="K32" s="235">
        <v>-610964.85</v>
      </c>
      <c r="L32" s="236">
        <v>-610964.85</v>
      </c>
      <c r="M32" s="228">
        <v>-706443.7</v>
      </c>
      <c r="N32" s="235">
        <v>-706443.7</v>
      </c>
      <c r="O32" s="236">
        <v>-706443.7</v>
      </c>
      <c r="P32" s="228">
        <v>-810408.89999999991</v>
      </c>
      <c r="Q32" s="236">
        <v>-810408.89999999991</v>
      </c>
      <c r="R32" s="236">
        <v>-894661.47</v>
      </c>
      <c r="S32" s="234">
        <v>-894661.47</v>
      </c>
      <c r="T32" s="146"/>
    </row>
    <row r="33" spans="1:20" s="89" customFormat="1" ht="15.95" customHeight="1" x14ac:dyDescent="0.2">
      <c r="A33" s="162"/>
      <c r="B33" s="179">
        <v>18609432</v>
      </c>
      <c r="C33" s="77" t="s">
        <v>89</v>
      </c>
      <c r="D33" s="634" t="s">
        <v>135</v>
      </c>
      <c r="E33" s="643">
        <v>43070</v>
      </c>
      <c r="F33" s="645" t="s">
        <v>91</v>
      </c>
      <c r="G33" s="411">
        <v>-6872373.6200000001</v>
      </c>
      <c r="H33" s="236">
        <v>-6872373.6200000001</v>
      </c>
      <c r="I33" s="236">
        <v>-6872373.6200000001</v>
      </c>
      <c r="J33" s="236">
        <v>-6872373.6200000001</v>
      </c>
      <c r="K33" s="235">
        <v>-6872373.6200000001</v>
      </c>
      <c r="L33" s="236">
        <v>-6872373.6200000001</v>
      </c>
      <c r="M33" s="228">
        <v>-6872373.6200000001</v>
      </c>
      <c r="N33" s="235">
        <v>-6872373.6200000001</v>
      </c>
      <c r="O33" s="236">
        <v>-6872373.6200000001</v>
      </c>
      <c r="P33" s="228">
        <v>-6872373.6200000001</v>
      </c>
      <c r="Q33" s="236">
        <v>-6872373.6200000001</v>
      </c>
      <c r="R33" s="236">
        <v>-6872373.6200000001</v>
      </c>
      <c r="S33" s="234">
        <v>-6872373.6200000001</v>
      </c>
      <c r="T33" s="146"/>
    </row>
    <row r="34" spans="1:20" s="89" customFormat="1" ht="15.95" customHeight="1" x14ac:dyDescent="0.2">
      <c r="A34" s="142"/>
      <c r="B34" s="179">
        <v>18608412</v>
      </c>
      <c r="C34" s="77" t="s">
        <v>89</v>
      </c>
      <c r="D34" s="635"/>
      <c r="E34" s="643"/>
      <c r="F34" s="646"/>
      <c r="G34" s="411">
        <v>-2651381.7400000002</v>
      </c>
      <c r="H34" s="236">
        <v>-2651381.7400000002</v>
      </c>
      <c r="I34" s="236">
        <v>-2651381.7400000002</v>
      </c>
      <c r="J34" s="236">
        <v>-2651381.7400000002</v>
      </c>
      <c r="K34" s="235">
        <v>-2651381.7400000002</v>
      </c>
      <c r="L34" s="236">
        <v>-2651381.7400000002</v>
      </c>
      <c r="M34" s="228">
        <v>-2651381.7400000002</v>
      </c>
      <c r="N34" s="235">
        <v>-2651381.7400000002</v>
      </c>
      <c r="O34" s="236">
        <v>-2651381.7400000002</v>
      </c>
      <c r="P34" s="228">
        <v>-2651381.7400000002</v>
      </c>
      <c r="Q34" s="236">
        <v>-2651381.7400000002</v>
      </c>
      <c r="R34" s="236">
        <v>-2651381.7400000002</v>
      </c>
      <c r="S34" s="234">
        <v>-2651381.7400000002</v>
      </c>
      <c r="T34" s="146"/>
    </row>
    <row r="35" spans="1:20" s="89" customFormat="1" ht="15.95" customHeight="1" x14ac:dyDescent="0.2">
      <c r="A35" s="142"/>
      <c r="B35" s="163">
        <v>18609312</v>
      </c>
      <c r="C35" s="77" t="s">
        <v>89</v>
      </c>
      <c r="D35" s="642"/>
      <c r="E35" s="644"/>
      <c r="F35" s="647"/>
      <c r="G35" s="374">
        <v>-12405154.710000001</v>
      </c>
      <c r="H35" s="392">
        <v>-12405154.710000001</v>
      </c>
      <c r="I35" s="392">
        <v>-12405154.710000001</v>
      </c>
      <c r="J35" s="392">
        <v>-12405154.710000001</v>
      </c>
      <c r="K35" s="391">
        <v>-12405154.710000001</v>
      </c>
      <c r="L35" s="392">
        <v>-12405154.710000001</v>
      </c>
      <c r="M35" s="390">
        <v>-12405154.710000001</v>
      </c>
      <c r="N35" s="391">
        <v>-12405154.710000001</v>
      </c>
      <c r="O35" s="392">
        <v>-12405154.710000001</v>
      </c>
      <c r="P35" s="390">
        <v>-12405154.710000001</v>
      </c>
      <c r="Q35" s="392">
        <v>-12405154.710000001</v>
      </c>
      <c r="R35" s="392">
        <v>-12405154.710000001</v>
      </c>
      <c r="S35" s="389">
        <v>-12405154.710000001</v>
      </c>
      <c r="T35" s="146"/>
    </row>
    <row r="36" spans="1:20" s="89" customFormat="1" ht="15.95" customHeight="1" x14ac:dyDescent="0.2">
      <c r="A36" s="162"/>
      <c r="B36" s="163"/>
      <c r="C36" s="151" t="s">
        <v>46</v>
      </c>
      <c r="D36" s="173"/>
      <c r="E36" s="174"/>
      <c r="F36" s="175"/>
      <c r="G36" s="400">
        <f>SUM(G29:G35)</f>
        <v>2166978.459999999</v>
      </c>
      <c r="H36" s="399">
        <f t="shared" ref="H36:R36" si="6">SUM(H29:H35)</f>
        <v>2195556.6399999987</v>
      </c>
      <c r="I36" s="399">
        <f t="shared" si="6"/>
        <v>2357621.459999999</v>
      </c>
      <c r="J36" s="399">
        <f t="shared" si="6"/>
        <v>2532643.5799999963</v>
      </c>
      <c r="K36" s="398">
        <f t="shared" si="6"/>
        <v>2707517.0399999972</v>
      </c>
      <c r="L36" s="399">
        <f t="shared" si="6"/>
        <v>2858086.1399999987</v>
      </c>
      <c r="M36" s="397">
        <f t="shared" si="6"/>
        <v>2956990.7500000019</v>
      </c>
      <c r="N36" s="398">
        <f t="shared" si="6"/>
        <v>3135615.2700000014</v>
      </c>
      <c r="O36" s="399">
        <f t="shared" si="6"/>
        <v>3252811.9800000023</v>
      </c>
      <c r="P36" s="397">
        <f t="shared" si="6"/>
        <v>3275088.3800000008</v>
      </c>
      <c r="Q36" s="399">
        <f t="shared" si="6"/>
        <v>3438849.6400000025</v>
      </c>
      <c r="R36" s="399">
        <f t="shared" si="6"/>
        <v>3594578.0000000019</v>
      </c>
      <c r="S36" s="386">
        <f>SUM(S29:S35)</f>
        <v>3932788.8700000029</v>
      </c>
      <c r="T36" s="146"/>
    </row>
    <row r="37" spans="1:20" s="31" customFormat="1" ht="7.9" customHeight="1" x14ac:dyDescent="0.2">
      <c r="A37" s="155"/>
      <c r="B37" s="156"/>
      <c r="C37" s="157"/>
      <c r="D37" s="165"/>
      <c r="E37" s="166"/>
      <c r="F37" s="167"/>
      <c r="G37" s="373"/>
      <c r="H37" s="372"/>
      <c r="I37" s="372"/>
      <c r="J37" s="240"/>
      <c r="K37" s="383"/>
      <c r="L37" s="382"/>
      <c r="M37" s="238"/>
      <c r="N37" s="383"/>
      <c r="O37" s="382"/>
      <c r="P37" s="238"/>
      <c r="Q37" s="382"/>
      <c r="R37" s="382"/>
      <c r="S37" s="237"/>
      <c r="T37" s="168"/>
    </row>
    <row r="38" spans="1:20" s="89" customFormat="1" ht="15.95" customHeight="1" x14ac:dyDescent="0.2">
      <c r="A38" s="162">
        <v>18612102</v>
      </c>
      <c r="B38" s="163">
        <v>18609512</v>
      </c>
      <c r="C38" s="77" t="s">
        <v>149</v>
      </c>
      <c r="D38" s="169" t="s">
        <v>134</v>
      </c>
      <c r="E38" s="176"/>
      <c r="F38" s="152"/>
      <c r="G38" s="411">
        <v>294248</v>
      </c>
      <c r="H38" s="236">
        <v>294248</v>
      </c>
      <c r="I38" s="236">
        <v>294248</v>
      </c>
      <c r="J38" s="236">
        <v>294248</v>
      </c>
      <c r="K38" s="235">
        <v>294248</v>
      </c>
      <c r="L38" s="236">
        <v>294248</v>
      </c>
      <c r="M38" s="228">
        <v>294248</v>
      </c>
      <c r="N38" s="235">
        <v>294248</v>
      </c>
      <c r="O38" s="236">
        <v>294248</v>
      </c>
      <c r="P38" s="228">
        <v>294248</v>
      </c>
      <c r="Q38" s="236">
        <v>294248</v>
      </c>
      <c r="R38" s="236">
        <v>294248</v>
      </c>
      <c r="S38" s="234">
        <v>294248</v>
      </c>
      <c r="T38" s="146"/>
    </row>
    <row r="39" spans="1:20" s="89" customFormat="1" ht="15.95" customHeight="1" x14ac:dyDescent="0.2">
      <c r="A39" s="142"/>
      <c r="B39" s="163">
        <v>18609512</v>
      </c>
      <c r="C39" s="77" t="s">
        <v>99</v>
      </c>
      <c r="D39" s="180" t="s">
        <v>135</v>
      </c>
      <c r="E39" s="149">
        <v>43070</v>
      </c>
      <c r="F39" s="150" t="s">
        <v>91</v>
      </c>
      <c r="G39" s="371">
        <v>-227819.36</v>
      </c>
      <c r="H39" s="392">
        <v>-227819.36</v>
      </c>
      <c r="I39" s="392">
        <v>-227819.36</v>
      </c>
      <c r="J39" s="392">
        <v>-227819.36</v>
      </c>
      <c r="K39" s="391">
        <v>-227819.36</v>
      </c>
      <c r="L39" s="392">
        <v>-227819.36</v>
      </c>
      <c r="M39" s="390">
        <v>-227819.36</v>
      </c>
      <c r="N39" s="391">
        <v>-227819.36</v>
      </c>
      <c r="O39" s="392">
        <v>-227819.36</v>
      </c>
      <c r="P39" s="390">
        <v>-227819.36</v>
      </c>
      <c r="Q39" s="392">
        <v>-227819.36</v>
      </c>
      <c r="R39" s="392">
        <v>-227819.36</v>
      </c>
      <c r="S39" s="389">
        <v>-227819.36</v>
      </c>
      <c r="T39" s="415"/>
    </row>
    <row r="40" spans="1:20" s="89" customFormat="1" ht="15.95" customHeight="1" x14ac:dyDescent="0.2">
      <c r="A40" s="162"/>
      <c r="B40" s="163"/>
      <c r="C40" s="151" t="s">
        <v>47</v>
      </c>
      <c r="D40" s="181"/>
      <c r="E40" s="174"/>
      <c r="F40" s="182"/>
      <c r="G40" s="400">
        <f t="shared" ref="G40" si="7">SUM(G38:G39)</f>
        <v>66428.640000000014</v>
      </c>
      <c r="H40" s="399">
        <f t="shared" ref="H40:S40" si="8">SUM(H38:H39)</f>
        <v>66428.640000000014</v>
      </c>
      <c r="I40" s="399">
        <f t="shared" si="8"/>
        <v>66428.640000000014</v>
      </c>
      <c r="J40" s="399">
        <f t="shared" si="8"/>
        <v>66428.640000000014</v>
      </c>
      <c r="K40" s="398">
        <f t="shared" si="8"/>
        <v>66428.640000000014</v>
      </c>
      <c r="L40" s="399">
        <f t="shared" si="8"/>
        <v>66428.640000000014</v>
      </c>
      <c r="M40" s="397">
        <f t="shared" si="8"/>
        <v>66428.640000000014</v>
      </c>
      <c r="N40" s="398">
        <f t="shared" si="8"/>
        <v>66428.640000000014</v>
      </c>
      <c r="O40" s="399">
        <f t="shared" si="8"/>
        <v>66428.640000000014</v>
      </c>
      <c r="P40" s="397">
        <f t="shared" si="8"/>
        <v>66428.640000000014</v>
      </c>
      <c r="Q40" s="399">
        <f t="shared" si="8"/>
        <v>66428.640000000014</v>
      </c>
      <c r="R40" s="399">
        <f t="shared" si="8"/>
        <v>66428.640000000014</v>
      </c>
      <c r="S40" s="396">
        <f t="shared" si="8"/>
        <v>66428.640000000014</v>
      </c>
      <c r="T40" s="146"/>
    </row>
    <row r="41" spans="1:20" s="31" customFormat="1" ht="9.6" customHeight="1" x14ac:dyDescent="0.2">
      <c r="A41" s="155"/>
      <c r="B41" s="156"/>
      <c r="C41" s="157"/>
      <c r="D41" s="165"/>
      <c r="E41" s="166"/>
      <c r="F41" s="167"/>
      <c r="G41" s="373"/>
      <c r="H41" s="372"/>
      <c r="I41" s="372"/>
      <c r="J41" s="240"/>
      <c r="K41" s="383"/>
      <c r="L41" s="382"/>
      <c r="M41" s="238"/>
      <c r="N41" s="383"/>
      <c r="O41" s="382"/>
      <c r="P41" s="238"/>
      <c r="Q41" s="382"/>
      <c r="R41" s="382"/>
      <c r="S41" s="237"/>
      <c r="T41" s="168"/>
    </row>
    <row r="42" spans="1:20" s="89" customFormat="1" ht="15.95" customHeight="1" x14ac:dyDescent="0.2">
      <c r="A42" s="142">
        <v>18601102</v>
      </c>
      <c r="B42" s="76">
        <v>18608112</v>
      </c>
      <c r="C42" s="77" t="s">
        <v>150</v>
      </c>
      <c r="D42" s="634" t="s">
        <v>139</v>
      </c>
      <c r="E42" s="637"/>
      <c r="F42" s="638"/>
      <c r="G42" s="411">
        <v>4615523.84</v>
      </c>
      <c r="H42" s="236">
        <v>4650315.1499999994</v>
      </c>
      <c r="I42" s="236">
        <v>4674326.4499999993</v>
      </c>
      <c r="J42" s="236">
        <v>4697045.6499999994</v>
      </c>
      <c r="K42" s="235">
        <v>4724066.7499999991</v>
      </c>
      <c r="L42" s="236">
        <v>4749271.2799999993</v>
      </c>
      <c r="M42" s="228">
        <v>4775664.8999999994</v>
      </c>
      <c r="N42" s="235">
        <v>4826067.919999999</v>
      </c>
      <c r="O42" s="236">
        <v>4850454.0799999991</v>
      </c>
      <c r="P42" s="228">
        <v>4859278.2499999991</v>
      </c>
      <c r="Q42" s="236">
        <v>4883379.8299999991</v>
      </c>
      <c r="R42" s="236">
        <v>4909109.1399999987</v>
      </c>
      <c r="S42" s="234">
        <v>4951467.4399999985</v>
      </c>
      <c r="T42" s="146"/>
    </row>
    <row r="43" spans="1:20" s="89" customFormat="1" ht="15.95" customHeight="1" x14ac:dyDescent="0.2">
      <c r="A43" s="142">
        <v>18601102</v>
      </c>
      <c r="B43" s="76">
        <v>18608112</v>
      </c>
      <c r="C43" s="77" t="s">
        <v>151</v>
      </c>
      <c r="D43" s="636"/>
      <c r="E43" s="637"/>
      <c r="F43" s="639"/>
      <c r="G43" s="411">
        <v>34881722.380000003</v>
      </c>
      <c r="H43" s="236">
        <v>34881722.380000003</v>
      </c>
      <c r="I43" s="236">
        <v>34881722.380000003</v>
      </c>
      <c r="J43" s="236">
        <v>34881722.380000003</v>
      </c>
      <c r="K43" s="235">
        <v>34881722.380000003</v>
      </c>
      <c r="L43" s="236">
        <v>34881722.380000003</v>
      </c>
      <c r="M43" s="228">
        <v>34881722.380000003</v>
      </c>
      <c r="N43" s="235">
        <v>34881722.380000003</v>
      </c>
      <c r="O43" s="236">
        <v>34881722.380000003</v>
      </c>
      <c r="P43" s="228">
        <v>34881722.380000003</v>
      </c>
      <c r="Q43" s="236">
        <v>34881722.380000003</v>
      </c>
      <c r="R43" s="236">
        <v>34881722.380000003</v>
      </c>
      <c r="S43" s="234">
        <v>34881722.380000003</v>
      </c>
      <c r="T43" s="146"/>
    </row>
    <row r="44" spans="1:20" s="89" customFormat="1" ht="15.95" customHeight="1" x14ac:dyDescent="0.2">
      <c r="A44" s="142"/>
      <c r="B44" s="163">
        <v>18608112</v>
      </c>
      <c r="C44" s="77" t="s">
        <v>99</v>
      </c>
      <c r="D44" s="180" t="s">
        <v>135</v>
      </c>
      <c r="E44" s="149">
        <v>43070</v>
      </c>
      <c r="F44" s="150" t="s">
        <v>91</v>
      </c>
      <c r="G44" s="371">
        <v>-39029531.229999997</v>
      </c>
      <c r="H44" s="392">
        <v>-39029531.229999997</v>
      </c>
      <c r="I44" s="392">
        <v>-39029531.229999997</v>
      </c>
      <c r="J44" s="392">
        <v>-39029531.229999997</v>
      </c>
      <c r="K44" s="391">
        <v>-39029531.229999997</v>
      </c>
      <c r="L44" s="392">
        <v>-39029531.229999997</v>
      </c>
      <c r="M44" s="390">
        <v>-39029531.229999997</v>
      </c>
      <c r="N44" s="391">
        <v>-39029531.229999997</v>
      </c>
      <c r="O44" s="392">
        <v>-39029531.229999997</v>
      </c>
      <c r="P44" s="390">
        <v>-39029531.229999997</v>
      </c>
      <c r="Q44" s="392">
        <v>-39029531.229999997</v>
      </c>
      <c r="R44" s="392">
        <v>-39029531.229999997</v>
      </c>
      <c r="S44" s="389">
        <v>-39029531.229999997</v>
      </c>
      <c r="T44" s="146"/>
    </row>
    <row r="45" spans="1:20" s="89" customFormat="1" ht="15.95" customHeight="1" x14ac:dyDescent="0.2">
      <c r="A45" s="162"/>
      <c r="B45" s="163"/>
      <c r="C45" s="151" t="s">
        <v>65</v>
      </c>
      <c r="D45" s="181"/>
      <c r="E45" s="177"/>
      <c r="F45" s="182"/>
      <c r="G45" s="400">
        <f>SUM(G42:G44)</f>
        <v>467714.99000000209</v>
      </c>
      <c r="H45" s="399">
        <f>SUM(H42:H44)</f>
        <v>502506.30000000447</v>
      </c>
      <c r="I45" s="399">
        <f t="shared" ref="I45:S45" si="9">SUM(I42:I44)</f>
        <v>526517.60000000149</v>
      </c>
      <c r="J45" s="399">
        <f t="shared" si="9"/>
        <v>549236.80000000447</v>
      </c>
      <c r="K45" s="398">
        <f t="shared" si="9"/>
        <v>576257.90000000596</v>
      </c>
      <c r="L45" s="399">
        <f t="shared" si="9"/>
        <v>601462.43000000715</v>
      </c>
      <c r="M45" s="397">
        <f t="shared" si="9"/>
        <v>627856.05000000447</v>
      </c>
      <c r="N45" s="398">
        <f t="shared" si="9"/>
        <v>678259.07000000775</v>
      </c>
      <c r="O45" s="399">
        <f t="shared" si="9"/>
        <v>702645.23000000417</v>
      </c>
      <c r="P45" s="397">
        <f t="shared" si="9"/>
        <v>711469.40000000596</v>
      </c>
      <c r="Q45" s="399">
        <f t="shared" si="9"/>
        <v>735570.98000000417</v>
      </c>
      <c r="R45" s="399">
        <f t="shared" si="9"/>
        <v>761300.29000000656</v>
      </c>
      <c r="S45" s="396">
        <f t="shared" si="9"/>
        <v>803658.59000000358</v>
      </c>
      <c r="T45" s="415"/>
    </row>
    <row r="46" spans="1:20" s="31" customFormat="1" ht="7.9" customHeight="1" x14ac:dyDescent="0.2">
      <c r="A46" s="155"/>
      <c r="B46" s="156"/>
      <c r="C46" s="157"/>
      <c r="D46" s="165"/>
      <c r="E46" s="166"/>
      <c r="F46" s="167"/>
      <c r="G46" s="373"/>
      <c r="H46" s="372"/>
      <c r="I46" s="372"/>
      <c r="J46" s="240"/>
      <c r="K46" s="383"/>
      <c r="L46" s="382"/>
      <c r="M46" s="238"/>
      <c r="N46" s="383"/>
      <c r="O46" s="382"/>
      <c r="P46" s="238"/>
      <c r="Q46" s="382"/>
      <c r="R46" s="382"/>
      <c r="S46" s="237"/>
      <c r="T46" s="168"/>
    </row>
    <row r="47" spans="1:20" s="89" customFormat="1" ht="15.95" customHeight="1" x14ac:dyDescent="0.2">
      <c r="A47" s="142">
        <v>18603202</v>
      </c>
      <c r="B47" s="76">
        <v>18609532</v>
      </c>
      <c r="C47" s="77" t="s">
        <v>152</v>
      </c>
      <c r="D47" s="169" t="s">
        <v>134</v>
      </c>
      <c r="E47" s="176"/>
      <c r="F47" s="152"/>
      <c r="G47" s="411">
        <v>1081533.92</v>
      </c>
      <c r="H47" s="236">
        <v>1135907.7999999998</v>
      </c>
      <c r="I47" s="236">
        <v>1220360.42</v>
      </c>
      <c r="J47" s="236">
        <v>1257508.74</v>
      </c>
      <c r="K47" s="235">
        <v>1267967.74</v>
      </c>
      <c r="L47" s="236">
        <v>1304493.98</v>
      </c>
      <c r="M47" s="228">
        <v>1321473.48</v>
      </c>
      <c r="N47" s="235">
        <v>1394416.04</v>
      </c>
      <c r="O47" s="236">
        <v>1425141.01</v>
      </c>
      <c r="P47" s="228">
        <v>1431874.79</v>
      </c>
      <c r="Q47" s="236">
        <v>1431874.79</v>
      </c>
      <c r="R47" s="236">
        <v>1602535.67</v>
      </c>
      <c r="S47" s="234">
        <v>1801113.4</v>
      </c>
      <c r="T47" s="146"/>
    </row>
    <row r="48" spans="1:20" s="89" customFormat="1" ht="15.95" customHeight="1" x14ac:dyDescent="0.2">
      <c r="A48" s="142"/>
      <c r="B48" s="163">
        <v>18609532</v>
      </c>
      <c r="C48" s="77" t="s">
        <v>99</v>
      </c>
      <c r="D48" s="180" t="s">
        <v>135</v>
      </c>
      <c r="E48" s="149">
        <v>43070</v>
      </c>
      <c r="F48" s="150" t="s">
        <v>91</v>
      </c>
      <c r="G48" s="371">
        <v>-436858.74</v>
      </c>
      <c r="H48" s="392">
        <v>-436858.74</v>
      </c>
      <c r="I48" s="392">
        <v>-436858.74</v>
      </c>
      <c r="J48" s="392">
        <v>-436858.74</v>
      </c>
      <c r="K48" s="391">
        <v>-436858.74</v>
      </c>
      <c r="L48" s="392">
        <v>-436858.74</v>
      </c>
      <c r="M48" s="390">
        <v>-436858.74</v>
      </c>
      <c r="N48" s="391">
        <v>-436858.74</v>
      </c>
      <c r="O48" s="392">
        <v>-436858.74</v>
      </c>
      <c r="P48" s="390">
        <v>-436858.74</v>
      </c>
      <c r="Q48" s="392">
        <v>-436858.74</v>
      </c>
      <c r="R48" s="392">
        <v>-436858.74</v>
      </c>
      <c r="S48" s="389">
        <v>-436858.74</v>
      </c>
      <c r="T48" s="146"/>
    </row>
    <row r="49" spans="1:20" s="89" customFormat="1" ht="15.95" customHeight="1" x14ac:dyDescent="0.2">
      <c r="A49" s="162"/>
      <c r="B49" s="163"/>
      <c r="C49" s="183" t="s">
        <v>48</v>
      </c>
      <c r="D49" s="181"/>
      <c r="E49" s="174"/>
      <c r="F49" s="182"/>
      <c r="G49" s="400">
        <f t="shared" ref="G49" si="10">SUM(G47:G48)</f>
        <v>644675.17999999993</v>
      </c>
      <c r="H49" s="399">
        <f t="shared" ref="H49:S49" si="11">SUM(H47:H48)</f>
        <v>699049.05999999982</v>
      </c>
      <c r="I49" s="399">
        <f t="shared" si="11"/>
        <v>783501.67999999993</v>
      </c>
      <c r="J49" s="399">
        <f t="shared" si="11"/>
        <v>820650</v>
      </c>
      <c r="K49" s="398">
        <f>SUM(K47:K48)</f>
        <v>831109</v>
      </c>
      <c r="L49" s="399">
        <f t="shared" si="11"/>
        <v>867635.24</v>
      </c>
      <c r="M49" s="397">
        <f t="shared" si="11"/>
        <v>884614.74</v>
      </c>
      <c r="N49" s="398">
        <f t="shared" si="11"/>
        <v>957557.3</v>
      </c>
      <c r="O49" s="399">
        <f t="shared" si="11"/>
        <v>988282.27</v>
      </c>
      <c r="P49" s="397">
        <f t="shared" si="11"/>
        <v>995016.05</v>
      </c>
      <c r="Q49" s="399">
        <f t="shared" si="11"/>
        <v>995016.05</v>
      </c>
      <c r="R49" s="399">
        <f t="shared" si="11"/>
        <v>1165676.93</v>
      </c>
      <c r="S49" s="396">
        <f t="shared" si="11"/>
        <v>1364254.66</v>
      </c>
      <c r="T49" s="146"/>
    </row>
    <row r="50" spans="1:20" s="31" customFormat="1" ht="9.6" customHeight="1" x14ac:dyDescent="0.2">
      <c r="A50" s="155"/>
      <c r="B50" s="156"/>
      <c r="C50" s="157"/>
      <c r="D50" s="165"/>
      <c r="E50" s="166"/>
      <c r="F50" s="167"/>
      <c r="G50" s="373"/>
      <c r="H50" s="372"/>
      <c r="I50" s="372"/>
      <c r="J50" s="240"/>
      <c r="K50" s="383"/>
      <c r="L50" s="382"/>
      <c r="M50" s="238"/>
      <c r="N50" s="383"/>
      <c r="O50" s="382"/>
      <c r="P50" s="238"/>
      <c r="Q50" s="382"/>
      <c r="R50" s="382"/>
      <c r="S50" s="237"/>
      <c r="T50" s="168"/>
    </row>
    <row r="51" spans="1:20" s="89" customFormat="1" ht="15.95" customHeight="1" x14ac:dyDescent="0.2">
      <c r="A51" s="142">
        <v>18614402</v>
      </c>
      <c r="B51" s="76">
        <v>18609542</v>
      </c>
      <c r="C51" s="77" t="s">
        <v>153</v>
      </c>
      <c r="D51" s="634" t="s">
        <v>134</v>
      </c>
      <c r="E51" s="637"/>
      <c r="F51" s="635"/>
      <c r="G51" s="411">
        <v>1274144.71</v>
      </c>
      <c r="H51" s="236">
        <v>1282943.8999999999</v>
      </c>
      <c r="I51" s="236">
        <v>1282943.8999999999</v>
      </c>
      <c r="J51" s="236">
        <v>1295142.7799999998</v>
      </c>
      <c r="K51" s="235">
        <v>1308273.2599999998</v>
      </c>
      <c r="L51" s="236">
        <v>1326396.5899999999</v>
      </c>
      <c r="M51" s="228">
        <v>1335399.8399999999</v>
      </c>
      <c r="N51" s="235">
        <v>1345397.3299999998</v>
      </c>
      <c r="O51" s="236">
        <v>1359142.0299999998</v>
      </c>
      <c r="P51" s="228">
        <v>1359142.0299999998</v>
      </c>
      <c r="Q51" s="236">
        <v>1360334.2299999997</v>
      </c>
      <c r="R51" s="236">
        <v>1361780.7499999998</v>
      </c>
      <c r="S51" s="370">
        <v>1362366.7499999998</v>
      </c>
      <c r="T51" s="146"/>
    </row>
    <row r="52" spans="1:20" s="89" customFormat="1" ht="15.95" customHeight="1" x14ac:dyDescent="0.2">
      <c r="A52" s="142"/>
      <c r="B52" s="76">
        <v>18608792</v>
      </c>
      <c r="C52" s="77" t="s">
        <v>154</v>
      </c>
      <c r="D52" s="636"/>
      <c r="E52" s="637"/>
      <c r="F52" s="636"/>
      <c r="G52" s="411">
        <v>-160310.15</v>
      </c>
      <c r="H52" s="236">
        <v>-160310.15</v>
      </c>
      <c r="I52" s="236">
        <v>-160310.15</v>
      </c>
      <c r="J52" s="236">
        <v>-160310.15</v>
      </c>
      <c r="K52" s="235">
        <v>-160310.15</v>
      </c>
      <c r="L52" s="236">
        <v>-160310.15</v>
      </c>
      <c r="M52" s="228">
        <v>-160310.15</v>
      </c>
      <c r="N52" s="235">
        <v>-160310.15</v>
      </c>
      <c r="O52" s="236">
        <v>-160310.15</v>
      </c>
      <c r="P52" s="228">
        <v>-160310.15</v>
      </c>
      <c r="Q52" s="236">
        <v>-160310.15</v>
      </c>
      <c r="R52" s="236">
        <v>-160310.15</v>
      </c>
      <c r="S52" s="370">
        <v>-160310.15</v>
      </c>
      <c r="T52" s="146"/>
    </row>
    <row r="53" spans="1:20" s="89" customFormat="1" ht="15.95" customHeight="1" x14ac:dyDescent="0.2">
      <c r="A53" s="142"/>
      <c r="B53" s="76">
        <v>18609542</v>
      </c>
      <c r="C53" s="77" t="s">
        <v>99</v>
      </c>
      <c r="D53" s="634" t="s">
        <v>135</v>
      </c>
      <c r="E53" s="648">
        <v>43070</v>
      </c>
      <c r="F53" s="650" t="s">
        <v>91</v>
      </c>
      <c r="G53" s="411">
        <v>-1263973.54</v>
      </c>
      <c r="H53" s="236">
        <v>-1263973.54</v>
      </c>
      <c r="I53" s="236">
        <v>-1263973.54</v>
      </c>
      <c r="J53" s="236">
        <v>-1263973.54</v>
      </c>
      <c r="K53" s="235">
        <v>-1263973.54</v>
      </c>
      <c r="L53" s="236">
        <v>-1263973.54</v>
      </c>
      <c r="M53" s="228">
        <v>-1263973.54</v>
      </c>
      <c r="N53" s="235">
        <v>-1263973.54</v>
      </c>
      <c r="O53" s="236">
        <v>-1263973.54</v>
      </c>
      <c r="P53" s="228">
        <v>-1263973.54</v>
      </c>
      <c r="Q53" s="236">
        <v>-1263973.54</v>
      </c>
      <c r="R53" s="236">
        <v>-1263973.54</v>
      </c>
      <c r="S53" s="370">
        <v>-1263973.54</v>
      </c>
      <c r="T53" s="146"/>
    </row>
    <row r="54" spans="1:20" s="89" customFormat="1" ht="15.95" customHeight="1" x14ac:dyDescent="0.2">
      <c r="A54" s="142"/>
      <c r="B54" s="76">
        <v>18608792</v>
      </c>
      <c r="C54" s="77" t="s">
        <v>99</v>
      </c>
      <c r="D54" s="642"/>
      <c r="E54" s="649"/>
      <c r="F54" s="651"/>
      <c r="G54" s="371">
        <v>160310.15</v>
      </c>
      <c r="H54" s="392">
        <v>160310.15</v>
      </c>
      <c r="I54" s="392">
        <v>160310.15</v>
      </c>
      <c r="J54" s="392">
        <v>160310.15</v>
      </c>
      <c r="K54" s="391">
        <v>160310.15</v>
      </c>
      <c r="L54" s="392">
        <v>160310.15</v>
      </c>
      <c r="M54" s="390">
        <v>160310.15</v>
      </c>
      <c r="N54" s="391">
        <v>160310.15</v>
      </c>
      <c r="O54" s="392">
        <v>160310.15</v>
      </c>
      <c r="P54" s="390">
        <v>160310.15</v>
      </c>
      <c r="Q54" s="392">
        <v>160310.15</v>
      </c>
      <c r="R54" s="392">
        <v>160310.15</v>
      </c>
      <c r="S54" s="389">
        <v>160310.15</v>
      </c>
      <c r="T54" s="146"/>
    </row>
    <row r="55" spans="1:20" s="89" customFormat="1" ht="15.95" customHeight="1" x14ac:dyDescent="0.2">
      <c r="A55" s="162"/>
      <c r="B55" s="163"/>
      <c r="C55" s="183" t="s">
        <v>49</v>
      </c>
      <c r="D55" s="181"/>
      <c r="E55" s="174"/>
      <c r="F55" s="182"/>
      <c r="G55" s="400">
        <f t="shared" ref="G55" si="12">SUM(G51:G54)</f>
        <v>10171.170000000013</v>
      </c>
      <c r="H55" s="399">
        <f t="shared" ref="H55:S55" si="13">SUM(H51:H54)</f>
        <v>18970.359999999957</v>
      </c>
      <c r="I55" s="399">
        <f t="shared" si="13"/>
        <v>18970.359999999957</v>
      </c>
      <c r="J55" s="399">
        <f t="shared" si="13"/>
        <v>31169.239999999845</v>
      </c>
      <c r="K55" s="398">
        <f t="shared" si="13"/>
        <v>44299.719999999827</v>
      </c>
      <c r="L55" s="399">
        <f t="shared" si="13"/>
        <v>62423.049999999901</v>
      </c>
      <c r="M55" s="397">
        <f t="shared" si="13"/>
        <v>71426.299999999901</v>
      </c>
      <c r="N55" s="398">
        <f t="shared" si="13"/>
        <v>81423.789999999892</v>
      </c>
      <c r="O55" s="399">
        <f t="shared" si="13"/>
        <v>95168.489999999845</v>
      </c>
      <c r="P55" s="397">
        <f t="shared" si="13"/>
        <v>95168.489999999845</v>
      </c>
      <c r="Q55" s="399">
        <f t="shared" si="13"/>
        <v>96360.689999999799</v>
      </c>
      <c r="R55" s="399">
        <f t="shared" si="13"/>
        <v>97807.209999999817</v>
      </c>
      <c r="S55" s="396">
        <f t="shared" si="13"/>
        <v>98393.209999999817</v>
      </c>
      <c r="T55" s="146"/>
    </row>
    <row r="56" spans="1:20" s="31" customFormat="1" ht="10.9" hidden="1" customHeight="1" outlineLevel="1" x14ac:dyDescent="0.2">
      <c r="A56" s="155"/>
      <c r="B56" s="156"/>
      <c r="C56" s="157"/>
      <c r="D56" s="165"/>
      <c r="E56" s="166"/>
      <c r="F56" s="167"/>
      <c r="G56" s="373"/>
      <c r="H56" s="372"/>
      <c r="I56" s="372"/>
      <c r="J56" s="240"/>
      <c r="K56" s="383"/>
      <c r="L56" s="382"/>
      <c r="M56" s="238"/>
      <c r="N56" s="383"/>
      <c r="O56" s="382"/>
      <c r="P56" s="238"/>
      <c r="Q56" s="382"/>
      <c r="R56" s="382"/>
      <c r="S56" s="237"/>
      <c r="T56" s="168"/>
    </row>
    <row r="57" spans="1:20" s="89" customFormat="1" ht="15.95" hidden="1" customHeight="1" outlineLevel="1" x14ac:dyDescent="0.2">
      <c r="A57" s="142">
        <v>18608302</v>
      </c>
      <c r="B57" s="76">
        <v>18608752</v>
      </c>
      <c r="C57" s="77" t="s">
        <v>155</v>
      </c>
      <c r="D57" s="634" t="s">
        <v>134</v>
      </c>
      <c r="E57" s="637"/>
      <c r="F57" s="635"/>
      <c r="G57" s="411">
        <v>2050122.67</v>
      </c>
      <c r="H57" s="236">
        <v>2050122.67</v>
      </c>
      <c r="I57" s="236">
        <v>2050122.67</v>
      </c>
      <c r="J57" s="236">
        <v>2050122.67</v>
      </c>
      <c r="K57" s="235">
        <v>2050122.67</v>
      </c>
      <c r="L57" s="236">
        <v>2050122.67</v>
      </c>
      <c r="M57" s="228">
        <v>2050122.67</v>
      </c>
      <c r="N57" s="235">
        <v>2050122.67</v>
      </c>
      <c r="O57" s="236">
        <v>2050122.67</v>
      </c>
      <c r="P57" s="228">
        <v>2050122.67</v>
      </c>
      <c r="Q57" s="236">
        <v>2050122.67</v>
      </c>
      <c r="R57" s="236">
        <v>2050122.67</v>
      </c>
      <c r="S57" s="234">
        <v>2050122.67</v>
      </c>
      <c r="T57" s="146"/>
    </row>
    <row r="58" spans="1:20" s="89" customFormat="1" ht="15.95" hidden="1" customHeight="1" outlineLevel="1" x14ac:dyDescent="0.2">
      <c r="A58" s="142"/>
      <c r="B58" s="76">
        <v>18608752</v>
      </c>
      <c r="C58" s="77" t="s">
        <v>156</v>
      </c>
      <c r="D58" s="636"/>
      <c r="E58" s="637"/>
      <c r="F58" s="636"/>
      <c r="G58" s="411">
        <v>-1114592.67</v>
      </c>
      <c r="H58" s="236">
        <v>-1114592.67</v>
      </c>
      <c r="I58" s="236">
        <v>-1114592.67</v>
      </c>
      <c r="J58" s="236">
        <v>-1114592.67</v>
      </c>
      <c r="K58" s="235">
        <v>-1114592.67</v>
      </c>
      <c r="L58" s="236">
        <v>-1114592.67</v>
      </c>
      <c r="M58" s="228">
        <v>-1114592.67</v>
      </c>
      <c r="N58" s="235">
        <v>-1114592.67</v>
      </c>
      <c r="O58" s="236">
        <v>-1114592.67</v>
      </c>
      <c r="P58" s="228">
        <v>-1114592.67</v>
      </c>
      <c r="Q58" s="236">
        <v>-1114592.67</v>
      </c>
      <c r="R58" s="236">
        <v>-1114592.67</v>
      </c>
      <c r="S58" s="234">
        <v>-1114592.67</v>
      </c>
      <c r="T58" s="146"/>
    </row>
    <row r="59" spans="1:20" s="89" customFormat="1" ht="15.95" hidden="1" customHeight="1" outlineLevel="1" x14ac:dyDescent="0.2">
      <c r="A59" s="142"/>
      <c r="B59" s="76">
        <v>18608752</v>
      </c>
      <c r="C59" s="77" t="s">
        <v>99</v>
      </c>
      <c r="D59" s="180" t="s">
        <v>135</v>
      </c>
      <c r="E59" s="149">
        <v>43070</v>
      </c>
      <c r="F59" s="150" t="s">
        <v>91</v>
      </c>
      <c r="G59" s="371">
        <v>-935530</v>
      </c>
      <c r="H59" s="392">
        <v>-935530</v>
      </c>
      <c r="I59" s="392">
        <v>-935530</v>
      </c>
      <c r="J59" s="392">
        <v>-935530</v>
      </c>
      <c r="K59" s="391">
        <v>-935530</v>
      </c>
      <c r="L59" s="392">
        <v>-935530</v>
      </c>
      <c r="M59" s="390">
        <v>-935530</v>
      </c>
      <c r="N59" s="391">
        <v>-935530</v>
      </c>
      <c r="O59" s="392">
        <v>-935530</v>
      </c>
      <c r="P59" s="390">
        <v>-935530</v>
      </c>
      <c r="Q59" s="392">
        <v>-935530</v>
      </c>
      <c r="R59" s="392">
        <v>-935530</v>
      </c>
      <c r="S59" s="389">
        <v>-935530</v>
      </c>
      <c r="T59" s="146"/>
    </row>
    <row r="60" spans="1:20" s="89" customFormat="1" ht="15.95" hidden="1" customHeight="1" outlineLevel="1" x14ac:dyDescent="0.2">
      <c r="A60" s="162"/>
      <c r="B60" s="163"/>
      <c r="C60" s="183" t="s">
        <v>50</v>
      </c>
      <c r="D60" s="181"/>
      <c r="E60" s="174"/>
      <c r="F60" s="182"/>
      <c r="G60" s="400">
        <f t="shared" ref="G60" si="14">SUM(G57:G59)</f>
        <v>0</v>
      </c>
      <c r="H60" s="399">
        <f t="shared" ref="H60:S60" si="15">SUM(H57:H59)</f>
        <v>0</v>
      </c>
      <c r="I60" s="399">
        <f t="shared" si="15"/>
        <v>0</v>
      </c>
      <c r="J60" s="399">
        <f t="shared" si="15"/>
        <v>0</v>
      </c>
      <c r="K60" s="398">
        <f t="shared" si="15"/>
        <v>0</v>
      </c>
      <c r="L60" s="399">
        <f t="shared" si="15"/>
        <v>0</v>
      </c>
      <c r="M60" s="397">
        <f t="shared" si="15"/>
        <v>0</v>
      </c>
      <c r="N60" s="398">
        <f t="shared" si="15"/>
        <v>0</v>
      </c>
      <c r="O60" s="399">
        <f t="shared" si="15"/>
        <v>0</v>
      </c>
      <c r="P60" s="397">
        <f t="shared" si="15"/>
        <v>0</v>
      </c>
      <c r="Q60" s="399">
        <f t="shared" si="15"/>
        <v>0</v>
      </c>
      <c r="R60" s="399">
        <f t="shared" si="15"/>
        <v>0</v>
      </c>
      <c r="S60" s="396">
        <f t="shared" si="15"/>
        <v>0</v>
      </c>
      <c r="T60" s="146"/>
    </row>
    <row r="61" spans="1:20" s="31" customFormat="1" ht="9" customHeight="1" collapsed="1" x14ac:dyDescent="0.2">
      <c r="A61" s="155"/>
      <c r="B61" s="156"/>
      <c r="C61" s="157"/>
      <c r="D61" s="165"/>
      <c r="E61" s="166"/>
      <c r="F61" s="167"/>
      <c r="G61" s="373"/>
      <c r="H61" s="372"/>
      <c r="I61" s="372"/>
      <c r="J61" s="240"/>
      <c r="K61" s="383"/>
      <c r="L61" s="382"/>
      <c r="M61" s="238"/>
      <c r="N61" s="383"/>
      <c r="O61" s="382"/>
      <c r="P61" s="238"/>
      <c r="Q61" s="382"/>
      <c r="R61" s="382"/>
      <c r="S61" s="237"/>
      <c r="T61" s="168"/>
    </row>
    <row r="62" spans="1:20" s="89" customFormat="1" ht="15.95" customHeight="1" x14ac:dyDescent="0.2">
      <c r="A62" s="142">
        <v>18607104</v>
      </c>
      <c r="B62" s="76">
        <v>18608002</v>
      </c>
      <c r="C62" s="77" t="s">
        <v>157</v>
      </c>
      <c r="D62" s="169" t="s">
        <v>134</v>
      </c>
      <c r="E62" s="176"/>
      <c r="F62" s="152"/>
      <c r="G62" s="411">
        <v>770878.41</v>
      </c>
      <c r="H62" s="236">
        <v>770878.41</v>
      </c>
      <c r="I62" s="236">
        <v>770878.41</v>
      </c>
      <c r="J62" s="236">
        <v>770878.41</v>
      </c>
      <c r="K62" s="235">
        <v>770878.41</v>
      </c>
      <c r="L62" s="236">
        <v>795651.49</v>
      </c>
      <c r="M62" s="228">
        <v>795651.49</v>
      </c>
      <c r="N62" s="235">
        <v>810392.05999999994</v>
      </c>
      <c r="O62" s="236">
        <v>810153.72</v>
      </c>
      <c r="P62" s="228">
        <v>810978.17999999993</v>
      </c>
      <c r="Q62" s="236">
        <v>810978.17999999993</v>
      </c>
      <c r="R62" s="236">
        <v>814699.92999999993</v>
      </c>
      <c r="S62" s="234">
        <v>814699.92999999993</v>
      </c>
      <c r="T62" s="146"/>
    </row>
    <row r="63" spans="1:20" s="89" customFormat="1" ht="15.95" customHeight="1" x14ac:dyDescent="0.2">
      <c r="A63" s="142"/>
      <c r="B63" s="76">
        <v>18608002</v>
      </c>
      <c r="C63" s="77" t="s">
        <v>99</v>
      </c>
      <c r="D63" s="180" t="s">
        <v>135</v>
      </c>
      <c r="E63" s="149">
        <v>43070</v>
      </c>
      <c r="F63" s="150" t="s">
        <v>91</v>
      </c>
      <c r="G63" s="371">
        <v>-518202.47</v>
      </c>
      <c r="H63" s="392">
        <v>-518202.47</v>
      </c>
      <c r="I63" s="392">
        <v>-518202.47</v>
      </c>
      <c r="J63" s="392">
        <v>-518202.47</v>
      </c>
      <c r="K63" s="391">
        <v>-518202.47</v>
      </c>
      <c r="L63" s="392">
        <v>-518202.47</v>
      </c>
      <c r="M63" s="390">
        <v>-518202.47</v>
      </c>
      <c r="N63" s="391">
        <v>-518202.47</v>
      </c>
      <c r="O63" s="392">
        <v>-518202.47</v>
      </c>
      <c r="P63" s="390">
        <v>-518202.47</v>
      </c>
      <c r="Q63" s="392">
        <v>-518202.47</v>
      </c>
      <c r="R63" s="392">
        <v>-518202.47</v>
      </c>
      <c r="S63" s="389">
        <v>-518202.47</v>
      </c>
      <c r="T63" s="146"/>
    </row>
    <row r="64" spans="1:20" s="89" customFormat="1" ht="15.95" customHeight="1" x14ac:dyDescent="0.2">
      <c r="A64" s="162"/>
      <c r="B64" s="163"/>
      <c r="C64" s="183" t="s">
        <v>51</v>
      </c>
      <c r="D64" s="181"/>
      <c r="E64" s="174"/>
      <c r="F64" s="182"/>
      <c r="G64" s="400">
        <f t="shared" ref="G64" si="16">SUM(G62:G63)</f>
        <v>252675.94000000006</v>
      </c>
      <c r="H64" s="399">
        <f t="shared" ref="H64:S64" si="17">SUM(H62:H63)</f>
        <v>252675.94000000006</v>
      </c>
      <c r="I64" s="399">
        <f t="shared" si="17"/>
        <v>252675.94000000006</v>
      </c>
      <c r="J64" s="399">
        <f t="shared" si="17"/>
        <v>252675.94000000006</v>
      </c>
      <c r="K64" s="398">
        <f t="shared" si="17"/>
        <v>252675.94000000006</v>
      </c>
      <c r="L64" s="399">
        <f t="shared" si="17"/>
        <v>277449.02</v>
      </c>
      <c r="M64" s="397">
        <f t="shared" si="17"/>
        <v>277449.02</v>
      </c>
      <c r="N64" s="398">
        <f t="shared" si="17"/>
        <v>292189.58999999997</v>
      </c>
      <c r="O64" s="399">
        <f t="shared" si="17"/>
        <v>291951.25</v>
      </c>
      <c r="P64" s="397">
        <f t="shared" si="17"/>
        <v>292775.70999999996</v>
      </c>
      <c r="Q64" s="399">
        <f t="shared" si="17"/>
        <v>292775.70999999996</v>
      </c>
      <c r="R64" s="399">
        <f t="shared" si="17"/>
        <v>296497.45999999996</v>
      </c>
      <c r="S64" s="396">
        <f t="shared" si="17"/>
        <v>296497.45999999996</v>
      </c>
      <c r="T64" s="146"/>
    </row>
    <row r="65" spans="1:20" s="31" customFormat="1" ht="9.6" customHeight="1" x14ac:dyDescent="0.2">
      <c r="A65" s="155"/>
      <c r="B65" s="156"/>
      <c r="C65" s="157"/>
      <c r="D65" s="165"/>
      <c r="E65" s="166"/>
      <c r="F65" s="167"/>
      <c r="G65" s="373"/>
      <c r="H65" s="372"/>
      <c r="I65" s="372"/>
      <c r="J65" s="240"/>
      <c r="K65" s="383"/>
      <c r="L65" s="382"/>
      <c r="M65" s="238"/>
      <c r="N65" s="383"/>
      <c r="O65" s="382"/>
      <c r="P65" s="238"/>
      <c r="Q65" s="382"/>
      <c r="R65" s="382"/>
      <c r="S65" s="237"/>
      <c r="T65" s="168"/>
    </row>
    <row r="66" spans="1:20" s="89" customFormat="1" ht="15.95" customHeight="1" x14ac:dyDescent="0.2">
      <c r="A66" s="142">
        <v>18230212</v>
      </c>
      <c r="B66" s="76">
        <v>18237112</v>
      </c>
      <c r="C66" s="77" t="s">
        <v>158</v>
      </c>
      <c r="D66" s="169" t="s">
        <v>134</v>
      </c>
      <c r="E66" s="176"/>
      <c r="F66" s="152"/>
      <c r="G66" s="411">
        <v>294228.84000000003</v>
      </c>
      <c r="H66" s="236">
        <v>294228.84000000003</v>
      </c>
      <c r="I66" s="236">
        <v>294228.84000000003</v>
      </c>
      <c r="J66" s="236">
        <v>294228.84000000003</v>
      </c>
      <c r="K66" s="235">
        <v>294228.84000000003</v>
      </c>
      <c r="L66" s="236">
        <v>294228.84000000003</v>
      </c>
      <c r="M66" s="228">
        <v>294228.84000000003</v>
      </c>
      <c r="N66" s="235">
        <v>294228.84000000003</v>
      </c>
      <c r="O66" s="236">
        <v>294228.84000000003</v>
      </c>
      <c r="P66" s="228">
        <v>294228.84000000003</v>
      </c>
      <c r="Q66" s="236">
        <v>294228.84000000003</v>
      </c>
      <c r="R66" s="236">
        <v>294228.84000000003</v>
      </c>
      <c r="S66" s="234">
        <v>294228.84000000003</v>
      </c>
      <c r="T66" s="146"/>
    </row>
    <row r="67" spans="1:20" s="89" customFormat="1" ht="15.95" customHeight="1" x14ac:dyDescent="0.2">
      <c r="A67" s="142"/>
      <c r="B67" s="76">
        <v>18237112</v>
      </c>
      <c r="C67" s="77" t="s">
        <v>99</v>
      </c>
      <c r="D67" s="180" t="s">
        <v>135</v>
      </c>
      <c r="E67" s="149">
        <v>43070</v>
      </c>
      <c r="F67" s="150" t="s">
        <v>91</v>
      </c>
      <c r="G67" s="405">
        <v>-289121.19</v>
      </c>
      <c r="H67" s="392">
        <v>-289121.19</v>
      </c>
      <c r="I67" s="392">
        <v>-289121.19</v>
      </c>
      <c r="J67" s="392">
        <v>-289121.19</v>
      </c>
      <c r="K67" s="391">
        <v>-289121.19</v>
      </c>
      <c r="L67" s="392">
        <v>-289121.19</v>
      </c>
      <c r="M67" s="390">
        <v>-289121.19</v>
      </c>
      <c r="N67" s="391">
        <v>-289121.19</v>
      </c>
      <c r="O67" s="392">
        <v>-289121.19</v>
      </c>
      <c r="P67" s="390">
        <v>-289121.19</v>
      </c>
      <c r="Q67" s="392">
        <v>-289121.19</v>
      </c>
      <c r="R67" s="392">
        <v>-289121.19</v>
      </c>
      <c r="S67" s="389">
        <v>-289121.19</v>
      </c>
      <c r="T67" s="146"/>
    </row>
    <row r="68" spans="1:20" s="89" customFormat="1" ht="15.95" customHeight="1" x14ac:dyDescent="0.2">
      <c r="A68" s="142"/>
      <c r="B68" s="76"/>
      <c r="C68" s="184" t="s">
        <v>159</v>
      </c>
      <c r="D68" s="173"/>
      <c r="E68" s="174"/>
      <c r="F68" s="182"/>
      <c r="G68" s="400">
        <f t="shared" ref="G68" si="18">SUM(G66:G67)</f>
        <v>5107.6500000000233</v>
      </c>
      <c r="H68" s="399">
        <f t="shared" ref="H68:R68" si="19">SUM(H66:H67)</f>
        <v>5107.6500000000233</v>
      </c>
      <c r="I68" s="399">
        <f t="shared" si="19"/>
        <v>5107.6500000000233</v>
      </c>
      <c r="J68" s="399">
        <f t="shared" si="19"/>
        <v>5107.6500000000233</v>
      </c>
      <c r="K68" s="398">
        <f t="shared" si="19"/>
        <v>5107.6500000000233</v>
      </c>
      <c r="L68" s="399">
        <f t="shared" si="19"/>
        <v>5107.6500000000233</v>
      </c>
      <c r="M68" s="397">
        <f t="shared" si="19"/>
        <v>5107.6500000000233</v>
      </c>
      <c r="N68" s="398">
        <f t="shared" si="19"/>
        <v>5107.6500000000233</v>
      </c>
      <c r="O68" s="399">
        <f t="shared" si="19"/>
        <v>5107.6500000000233</v>
      </c>
      <c r="P68" s="397">
        <f t="shared" si="19"/>
        <v>5107.6500000000233</v>
      </c>
      <c r="Q68" s="399">
        <f t="shared" si="19"/>
        <v>5107.6500000000233</v>
      </c>
      <c r="R68" s="399">
        <f t="shared" si="19"/>
        <v>5107.6500000000233</v>
      </c>
      <c r="S68" s="396">
        <f>SUM(S66:S67)</f>
        <v>5107.6500000000233</v>
      </c>
      <c r="T68" s="146"/>
    </row>
    <row r="69" spans="1:20" s="31" customFormat="1" ht="15.95" hidden="1" customHeight="1" outlineLevel="1" x14ac:dyDescent="0.2">
      <c r="A69" s="155"/>
      <c r="B69" s="156"/>
      <c r="C69" s="157"/>
      <c r="D69" s="165"/>
      <c r="E69" s="166"/>
      <c r="F69" s="185"/>
      <c r="G69" s="373"/>
      <c r="H69" s="372"/>
      <c r="I69" s="372"/>
      <c r="J69" s="240"/>
      <c r="K69" s="383"/>
      <c r="L69" s="382"/>
      <c r="M69" s="238"/>
      <c r="N69" s="383"/>
      <c r="O69" s="382"/>
      <c r="P69" s="238"/>
      <c r="Q69" s="382"/>
      <c r="R69" s="382"/>
      <c r="S69" s="237"/>
      <c r="T69" s="168"/>
    </row>
    <row r="70" spans="1:20" s="89" customFormat="1" ht="15.95" hidden="1" customHeight="1" outlineLevel="1" x14ac:dyDescent="0.2">
      <c r="A70" s="142"/>
      <c r="B70" s="76">
        <v>18237122</v>
      </c>
      <c r="C70" s="77" t="s">
        <v>160</v>
      </c>
      <c r="D70" s="186" t="s">
        <v>134</v>
      </c>
      <c r="E70" s="187" t="s">
        <v>161</v>
      </c>
      <c r="F70" s="188"/>
      <c r="G70" s="411">
        <v>169602.13</v>
      </c>
      <c r="H70" s="236">
        <v>169602.13</v>
      </c>
      <c r="I70" s="236">
        <v>169602.13</v>
      </c>
      <c r="J70" s="236">
        <v>169602.13</v>
      </c>
      <c r="K70" s="235">
        <v>169602.13</v>
      </c>
      <c r="L70" s="236">
        <v>169602.13</v>
      </c>
      <c r="M70" s="228">
        <v>169602.13</v>
      </c>
      <c r="N70" s="235">
        <v>169602.13</v>
      </c>
      <c r="O70" s="236">
        <v>169602.13</v>
      </c>
      <c r="P70" s="228">
        <v>169602.13</v>
      </c>
      <c r="Q70" s="236">
        <v>169602.13</v>
      </c>
      <c r="R70" s="236">
        <v>169602.13</v>
      </c>
      <c r="S70" s="234">
        <v>169602.13</v>
      </c>
      <c r="T70" s="146"/>
    </row>
    <row r="71" spans="1:20" s="89" customFormat="1" ht="15.95" hidden="1" customHeight="1" outlineLevel="1" x14ac:dyDescent="0.2">
      <c r="A71" s="142"/>
      <c r="B71" s="76">
        <v>18237122</v>
      </c>
      <c r="C71" s="77" t="s">
        <v>99</v>
      </c>
      <c r="D71" s="180" t="s">
        <v>135</v>
      </c>
      <c r="E71" s="189">
        <v>43070</v>
      </c>
      <c r="F71" s="190" t="s">
        <v>91</v>
      </c>
      <c r="G71" s="393">
        <v>-169602.13</v>
      </c>
      <c r="H71" s="392">
        <v>-169602.13</v>
      </c>
      <c r="I71" s="392">
        <v>-169602.13</v>
      </c>
      <c r="J71" s="392">
        <v>-169602.13</v>
      </c>
      <c r="K71" s="391">
        <v>-169602.13</v>
      </c>
      <c r="L71" s="392">
        <v>-169602.13</v>
      </c>
      <c r="M71" s="390">
        <v>-169602.13</v>
      </c>
      <c r="N71" s="391">
        <v>-169602.13</v>
      </c>
      <c r="O71" s="392">
        <v>-169602.13</v>
      </c>
      <c r="P71" s="390">
        <v>-169602.13</v>
      </c>
      <c r="Q71" s="392">
        <v>-169602.13</v>
      </c>
      <c r="R71" s="392">
        <v>-169602.13</v>
      </c>
      <c r="S71" s="389">
        <v>-169602.13</v>
      </c>
      <c r="T71" s="146"/>
    </row>
    <row r="72" spans="1:20" s="89" customFormat="1" ht="15.95" hidden="1" customHeight="1" outlineLevel="1" x14ac:dyDescent="0.2">
      <c r="A72" s="142"/>
      <c r="B72" s="76"/>
      <c r="C72" s="184" t="s">
        <v>162</v>
      </c>
      <c r="D72" s="173"/>
      <c r="E72" s="174"/>
      <c r="F72" s="175"/>
      <c r="G72" s="400">
        <f t="shared" ref="G72" si="20">SUM(G70:G71)</f>
        <v>0</v>
      </c>
      <c r="H72" s="399">
        <f t="shared" ref="H72:S72" si="21">SUM(H70:H71)</f>
        <v>0</v>
      </c>
      <c r="I72" s="399">
        <f t="shared" si="21"/>
        <v>0</v>
      </c>
      <c r="J72" s="399">
        <f t="shared" si="21"/>
        <v>0</v>
      </c>
      <c r="K72" s="398">
        <f t="shared" si="21"/>
        <v>0</v>
      </c>
      <c r="L72" s="399">
        <f t="shared" si="21"/>
        <v>0</v>
      </c>
      <c r="M72" s="397">
        <f t="shared" si="21"/>
        <v>0</v>
      </c>
      <c r="N72" s="398">
        <f t="shared" si="21"/>
        <v>0</v>
      </c>
      <c r="O72" s="399">
        <f t="shared" si="21"/>
        <v>0</v>
      </c>
      <c r="P72" s="397">
        <f t="shared" si="21"/>
        <v>0</v>
      </c>
      <c r="Q72" s="399">
        <f t="shared" si="21"/>
        <v>0</v>
      </c>
      <c r="R72" s="399">
        <f t="shared" si="21"/>
        <v>0</v>
      </c>
      <c r="S72" s="396">
        <f t="shared" si="21"/>
        <v>0</v>
      </c>
      <c r="T72" s="146"/>
    </row>
    <row r="73" spans="1:20" s="31" customFormat="1" ht="15.95" hidden="1" customHeight="1" outlineLevel="1" x14ac:dyDescent="0.2">
      <c r="A73" s="155"/>
      <c r="B73" s="156"/>
      <c r="C73" s="157"/>
      <c r="D73" s="165"/>
      <c r="E73" s="166"/>
      <c r="F73" s="167"/>
      <c r="G73" s="373"/>
      <c r="H73" s="372"/>
      <c r="I73" s="372"/>
      <c r="J73" s="240"/>
      <c r="K73" s="383"/>
      <c r="L73" s="382"/>
      <c r="M73" s="238"/>
      <c r="N73" s="383"/>
      <c r="O73" s="382"/>
      <c r="P73" s="238"/>
      <c r="Q73" s="382"/>
      <c r="R73" s="382"/>
      <c r="S73" s="237"/>
      <c r="T73" s="168"/>
    </row>
    <row r="74" spans="1:20" s="89" customFormat="1" ht="15.95" hidden="1" customHeight="1" outlineLevel="1" x14ac:dyDescent="0.2">
      <c r="A74" s="142"/>
      <c r="B74" s="76">
        <v>18237132</v>
      </c>
      <c r="C74" s="77" t="s">
        <v>163</v>
      </c>
      <c r="D74" s="186" t="s">
        <v>134</v>
      </c>
      <c r="E74" s="187" t="s">
        <v>161</v>
      </c>
      <c r="F74" s="188"/>
      <c r="G74" s="411">
        <v>133750.43</v>
      </c>
      <c r="H74" s="236">
        <v>133750.43</v>
      </c>
      <c r="I74" s="236">
        <v>133750.43</v>
      </c>
      <c r="J74" s="236">
        <v>133750.43</v>
      </c>
      <c r="K74" s="235">
        <v>133750.43</v>
      </c>
      <c r="L74" s="236">
        <v>133750.43</v>
      </c>
      <c r="M74" s="228">
        <v>133750.43</v>
      </c>
      <c r="N74" s="235">
        <v>133750.43</v>
      </c>
      <c r="O74" s="236">
        <v>133750.43</v>
      </c>
      <c r="P74" s="228">
        <v>133750.43</v>
      </c>
      <c r="Q74" s="236">
        <v>133750.43</v>
      </c>
      <c r="R74" s="236">
        <v>133750.43</v>
      </c>
      <c r="S74" s="234">
        <v>133750.43</v>
      </c>
      <c r="T74" s="146"/>
    </row>
    <row r="75" spans="1:20" s="89" customFormat="1" ht="15.95" hidden="1" customHeight="1" outlineLevel="1" x14ac:dyDescent="0.2">
      <c r="A75" s="142"/>
      <c r="B75" s="76">
        <v>18237132</v>
      </c>
      <c r="C75" s="77" t="s">
        <v>99</v>
      </c>
      <c r="D75" s="180" t="s">
        <v>135</v>
      </c>
      <c r="E75" s="149">
        <v>43070</v>
      </c>
      <c r="F75" s="150" t="s">
        <v>91</v>
      </c>
      <c r="G75" s="393">
        <v>-133750.43</v>
      </c>
      <c r="H75" s="392">
        <v>-133750.43</v>
      </c>
      <c r="I75" s="392">
        <v>-133750.43</v>
      </c>
      <c r="J75" s="392">
        <v>-133750.43</v>
      </c>
      <c r="K75" s="391">
        <v>-133750.43</v>
      </c>
      <c r="L75" s="392">
        <v>-133750.43</v>
      </c>
      <c r="M75" s="390">
        <v>-133750.43</v>
      </c>
      <c r="N75" s="391">
        <v>-133750.43</v>
      </c>
      <c r="O75" s="392">
        <v>-133750.43</v>
      </c>
      <c r="P75" s="390">
        <v>-133750.43</v>
      </c>
      <c r="Q75" s="392">
        <v>-133750.43</v>
      </c>
      <c r="R75" s="392">
        <v>-133750.43</v>
      </c>
      <c r="S75" s="389">
        <v>-133750.43</v>
      </c>
      <c r="T75" s="146"/>
    </row>
    <row r="76" spans="1:20" s="89" customFormat="1" ht="15.95" hidden="1" customHeight="1" outlineLevel="1" x14ac:dyDescent="0.2">
      <c r="A76" s="142"/>
      <c r="B76" s="76"/>
      <c r="C76" s="184" t="s">
        <v>164</v>
      </c>
      <c r="D76" s="191"/>
      <c r="E76" s="174"/>
      <c r="F76" s="175"/>
      <c r="G76" s="400">
        <f t="shared" ref="G76" si="22">SUM(G74:G75)</f>
        <v>0</v>
      </c>
      <c r="H76" s="399">
        <f t="shared" ref="H76:I76" si="23">SUM(H74:H75)</f>
        <v>0</v>
      </c>
      <c r="I76" s="399">
        <f t="shared" si="23"/>
        <v>0</v>
      </c>
      <c r="J76" s="399">
        <f>SUM(J74:J75)</f>
        <v>0</v>
      </c>
      <c r="K76" s="398">
        <f t="shared" ref="K76:S76" si="24">SUM(K74:K75)</f>
        <v>0</v>
      </c>
      <c r="L76" s="399">
        <f t="shared" si="24"/>
        <v>0</v>
      </c>
      <c r="M76" s="397">
        <f t="shared" si="24"/>
        <v>0</v>
      </c>
      <c r="N76" s="398">
        <f t="shared" si="24"/>
        <v>0</v>
      </c>
      <c r="O76" s="399">
        <f t="shared" si="24"/>
        <v>0</v>
      </c>
      <c r="P76" s="397">
        <f t="shared" si="24"/>
        <v>0</v>
      </c>
      <c r="Q76" s="399">
        <f t="shared" si="24"/>
        <v>0</v>
      </c>
      <c r="R76" s="399">
        <f t="shared" si="24"/>
        <v>0</v>
      </c>
      <c r="S76" s="396">
        <f t="shared" si="24"/>
        <v>0</v>
      </c>
      <c r="T76" s="146"/>
    </row>
    <row r="77" spans="1:20" s="31" customFormat="1" ht="15.95" hidden="1" customHeight="1" outlineLevel="1" x14ac:dyDescent="0.2">
      <c r="A77" s="155"/>
      <c r="B77" s="156"/>
      <c r="C77" s="157"/>
      <c r="D77" s="165"/>
      <c r="E77" s="166"/>
      <c r="F77" s="185"/>
      <c r="G77" s="373"/>
      <c r="H77" s="372"/>
      <c r="I77" s="372"/>
      <c r="J77" s="240"/>
      <c r="K77" s="383"/>
      <c r="L77" s="382"/>
      <c r="M77" s="238"/>
      <c r="N77" s="383"/>
      <c r="O77" s="382"/>
      <c r="P77" s="238"/>
      <c r="Q77" s="382"/>
      <c r="R77" s="382"/>
      <c r="S77" s="237"/>
      <c r="T77" s="168"/>
    </row>
    <row r="78" spans="1:20" s="89" customFormat="1" ht="15.95" hidden="1" customHeight="1" outlineLevel="1" x14ac:dyDescent="0.2">
      <c r="A78" s="142"/>
      <c r="B78" s="76">
        <v>18237142</v>
      </c>
      <c r="C78" s="77" t="s">
        <v>165</v>
      </c>
      <c r="D78" s="186" t="s">
        <v>134</v>
      </c>
      <c r="E78" s="187" t="s">
        <v>161</v>
      </c>
      <c r="F78" s="188"/>
      <c r="G78" s="411">
        <v>53996.63</v>
      </c>
      <c r="H78" s="236">
        <v>53996.63</v>
      </c>
      <c r="I78" s="236">
        <v>53996.63</v>
      </c>
      <c r="J78" s="236">
        <v>53996.63</v>
      </c>
      <c r="K78" s="235">
        <v>53996.63</v>
      </c>
      <c r="L78" s="236">
        <v>53996.63</v>
      </c>
      <c r="M78" s="228">
        <v>53996.63</v>
      </c>
      <c r="N78" s="235">
        <v>53996.63</v>
      </c>
      <c r="O78" s="236">
        <v>53996.63</v>
      </c>
      <c r="P78" s="228">
        <v>53996.63</v>
      </c>
      <c r="Q78" s="236">
        <v>53996.63</v>
      </c>
      <c r="R78" s="236">
        <v>53996.63</v>
      </c>
      <c r="S78" s="234">
        <v>53996.63</v>
      </c>
      <c r="T78" s="146"/>
    </row>
    <row r="79" spans="1:20" s="89" customFormat="1" ht="15.95" hidden="1" customHeight="1" outlineLevel="1" x14ac:dyDescent="0.2">
      <c r="A79" s="192"/>
      <c r="B79" s="76">
        <v>18237142</v>
      </c>
      <c r="C79" s="77" t="s">
        <v>99</v>
      </c>
      <c r="D79" s="180" t="s">
        <v>135</v>
      </c>
      <c r="E79" s="149">
        <v>43070</v>
      </c>
      <c r="F79" s="150" t="s">
        <v>91</v>
      </c>
      <c r="G79" s="393">
        <v>-53996.63</v>
      </c>
      <c r="H79" s="392">
        <v>-53996.63</v>
      </c>
      <c r="I79" s="392">
        <v>-53996.63</v>
      </c>
      <c r="J79" s="392">
        <v>-53996.63</v>
      </c>
      <c r="K79" s="391">
        <v>-53996.63</v>
      </c>
      <c r="L79" s="392">
        <v>-53996.63</v>
      </c>
      <c r="M79" s="390">
        <v>-53996.63</v>
      </c>
      <c r="N79" s="391">
        <v>-53996.63</v>
      </c>
      <c r="O79" s="392">
        <v>-53996.63</v>
      </c>
      <c r="P79" s="390">
        <v>-53996.63</v>
      </c>
      <c r="Q79" s="392">
        <v>-53996.63</v>
      </c>
      <c r="R79" s="392">
        <v>-53996.63</v>
      </c>
      <c r="S79" s="389">
        <v>-53996.63</v>
      </c>
      <c r="T79" s="146"/>
    </row>
    <row r="80" spans="1:20" s="89" customFormat="1" ht="15.95" hidden="1" customHeight="1" outlineLevel="1" x14ac:dyDescent="0.2">
      <c r="A80" s="193"/>
      <c r="B80" s="194"/>
      <c r="C80" s="184" t="s">
        <v>166</v>
      </c>
      <c r="D80" s="191"/>
      <c r="E80" s="177"/>
      <c r="F80" s="175"/>
      <c r="G80" s="400">
        <f t="shared" ref="G80" si="25">SUM(G78:G79)</f>
        <v>0</v>
      </c>
      <c r="H80" s="399">
        <f t="shared" ref="H80:I80" si="26">SUM(H78:H79)</f>
        <v>0</v>
      </c>
      <c r="I80" s="399">
        <f t="shared" si="26"/>
        <v>0</v>
      </c>
      <c r="J80" s="399">
        <f>SUM(J78:J79)</f>
        <v>0</v>
      </c>
      <c r="K80" s="398">
        <f t="shared" ref="K80:S80" si="27">SUM(K78:K79)</f>
        <v>0</v>
      </c>
      <c r="L80" s="399">
        <f t="shared" si="27"/>
        <v>0</v>
      </c>
      <c r="M80" s="397">
        <f t="shared" si="27"/>
        <v>0</v>
      </c>
      <c r="N80" s="398">
        <f t="shared" si="27"/>
        <v>0</v>
      </c>
      <c r="O80" s="399">
        <f t="shared" si="27"/>
        <v>0</v>
      </c>
      <c r="P80" s="397">
        <f t="shared" si="27"/>
        <v>0</v>
      </c>
      <c r="Q80" s="399">
        <f t="shared" si="27"/>
        <v>0</v>
      </c>
      <c r="R80" s="399">
        <f t="shared" si="27"/>
        <v>0</v>
      </c>
      <c r="S80" s="396">
        <f t="shared" si="27"/>
        <v>0</v>
      </c>
      <c r="T80" s="146"/>
    </row>
    <row r="81" spans="1:20" s="31" customFormat="1" ht="15.95" hidden="1" customHeight="1" outlineLevel="1" x14ac:dyDescent="0.2">
      <c r="A81" s="155"/>
      <c r="B81" s="156"/>
      <c r="C81" s="157"/>
      <c r="D81" s="165"/>
      <c r="E81" s="166"/>
      <c r="F81" s="185"/>
      <c r="G81" s="373"/>
      <c r="H81" s="372"/>
      <c r="I81" s="372"/>
      <c r="J81" s="240"/>
      <c r="K81" s="383"/>
      <c r="L81" s="382"/>
      <c r="M81" s="238"/>
      <c r="N81" s="369"/>
      <c r="O81" s="368"/>
      <c r="P81" s="367"/>
      <c r="Q81" s="382"/>
      <c r="R81" s="382"/>
      <c r="S81" s="237"/>
      <c r="T81" s="168"/>
    </row>
    <row r="82" spans="1:20" s="89" customFormat="1" ht="15.95" hidden="1" customHeight="1" outlineLevel="1" x14ac:dyDescent="0.2">
      <c r="A82" s="142"/>
      <c r="B82" s="76">
        <v>18237152</v>
      </c>
      <c r="C82" s="77" t="s">
        <v>167</v>
      </c>
      <c r="D82" s="186" t="s">
        <v>134</v>
      </c>
      <c r="E82" s="187" t="s">
        <v>161</v>
      </c>
      <c r="F82" s="188"/>
      <c r="G82" s="411">
        <v>67987.45</v>
      </c>
      <c r="H82" s="236">
        <v>67987.45</v>
      </c>
      <c r="I82" s="236">
        <v>67987.45</v>
      </c>
      <c r="J82" s="236">
        <v>67987.45</v>
      </c>
      <c r="K82" s="235">
        <v>67987.45</v>
      </c>
      <c r="L82" s="236">
        <v>67987.45</v>
      </c>
      <c r="M82" s="228">
        <v>67987.45</v>
      </c>
      <c r="N82" s="235">
        <v>67987.45</v>
      </c>
      <c r="O82" s="236">
        <v>67987.45</v>
      </c>
      <c r="P82" s="228">
        <v>67987.45</v>
      </c>
      <c r="Q82" s="236">
        <v>67987.45</v>
      </c>
      <c r="R82" s="236">
        <v>67987.45</v>
      </c>
      <c r="S82" s="234">
        <v>67987.45</v>
      </c>
      <c r="T82" s="146"/>
    </row>
    <row r="83" spans="1:20" s="89" customFormat="1" ht="15.95" hidden="1" customHeight="1" outlineLevel="1" x14ac:dyDescent="0.2">
      <c r="A83" s="142"/>
      <c r="B83" s="76">
        <v>18237152</v>
      </c>
      <c r="C83" s="77" t="s">
        <v>99</v>
      </c>
      <c r="D83" s="180" t="s">
        <v>135</v>
      </c>
      <c r="E83" s="149">
        <v>43070</v>
      </c>
      <c r="F83" s="150" t="s">
        <v>91</v>
      </c>
      <c r="G83" s="393">
        <v>-67987.45</v>
      </c>
      <c r="H83" s="392">
        <v>-67987.45</v>
      </c>
      <c r="I83" s="392">
        <v>-67987.45</v>
      </c>
      <c r="J83" s="392">
        <v>-67987.45</v>
      </c>
      <c r="K83" s="391">
        <v>-67987.45</v>
      </c>
      <c r="L83" s="392">
        <v>-67987.45</v>
      </c>
      <c r="M83" s="390">
        <v>-67987.45</v>
      </c>
      <c r="N83" s="391">
        <v>-67987.45</v>
      </c>
      <c r="O83" s="392">
        <v>-67987.45</v>
      </c>
      <c r="P83" s="390">
        <v>-67987.45</v>
      </c>
      <c r="Q83" s="392">
        <v>-67987.45</v>
      </c>
      <c r="R83" s="392">
        <v>-67987.45</v>
      </c>
      <c r="S83" s="389">
        <v>-67987.45</v>
      </c>
      <c r="T83" s="146"/>
    </row>
    <row r="84" spans="1:20" s="89" customFormat="1" ht="15.95" hidden="1" customHeight="1" outlineLevel="1" x14ac:dyDescent="0.2">
      <c r="A84" s="193"/>
      <c r="B84" s="194"/>
      <c r="C84" s="184" t="s">
        <v>168</v>
      </c>
      <c r="D84" s="173"/>
      <c r="E84" s="177"/>
      <c r="F84" s="175"/>
      <c r="G84" s="400">
        <f t="shared" ref="G84" si="28">SUM(G82:G83)</f>
        <v>0</v>
      </c>
      <c r="H84" s="399">
        <f t="shared" ref="H84:I84" si="29">SUM(H82:H83)</f>
        <v>0</v>
      </c>
      <c r="I84" s="399">
        <f t="shared" si="29"/>
        <v>0</v>
      </c>
      <c r="J84" s="399">
        <f>SUM(J82:J83)</f>
        <v>0</v>
      </c>
      <c r="K84" s="398">
        <f t="shared" ref="K84:S84" si="30">SUM(K82:K83)</f>
        <v>0</v>
      </c>
      <c r="L84" s="399">
        <f t="shared" si="30"/>
        <v>0</v>
      </c>
      <c r="M84" s="397">
        <f t="shared" si="30"/>
        <v>0</v>
      </c>
      <c r="N84" s="398">
        <f t="shared" si="30"/>
        <v>0</v>
      </c>
      <c r="O84" s="399">
        <f t="shared" si="30"/>
        <v>0</v>
      </c>
      <c r="P84" s="397">
        <f t="shared" si="30"/>
        <v>0</v>
      </c>
      <c r="Q84" s="399">
        <f t="shared" si="30"/>
        <v>0</v>
      </c>
      <c r="R84" s="399">
        <f t="shared" si="30"/>
        <v>0</v>
      </c>
      <c r="S84" s="396">
        <f t="shared" si="30"/>
        <v>0</v>
      </c>
      <c r="T84" s="146"/>
    </row>
    <row r="85" spans="1:20" s="31" customFormat="1" ht="9" customHeight="1" collapsed="1" x14ac:dyDescent="0.2">
      <c r="A85" s="155"/>
      <c r="B85" s="156"/>
      <c r="C85" s="157"/>
      <c r="D85" s="165"/>
      <c r="E85" s="166"/>
      <c r="F85" s="185"/>
      <c r="G85" s="373"/>
      <c r="H85" s="372"/>
      <c r="I85" s="372"/>
      <c r="J85" s="240"/>
      <c r="K85" s="383"/>
      <c r="L85" s="382"/>
      <c r="M85" s="238"/>
      <c r="N85" s="383"/>
      <c r="O85" s="382"/>
      <c r="P85" s="238"/>
      <c r="Q85" s="382"/>
      <c r="R85" s="382"/>
      <c r="S85" s="237"/>
      <c r="T85" s="168"/>
    </row>
    <row r="86" spans="1:20" s="89" customFormat="1" ht="15.95" customHeight="1" x14ac:dyDescent="0.2">
      <c r="A86" s="192"/>
      <c r="B86" s="76">
        <v>18608062</v>
      </c>
      <c r="C86" s="77" t="s">
        <v>169</v>
      </c>
      <c r="D86" s="195" t="s">
        <v>128</v>
      </c>
      <c r="E86" s="196" t="s">
        <v>129</v>
      </c>
      <c r="F86" s="197"/>
      <c r="G86" s="411">
        <v>-50267724.640000001</v>
      </c>
      <c r="H86" s="236">
        <v>-50267724.640000001</v>
      </c>
      <c r="I86" s="236">
        <v>-50267724.640000001</v>
      </c>
      <c r="J86" s="236">
        <v>-50267724.640000001</v>
      </c>
      <c r="K86" s="235">
        <v>-50267724.640000001</v>
      </c>
      <c r="L86" s="236">
        <v>-50267724.640000001</v>
      </c>
      <c r="M86" s="228">
        <v>-50267724.640000001</v>
      </c>
      <c r="N86" s="235">
        <v>-50267724.640000001</v>
      </c>
      <c r="O86" s="236">
        <v>-50282221.920000002</v>
      </c>
      <c r="P86" s="228">
        <v>-50282221.920000002</v>
      </c>
      <c r="Q86" s="236">
        <v>-50282221.920000002</v>
      </c>
      <c r="R86" s="236">
        <v>-50282221.920000002</v>
      </c>
      <c r="S86" s="234">
        <v>-50282221.920000002</v>
      </c>
      <c r="T86" s="146"/>
    </row>
    <row r="87" spans="1:20" s="89" customFormat="1" ht="15.95" customHeight="1" x14ac:dyDescent="0.2">
      <c r="A87" s="192"/>
      <c r="B87" s="76">
        <v>18608062</v>
      </c>
      <c r="C87" s="198" t="s">
        <v>170</v>
      </c>
      <c r="D87" s="186" t="s">
        <v>135</v>
      </c>
      <c r="E87" s="187">
        <v>43070</v>
      </c>
      <c r="F87" s="199"/>
      <c r="G87" s="405">
        <v>-210163</v>
      </c>
      <c r="H87" s="236">
        <v>-210163</v>
      </c>
      <c r="I87" s="236">
        <v>-210163</v>
      </c>
      <c r="J87" s="236">
        <v>-210163</v>
      </c>
      <c r="K87" s="235">
        <v>-210163</v>
      </c>
      <c r="L87" s="236">
        <v>-210163</v>
      </c>
      <c r="M87" s="228">
        <v>-210163</v>
      </c>
      <c r="N87" s="235">
        <v>-210163</v>
      </c>
      <c r="O87" s="236">
        <v>-210163</v>
      </c>
      <c r="P87" s="228">
        <v>-210163</v>
      </c>
      <c r="Q87" s="236">
        <v>-210163</v>
      </c>
      <c r="R87" s="236">
        <v>-210163</v>
      </c>
      <c r="S87" s="234">
        <v>-210163</v>
      </c>
      <c r="T87" s="146"/>
    </row>
    <row r="88" spans="1:20" s="89" customFormat="1" ht="15.95" customHeight="1" x14ac:dyDescent="0.2">
      <c r="A88" s="192"/>
      <c r="B88" s="76">
        <v>18608062</v>
      </c>
      <c r="C88" s="77" t="s">
        <v>99</v>
      </c>
      <c r="D88" s="180" t="s">
        <v>135</v>
      </c>
      <c r="E88" s="189">
        <v>43070</v>
      </c>
      <c r="F88" s="150" t="s">
        <v>91</v>
      </c>
      <c r="G88" s="374">
        <v>29176116</v>
      </c>
      <c r="H88" s="392">
        <v>29176116</v>
      </c>
      <c r="I88" s="392">
        <v>29176116</v>
      </c>
      <c r="J88" s="392">
        <v>29176116</v>
      </c>
      <c r="K88" s="391">
        <v>29176116</v>
      </c>
      <c r="L88" s="392">
        <v>29176116</v>
      </c>
      <c r="M88" s="390">
        <v>29176116</v>
      </c>
      <c r="N88" s="391">
        <v>29176116</v>
      </c>
      <c r="O88" s="392">
        <v>29176116</v>
      </c>
      <c r="P88" s="390">
        <v>29176116</v>
      </c>
      <c r="Q88" s="392">
        <v>29176116</v>
      </c>
      <c r="R88" s="392">
        <v>29176116</v>
      </c>
      <c r="S88" s="389">
        <v>29176116</v>
      </c>
      <c r="T88" s="146"/>
    </row>
    <row r="89" spans="1:20" s="89" customFormat="1" ht="15.95" customHeight="1" x14ac:dyDescent="0.2">
      <c r="A89" s="192"/>
      <c r="B89" s="194"/>
      <c r="C89" s="184" t="s">
        <v>171</v>
      </c>
      <c r="D89" s="195"/>
      <c r="E89" s="174"/>
      <c r="F89" s="173"/>
      <c r="G89" s="400">
        <f t="shared" ref="G89" si="31">SUM(G86:G88)</f>
        <v>-21301771.640000001</v>
      </c>
      <c r="H89" s="399">
        <f t="shared" ref="H89:I89" si="32">SUM(H86:H88)</f>
        <v>-21301771.640000001</v>
      </c>
      <c r="I89" s="399">
        <f t="shared" si="32"/>
        <v>-21301771.640000001</v>
      </c>
      <c r="J89" s="399">
        <f>SUM(J86:J88)</f>
        <v>-21301771.640000001</v>
      </c>
      <c r="K89" s="398">
        <f t="shared" ref="K89:R89" si="33">SUM(K86:K88)</f>
        <v>-21301771.640000001</v>
      </c>
      <c r="L89" s="399">
        <f t="shared" si="33"/>
        <v>-21301771.640000001</v>
      </c>
      <c r="M89" s="397">
        <f t="shared" si="33"/>
        <v>-21301771.640000001</v>
      </c>
      <c r="N89" s="398">
        <f t="shared" si="33"/>
        <v>-21301771.640000001</v>
      </c>
      <c r="O89" s="399">
        <f t="shared" si="33"/>
        <v>-21316268.920000002</v>
      </c>
      <c r="P89" s="397">
        <f t="shared" si="33"/>
        <v>-21316268.920000002</v>
      </c>
      <c r="Q89" s="399">
        <f t="shared" si="33"/>
        <v>-21316268.920000002</v>
      </c>
      <c r="R89" s="399">
        <f t="shared" si="33"/>
        <v>-21316268.920000002</v>
      </c>
      <c r="S89" s="396">
        <f>SUM(S86:S88)</f>
        <v>-21316268.920000002</v>
      </c>
      <c r="T89" s="146"/>
    </row>
    <row r="90" spans="1:20" s="31" customFormat="1" ht="10.9" customHeight="1" x14ac:dyDescent="0.2">
      <c r="A90" s="155"/>
      <c r="B90" s="156"/>
      <c r="C90" s="157"/>
      <c r="D90" s="165"/>
      <c r="E90" s="166"/>
      <c r="F90" s="165"/>
      <c r="G90" s="373"/>
      <c r="H90" s="372"/>
      <c r="I90" s="372"/>
      <c r="J90" s="240"/>
      <c r="K90" s="383"/>
      <c r="L90" s="382"/>
      <c r="M90" s="238"/>
      <c r="N90" s="383"/>
      <c r="O90" s="382"/>
      <c r="P90" s="238"/>
      <c r="Q90" s="382"/>
      <c r="R90" s="382"/>
      <c r="S90" s="237"/>
      <c r="T90" s="168"/>
    </row>
    <row r="91" spans="1:20" s="89" customFormat="1" ht="15.95" customHeight="1" x14ac:dyDescent="0.2">
      <c r="A91" s="192"/>
      <c r="B91" s="77"/>
      <c r="C91" s="77"/>
      <c r="D91" s="200"/>
      <c r="E91" s="201"/>
      <c r="F91" s="200"/>
      <c r="G91" s="405"/>
      <c r="H91" s="404"/>
      <c r="I91" s="404"/>
      <c r="J91" s="404"/>
      <c r="K91" s="403"/>
      <c r="L91" s="404"/>
      <c r="M91" s="402"/>
      <c r="N91" s="403"/>
      <c r="O91" s="404"/>
      <c r="P91" s="402"/>
      <c r="Q91" s="404"/>
      <c r="R91" s="404"/>
      <c r="S91" s="401"/>
      <c r="T91" s="146"/>
    </row>
    <row r="92" spans="1:20" s="89" customFormat="1" ht="15.95" customHeight="1" thickBot="1" x14ac:dyDescent="0.25">
      <c r="A92" s="202"/>
      <c r="B92" s="203"/>
      <c r="C92" s="204" t="s">
        <v>131</v>
      </c>
      <c r="D92" s="205"/>
      <c r="E92" s="206"/>
      <c r="F92" s="207"/>
      <c r="G92" s="366">
        <f>G9+G17+G23+G27+G36+G40+G45+G49+G55+G60+G64+G68+G72+G76+G80+G84+G89</f>
        <v>-17625252.829999998</v>
      </c>
      <c r="H92" s="365">
        <f t="shared" ref="H92:P92" si="34">H9+H17+H23+H27+H36+H40+H45+H49+H55+H60+H64+H68+H72+H76+H80+H84+H89</f>
        <v>-17492684.529999997</v>
      </c>
      <c r="I92" s="365">
        <f t="shared" si="34"/>
        <v>-17221840.789999999</v>
      </c>
      <c r="J92" s="365">
        <f t="shared" si="34"/>
        <v>-16974752.27</v>
      </c>
      <c r="K92" s="364">
        <f t="shared" si="34"/>
        <v>-16749512.859999998</v>
      </c>
      <c r="L92" s="365">
        <f t="shared" si="34"/>
        <v>-16486386.309999995</v>
      </c>
      <c r="M92" s="363">
        <f t="shared" si="34"/>
        <v>-16332384.889999995</v>
      </c>
      <c r="N92" s="364">
        <f t="shared" si="34"/>
        <v>-15993473.11999999</v>
      </c>
      <c r="O92" s="365">
        <f t="shared" si="34"/>
        <v>-15816048.439999994</v>
      </c>
      <c r="P92" s="363">
        <f t="shared" si="34"/>
        <v>-15767396.229999995</v>
      </c>
      <c r="Q92" s="365">
        <f>Q9+Q17+Q23+Q27+Q36+Q40+Q45+Q49+Q55+Q60+Q64+Q68+Q72+Q76+Q80+Q84+Q89</f>
        <v>-15576528.489999996</v>
      </c>
      <c r="R92" s="365">
        <f>R9+R17+R23+R27+R36+R40+R45+R49+R55+R60+R64+R68+R72+R76+R80+R84+R89</f>
        <v>-15207574.469999993</v>
      </c>
      <c r="S92" s="362">
        <f>S9+S17+S23+S27+S36+S40+S45+S49+S55+S60+S64+S68+S72+S76+S80+S84+S89</f>
        <v>-14622647.409999995</v>
      </c>
      <c r="T92" s="146"/>
    </row>
    <row r="93" spans="1:20" s="31" customFormat="1" ht="13.15" customHeight="1" thickTop="1" thickBot="1" x14ac:dyDescent="0.25">
      <c r="A93" s="208"/>
      <c r="B93" s="209"/>
      <c r="C93" s="209"/>
      <c r="D93" s="209"/>
      <c r="E93" s="209"/>
      <c r="F93" s="210"/>
      <c r="G93" s="361"/>
      <c r="H93" s="360"/>
      <c r="I93" s="360"/>
      <c r="J93" s="359"/>
      <c r="K93" s="358"/>
      <c r="L93" s="360"/>
      <c r="M93" s="357"/>
      <c r="N93" s="358"/>
      <c r="O93" s="360"/>
      <c r="P93" s="357"/>
      <c r="Q93" s="356"/>
      <c r="R93" s="356"/>
      <c r="S93" s="355"/>
      <c r="T93" s="168"/>
    </row>
    <row r="94" spans="1:20" s="31" customFormat="1" ht="15.95" customHeight="1" x14ac:dyDescent="0.2">
      <c r="A94" s="211"/>
      <c r="B94" s="89"/>
      <c r="C94" s="89"/>
      <c r="F94" s="67"/>
      <c r="G94" s="354"/>
      <c r="H94" s="354"/>
      <c r="I94" s="354"/>
      <c r="J94" s="353"/>
      <c r="K94" s="353"/>
      <c r="L94" s="353"/>
      <c r="M94" s="353"/>
      <c r="N94" s="353"/>
      <c r="O94" s="353"/>
      <c r="P94" s="353"/>
      <c r="Q94" s="353"/>
      <c r="R94" s="353"/>
      <c r="S94" s="353"/>
      <c r="T94" s="168"/>
    </row>
    <row r="95" spans="1:20" s="31" customFormat="1" ht="15.95" customHeight="1" x14ac:dyDescent="0.2">
      <c r="A95" s="132"/>
      <c r="B95" s="89"/>
      <c r="C95" s="89"/>
      <c r="F95" s="67"/>
      <c r="G95" s="354"/>
      <c r="H95" s="354"/>
      <c r="I95" s="354"/>
      <c r="J95" s="353"/>
      <c r="K95" s="353"/>
      <c r="L95" s="353"/>
      <c r="M95" s="353"/>
      <c r="N95" s="353"/>
      <c r="O95" s="353"/>
      <c r="P95" s="353"/>
      <c r="Q95" s="353"/>
      <c r="R95" s="353"/>
      <c r="S95" s="353"/>
      <c r="T95" s="168"/>
    </row>
    <row r="96" spans="1:20" s="31" customFormat="1" ht="15.95" customHeight="1" x14ac:dyDescent="0.25">
      <c r="A96" s="211"/>
      <c r="B96" s="89"/>
      <c r="C96" s="89"/>
      <c r="F96" s="67"/>
      <c r="G96" s="354"/>
      <c r="H96" s="354"/>
      <c r="I96" s="354"/>
      <c r="J96" s="353"/>
      <c r="K96" s="353"/>
      <c r="L96" s="353"/>
      <c r="M96" s="353"/>
      <c r="N96" s="353"/>
      <c r="O96" s="353"/>
      <c r="P96" s="352" t="s">
        <v>179</v>
      </c>
      <c r="Q96" s="354"/>
      <c r="R96" s="354"/>
      <c r="S96" s="354">
        <f>S9+S17+S23+S27+S36+S40+S45+S49+S55+S64+S68</f>
        <v>6693621.5100000072</v>
      </c>
      <c r="T96" s="216" t="s">
        <v>41</v>
      </c>
    </row>
    <row r="97" spans="1:20" ht="15.95" customHeight="1" x14ac:dyDescent="0.35">
      <c r="A97" s="212"/>
      <c r="B97" s="134"/>
      <c r="C97" s="134"/>
      <c r="F97" s="213"/>
      <c r="G97" s="351"/>
      <c r="H97" s="351"/>
      <c r="I97" s="351"/>
      <c r="J97" s="350"/>
      <c r="K97" s="350"/>
      <c r="L97" s="350"/>
      <c r="M97" s="350"/>
      <c r="N97" s="350"/>
      <c r="O97" s="350"/>
      <c r="P97" s="352" t="s">
        <v>173</v>
      </c>
      <c r="Q97" s="351"/>
      <c r="R97" s="351"/>
      <c r="S97" s="349">
        <f>S89</f>
        <v>-21316268.920000002</v>
      </c>
    </row>
    <row r="98" spans="1:20" x14ac:dyDescent="0.25">
      <c r="A98" s="212"/>
      <c r="B98" s="134"/>
      <c r="C98" s="134"/>
      <c r="F98" s="213"/>
      <c r="G98" s="351"/>
      <c r="H98" s="351"/>
      <c r="I98" s="351"/>
      <c r="J98" s="350"/>
      <c r="K98" s="350"/>
      <c r="L98" s="350"/>
      <c r="M98" s="350"/>
      <c r="N98" s="350"/>
      <c r="O98" s="350"/>
      <c r="P98" s="233" t="s">
        <v>174</v>
      </c>
      <c r="Q98" s="351"/>
      <c r="R98" s="351"/>
      <c r="S98" s="354">
        <f>SUM(S96:S97)</f>
        <v>-14622647.409999995</v>
      </c>
      <c r="T98" s="229">
        <f>S92-S98</f>
        <v>0</v>
      </c>
    </row>
    <row r="99" spans="1:20" x14ac:dyDescent="0.25">
      <c r="A99" s="212"/>
      <c r="B99" s="134"/>
      <c r="C99" s="134"/>
      <c r="F99" s="213"/>
      <c r="G99" s="351"/>
      <c r="H99" s="351"/>
      <c r="I99" s="351"/>
      <c r="J99" s="350"/>
      <c r="K99" s="350"/>
      <c r="L99" s="350"/>
      <c r="M99" s="350"/>
      <c r="N99" s="350"/>
      <c r="O99" s="350"/>
      <c r="P99" s="351"/>
      <c r="Q99" s="351"/>
      <c r="R99" s="351"/>
      <c r="S99" s="351"/>
    </row>
    <row r="100" spans="1:20" ht="17.25" x14ac:dyDescent="0.35">
      <c r="A100" s="212"/>
      <c r="B100" s="134"/>
      <c r="C100" s="134"/>
      <c r="F100" s="213"/>
      <c r="G100" s="351"/>
      <c r="H100" s="351"/>
      <c r="I100" s="351"/>
      <c r="J100" s="350"/>
      <c r="K100" s="350"/>
      <c r="L100" s="350"/>
      <c r="M100" s="350"/>
      <c r="N100" s="350"/>
      <c r="O100" s="350"/>
      <c r="P100" s="348" t="s">
        <v>180</v>
      </c>
      <c r="Q100" s="351"/>
      <c r="R100" s="351"/>
      <c r="S100" s="349">
        <f>'Future Costs'!H5</f>
        <v>52531400</v>
      </c>
    </row>
    <row r="101" spans="1:20" ht="15" x14ac:dyDescent="0.25">
      <c r="A101" s="212"/>
      <c r="B101" s="134"/>
      <c r="C101" s="134"/>
      <c r="F101" s="213"/>
      <c r="G101" s="351"/>
      <c r="H101" s="351"/>
      <c r="I101" s="351"/>
      <c r="J101" s="350"/>
      <c r="K101" s="350"/>
      <c r="L101" s="350"/>
      <c r="M101" s="350"/>
      <c r="N101" s="350"/>
      <c r="O101" s="350"/>
      <c r="P101" s="347" t="s">
        <v>182</v>
      </c>
      <c r="Q101" s="347"/>
      <c r="R101" s="347"/>
      <c r="S101" s="346">
        <f>S96+S100</f>
        <v>59225021.510000005</v>
      </c>
      <c r="T101" s="216" t="s">
        <v>3</v>
      </c>
    </row>
    <row r="102" spans="1:20" ht="16.5" thickBot="1" x14ac:dyDescent="0.3">
      <c r="A102" s="212"/>
      <c r="B102" s="134"/>
      <c r="C102" s="134"/>
      <c r="G102" s="350"/>
      <c r="H102" s="350"/>
      <c r="I102" s="350"/>
      <c r="J102" s="350"/>
      <c r="K102" s="350"/>
      <c r="L102" s="350"/>
      <c r="M102" s="350"/>
      <c r="N102" s="350"/>
      <c r="O102" s="350"/>
      <c r="P102" s="345"/>
      <c r="Q102" s="345"/>
      <c r="R102" s="345"/>
      <c r="S102" s="345"/>
      <c r="T102" s="215"/>
    </row>
    <row r="103" spans="1:20" ht="15" x14ac:dyDescent="0.25">
      <c r="A103" s="212"/>
      <c r="B103" s="134"/>
      <c r="C103" s="134"/>
      <c r="G103" s="350"/>
      <c r="H103" s="350"/>
      <c r="I103" s="350"/>
      <c r="J103" s="350"/>
      <c r="K103" s="350"/>
      <c r="L103" s="350"/>
      <c r="M103" s="350"/>
      <c r="N103" s="350"/>
      <c r="O103" s="350"/>
      <c r="P103" s="344" t="s">
        <v>68</v>
      </c>
      <c r="Q103" s="343"/>
      <c r="R103" s="343"/>
      <c r="S103" s="413">
        <f>S96/S101</f>
        <v>0.11302016173805535</v>
      </c>
      <c r="T103" s="216" t="s">
        <v>66</v>
      </c>
    </row>
    <row r="104" spans="1:20" ht="16.5" x14ac:dyDescent="0.35">
      <c r="A104" s="212"/>
      <c r="B104" s="134"/>
      <c r="C104" s="134"/>
      <c r="G104" s="350"/>
      <c r="H104" s="350"/>
      <c r="I104" s="350"/>
      <c r="J104" s="350"/>
      <c r="K104" s="350"/>
      <c r="L104" s="350"/>
      <c r="M104" s="350"/>
      <c r="N104" s="350"/>
      <c r="O104" s="350"/>
      <c r="P104" s="342" t="s">
        <v>169</v>
      </c>
      <c r="Q104" s="351"/>
      <c r="R104" s="351"/>
      <c r="S104" s="341">
        <f>S89</f>
        <v>-21316268.920000002</v>
      </c>
      <c r="T104" s="217" t="s">
        <v>67</v>
      </c>
    </row>
    <row r="105" spans="1:20" ht="16.5" thickBot="1" x14ac:dyDescent="0.3">
      <c r="A105" s="212"/>
      <c r="B105" s="134"/>
      <c r="C105" s="134"/>
      <c r="G105" s="350"/>
      <c r="H105" s="350"/>
      <c r="I105" s="350"/>
      <c r="J105" s="350"/>
      <c r="K105" s="350"/>
      <c r="L105" s="350"/>
      <c r="M105" s="350"/>
      <c r="N105" s="350"/>
      <c r="O105" s="350"/>
      <c r="P105" s="340" t="s">
        <v>181</v>
      </c>
      <c r="Q105" s="339"/>
      <c r="R105" s="339"/>
      <c r="S105" s="338">
        <f>S103*S104</f>
        <v>-2409168.1609902824</v>
      </c>
    </row>
    <row r="106" spans="1:20" x14ac:dyDescent="0.25">
      <c r="A106" s="212"/>
      <c r="B106" s="134"/>
      <c r="C106" s="134"/>
      <c r="G106" s="350"/>
      <c r="H106" s="350"/>
      <c r="I106" s="350"/>
      <c r="J106" s="350"/>
      <c r="K106" s="350"/>
      <c r="L106" s="350"/>
      <c r="M106" s="350"/>
      <c r="N106" s="350"/>
      <c r="O106" s="350"/>
      <c r="P106" s="350"/>
      <c r="Q106" s="350"/>
      <c r="R106" s="350"/>
      <c r="S106" s="350"/>
    </row>
    <row r="107" spans="1:20" x14ac:dyDescent="0.25">
      <c r="A107" s="212"/>
      <c r="B107" s="134"/>
      <c r="C107" s="134"/>
      <c r="G107" s="350"/>
      <c r="H107" s="350"/>
      <c r="I107" s="350"/>
      <c r="J107" s="350"/>
      <c r="K107" s="350"/>
      <c r="L107" s="350"/>
      <c r="M107" s="350"/>
      <c r="N107" s="350"/>
      <c r="O107" s="350"/>
      <c r="P107" s="350"/>
      <c r="Q107" s="350"/>
      <c r="R107" s="350"/>
      <c r="S107" s="350"/>
    </row>
    <row r="108" spans="1:20" x14ac:dyDescent="0.25">
      <c r="A108" s="212"/>
      <c r="B108" s="134"/>
      <c r="C108" s="134"/>
      <c r="G108" s="350"/>
      <c r="H108" s="350"/>
      <c r="I108" s="350"/>
      <c r="J108" s="350"/>
      <c r="K108" s="350"/>
      <c r="L108" s="350"/>
      <c r="M108" s="350"/>
      <c r="N108" s="350"/>
      <c r="O108" s="350"/>
      <c r="P108" s="350"/>
      <c r="Q108" s="350"/>
      <c r="R108" s="350"/>
      <c r="S108" s="350"/>
    </row>
    <row r="109" spans="1:20" x14ac:dyDescent="0.25">
      <c r="A109" s="212"/>
      <c r="B109" s="134"/>
      <c r="C109" s="134"/>
      <c r="G109" s="350"/>
      <c r="H109" s="350"/>
      <c r="I109" s="350"/>
      <c r="J109" s="350"/>
      <c r="K109" s="350"/>
      <c r="L109" s="350"/>
      <c r="M109" s="350"/>
      <c r="N109" s="350"/>
      <c r="O109" s="350"/>
      <c r="P109"/>
      <c r="Q109"/>
      <c r="R109"/>
      <c r="S109"/>
    </row>
    <row r="110" spans="1:20" x14ac:dyDescent="0.25">
      <c r="A110" s="212"/>
      <c r="B110" s="134"/>
      <c r="C110" s="134"/>
      <c r="G110" s="350"/>
      <c r="H110" s="350"/>
      <c r="I110" s="350"/>
      <c r="J110" s="350"/>
      <c r="K110" s="350"/>
      <c r="L110" s="350"/>
      <c r="M110" s="350"/>
      <c r="N110" s="350"/>
      <c r="O110" s="350"/>
      <c r="P110"/>
      <c r="Q110"/>
      <c r="R110"/>
      <c r="S110"/>
    </row>
    <row r="111" spans="1:20" x14ac:dyDescent="0.25">
      <c r="A111" s="212"/>
      <c r="B111" s="134"/>
      <c r="C111" s="134"/>
      <c r="P111"/>
      <c r="Q111"/>
      <c r="R111"/>
      <c r="S111"/>
    </row>
    <row r="112" spans="1:20" x14ac:dyDescent="0.25">
      <c r="P112"/>
      <c r="Q112"/>
      <c r="R112"/>
      <c r="S112"/>
    </row>
    <row r="113" spans="16:19" x14ac:dyDescent="0.25">
      <c r="P113"/>
      <c r="Q113"/>
      <c r="R113"/>
      <c r="S113"/>
    </row>
    <row r="114" spans="16:19" x14ac:dyDescent="0.25">
      <c r="P114"/>
      <c r="Q114"/>
      <c r="R114"/>
      <c r="S114"/>
    </row>
    <row r="115" spans="16:19" x14ac:dyDescent="0.25">
      <c r="P115"/>
      <c r="Q115"/>
      <c r="R115"/>
      <c r="S115"/>
    </row>
    <row r="116" spans="16:19" x14ac:dyDescent="0.25">
      <c r="P116"/>
      <c r="Q116"/>
      <c r="R116"/>
      <c r="S116"/>
    </row>
    <row r="117" spans="16:19" x14ac:dyDescent="0.25">
      <c r="P117"/>
      <c r="Q117"/>
      <c r="R117"/>
      <c r="S117"/>
    </row>
    <row r="118" spans="16:19" x14ac:dyDescent="0.25">
      <c r="P118"/>
      <c r="Q118"/>
      <c r="R118"/>
      <c r="S118"/>
    </row>
    <row r="119" spans="16:19" x14ac:dyDescent="0.25">
      <c r="P119"/>
      <c r="Q119"/>
      <c r="R119"/>
      <c r="S119"/>
    </row>
    <row r="120" spans="16:19" x14ac:dyDescent="0.25">
      <c r="P120"/>
      <c r="Q120"/>
      <c r="R120"/>
      <c r="S120"/>
    </row>
    <row r="121" spans="16:19" x14ac:dyDescent="0.25">
      <c r="P121"/>
      <c r="Q121"/>
      <c r="R121"/>
      <c r="S121"/>
    </row>
    <row r="122" spans="16:19" x14ac:dyDescent="0.25">
      <c r="P122"/>
      <c r="Q122"/>
      <c r="R122"/>
      <c r="S122"/>
    </row>
    <row r="123" spans="16:19" x14ac:dyDescent="0.25">
      <c r="P123"/>
      <c r="Q123"/>
      <c r="R123"/>
      <c r="S123"/>
    </row>
    <row r="124" spans="16:19" x14ac:dyDescent="0.25">
      <c r="P124"/>
      <c r="Q124"/>
      <c r="R124"/>
      <c r="S124"/>
    </row>
    <row r="125" spans="16:19" x14ac:dyDescent="0.25">
      <c r="P125"/>
      <c r="Q125"/>
      <c r="R125"/>
      <c r="S125"/>
    </row>
    <row r="126" spans="16:19" x14ac:dyDescent="0.25">
      <c r="P126"/>
      <c r="Q126"/>
      <c r="R126"/>
      <c r="S126"/>
    </row>
    <row r="127" spans="16:19" x14ac:dyDescent="0.25">
      <c r="P127"/>
      <c r="Q127"/>
      <c r="R127"/>
      <c r="S127"/>
    </row>
    <row r="128" spans="16:19" x14ac:dyDescent="0.25">
      <c r="P128"/>
      <c r="Q128"/>
      <c r="R128"/>
      <c r="S128"/>
    </row>
    <row r="129" spans="16:19" x14ac:dyDescent="0.25">
      <c r="P129"/>
      <c r="Q129"/>
      <c r="R129"/>
      <c r="S129"/>
    </row>
    <row r="130" spans="16:19" x14ac:dyDescent="0.25">
      <c r="P130"/>
      <c r="Q130"/>
      <c r="R130"/>
      <c r="S130"/>
    </row>
  </sheetData>
  <mergeCells count="30">
    <mergeCell ref="D57:D58"/>
    <mergeCell ref="E57:E58"/>
    <mergeCell ref="F57:F58"/>
    <mergeCell ref="D51:D52"/>
    <mergeCell ref="E51:E52"/>
    <mergeCell ref="F51:F52"/>
    <mergeCell ref="D53:D54"/>
    <mergeCell ref="E53:E54"/>
    <mergeCell ref="F53:F54"/>
    <mergeCell ref="D33:D35"/>
    <mergeCell ref="E33:E35"/>
    <mergeCell ref="F33:F35"/>
    <mergeCell ref="D42:D43"/>
    <mergeCell ref="E42:E43"/>
    <mergeCell ref="F42:F43"/>
    <mergeCell ref="D29:D32"/>
    <mergeCell ref="E29:E32"/>
    <mergeCell ref="F29:F32"/>
    <mergeCell ref="H5:J5"/>
    <mergeCell ref="K5:M5"/>
    <mergeCell ref="D14:D16"/>
    <mergeCell ref="E14:E16"/>
    <mergeCell ref="F14:F16"/>
    <mergeCell ref="E19:E20"/>
    <mergeCell ref="F19:F20"/>
    <mergeCell ref="N5:P5"/>
    <mergeCell ref="Q5:S5"/>
    <mergeCell ref="D11:D13"/>
    <mergeCell ref="E11:E13"/>
    <mergeCell ref="F11:F13"/>
  </mergeCells>
  <printOptions horizontalCentered="1"/>
  <pageMargins left="0.2" right="0.2" top="0.5" bottom="0.5" header="0.3" footer="0.3"/>
  <pageSetup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5"/>
  <sheetViews>
    <sheetView topLeftCell="A22" workbookViewId="0">
      <selection activeCell="E11" sqref="E11"/>
    </sheetView>
  </sheetViews>
  <sheetFormatPr defaultColWidth="8.88671875" defaultRowHeight="15" x14ac:dyDescent="0.25"/>
  <cols>
    <col min="1" max="1" width="5.44140625" style="540" bestFit="1" customWidth="1"/>
    <col min="2" max="2" width="62.33203125" style="540" customWidth="1"/>
    <col min="3" max="3" width="15.33203125" style="540" bestFit="1" customWidth="1"/>
    <col min="4" max="4" width="13.5546875" style="540" customWidth="1"/>
    <col min="5" max="5" width="11.88671875" style="540" customWidth="1"/>
    <col min="6" max="6" width="18.44140625" style="540" bestFit="1" customWidth="1"/>
    <col min="7" max="7" width="18.44140625" style="540" customWidth="1"/>
    <col min="8" max="8" width="8.44140625" style="540" customWidth="1"/>
    <col min="9" max="251" width="8.88671875" style="540"/>
    <col min="252" max="252" width="5.44140625" style="540" bestFit="1" customWidth="1"/>
    <col min="253" max="253" width="69.44140625" style="540" customWidth="1"/>
    <col min="254" max="254" width="12.88671875" style="540" bestFit="1" customWidth="1"/>
    <col min="255" max="255" width="13.109375" style="540" customWidth="1"/>
    <col min="256" max="256" width="12.6640625" style="540" customWidth="1"/>
    <col min="257" max="257" width="13.5546875" style="540" customWidth="1"/>
    <col min="258" max="507" width="8.88671875" style="540"/>
    <col min="508" max="508" width="5.44140625" style="540" bestFit="1" customWidth="1"/>
    <col min="509" max="509" width="69.44140625" style="540" customWidth="1"/>
    <col min="510" max="510" width="12.88671875" style="540" bestFit="1" customWidth="1"/>
    <col min="511" max="511" width="13.109375" style="540" customWidth="1"/>
    <col min="512" max="512" width="12.6640625" style="540" customWidth="1"/>
    <col min="513" max="513" width="13.5546875" style="540" customWidth="1"/>
    <col min="514" max="763" width="8.88671875" style="540"/>
    <col min="764" max="764" width="5.44140625" style="540" bestFit="1" customWidth="1"/>
    <col min="765" max="765" width="69.44140625" style="540" customWidth="1"/>
    <col min="766" max="766" width="12.88671875" style="540" bestFit="1" customWidth="1"/>
    <col min="767" max="767" width="13.109375" style="540" customWidth="1"/>
    <col min="768" max="768" width="12.6640625" style="540" customWidth="1"/>
    <col min="769" max="769" width="13.5546875" style="540" customWidth="1"/>
    <col min="770" max="1019" width="8.88671875" style="540"/>
    <col min="1020" max="1020" width="5.44140625" style="540" bestFit="1" customWidth="1"/>
    <col min="1021" max="1021" width="69.44140625" style="540" customWidth="1"/>
    <col min="1022" max="1022" width="12.88671875" style="540" bestFit="1" customWidth="1"/>
    <col min="1023" max="1023" width="13.109375" style="540" customWidth="1"/>
    <col min="1024" max="1024" width="12.6640625" style="540" customWidth="1"/>
    <col min="1025" max="1025" width="13.5546875" style="540" customWidth="1"/>
    <col min="1026" max="1275" width="8.88671875" style="540"/>
    <col min="1276" max="1276" width="5.44140625" style="540" bestFit="1" customWidth="1"/>
    <col min="1277" max="1277" width="69.44140625" style="540" customWidth="1"/>
    <col min="1278" max="1278" width="12.88671875" style="540" bestFit="1" customWidth="1"/>
    <col min="1279" max="1279" width="13.109375" style="540" customWidth="1"/>
    <col min="1280" max="1280" width="12.6640625" style="540" customWidth="1"/>
    <col min="1281" max="1281" width="13.5546875" style="540" customWidth="1"/>
    <col min="1282" max="1531" width="8.88671875" style="540"/>
    <col min="1532" max="1532" width="5.44140625" style="540" bestFit="1" customWidth="1"/>
    <col min="1533" max="1533" width="69.44140625" style="540" customWidth="1"/>
    <col min="1534" max="1534" width="12.88671875" style="540" bestFit="1" customWidth="1"/>
    <col min="1535" max="1535" width="13.109375" style="540" customWidth="1"/>
    <col min="1536" max="1536" width="12.6640625" style="540" customWidth="1"/>
    <col min="1537" max="1537" width="13.5546875" style="540" customWidth="1"/>
    <col min="1538" max="1787" width="8.88671875" style="540"/>
    <col min="1788" max="1788" width="5.44140625" style="540" bestFit="1" customWidth="1"/>
    <col min="1789" max="1789" width="69.44140625" style="540" customWidth="1"/>
    <col min="1790" max="1790" width="12.88671875" style="540" bestFit="1" customWidth="1"/>
    <col min="1791" max="1791" width="13.109375" style="540" customWidth="1"/>
    <col min="1792" max="1792" width="12.6640625" style="540" customWidth="1"/>
    <col min="1793" max="1793" width="13.5546875" style="540" customWidth="1"/>
    <col min="1794" max="2043" width="8.88671875" style="540"/>
    <col min="2044" max="2044" width="5.44140625" style="540" bestFit="1" customWidth="1"/>
    <col min="2045" max="2045" width="69.44140625" style="540" customWidth="1"/>
    <col min="2046" max="2046" width="12.88671875" style="540" bestFit="1" customWidth="1"/>
    <col min="2047" max="2047" width="13.109375" style="540" customWidth="1"/>
    <col min="2048" max="2048" width="12.6640625" style="540" customWidth="1"/>
    <col min="2049" max="2049" width="13.5546875" style="540" customWidth="1"/>
    <col min="2050" max="2299" width="8.88671875" style="540"/>
    <col min="2300" max="2300" width="5.44140625" style="540" bestFit="1" customWidth="1"/>
    <col min="2301" max="2301" width="69.44140625" style="540" customWidth="1"/>
    <col min="2302" max="2302" width="12.88671875" style="540" bestFit="1" customWidth="1"/>
    <col min="2303" max="2303" width="13.109375" style="540" customWidth="1"/>
    <col min="2304" max="2304" width="12.6640625" style="540" customWidth="1"/>
    <col min="2305" max="2305" width="13.5546875" style="540" customWidth="1"/>
    <col min="2306" max="2555" width="8.88671875" style="540"/>
    <col min="2556" max="2556" width="5.44140625" style="540" bestFit="1" customWidth="1"/>
    <col min="2557" max="2557" width="69.44140625" style="540" customWidth="1"/>
    <col min="2558" max="2558" width="12.88671875" style="540" bestFit="1" customWidth="1"/>
    <col min="2559" max="2559" width="13.109375" style="540" customWidth="1"/>
    <col min="2560" max="2560" width="12.6640625" style="540" customWidth="1"/>
    <col min="2561" max="2561" width="13.5546875" style="540" customWidth="1"/>
    <col min="2562" max="2811" width="8.88671875" style="540"/>
    <col min="2812" max="2812" width="5.44140625" style="540" bestFit="1" customWidth="1"/>
    <col min="2813" max="2813" width="69.44140625" style="540" customWidth="1"/>
    <col min="2814" max="2814" width="12.88671875" style="540" bestFit="1" customWidth="1"/>
    <col min="2815" max="2815" width="13.109375" style="540" customWidth="1"/>
    <col min="2816" max="2816" width="12.6640625" style="540" customWidth="1"/>
    <col min="2817" max="2817" width="13.5546875" style="540" customWidth="1"/>
    <col min="2818" max="3067" width="8.88671875" style="540"/>
    <col min="3068" max="3068" width="5.44140625" style="540" bestFit="1" customWidth="1"/>
    <col min="3069" max="3069" width="69.44140625" style="540" customWidth="1"/>
    <col min="3070" max="3070" width="12.88671875" style="540" bestFit="1" customWidth="1"/>
    <col min="3071" max="3071" width="13.109375" style="540" customWidth="1"/>
    <col min="3072" max="3072" width="12.6640625" style="540" customWidth="1"/>
    <col min="3073" max="3073" width="13.5546875" style="540" customWidth="1"/>
    <col min="3074" max="3323" width="8.88671875" style="540"/>
    <col min="3324" max="3324" width="5.44140625" style="540" bestFit="1" customWidth="1"/>
    <col min="3325" max="3325" width="69.44140625" style="540" customWidth="1"/>
    <col min="3326" max="3326" width="12.88671875" style="540" bestFit="1" customWidth="1"/>
    <col min="3327" max="3327" width="13.109375" style="540" customWidth="1"/>
    <col min="3328" max="3328" width="12.6640625" style="540" customWidth="1"/>
    <col min="3329" max="3329" width="13.5546875" style="540" customWidth="1"/>
    <col min="3330" max="3579" width="8.88671875" style="540"/>
    <col min="3580" max="3580" width="5.44140625" style="540" bestFit="1" customWidth="1"/>
    <col min="3581" max="3581" width="69.44140625" style="540" customWidth="1"/>
    <col min="3582" max="3582" width="12.88671875" style="540" bestFit="1" customWidth="1"/>
    <col min="3583" max="3583" width="13.109375" style="540" customWidth="1"/>
    <col min="3584" max="3584" width="12.6640625" style="540" customWidth="1"/>
    <col min="3585" max="3585" width="13.5546875" style="540" customWidth="1"/>
    <col min="3586" max="3835" width="8.88671875" style="540"/>
    <col min="3836" max="3836" width="5.44140625" style="540" bestFit="1" customWidth="1"/>
    <col min="3837" max="3837" width="69.44140625" style="540" customWidth="1"/>
    <col min="3838" max="3838" width="12.88671875" style="540" bestFit="1" customWidth="1"/>
    <col min="3839" max="3839" width="13.109375" style="540" customWidth="1"/>
    <col min="3840" max="3840" width="12.6640625" style="540" customWidth="1"/>
    <col min="3841" max="3841" width="13.5546875" style="540" customWidth="1"/>
    <col min="3842" max="4091" width="8.88671875" style="540"/>
    <col min="4092" max="4092" width="5.44140625" style="540" bestFit="1" customWidth="1"/>
    <col min="4093" max="4093" width="69.44140625" style="540" customWidth="1"/>
    <col min="4094" max="4094" width="12.88671875" style="540" bestFit="1" customWidth="1"/>
    <col min="4095" max="4095" width="13.109375" style="540" customWidth="1"/>
    <col min="4096" max="4096" width="12.6640625" style="540" customWidth="1"/>
    <col min="4097" max="4097" width="13.5546875" style="540" customWidth="1"/>
    <col min="4098" max="4347" width="8.88671875" style="540"/>
    <col min="4348" max="4348" width="5.44140625" style="540" bestFit="1" customWidth="1"/>
    <col min="4349" max="4349" width="69.44140625" style="540" customWidth="1"/>
    <col min="4350" max="4350" width="12.88671875" style="540" bestFit="1" customWidth="1"/>
    <col min="4351" max="4351" width="13.109375" style="540" customWidth="1"/>
    <col min="4352" max="4352" width="12.6640625" style="540" customWidth="1"/>
    <col min="4353" max="4353" width="13.5546875" style="540" customWidth="1"/>
    <col min="4354" max="4603" width="8.88671875" style="540"/>
    <col min="4604" max="4604" width="5.44140625" style="540" bestFit="1" customWidth="1"/>
    <col min="4605" max="4605" width="69.44140625" style="540" customWidth="1"/>
    <col min="4606" max="4606" width="12.88671875" style="540" bestFit="1" customWidth="1"/>
    <col min="4607" max="4607" width="13.109375" style="540" customWidth="1"/>
    <col min="4608" max="4608" width="12.6640625" style="540" customWidth="1"/>
    <col min="4609" max="4609" width="13.5546875" style="540" customWidth="1"/>
    <col min="4610" max="4859" width="8.88671875" style="540"/>
    <col min="4860" max="4860" width="5.44140625" style="540" bestFit="1" customWidth="1"/>
    <col min="4861" max="4861" width="69.44140625" style="540" customWidth="1"/>
    <col min="4862" max="4862" width="12.88671875" style="540" bestFit="1" customWidth="1"/>
    <col min="4863" max="4863" width="13.109375" style="540" customWidth="1"/>
    <col min="4864" max="4864" width="12.6640625" style="540" customWidth="1"/>
    <col min="4865" max="4865" width="13.5546875" style="540" customWidth="1"/>
    <col min="4866" max="5115" width="8.88671875" style="540"/>
    <col min="5116" max="5116" width="5.44140625" style="540" bestFit="1" customWidth="1"/>
    <col min="5117" max="5117" width="69.44140625" style="540" customWidth="1"/>
    <col min="5118" max="5118" width="12.88671875" style="540" bestFit="1" customWidth="1"/>
    <col min="5119" max="5119" width="13.109375" style="540" customWidth="1"/>
    <col min="5120" max="5120" width="12.6640625" style="540" customWidth="1"/>
    <col min="5121" max="5121" width="13.5546875" style="540" customWidth="1"/>
    <col min="5122" max="5371" width="8.88671875" style="540"/>
    <col min="5372" max="5372" width="5.44140625" style="540" bestFit="1" customWidth="1"/>
    <col min="5373" max="5373" width="69.44140625" style="540" customWidth="1"/>
    <col min="5374" max="5374" width="12.88671875" style="540" bestFit="1" customWidth="1"/>
    <col min="5375" max="5375" width="13.109375" style="540" customWidth="1"/>
    <col min="5376" max="5376" width="12.6640625" style="540" customWidth="1"/>
    <col min="5377" max="5377" width="13.5546875" style="540" customWidth="1"/>
    <col min="5378" max="5627" width="8.88671875" style="540"/>
    <col min="5628" max="5628" width="5.44140625" style="540" bestFit="1" customWidth="1"/>
    <col min="5629" max="5629" width="69.44140625" style="540" customWidth="1"/>
    <col min="5630" max="5630" width="12.88671875" style="540" bestFit="1" customWidth="1"/>
    <col min="5631" max="5631" width="13.109375" style="540" customWidth="1"/>
    <col min="5632" max="5632" width="12.6640625" style="540" customWidth="1"/>
    <col min="5633" max="5633" width="13.5546875" style="540" customWidth="1"/>
    <col min="5634" max="5883" width="8.88671875" style="540"/>
    <col min="5884" max="5884" width="5.44140625" style="540" bestFit="1" customWidth="1"/>
    <col min="5885" max="5885" width="69.44140625" style="540" customWidth="1"/>
    <col min="5886" max="5886" width="12.88671875" style="540" bestFit="1" customWidth="1"/>
    <col min="5887" max="5887" width="13.109375" style="540" customWidth="1"/>
    <col min="5888" max="5888" width="12.6640625" style="540" customWidth="1"/>
    <col min="5889" max="5889" width="13.5546875" style="540" customWidth="1"/>
    <col min="5890" max="6139" width="8.88671875" style="540"/>
    <col min="6140" max="6140" width="5.44140625" style="540" bestFit="1" customWidth="1"/>
    <col min="6141" max="6141" width="69.44140625" style="540" customWidth="1"/>
    <col min="6142" max="6142" width="12.88671875" style="540" bestFit="1" customWidth="1"/>
    <col min="6143" max="6143" width="13.109375" style="540" customWidth="1"/>
    <col min="6144" max="6144" width="12.6640625" style="540" customWidth="1"/>
    <col min="6145" max="6145" width="13.5546875" style="540" customWidth="1"/>
    <col min="6146" max="6395" width="8.88671875" style="540"/>
    <col min="6396" max="6396" width="5.44140625" style="540" bestFit="1" customWidth="1"/>
    <col min="6397" max="6397" width="69.44140625" style="540" customWidth="1"/>
    <col min="6398" max="6398" width="12.88671875" style="540" bestFit="1" customWidth="1"/>
    <col min="6399" max="6399" width="13.109375" style="540" customWidth="1"/>
    <col min="6400" max="6400" width="12.6640625" style="540" customWidth="1"/>
    <col min="6401" max="6401" width="13.5546875" style="540" customWidth="1"/>
    <col min="6402" max="6651" width="8.88671875" style="540"/>
    <col min="6652" max="6652" width="5.44140625" style="540" bestFit="1" customWidth="1"/>
    <col min="6653" max="6653" width="69.44140625" style="540" customWidth="1"/>
    <col min="6654" max="6654" width="12.88671875" style="540" bestFit="1" customWidth="1"/>
    <col min="6655" max="6655" width="13.109375" style="540" customWidth="1"/>
    <col min="6656" max="6656" width="12.6640625" style="540" customWidth="1"/>
    <col min="6657" max="6657" width="13.5546875" style="540" customWidth="1"/>
    <col min="6658" max="6907" width="8.88671875" style="540"/>
    <col min="6908" max="6908" width="5.44140625" style="540" bestFit="1" customWidth="1"/>
    <col min="6909" max="6909" width="69.44140625" style="540" customWidth="1"/>
    <col min="6910" max="6910" width="12.88671875" style="540" bestFit="1" customWidth="1"/>
    <col min="6911" max="6911" width="13.109375" style="540" customWidth="1"/>
    <col min="6912" max="6912" width="12.6640625" style="540" customWidth="1"/>
    <col min="6913" max="6913" width="13.5546875" style="540" customWidth="1"/>
    <col min="6914" max="7163" width="8.88671875" style="540"/>
    <col min="7164" max="7164" width="5.44140625" style="540" bestFit="1" customWidth="1"/>
    <col min="7165" max="7165" width="69.44140625" style="540" customWidth="1"/>
    <col min="7166" max="7166" width="12.88671875" style="540" bestFit="1" customWidth="1"/>
    <col min="7167" max="7167" width="13.109375" style="540" customWidth="1"/>
    <col min="7168" max="7168" width="12.6640625" style="540" customWidth="1"/>
    <col min="7169" max="7169" width="13.5546875" style="540" customWidth="1"/>
    <col min="7170" max="7419" width="8.88671875" style="540"/>
    <col min="7420" max="7420" width="5.44140625" style="540" bestFit="1" customWidth="1"/>
    <col min="7421" max="7421" width="69.44140625" style="540" customWidth="1"/>
    <col min="7422" max="7422" width="12.88671875" style="540" bestFit="1" customWidth="1"/>
    <col min="7423" max="7423" width="13.109375" style="540" customWidth="1"/>
    <col min="7424" max="7424" width="12.6640625" style="540" customWidth="1"/>
    <col min="7425" max="7425" width="13.5546875" style="540" customWidth="1"/>
    <col min="7426" max="7675" width="8.88671875" style="540"/>
    <col min="7676" max="7676" width="5.44140625" style="540" bestFit="1" customWidth="1"/>
    <col min="7677" max="7677" width="69.44140625" style="540" customWidth="1"/>
    <col min="7678" max="7678" width="12.88671875" style="540" bestFit="1" customWidth="1"/>
    <col min="7679" max="7679" width="13.109375" style="540" customWidth="1"/>
    <col min="7680" max="7680" width="12.6640625" style="540" customWidth="1"/>
    <col min="7681" max="7681" width="13.5546875" style="540" customWidth="1"/>
    <col min="7682" max="7931" width="8.88671875" style="540"/>
    <col min="7932" max="7932" width="5.44140625" style="540" bestFit="1" customWidth="1"/>
    <col min="7933" max="7933" width="69.44140625" style="540" customWidth="1"/>
    <col min="7934" max="7934" width="12.88671875" style="540" bestFit="1" customWidth="1"/>
    <col min="7935" max="7935" width="13.109375" style="540" customWidth="1"/>
    <col min="7936" max="7936" width="12.6640625" style="540" customWidth="1"/>
    <col min="7937" max="7937" width="13.5546875" style="540" customWidth="1"/>
    <col min="7938" max="8187" width="8.88671875" style="540"/>
    <col min="8188" max="8188" width="5.44140625" style="540" bestFit="1" customWidth="1"/>
    <col min="8189" max="8189" width="69.44140625" style="540" customWidth="1"/>
    <col min="8190" max="8190" width="12.88671875" style="540" bestFit="1" customWidth="1"/>
    <col min="8191" max="8191" width="13.109375" style="540" customWidth="1"/>
    <col min="8192" max="8192" width="12.6640625" style="540" customWidth="1"/>
    <col min="8193" max="8193" width="13.5546875" style="540" customWidth="1"/>
    <col min="8194" max="8443" width="8.88671875" style="540"/>
    <col min="8444" max="8444" width="5.44140625" style="540" bestFit="1" customWidth="1"/>
    <col min="8445" max="8445" width="69.44140625" style="540" customWidth="1"/>
    <col min="8446" max="8446" width="12.88671875" style="540" bestFit="1" customWidth="1"/>
    <col min="8447" max="8447" width="13.109375" style="540" customWidth="1"/>
    <col min="8448" max="8448" width="12.6640625" style="540" customWidth="1"/>
    <col min="8449" max="8449" width="13.5546875" style="540" customWidth="1"/>
    <col min="8450" max="8699" width="8.88671875" style="540"/>
    <col min="8700" max="8700" width="5.44140625" style="540" bestFit="1" customWidth="1"/>
    <col min="8701" max="8701" width="69.44140625" style="540" customWidth="1"/>
    <col min="8702" max="8702" width="12.88671875" style="540" bestFit="1" customWidth="1"/>
    <col min="8703" max="8703" width="13.109375" style="540" customWidth="1"/>
    <col min="8704" max="8704" width="12.6640625" style="540" customWidth="1"/>
    <col min="8705" max="8705" width="13.5546875" style="540" customWidth="1"/>
    <col min="8706" max="8955" width="8.88671875" style="540"/>
    <col min="8956" max="8956" width="5.44140625" style="540" bestFit="1" customWidth="1"/>
    <col min="8957" max="8957" width="69.44140625" style="540" customWidth="1"/>
    <col min="8958" max="8958" width="12.88671875" style="540" bestFit="1" customWidth="1"/>
    <col min="8959" max="8959" width="13.109375" style="540" customWidth="1"/>
    <col min="8960" max="8960" width="12.6640625" style="540" customWidth="1"/>
    <col min="8961" max="8961" width="13.5546875" style="540" customWidth="1"/>
    <col min="8962" max="9211" width="8.88671875" style="540"/>
    <col min="9212" max="9212" width="5.44140625" style="540" bestFit="1" customWidth="1"/>
    <col min="9213" max="9213" width="69.44140625" style="540" customWidth="1"/>
    <col min="9214" max="9214" width="12.88671875" style="540" bestFit="1" customWidth="1"/>
    <col min="9215" max="9215" width="13.109375" style="540" customWidth="1"/>
    <col min="9216" max="9216" width="12.6640625" style="540" customWidth="1"/>
    <col min="9217" max="9217" width="13.5546875" style="540" customWidth="1"/>
    <col min="9218" max="9467" width="8.88671875" style="540"/>
    <col min="9468" max="9468" width="5.44140625" style="540" bestFit="1" customWidth="1"/>
    <col min="9469" max="9469" width="69.44140625" style="540" customWidth="1"/>
    <col min="9470" max="9470" width="12.88671875" style="540" bestFit="1" customWidth="1"/>
    <col min="9471" max="9471" width="13.109375" style="540" customWidth="1"/>
    <col min="9472" max="9472" width="12.6640625" style="540" customWidth="1"/>
    <col min="9473" max="9473" width="13.5546875" style="540" customWidth="1"/>
    <col min="9474" max="9723" width="8.88671875" style="540"/>
    <col min="9724" max="9724" width="5.44140625" style="540" bestFit="1" customWidth="1"/>
    <col min="9725" max="9725" width="69.44140625" style="540" customWidth="1"/>
    <col min="9726" max="9726" width="12.88671875" style="540" bestFit="1" customWidth="1"/>
    <col min="9727" max="9727" width="13.109375" style="540" customWidth="1"/>
    <col min="9728" max="9728" width="12.6640625" style="540" customWidth="1"/>
    <col min="9729" max="9729" width="13.5546875" style="540" customWidth="1"/>
    <col min="9730" max="9979" width="8.88671875" style="540"/>
    <col min="9980" max="9980" width="5.44140625" style="540" bestFit="1" customWidth="1"/>
    <col min="9981" max="9981" width="69.44140625" style="540" customWidth="1"/>
    <col min="9982" max="9982" width="12.88671875" style="540" bestFit="1" customWidth="1"/>
    <col min="9983" max="9983" width="13.109375" style="540" customWidth="1"/>
    <col min="9984" max="9984" width="12.6640625" style="540" customWidth="1"/>
    <col min="9985" max="9985" width="13.5546875" style="540" customWidth="1"/>
    <col min="9986" max="10235" width="8.88671875" style="540"/>
    <col min="10236" max="10236" width="5.44140625" style="540" bestFit="1" customWidth="1"/>
    <col min="10237" max="10237" width="69.44140625" style="540" customWidth="1"/>
    <col min="10238" max="10238" width="12.88671875" style="540" bestFit="1" customWidth="1"/>
    <col min="10239" max="10239" width="13.109375" style="540" customWidth="1"/>
    <col min="10240" max="10240" width="12.6640625" style="540" customWidth="1"/>
    <col min="10241" max="10241" width="13.5546875" style="540" customWidth="1"/>
    <col min="10242" max="10491" width="8.88671875" style="540"/>
    <col min="10492" max="10492" width="5.44140625" style="540" bestFit="1" customWidth="1"/>
    <col min="10493" max="10493" width="69.44140625" style="540" customWidth="1"/>
    <col min="10494" max="10494" width="12.88671875" style="540" bestFit="1" customWidth="1"/>
    <col min="10495" max="10495" width="13.109375" style="540" customWidth="1"/>
    <col min="10496" max="10496" width="12.6640625" style="540" customWidth="1"/>
    <col min="10497" max="10497" width="13.5546875" style="540" customWidth="1"/>
    <col min="10498" max="10747" width="8.88671875" style="540"/>
    <col min="10748" max="10748" width="5.44140625" style="540" bestFit="1" customWidth="1"/>
    <col min="10749" max="10749" width="69.44140625" style="540" customWidth="1"/>
    <col min="10750" max="10750" width="12.88671875" style="540" bestFit="1" customWidth="1"/>
    <col min="10751" max="10751" width="13.109375" style="540" customWidth="1"/>
    <col min="10752" max="10752" width="12.6640625" style="540" customWidth="1"/>
    <col min="10753" max="10753" width="13.5546875" style="540" customWidth="1"/>
    <col min="10754" max="11003" width="8.88671875" style="540"/>
    <col min="11004" max="11004" width="5.44140625" style="540" bestFit="1" customWidth="1"/>
    <col min="11005" max="11005" width="69.44140625" style="540" customWidth="1"/>
    <col min="11006" max="11006" width="12.88671875" style="540" bestFit="1" customWidth="1"/>
    <col min="11007" max="11007" width="13.109375" style="540" customWidth="1"/>
    <col min="11008" max="11008" width="12.6640625" style="540" customWidth="1"/>
    <col min="11009" max="11009" width="13.5546875" style="540" customWidth="1"/>
    <col min="11010" max="11259" width="8.88671875" style="540"/>
    <col min="11260" max="11260" width="5.44140625" style="540" bestFit="1" customWidth="1"/>
    <col min="11261" max="11261" width="69.44140625" style="540" customWidth="1"/>
    <col min="11262" max="11262" width="12.88671875" style="540" bestFit="1" customWidth="1"/>
    <col min="11263" max="11263" width="13.109375" style="540" customWidth="1"/>
    <col min="11264" max="11264" width="12.6640625" style="540" customWidth="1"/>
    <col min="11265" max="11265" width="13.5546875" style="540" customWidth="1"/>
    <col min="11266" max="11515" width="8.88671875" style="540"/>
    <col min="11516" max="11516" width="5.44140625" style="540" bestFit="1" customWidth="1"/>
    <col min="11517" max="11517" width="69.44140625" style="540" customWidth="1"/>
    <col min="11518" max="11518" width="12.88671875" style="540" bestFit="1" customWidth="1"/>
    <col min="11519" max="11519" width="13.109375" style="540" customWidth="1"/>
    <col min="11520" max="11520" width="12.6640625" style="540" customWidth="1"/>
    <col min="11521" max="11521" width="13.5546875" style="540" customWidth="1"/>
    <col min="11522" max="11771" width="8.88671875" style="540"/>
    <col min="11772" max="11772" width="5.44140625" style="540" bestFit="1" customWidth="1"/>
    <col min="11773" max="11773" width="69.44140625" style="540" customWidth="1"/>
    <col min="11774" max="11774" width="12.88671875" style="540" bestFit="1" customWidth="1"/>
    <col min="11775" max="11775" width="13.109375" style="540" customWidth="1"/>
    <col min="11776" max="11776" width="12.6640625" style="540" customWidth="1"/>
    <col min="11777" max="11777" width="13.5546875" style="540" customWidth="1"/>
    <col min="11778" max="12027" width="8.88671875" style="540"/>
    <col min="12028" max="12028" width="5.44140625" style="540" bestFit="1" customWidth="1"/>
    <col min="12029" max="12029" width="69.44140625" style="540" customWidth="1"/>
    <col min="12030" max="12030" width="12.88671875" style="540" bestFit="1" customWidth="1"/>
    <col min="12031" max="12031" width="13.109375" style="540" customWidth="1"/>
    <col min="12032" max="12032" width="12.6640625" style="540" customWidth="1"/>
    <col min="12033" max="12033" width="13.5546875" style="540" customWidth="1"/>
    <col min="12034" max="12283" width="8.88671875" style="540"/>
    <col min="12284" max="12284" width="5.44140625" style="540" bestFit="1" customWidth="1"/>
    <col min="12285" max="12285" width="69.44140625" style="540" customWidth="1"/>
    <col min="12286" max="12286" width="12.88671875" style="540" bestFit="1" customWidth="1"/>
    <col min="12287" max="12287" width="13.109375" style="540" customWidth="1"/>
    <col min="12288" max="12288" width="12.6640625" style="540" customWidth="1"/>
    <col min="12289" max="12289" width="13.5546875" style="540" customWidth="1"/>
    <col min="12290" max="12539" width="8.88671875" style="540"/>
    <col min="12540" max="12540" width="5.44140625" style="540" bestFit="1" customWidth="1"/>
    <col min="12541" max="12541" width="69.44140625" style="540" customWidth="1"/>
    <col min="12542" max="12542" width="12.88671875" style="540" bestFit="1" customWidth="1"/>
    <col min="12543" max="12543" width="13.109375" style="540" customWidth="1"/>
    <col min="12544" max="12544" width="12.6640625" style="540" customWidth="1"/>
    <col min="12545" max="12545" width="13.5546875" style="540" customWidth="1"/>
    <col min="12546" max="12795" width="8.88671875" style="540"/>
    <col min="12796" max="12796" width="5.44140625" style="540" bestFit="1" customWidth="1"/>
    <col min="12797" max="12797" width="69.44140625" style="540" customWidth="1"/>
    <col min="12798" max="12798" width="12.88671875" style="540" bestFit="1" customWidth="1"/>
    <col min="12799" max="12799" width="13.109375" style="540" customWidth="1"/>
    <col min="12800" max="12800" width="12.6640625" style="540" customWidth="1"/>
    <col min="12801" max="12801" width="13.5546875" style="540" customWidth="1"/>
    <col min="12802" max="13051" width="8.88671875" style="540"/>
    <col min="13052" max="13052" width="5.44140625" style="540" bestFit="1" customWidth="1"/>
    <col min="13053" max="13053" width="69.44140625" style="540" customWidth="1"/>
    <col min="13054" max="13054" width="12.88671875" style="540" bestFit="1" customWidth="1"/>
    <col min="13055" max="13055" width="13.109375" style="540" customWidth="1"/>
    <col min="13056" max="13056" width="12.6640625" style="540" customWidth="1"/>
    <col min="13057" max="13057" width="13.5546875" style="540" customWidth="1"/>
    <col min="13058" max="13307" width="8.88671875" style="540"/>
    <col min="13308" max="13308" width="5.44140625" style="540" bestFit="1" customWidth="1"/>
    <col min="13309" max="13309" width="69.44140625" style="540" customWidth="1"/>
    <col min="13310" max="13310" width="12.88671875" style="540" bestFit="1" customWidth="1"/>
    <col min="13311" max="13311" width="13.109375" style="540" customWidth="1"/>
    <col min="13312" max="13312" width="12.6640625" style="540" customWidth="1"/>
    <col min="13313" max="13313" width="13.5546875" style="540" customWidth="1"/>
    <col min="13314" max="13563" width="8.88671875" style="540"/>
    <col min="13564" max="13564" width="5.44140625" style="540" bestFit="1" customWidth="1"/>
    <col min="13565" max="13565" width="69.44140625" style="540" customWidth="1"/>
    <col min="13566" max="13566" width="12.88671875" style="540" bestFit="1" customWidth="1"/>
    <col min="13567" max="13567" width="13.109375" style="540" customWidth="1"/>
    <col min="13568" max="13568" width="12.6640625" style="540" customWidth="1"/>
    <col min="13569" max="13569" width="13.5546875" style="540" customWidth="1"/>
    <col min="13570" max="13819" width="8.88671875" style="540"/>
    <col min="13820" max="13820" width="5.44140625" style="540" bestFit="1" customWidth="1"/>
    <col min="13821" max="13821" width="69.44140625" style="540" customWidth="1"/>
    <col min="13822" max="13822" width="12.88671875" style="540" bestFit="1" customWidth="1"/>
    <col min="13823" max="13823" width="13.109375" style="540" customWidth="1"/>
    <col min="13824" max="13824" width="12.6640625" style="540" customWidth="1"/>
    <col min="13825" max="13825" width="13.5546875" style="540" customWidth="1"/>
    <col min="13826" max="14075" width="8.88671875" style="540"/>
    <col min="14076" max="14076" width="5.44140625" style="540" bestFit="1" customWidth="1"/>
    <col min="14077" max="14077" width="69.44140625" style="540" customWidth="1"/>
    <col min="14078" max="14078" width="12.88671875" style="540" bestFit="1" customWidth="1"/>
    <col min="14079" max="14079" width="13.109375" style="540" customWidth="1"/>
    <col min="14080" max="14080" width="12.6640625" style="540" customWidth="1"/>
    <col min="14081" max="14081" width="13.5546875" style="540" customWidth="1"/>
    <col min="14082" max="14331" width="8.88671875" style="540"/>
    <col min="14332" max="14332" width="5.44140625" style="540" bestFit="1" customWidth="1"/>
    <col min="14333" max="14333" width="69.44140625" style="540" customWidth="1"/>
    <col min="14334" max="14334" width="12.88671875" style="540" bestFit="1" customWidth="1"/>
    <col min="14335" max="14335" width="13.109375" style="540" customWidth="1"/>
    <col min="14336" max="14336" width="12.6640625" style="540" customWidth="1"/>
    <col min="14337" max="14337" width="13.5546875" style="540" customWidth="1"/>
    <col min="14338" max="14587" width="8.88671875" style="540"/>
    <col min="14588" max="14588" width="5.44140625" style="540" bestFit="1" customWidth="1"/>
    <col min="14589" max="14589" width="69.44140625" style="540" customWidth="1"/>
    <col min="14590" max="14590" width="12.88671875" style="540" bestFit="1" customWidth="1"/>
    <col min="14591" max="14591" width="13.109375" style="540" customWidth="1"/>
    <col min="14592" max="14592" width="12.6640625" style="540" customWidth="1"/>
    <col min="14593" max="14593" width="13.5546875" style="540" customWidth="1"/>
    <col min="14594" max="14843" width="8.88671875" style="540"/>
    <col min="14844" max="14844" width="5.44140625" style="540" bestFit="1" customWidth="1"/>
    <col min="14845" max="14845" width="69.44140625" style="540" customWidth="1"/>
    <col min="14846" max="14846" width="12.88671875" style="540" bestFit="1" customWidth="1"/>
    <col min="14847" max="14847" width="13.109375" style="540" customWidth="1"/>
    <col min="14848" max="14848" width="12.6640625" style="540" customWidth="1"/>
    <col min="14849" max="14849" width="13.5546875" style="540" customWidth="1"/>
    <col min="14850" max="15099" width="8.88671875" style="540"/>
    <col min="15100" max="15100" width="5.44140625" style="540" bestFit="1" customWidth="1"/>
    <col min="15101" max="15101" width="69.44140625" style="540" customWidth="1"/>
    <col min="15102" max="15102" width="12.88671875" style="540" bestFit="1" customWidth="1"/>
    <col min="15103" max="15103" width="13.109375" style="540" customWidth="1"/>
    <col min="15104" max="15104" width="12.6640625" style="540" customWidth="1"/>
    <col min="15105" max="15105" width="13.5546875" style="540" customWidth="1"/>
    <col min="15106" max="15355" width="8.88671875" style="540"/>
    <col min="15356" max="15356" width="5.44140625" style="540" bestFit="1" customWidth="1"/>
    <col min="15357" max="15357" width="69.44140625" style="540" customWidth="1"/>
    <col min="15358" max="15358" width="12.88671875" style="540" bestFit="1" customWidth="1"/>
    <col min="15359" max="15359" width="13.109375" style="540" customWidth="1"/>
    <col min="15360" max="15360" width="12.6640625" style="540" customWidth="1"/>
    <col min="15361" max="15361" width="13.5546875" style="540" customWidth="1"/>
    <col min="15362" max="15611" width="8.88671875" style="540"/>
    <col min="15612" max="15612" width="5.44140625" style="540" bestFit="1" customWidth="1"/>
    <col min="15613" max="15613" width="69.44140625" style="540" customWidth="1"/>
    <col min="15614" max="15614" width="12.88671875" style="540" bestFit="1" customWidth="1"/>
    <col min="15615" max="15615" width="13.109375" style="540" customWidth="1"/>
    <col min="15616" max="15616" width="12.6640625" style="540" customWidth="1"/>
    <col min="15617" max="15617" width="13.5546875" style="540" customWidth="1"/>
    <col min="15618" max="15867" width="8.88671875" style="540"/>
    <col min="15868" max="15868" width="5.44140625" style="540" bestFit="1" customWidth="1"/>
    <col min="15869" max="15869" width="69.44140625" style="540" customWidth="1"/>
    <col min="15870" max="15870" width="12.88671875" style="540" bestFit="1" customWidth="1"/>
    <col min="15871" max="15871" width="13.109375" style="540" customWidth="1"/>
    <col min="15872" max="15872" width="12.6640625" style="540" customWidth="1"/>
    <col min="15873" max="15873" width="13.5546875" style="540" customWidth="1"/>
    <col min="15874" max="16123" width="8.88671875" style="540"/>
    <col min="16124" max="16124" width="5.44140625" style="540" bestFit="1" customWidth="1"/>
    <col min="16125" max="16125" width="69.44140625" style="540" customWidth="1"/>
    <col min="16126" max="16126" width="12.88671875" style="540" bestFit="1" customWidth="1"/>
    <col min="16127" max="16127" width="13.109375" style="540" customWidth="1"/>
    <col min="16128" max="16128" width="12.6640625" style="540" customWidth="1"/>
    <col min="16129" max="16129" width="13.5546875" style="540" customWidth="1"/>
    <col min="16130" max="16384" width="8.88671875" style="540"/>
  </cols>
  <sheetData>
    <row r="2" spans="1:8" x14ac:dyDescent="0.25">
      <c r="E2" s="541"/>
    </row>
    <row r="3" spans="1:8" x14ac:dyDescent="0.25">
      <c r="A3" s="542"/>
      <c r="B3" s="543"/>
      <c r="C3" s="543"/>
      <c r="D3" s="543"/>
      <c r="E3" s="541"/>
    </row>
    <row r="4" spans="1:8" ht="18.75" x14ac:dyDescent="0.3">
      <c r="A4" s="544"/>
      <c r="B4" s="633" t="s">
        <v>248</v>
      </c>
      <c r="C4" s="633"/>
      <c r="D4" s="633"/>
      <c r="E4" s="633"/>
    </row>
    <row r="5" spans="1:8" x14ac:dyDescent="0.25">
      <c r="A5" s="545"/>
      <c r="B5" s="545"/>
      <c r="C5" s="545"/>
      <c r="D5" s="545"/>
      <c r="E5" s="545"/>
    </row>
    <row r="6" spans="1:8" x14ac:dyDescent="0.25">
      <c r="A6" s="546" t="s">
        <v>59</v>
      </c>
      <c r="B6" s="547"/>
      <c r="C6" s="547"/>
      <c r="D6" s="547"/>
      <c r="E6" s="547"/>
    </row>
    <row r="7" spans="1:8" x14ac:dyDescent="0.25">
      <c r="A7" s="547" t="s">
        <v>57</v>
      </c>
      <c r="B7" s="547"/>
      <c r="C7" s="547"/>
      <c r="D7" s="547"/>
      <c r="E7" s="547"/>
    </row>
    <row r="8" spans="1:8" x14ac:dyDescent="0.25">
      <c r="A8" s="547" t="s">
        <v>242</v>
      </c>
      <c r="B8" s="547"/>
      <c r="C8" s="547"/>
      <c r="D8" s="547"/>
      <c r="E8" s="547"/>
    </row>
    <row r="9" spans="1:8" x14ac:dyDescent="0.25">
      <c r="A9" s="546" t="s">
        <v>243</v>
      </c>
      <c r="B9" s="547"/>
      <c r="C9" s="547"/>
      <c r="D9" s="547"/>
      <c r="E9" s="547"/>
    </row>
    <row r="10" spans="1:8" x14ac:dyDescent="0.25">
      <c r="A10" s="546"/>
      <c r="B10" s="547"/>
      <c r="C10" s="547"/>
      <c r="D10" s="547"/>
      <c r="E10" s="547"/>
    </row>
    <row r="11" spans="1:8" ht="13.9" customHeight="1" x14ac:dyDescent="0.25">
      <c r="A11" s="545"/>
      <c r="B11" s="548"/>
      <c r="C11" s="548"/>
      <c r="D11" s="548"/>
      <c r="E11" s="548"/>
    </row>
    <row r="12" spans="1:8" x14ac:dyDescent="0.25">
      <c r="A12" s="549" t="s">
        <v>52</v>
      </c>
      <c r="B12" s="550"/>
      <c r="C12" s="550"/>
      <c r="D12" s="550"/>
      <c r="E12" s="551"/>
    </row>
    <row r="13" spans="1:8" x14ac:dyDescent="0.25">
      <c r="A13" s="552" t="s">
        <v>53</v>
      </c>
      <c r="B13" s="553" t="s">
        <v>54</v>
      </c>
      <c r="C13" s="553"/>
      <c r="D13" s="553" t="s">
        <v>55</v>
      </c>
      <c r="E13" s="553"/>
    </row>
    <row r="14" spans="1:8" ht="9.6" customHeight="1" x14ac:dyDescent="0.25">
      <c r="A14" s="554"/>
      <c r="B14" s="554"/>
      <c r="C14" s="554"/>
      <c r="D14" s="554"/>
      <c r="E14" s="554"/>
    </row>
    <row r="15" spans="1:8" x14ac:dyDescent="0.25">
      <c r="A15" s="555">
        <v>1</v>
      </c>
      <c r="B15" s="556" t="s">
        <v>194</v>
      </c>
      <c r="C15" s="557"/>
      <c r="D15" s="558"/>
      <c r="E15" s="558"/>
    </row>
    <row r="16" spans="1:8" x14ac:dyDescent="0.25">
      <c r="A16" s="555">
        <f>A15+1</f>
        <v>2</v>
      </c>
      <c r="B16" s="559" t="s">
        <v>195</v>
      </c>
      <c r="C16" s="560"/>
      <c r="D16" s="560"/>
      <c r="E16" s="560"/>
      <c r="F16" s="561"/>
      <c r="G16" s="561"/>
      <c r="H16" s="562"/>
    </row>
    <row r="17" spans="1:10" x14ac:dyDescent="0.25">
      <c r="A17" s="555">
        <f t="shared" ref="A17:A33" si="0">A16+1</f>
        <v>3</v>
      </c>
      <c r="B17" s="563" t="s">
        <v>246</v>
      </c>
      <c r="C17" s="564">
        <v>72192483.439999983</v>
      </c>
      <c r="F17" s="565"/>
      <c r="G17" s="565"/>
    </row>
    <row r="18" spans="1:10" x14ac:dyDescent="0.25">
      <c r="A18" s="555">
        <f t="shared" si="0"/>
        <v>4</v>
      </c>
      <c r="B18" s="566" t="s">
        <v>60</v>
      </c>
      <c r="C18" s="560"/>
      <c r="D18" s="560">
        <v>14438496.687999997</v>
      </c>
      <c r="E18" s="567"/>
      <c r="F18" s="567"/>
      <c r="G18" s="567"/>
      <c r="H18" s="567"/>
    </row>
    <row r="19" spans="1:10" x14ac:dyDescent="0.25">
      <c r="A19" s="555">
        <f t="shared" si="0"/>
        <v>5</v>
      </c>
      <c r="B19" s="554"/>
      <c r="C19" s="560"/>
      <c r="D19" s="560"/>
      <c r="E19" s="567"/>
      <c r="F19" s="567"/>
      <c r="G19" s="567"/>
      <c r="H19" s="567"/>
    </row>
    <row r="20" spans="1:10" x14ac:dyDescent="0.25">
      <c r="A20" s="555">
        <f t="shared" si="0"/>
        <v>6</v>
      </c>
      <c r="B20" s="556" t="s">
        <v>71</v>
      </c>
      <c r="C20" s="564"/>
      <c r="D20" s="560"/>
      <c r="E20" s="567"/>
      <c r="F20" s="567"/>
      <c r="G20" s="567"/>
      <c r="H20" s="567"/>
    </row>
    <row r="21" spans="1:10" x14ac:dyDescent="0.25">
      <c r="A21" s="555">
        <f t="shared" si="0"/>
        <v>7</v>
      </c>
      <c r="B21" s="559" t="s">
        <v>195</v>
      </c>
      <c r="C21" s="564"/>
      <c r="D21" s="560"/>
      <c r="E21" s="567"/>
      <c r="F21" s="567"/>
      <c r="G21" s="567"/>
      <c r="H21" s="567"/>
    </row>
    <row r="22" spans="1:10" x14ac:dyDescent="0.25">
      <c r="A22" s="555">
        <f t="shared" si="0"/>
        <v>8</v>
      </c>
      <c r="B22" s="563" t="s">
        <v>196</v>
      </c>
      <c r="C22" s="564">
        <v>-29176115.831175227</v>
      </c>
      <c r="D22" s="567"/>
      <c r="E22" s="567"/>
      <c r="F22" s="567"/>
      <c r="G22" s="567"/>
      <c r="H22" s="567"/>
    </row>
    <row r="23" spans="1:10" x14ac:dyDescent="0.25">
      <c r="A23" s="555">
        <f t="shared" si="0"/>
        <v>9</v>
      </c>
      <c r="B23" s="566" t="s">
        <v>62</v>
      </c>
      <c r="C23" s="567"/>
      <c r="D23" s="569">
        <v>-5835223.1662350455</v>
      </c>
      <c r="E23" s="567"/>
      <c r="F23" s="567"/>
      <c r="G23" s="567"/>
      <c r="H23" s="567"/>
    </row>
    <row r="24" spans="1:10" x14ac:dyDescent="0.25">
      <c r="A24" s="555">
        <f t="shared" si="0"/>
        <v>10</v>
      </c>
      <c r="B24" s="563"/>
      <c r="C24" s="564"/>
      <c r="D24" s="560"/>
      <c r="E24" s="567"/>
      <c r="F24" s="567"/>
      <c r="G24" s="567"/>
      <c r="H24" s="567"/>
    </row>
    <row r="25" spans="1:10" x14ac:dyDescent="0.25">
      <c r="A25" s="555">
        <f t="shared" si="0"/>
        <v>11</v>
      </c>
      <c r="B25" s="554" t="s">
        <v>197</v>
      </c>
      <c r="C25" s="560"/>
      <c r="D25" s="567">
        <f>D18+D23</f>
        <v>8603273.5217649527</v>
      </c>
      <c r="E25" s="570"/>
      <c r="F25" s="567"/>
      <c r="G25" s="571"/>
      <c r="H25" s="570"/>
    </row>
    <row r="26" spans="1:10" x14ac:dyDescent="0.25">
      <c r="A26" s="555">
        <f t="shared" si="0"/>
        <v>12</v>
      </c>
      <c r="B26" s="554"/>
      <c r="C26" s="560"/>
      <c r="D26" s="567"/>
      <c r="E26" s="570"/>
      <c r="F26" s="567"/>
      <c r="G26" s="571"/>
      <c r="H26" s="570"/>
    </row>
    <row r="27" spans="1:10" x14ac:dyDescent="0.25">
      <c r="A27" s="555">
        <f t="shared" si="0"/>
        <v>13</v>
      </c>
      <c r="B27" s="554" t="s">
        <v>245</v>
      </c>
      <c r="C27" s="560"/>
      <c r="D27" s="572">
        <v>4602288.79</v>
      </c>
      <c r="F27" s="567"/>
      <c r="G27" s="571"/>
      <c r="H27" s="570"/>
    </row>
    <row r="28" spans="1:10" x14ac:dyDescent="0.25">
      <c r="A28" s="555">
        <f t="shared" si="0"/>
        <v>14</v>
      </c>
      <c r="B28" s="554"/>
      <c r="C28" s="560"/>
      <c r="D28" s="560"/>
      <c r="E28" s="567"/>
      <c r="F28" s="567"/>
      <c r="G28" s="567"/>
      <c r="H28" s="567"/>
    </row>
    <row r="29" spans="1:10" x14ac:dyDescent="0.25">
      <c r="A29" s="555">
        <f t="shared" si="0"/>
        <v>15</v>
      </c>
      <c r="B29" s="573" t="s">
        <v>198</v>
      </c>
      <c r="C29" s="574"/>
      <c r="D29" s="560"/>
      <c r="E29" s="572">
        <f>D25-D27</f>
        <v>4000984.7317649527</v>
      </c>
      <c r="F29" s="567"/>
      <c r="G29" s="571"/>
      <c r="H29" s="570"/>
    </row>
    <row r="30" spans="1:10" x14ac:dyDescent="0.25">
      <c r="A30" s="555">
        <f t="shared" si="0"/>
        <v>16</v>
      </c>
      <c r="B30" s="554"/>
      <c r="C30" s="560"/>
      <c r="D30" s="560"/>
      <c r="E30" s="567"/>
      <c r="F30" s="567"/>
      <c r="G30" s="565"/>
    </row>
    <row r="31" spans="1:10" x14ac:dyDescent="0.25">
      <c r="A31" s="555">
        <f t="shared" si="0"/>
        <v>17</v>
      </c>
      <c r="B31" s="575" t="s">
        <v>199</v>
      </c>
      <c r="C31" s="576">
        <v>0.21</v>
      </c>
      <c r="D31" s="560"/>
      <c r="E31" s="572">
        <f>-E29*C31</f>
        <v>-840206.79367063998</v>
      </c>
      <c r="F31" s="567"/>
      <c r="G31" s="571"/>
      <c r="H31" s="570"/>
    </row>
    <row r="32" spans="1:10" x14ac:dyDescent="0.25">
      <c r="A32" s="555">
        <f t="shared" si="0"/>
        <v>18</v>
      </c>
      <c r="B32" s="575"/>
      <c r="C32" s="577"/>
      <c r="D32" s="560"/>
      <c r="E32" s="567"/>
      <c r="F32" s="567"/>
      <c r="G32" s="565"/>
      <c r="I32" s="578"/>
      <c r="J32" s="578"/>
    </row>
    <row r="33" spans="1:8" ht="15.75" thickBot="1" x14ac:dyDescent="0.3">
      <c r="A33" s="555">
        <f t="shared" si="0"/>
        <v>19</v>
      </c>
      <c r="B33" s="575" t="s">
        <v>56</v>
      </c>
      <c r="C33" s="577"/>
      <c r="D33" s="560"/>
      <c r="E33" s="579">
        <f>-E29-E31</f>
        <v>-3160777.9380943128</v>
      </c>
      <c r="F33" s="580"/>
      <c r="G33" s="571"/>
      <c r="H33" s="570"/>
    </row>
    <row r="34" spans="1:8" ht="15.75" thickTop="1" x14ac:dyDescent="0.25">
      <c r="A34" s="555"/>
      <c r="B34" s="554"/>
      <c r="C34" s="581"/>
      <c r="D34" s="554"/>
      <c r="E34" s="582"/>
      <c r="F34" s="565"/>
      <c r="G34" s="565"/>
    </row>
    <row r="35" spans="1:8" x14ac:dyDescent="0.25">
      <c r="A35" s="554"/>
      <c r="B35" s="554"/>
      <c r="C35" s="581"/>
      <c r="D35" s="554"/>
      <c r="E35" s="554"/>
    </row>
    <row r="36" spans="1:8" x14ac:dyDescent="0.25">
      <c r="A36" s="554"/>
      <c r="C36" s="570"/>
    </row>
    <row r="37" spans="1:8" x14ac:dyDescent="0.25">
      <c r="A37" s="554"/>
      <c r="C37" s="570"/>
    </row>
    <row r="38" spans="1:8" x14ac:dyDescent="0.25">
      <c r="A38" s="554"/>
      <c r="C38" s="570"/>
    </row>
    <row r="39" spans="1:8" x14ac:dyDescent="0.25">
      <c r="C39" s="570"/>
    </row>
    <row r="40" spans="1:8" x14ac:dyDescent="0.25">
      <c r="C40" s="583"/>
    </row>
    <row r="41" spans="1:8" x14ac:dyDescent="0.25">
      <c r="C41" s="570"/>
    </row>
    <row r="42" spans="1:8" x14ac:dyDescent="0.25">
      <c r="C42" s="570"/>
    </row>
    <row r="43" spans="1:8" x14ac:dyDescent="0.25">
      <c r="C43" s="570"/>
    </row>
    <row r="44" spans="1:8" x14ac:dyDescent="0.25">
      <c r="C44" s="583"/>
    </row>
    <row r="45" spans="1:8" x14ac:dyDescent="0.25">
      <c r="C45" s="570"/>
    </row>
    <row r="46" spans="1:8" x14ac:dyDescent="0.25">
      <c r="C46" s="570"/>
    </row>
    <row r="47" spans="1:8" x14ac:dyDescent="0.25">
      <c r="C47" s="570"/>
    </row>
    <row r="48" spans="1:8" x14ac:dyDescent="0.25">
      <c r="C48" s="570"/>
    </row>
    <row r="49" spans="3:5" x14ac:dyDescent="0.25">
      <c r="C49" s="583"/>
      <c r="D49" s="570"/>
      <c r="E49" s="584"/>
    </row>
    <row r="50" spans="3:5" x14ac:dyDescent="0.25">
      <c r="C50" s="583"/>
      <c r="D50" s="570"/>
      <c r="E50" s="584"/>
    </row>
    <row r="51" spans="3:5" x14ac:dyDescent="0.25">
      <c r="C51" s="583"/>
      <c r="D51" s="570"/>
      <c r="E51" s="584"/>
    </row>
    <row r="52" spans="3:5" x14ac:dyDescent="0.25">
      <c r="C52" s="583"/>
    </row>
    <row r="53" spans="3:5" x14ac:dyDescent="0.25">
      <c r="C53" s="583"/>
    </row>
    <row r="54" spans="3:5" x14ac:dyDescent="0.25">
      <c r="C54" s="583"/>
    </row>
    <row r="55" spans="3:5" x14ac:dyDescent="0.25">
      <c r="C55" s="583"/>
    </row>
    <row r="56" spans="3:5" x14ac:dyDescent="0.25">
      <c r="C56" s="583"/>
    </row>
    <row r="57" spans="3:5" x14ac:dyDescent="0.25">
      <c r="C57" s="583"/>
    </row>
    <row r="58" spans="3:5" x14ac:dyDescent="0.25">
      <c r="C58" s="583"/>
    </row>
    <row r="59" spans="3:5" x14ac:dyDescent="0.25">
      <c r="C59" s="583"/>
    </row>
    <row r="60" spans="3:5" x14ac:dyDescent="0.25">
      <c r="C60" s="583"/>
    </row>
    <row r="61" spans="3:5" x14ac:dyDescent="0.25">
      <c r="C61" s="583"/>
    </row>
    <row r="62" spans="3:5" x14ac:dyDescent="0.25">
      <c r="C62" s="583"/>
    </row>
    <row r="63" spans="3:5" x14ac:dyDescent="0.25">
      <c r="C63" s="583"/>
    </row>
    <row r="64" spans="3:5" x14ac:dyDescent="0.25">
      <c r="C64" s="583"/>
    </row>
    <row r="65" spans="3:3" x14ac:dyDescent="0.25">
      <c r="C65" s="583"/>
    </row>
    <row r="66" spans="3:3" x14ac:dyDescent="0.25">
      <c r="C66" s="583"/>
    </row>
    <row r="67" spans="3:3" x14ac:dyDescent="0.25">
      <c r="C67" s="583"/>
    </row>
    <row r="68" spans="3:3" x14ac:dyDescent="0.25">
      <c r="C68" s="583"/>
    </row>
    <row r="69" spans="3:3" x14ac:dyDescent="0.25">
      <c r="C69" s="583"/>
    </row>
    <row r="70" spans="3:3" x14ac:dyDescent="0.25">
      <c r="C70" s="583"/>
    </row>
    <row r="71" spans="3:3" x14ac:dyDescent="0.25">
      <c r="C71" s="583"/>
    </row>
    <row r="72" spans="3:3" x14ac:dyDescent="0.25">
      <c r="C72" s="583"/>
    </row>
    <row r="73" spans="3:3" x14ac:dyDescent="0.25">
      <c r="C73" s="583"/>
    </row>
    <row r="74" spans="3:3" x14ac:dyDescent="0.25">
      <c r="C74" s="583"/>
    </row>
    <row r="75" spans="3:3" x14ac:dyDescent="0.25">
      <c r="C75" s="583"/>
    </row>
    <row r="76" spans="3:3" x14ac:dyDescent="0.25">
      <c r="C76" s="583"/>
    </row>
    <row r="77" spans="3:3" x14ac:dyDescent="0.25">
      <c r="C77" s="583"/>
    </row>
    <row r="78" spans="3:3" x14ac:dyDescent="0.25">
      <c r="C78" s="583"/>
    </row>
    <row r="79" spans="3:3" x14ac:dyDescent="0.25">
      <c r="C79" s="583"/>
    </row>
    <row r="80" spans="3:3" x14ac:dyDescent="0.25">
      <c r="C80" s="583"/>
    </row>
    <row r="81" spans="3:3" x14ac:dyDescent="0.25">
      <c r="C81" s="583"/>
    </row>
    <row r="82" spans="3:3" x14ac:dyDescent="0.25">
      <c r="C82" s="583"/>
    </row>
    <row r="83" spans="3:3" x14ac:dyDescent="0.25">
      <c r="C83" s="583"/>
    </row>
    <row r="84" spans="3:3" x14ac:dyDescent="0.25">
      <c r="C84" s="583"/>
    </row>
    <row r="85" spans="3:3" x14ac:dyDescent="0.25">
      <c r="C85" s="583"/>
    </row>
    <row r="86" spans="3:3" x14ac:dyDescent="0.25">
      <c r="C86" s="583"/>
    </row>
    <row r="87" spans="3:3" x14ac:dyDescent="0.25">
      <c r="C87" s="583"/>
    </row>
    <row r="88" spans="3:3" x14ac:dyDescent="0.25">
      <c r="C88" s="583"/>
    </row>
    <row r="89" spans="3:3" x14ac:dyDescent="0.25">
      <c r="C89" s="583"/>
    </row>
    <row r="90" spans="3:3" x14ac:dyDescent="0.25">
      <c r="C90" s="583"/>
    </row>
    <row r="91" spans="3:3" x14ac:dyDescent="0.25">
      <c r="C91" s="583"/>
    </row>
    <row r="92" spans="3:3" x14ac:dyDescent="0.25">
      <c r="C92" s="583"/>
    </row>
    <row r="93" spans="3:3" x14ac:dyDescent="0.25">
      <c r="C93" s="583"/>
    </row>
    <row r="94" spans="3:3" x14ac:dyDescent="0.25">
      <c r="C94" s="583"/>
    </row>
    <row r="95" spans="3:3" x14ac:dyDescent="0.25">
      <c r="C95" s="583"/>
    </row>
    <row r="96" spans="3:3" x14ac:dyDescent="0.25">
      <c r="C96" s="583"/>
    </row>
    <row r="97" spans="3:3" x14ac:dyDescent="0.25">
      <c r="C97" s="583"/>
    </row>
    <row r="98" spans="3:3" x14ac:dyDescent="0.25">
      <c r="C98" s="583"/>
    </row>
    <row r="99" spans="3:3" x14ac:dyDescent="0.25">
      <c r="C99" s="583"/>
    </row>
    <row r="100" spans="3:3" x14ac:dyDescent="0.25">
      <c r="C100" s="583"/>
    </row>
    <row r="101" spans="3:3" x14ac:dyDescent="0.25">
      <c r="C101" s="583"/>
    </row>
    <row r="102" spans="3:3" x14ac:dyDescent="0.25">
      <c r="C102" s="583"/>
    </row>
    <row r="103" spans="3:3" x14ac:dyDescent="0.25">
      <c r="C103" s="583"/>
    </row>
    <row r="104" spans="3:3" x14ac:dyDescent="0.25">
      <c r="C104" s="583"/>
    </row>
    <row r="105" spans="3:3" x14ac:dyDescent="0.25">
      <c r="C105" s="583"/>
    </row>
    <row r="106" spans="3:3" x14ac:dyDescent="0.25">
      <c r="C106" s="583"/>
    </row>
    <row r="107" spans="3:3" x14ac:dyDescent="0.25">
      <c r="C107" s="583"/>
    </row>
    <row r="108" spans="3:3" x14ac:dyDescent="0.25">
      <c r="C108" s="583"/>
    </row>
    <row r="109" spans="3:3" x14ac:dyDescent="0.25">
      <c r="C109" s="583"/>
    </row>
    <row r="110" spans="3:3" x14ac:dyDescent="0.25">
      <c r="C110" s="583"/>
    </row>
    <row r="111" spans="3:3" x14ac:dyDescent="0.25">
      <c r="C111" s="583"/>
    </row>
    <row r="112" spans="3:3" x14ac:dyDescent="0.25">
      <c r="C112" s="583"/>
    </row>
    <row r="113" spans="3:3" x14ac:dyDescent="0.25">
      <c r="C113" s="583"/>
    </row>
    <row r="114" spans="3:3" x14ac:dyDescent="0.25">
      <c r="C114" s="583"/>
    </row>
    <row r="115" spans="3:3" x14ac:dyDescent="0.25">
      <c r="C115" s="583"/>
    </row>
    <row r="116" spans="3:3" x14ac:dyDescent="0.25">
      <c r="C116" s="583"/>
    </row>
    <row r="117" spans="3:3" x14ac:dyDescent="0.25">
      <c r="C117" s="583"/>
    </row>
    <row r="118" spans="3:3" x14ac:dyDescent="0.25">
      <c r="C118" s="583"/>
    </row>
    <row r="119" spans="3:3" x14ac:dyDescent="0.25">
      <c r="C119" s="583"/>
    </row>
    <row r="120" spans="3:3" x14ac:dyDescent="0.25">
      <c r="C120" s="583"/>
    </row>
    <row r="121" spans="3:3" x14ac:dyDescent="0.25">
      <c r="C121" s="583"/>
    </row>
    <row r="122" spans="3:3" x14ac:dyDescent="0.25">
      <c r="C122" s="583"/>
    </row>
    <row r="123" spans="3:3" x14ac:dyDescent="0.25">
      <c r="C123" s="583"/>
    </row>
    <row r="124" spans="3:3" x14ac:dyDescent="0.25">
      <c r="C124" s="583"/>
    </row>
    <row r="125" spans="3:3" x14ac:dyDescent="0.25">
      <c r="C125" s="583"/>
    </row>
    <row r="126" spans="3:3" x14ac:dyDescent="0.25">
      <c r="C126" s="583"/>
    </row>
    <row r="127" spans="3:3" x14ac:dyDescent="0.25">
      <c r="C127" s="583"/>
    </row>
    <row r="128" spans="3:3" x14ac:dyDescent="0.25">
      <c r="C128" s="583"/>
    </row>
    <row r="129" spans="3:3" x14ac:dyDescent="0.25">
      <c r="C129" s="583"/>
    </row>
    <row r="130" spans="3:3" x14ac:dyDescent="0.25">
      <c r="C130" s="583"/>
    </row>
    <row r="131" spans="3:3" x14ac:dyDescent="0.25">
      <c r="C131" s="583"/>
    </row>
    <row r="132" spans="3:3" x14ac:dyDescent="0.25">
      <c r="C132" s="583"/>
    </row>
    <row r="133" spans="3:3" x14ac:dyDescent="0.25">
      <c r="C133" s="583"/>
    </row>
    <row r="134" spans="3:3" x14ac:dyDescent="0.25">
      <c r="C134" s="583"/>
    </row>
    <row r="135" spans="3:3" x14ac:dyDescent="0.25">
      <c r="C135" s="583"/>
    </row>
    <row r="136" spans="3:3" x14ac:dyDescent="0.25">
      <c r="C136" s="583"/>
    </row>
    <row r="137" spans="3:3" x14ac:dyDescent="0.25">
      <c r="C137" s="583"/>
    </row>
    <row r="138" spans="3:3" x14ac:dyDescent="0.25">
      <c r="C138" s="583"/>
    </row>
    <row r="139" spans="3:3" x14ac:dyDescent="0.25">
      <c r="C139" s="583"/>
    </row>
    <row r="140" spans="3:3" x14ac:dyDescent="0.25">
      <c r="C140" s="583"/>
    </row>
    <row r="141" spans="3:3" x14ac:dyDescent="0.25">
      <c r="C141" s="583"/>
    </row>
    <row r="142" spans="3:3" x14ac:dyDescent="0.25">
      <c r="C142" s="583"/>
    </row>
    <row r="143" spans="3:3" x14ac:dyDescent="0.25">
      <c r="C143" s="583"/>
    </row>
    <row r="144" spans="3:3" x14ac:dyDescent="0.25">
      <c r="C144" s="583"/>
    </row>
    <row r="145" spans="3:3" x14ac:dyDescent="0.25">
      <c r="C145" s="583"/>
    </row>
    <row r="146" spans="3:3" x14ac:dyDescent="0.25">
      <c r="C146" s="583"/>
    </row>
    <row r="147" spans="3:3" x14ac:dyDescent="0.25">
      <c r="C147" s="583"/>
    </row>
    <row r="148" spans="3:3" x14ac:dyDescent="0.25">
      <c r="C148" s="583"/>
    </row>
    <row r="149" spans="3:3" x14ac:dyDescent="0.25">
      <c r="C149" s="583"/>
    </row>
    <row r="150" spans="3:3" x14ac:dyDescent="0.25">
      <c r="C150" s="583"/>
    </row>
    <row r="151" spans="3:3" x14ac:dyDescent="0.25">
      <c r="C151" s="583"/>
    </row>
    <row r="152" spans="3:3" x14ac:dyDescent="0.25">
      <c r="C152" s="583"/>
    </row>
    <row r="153" spans="3:3" x14ac:dyDescent="0.25">
      <c r="C153" s="583"/>
    </row>
    <row r="154" spans="3:3" x14ac:dyDescent="0.25">
      <c r="C154" s="583"/>
    </row>
    <row r="155" spans="3:3" x14ac:dyDescent="0.25">
      <c r="C155" s="583"/>
    </row>
  </sheetData>
  <mergeCells count="1">
    <mergeCell ref="B4:E4"/>
  </mergeCells>
  <pageMargins left="0.2" right="0.2" top="0.25" bottom="0.2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5"/>
  <sheetViews>
    <sheetView tabSelected="1" topLeftCell="A4" zoomScaleNormal="100" workbookViewId="0">
      <selection activeCell="E27" sqref="E27"/>
    </sheetView>
  </sheetViews>
  <sheetFormatPr defaultColWidth="9.109375" defaultRowHeight="14.25" x14ac:dyDescent="0.2"/>
  <cols>
    <col min="1" max="1" width="5.5546875" style="454" customWidth="1"/>
    <col min="2" max="2" width="64.44140625" style="454" bestFit="1" customWidth="1"/>
    <col min="3" max="3" width="5" style="454" bestFit="1" customWidth="1"/>
    <col min="4" max="4" width="12.44140625" style="454" bestFit="1" customWidth="1"/>
    <col min="5" max="5" width="13.21875" style="454" bestFit="1" customWidth="1"/>
    <col min="6" max="6" width="15" style="454" bestFit="1" customWidth="1"/>
    <col min="7" max="7" width="13.33203125" style="454" bestFit="1" customWidth="1"/>
    <col min="8" max="8" width="15" style="454" bestFit="1" customWidth="1"/>
    <col min="9" max="9" width="15.6640625" style="454" customWidth="1"/>
    <col min="10" max="10" width="16.44140625" style="454" bestFit="1" customWidth="1"/>
    <col min="11" max="11" width="16" style="454" customWidth="1"/>
    <col min="12" max="17" width="9.109375" style="456"/>
    <col min="18" max="18" width="9.33203125" style="456" bestFit="1" customWidth="1"/>
    <col min="19" max="16384" width="9.109375" style="456"/>
  </cols>
  <sheetData>
    <row r="2" spans="1:16" x14ac:dyDescent="0.2">
      <c r="K2" s="455"/>
    </row>
    <row r="3" spans="1:16" x14ac:dyDescent="0.2">
      <c r="K3" s="455"/>
    </row>
    <row r="4" spans="1:16" x14ac:dyDescent="0.2">
      <c r="A4" s="457"/>
      <c r="B4" s="457"/>
      <c r="C4" s="457"/>
      <c r="D4" s="457"/>
      <c r="E4" s="457"/>
      <c r="F4" s="457"/>
      <c r="G4" s="457"/>
      <c r="H4" s="457"/>
      <c r="I4" s="457"/>
      <c r="J4" s="457"/>
      <c r="K4" s="456"/>
    </row>
    <row r="5" spans="1:16" x14ac:dyDescent="0.2">
      <c r="A5" s="458" t="s">
        <v>76</v>
      </c>
      <c r="B5" s="458"/>
      <c r="C5" s="458"/>
      <c r="D5" s="459"/>
      <c r="E5" s="459"/>
      <c r="F5" s="459"/>
      <c r="G5" s="459"/>
      <c r="H5" s="459"/>
      <c r="I5" s="459"/>
      <c r="J5" s="459"/>
      <c r="K5" s="459"/>
    </row>
    <row r="6" spans="1:16" x14ac:dyDescent="0.2">
      <c r="A6" s="459" t="s">
        <v>202</v>
      </c>
      <c r="B6" s="459"/>
      <c r="C6" s="459"/>
      <c r="D6" s="459"/>
      <c r="E6" s="459"/>
      <c r="F6" s="459"/>
      <c r="G6" s="459"/>
      <c r="H6" s="459"/>
      <c r="I6" s="459"/>
      <c r="J6" s="460"/>
      <c r="K6" s="460"/>
    </row>
    <row r="7" spans="1:16" x14ac:dyDescent="0.2">
      <c r="A7" s="459" t="s">
        <v>203</v>
      </c>
      <c r="B7" s="459"/>
      <c r="C7" s="459"/>
      <c r="D7" s="459"/>
      <c r="E7" s="459"/>
      <c r="F7" s="459"/>
      <c r="G7" s="459"/>
      <c r="H7" s="459"/>
      <c r="I7" s="459"/>
      <c r="J7" s="461"/>
      <c r="K7" s="459"/>
    </row>
    <row r="8" spans="1:16" x14ac:dyDescent="0.2">
      <c r="A8" s="459" t="s">
        <v>75</v>
      </c>
      <c r="B8" s="459"/>
      <c r="C8" s="459"/>
      <c r="D8" s="459"/>
      <c r="E8" s="459"/>
      <c r="F8" s="459"/>
      <c r="G8" s="459"/>
      <c r="H8" s="459"/>
      <c r="I8" s="459"/>
      <c r="J8" s="461"/>
      <c r="K8" s="459"/>
    </row>
    <row r="9" spans="1:16" x14ac:dyDescent="0.2">
      <c r="A9" s="459"/>
      <c r="B9" s="459"/>
      <c r="C9" s="459"/>
      <c r="D9" s="459"/>
      <c r="E9" s="459"/>
      <c r="F9" s="459"/>
      <c r="G9" s="459"/>
      <c r="H9" s="459"/>
      <c r="I9" s="459"/>
      <c r="J9" s="462"/>
      <c r="K9" s="459"/>
    </row>
    <row r="10" spans="1:16" x14ac:dyDescent="0.2">
      <c r="A10" s="463"/>
      <c r="B10" s="463"/>
      <c r="C10" s="463"/>
      <c r="D10" s="457"/>
      <c r="E10" s="462"/>
      <c r="F10" s="462"/>
      <c r="G10" s="462"/>
      <c r="H10" s="462"/>
      <c r="I10" s="462"/>
      <c r="J10" s="464"/>
      <c r="K10" s="462"/>
    </row>
    <row r="11" spans="1:16" x14ac:dyDescent="0.2">
      <c r="A11" s="462" t="s">
        <v>52</v>
      </c>
      <c r="B11" s="462"/>
      <c r="C11" s="462"/>
      <c r="D11" s="457"/>
      <c r="E11" s="462"/>
      <c r="F11" s="462" t="s">
        <v>204</v>
      </c>
      <c r="G11" s="462"/>
      <c r="H11" s="462" t="s">
        <v>205</v>
      </c>
      <c r="I11" s="462"/>
      <c r="J11" s="462"/>
      <c r="K11" s="462"/>
    </row>
    <row r="12" spans="1:16" x14ac:dyDescent="0.2">
      <c r="A12" s="465" t="s">
        <v>53</v>
      </c>
      <c r="B12" s="465"/>
      <c r="C12" s="465"/>
      <c r="D12" s="465" t="s">
        <v>206</v>
      </c>
      <c r="E12" s="465" t="s">
        <v>204</v>
      </c>
      <c r="F12" s="465" t="s">
        <v>74</v>
      </c>
      <c r="G12" s="465" t="s">
        <v>205</v>
      </c>
      <c r="H12" s="465" t="s">
        <v>74</v>
      </c>
      <c r="I12" s="464"/>
      <c r="J12" s="464"/>
      <c r="K12" s="464"/>
    </row>
    <row r="13" spans="1:16" x14ac:dyDescent="0.2">
      <c r="A13" s="464"/>
      <c r="B13" s="464"/>
      <c r="C13" s="464"/>
      <c r="D13" s="466" t="s">
        <v>38</v>
      </c>
      <c r="E13" s="466" t="s">
        <v>207</v>
      </c>
      <c r="F13" s="466" t="s">
        <v>208</v>
      </c>
      <c r="G13" s="466" t="s">
        <v>209</v>
      </c>
      <c r="H13" s="466" t="s">
        <v>210</v>
      </c>
      <c r="I13" s="464"/>
      <c r="J13" s="464"/>
      <c r="K13" s="464"/>
      <c r="L13" s="467"/>
      <c r="M13" s="467"/>
      <c r="N13" s="467"/>
      <c r="O13" s="467"/>
      <c r="P13" s="467"/>
    </row>
    <row r="14" spans="1:16" ht="15" x14ac:dyDescent="0.25">
      <c r="A14" s="468">
        <v>1</v>
      </c>
      <c r="B14" s="469" t="s">
        <v>211</v>
      </c>
      <c r="C14" s="414"/>
      <c r="D14" s="470"/>
      <c r="E14" s="471"/>
      <c r="F14" s="471"/>
      <c r="G14" s="471"/>
      <c r="H14" s="471"/>
      <c r="I14" s="471"/>
      <c r="J14" s="471"/>
      <c r="K14" s="472"/>
      <c r="L14" s="467"/>
      <c r="M14" s="467"/>
      <c r="N14" s="467"/>
      <c r="O14" s="467"/>
      <c r="P14" s="467"/>
    </row>
    <row r="15" spans="1:16" ht="15" x14ac:dyDescent="0.25">
      <c r="A15" s="468">
        <f>A14+1</f>
        <v>2</v>
      </c>
      <c r="B15" s="473" t="s">
        <v>257</v>
      </c>
      <c r="C15" s="473"/>
      <c r="D15" s="474">
        <f>'ELEC TY Amort '!O9</f>
        <v>1423784.9999999995</v>
      </c>
      <c r="E15" s="474">
        <f>D15</f>
        <v>1423784.9999999995</v>
      </c>
      <c r="F15" s="474">
        <f>+E15-D15</f>
        <v>0</v>
      </c>
      <c r="G15" s="474">
        <f>'Elec Proforma'!C14</f>
        <v>1575832.6603212098</v>
      </c>
      <c r="H15" s="475">
        <f>G15-E15</f>
        <v>152047.66032121028</v>
      </c>
      <c r="I15" s="476"/>
      <c r="J15" s="471"/>
      <c r="K15" s="472"/>
      <c r="L15" s="467"/>
      <c r="M15" s="467"/>
      <c r="N15" s="467"/>
      <c r="O15" s="467"/>
      <c r="P15" s="467"/>
    </row>
    <row r="16" spans="1:16" ht="15" x14ac:dyDescent="0.25">
      <c r="A16" s="468">
        <f t="shared" ref="A16:A19" si="0">A15+1</f>
        <v>3</v>
      </c>
      <c r="B16" s="477" t="s">
        <v>198</v>
      </c>
      <c r="C16" s="477"/>
      <c r="D16" s="478">
        <f>D15</f>
        <v>1423784.9999999995</v>
      </c>
      <c r="E16" s="478">
        <f>E15</f>
        <v>1423784.9999999995</v>
      </c>
      <c r="F16" s="478">
        <f t="shared" ref="F16:G16" si="1">F15</f>
        <v>0</v>
      </c>
      <c r="G16" s="478">
        <f t="shared" si="1"/>
        <v>1575832.6603212098</v>
      </c>
      <c r="H16" s="478">
        <f>H15</f>
        <v>152047.66032121028</v>
      </c>
      <c r="I16" s="471"/>
      <c r="J16" s="471"/>
      <c r="K16" s="472"/>
      <c r="L16" s="467"/>
      <c r="M16" s="467"/>
      <c r="N16" s="467"/>
      <c r="O16" s="467"/>
      <c r="P16" s="467"/>
    </row>
    <row r="17" spans="1:16" ht="15" x14ac:dyDescent="0.25">
      <c r="A17" s="468">
        <f t="shared" si="0"/>
        <v>4</v>
      </c>
      <c r="D17" s="478"/>
      <c r="E17" s="478"/>
      <c r="F17" s="478"/>
      <c r="G17" s="478"/>
      <c r="H17" s="478"/>
      <c r="I17" s="471"/>
      <c r="J17" s="471"/>
      <c r="K17" s="472"/>
      <c r="L17" s="467"/>
      <c r="M17" s="467"/>
      <c r="N17" s="467"/>
      <c r="O17" s="467"/>
      <c r="P17" s="467"/>
    </row>
    <row r="18" spans="1:16" ht="15" x14ac:dyDescent="0.25">
      <c r="A18" s="468">
        <f t="shared" si="0"/>
        <v>5</v>
      </c>
      <c r="B18" s="477" t="s">
        <v>212</v>
      </c>
      <c r="C18" s="479">
        <v>0.21</v>
      </c>
      <c r="D18" s="480">
        <f>-D16*$C$18</f>
        <v>-298994.84999999992</v>
      </c>
      <c r="E18" s="480">
        <f>-E16*$C$18</f>
        <v>-298994.84999999992</v>
      </c>
      <c r="F18" s="480">
        <f>-F16*$C$18</f>
        <v>0</v>
      </c>
      <c r="G18" s="480">
        <f>-G16*$C$18</f>
        <v>-330924.85866745404</v>
      </c>
      <c r="H18" s="480">
        <f>G18-E18</f>
        <v>-31930.008667454123</v>
      </c>
      <c r="I18" s="471"/>
      <c r="J18" s="471"/>
      <c r="K18" s="472"/>
      <c r="L18" s="467"/>
      <c r="M18" s="467"/>
      <c r="N18" s="467"/>
      <c r="O18" s="467"/>
      <c r="P18" s="467"/>
    </row>
    <row r="19" spans="1:16" ht="16.5" thickBot="1" x14ac:dyDescent="0.3">
      <c r="A19" s="468">
        <f t="shared" si="0"/>
        <v>6</v>
      </c>
      <c r="B19" s="481" t="s">
        <v>56</v>
      </c>
      <c r="C19" s="481"/>
      <c r="D19" s="482">
        <f>-D16-D18</f>
        <v>-1124790.1499999997</v>
      </c>
      <c r="E19" s="482">
        <f t="shared" ref="E19:G19" si="2">-E16-E18</f>
        <v>-1124790.1499999997</v>
      </c>
      <c r="F19" s="482">
        <f t="shared" si="2"/>
        <v>0</v>
      </c>
      <c r="G19" s="482">
        <f t="shared" si="2"/>
        <v>-1244907.8016537558</v>
      </c>
      <c r="H19" s="482">
        <f>-H16-H18</f>
        <v>-120117.65165375615</v>
      </c>
      <c r="I19" s="7"/>
      <c r="J19" s="483"/>
      <c r="K19" s="483"/>
      <c r="L19" s="467"/>
      <c r="M19" s="467"/>
      <c r="N19" s="467"/>
      <c r="O19" s="467"/>
      <c r="P19" s="467"/>
    </row>
    <row r="20" spans="1:16" ht="15.75" thickTop="1" x14ac:dyDescent="0.25">
      <c r="A20" s="468"/>
      <c r="B20" s="468"/>
      <c r="C20" s="468"/>
      <c r="D20" s="484"/>
      <c r="E20" s="485"/>
      <c r="F20" s="486"/>
      <c r="G20" s="486"/>
      <c r="H20" s="486"/>
      <c r="I20" s="486"/>
      <c r="J20" s="486"/>
      <c r="K20" s="487"/>
      <c r="L20" s="467"/>
      <c r="M20" s="467"/>
      <c r="N20" s="467"/>
      <c r="O20" s="467"/>
      <c r="P20" s="467"/>
    </row>
    <row r="21" spans="1:16" ht="15" x14ac:dyDescent="0.25">
      <c r="A21" s="468"/>
      <c r="B21" s="468"/>
      <c r="C21" s="468"/>
      <c r="D21" s="488"/>
      <c r="E21" s="489"/>
      <c r="F21" s="490"/>
      <c r="G21" s="489"/>
      <c r="H21" s="489"/>
      <c r="I21" s="489"/>
      <c r="J21" s="489"/>
      <c r="K21" s="489"/>
      <c r="L21" s="491"/>
      <c r="M21" s="491"/>
      <c r="N21" s="491"/>
      <c r="O21" s="491"/>
      <c r="P21" s="467"/>
    </row>
    <row r="22" spans="1:16" ht="15" x14ac:dyDescent="0.25">
      <c r="A22" s="468"/>
      <c r="B22" s="468"/>
      <c r="C22" s="468"/>
      <c r="D22" s="488"/>
      <c r="E22" s="489"/>
      <c r="F22" s="490"/>
      <c r="G22" s="489"/>
      <c r="H22" s="489"/>
      <c r="I22" s="489"/>
      <c r="J22" s="489"/>
      <c r="K22" s="490"/>
      <c r="L22" s="467"/>
      <c r="M22" s="467"/>
      <c r="N22" s="467"/>
      <c r="O22" s="467"/>
      <c r="P22" s="467"/>
    </row>
    <row r="23" spans="1:16" customFormat="1" ht="15" x14ac:dyDescent="0.2">
      <c r="I23" s="450"/>
      <c r="J23" s="7"/>
      <c r="K23" s="7"/>
      <c r="L23" s="7"/>
      <c r="M23" s="7"/>
      <c r="N23" s="7"/>
      <c r="O23" s="7"/>
      <c r="P23" s="7"/>
    </row>
    <row r="24" spans="1:16" customFormat="1" ht="15" x14ac:dyDescent="0.2">
      <c r="I24" s="450"/>
      <c r="J24" s="7"/>
      <c r="K24" s="7"/>
      <c r="L24" s="7"/>
      <c r="M24" s="7"/>
      <c r="N24" s="7"/>
      <c r="O24" s="7"/>
      <c r="P24" s="7"/>
    </row>
    <row r="25" spans="1:16" customFormat="1" ht="15" x14ac:dyDescent="0.2">
      <c r="I25" s="450"/>
      <c r="J25" s="7"/>
      <c r="K25" s="7"/>
      <c r="L25" s="7"/>
      <c r="M25" s="7"/>
      <c r="N25" s="7"/>
      <c r="O25" s="7"/>
      <c r="P25" s="7"/>
    </row>
    <row r="26" spans="1:16" customFormat="1" ht="15" x14ac:dyDescent="0.2">
      <c r="I26" s="450"/>
      <c r="J26" s="7"/>
      <c r="K26" s="7"/>
      <c r="L26" s="7"/>
      <c r="M26" s="7"/>
      <c r="N26" s="7"/>
      <c r="O26" s="7"/>
      <c r="P26" s="7"/>
    </row>
    <row r="27" spans="1:16" customFormat="1" ht="15" x14ac:dyDescent="0.2">
      <c r="I27" s="585"/>
    </row>
    <row r="28" spans="1:16" ht="15.75" x14ac:dyDescent="0.25">
      <c r="A28" s="468"/>
      <c r="B28"/>
      <c r="C28"/>
      <c r="D28"/>
      <c r="E28"/>
      <c r="F28"/>
      <c r="G28"/>
      <c r="H28"/>
      <c r="I28" s="586"/>
      <c r="J28" s="489"/>
      <c r="K28" s="485"/>
    </row>
    <row r="29" spans="1:16" ht="15.75" x14ac:dyDescent="0.25">
      <c r="A29" s="468"/>
      <c r="B29"/>
      <c r="C29"/>
      <c r="D29"/>
      <c r="E29"/>
      <c r="F29"/>
      <c r="G29"/>
      <c r="H29"/>
      <c r="I29" s="586"/>
      <c r="J29" s="489"/>
      <c r="K29" s="489"/>
    </row>
    <row r="30" spans="1:16" ht="15.75" x14ac:dyDescent="0.25">
      <c r="A30" s="468"/>
      <c r="B30"/>
      <c r="C30"/>
      <c r="D30"/>
      <c r="E30"/>
      <c r="F30"/>
      <c r="G30"/>
      <c r="H30"/>
      <c r="I30" s="587"/>
      <c r="J30" s="492"/>
      <c r="K30" s="493"/>
    </row>
    <row r="31" spans="1:16" ht="15.75" x14ac:dyDescent="0.25">
      <c r="A31" s="468"/>
      <c r="B31"/>
      <c r="C31"/>
      <c r="D31"/>
      <c r="E31"/>
      <c r="F31"/>
      <c r="G31"/>
      <c r="H31"/>
      <c r="I31" s="492"/>
      <c r="J31" s="494"/>
      <c r="K31" s="495"/>
    </row>
    <row r="32" spans="1:16" ht="15.75" x14ac:dyDescent="0.25">
      <c r="A32" s="468"/>
      <c r="B32"/>
      <c r="C32"/>
      <c r="D32"/>
      <c r="E32"/>
      <c r="F32"/>
      <c r="G32"/>
      <c r="H32"/>
      <c r="I32" s="492"/>
      <c r="J32" s="492"/>
      <c r="K32" s="496"/>
    </row>
    <row r="33" spans="2:18" x14ac:dyDescent="0.2">
      <c r="B33" s="588"/>
      <c r="C33" s="588"/>
      <c r="D33" s="483"/>
      <c r="E33" s="483"/>
      <c r="F33" s="483"/>
      <c r="G33" s="483"/>
      <c r="H33" s="483"/>
      <c r="I33" s="483"/>
      <c r="J33" s="483"/>
      <c r="K33" s="483"/>
    </row>
    <row r="34" spans="2:18" x14ac:dyDescent="0.2">
      <c r="B34" s="588"/>
      <c r="C34" s="588"/>
      <c r="D34" s="588"/>
      <c r="E34" s="588"/>
      <c r="F34" s="588"/>
      <c r="G34" s="588"/>
      <c r="H34" s="588"/>
      <c r="I34" s="588"/>
      <c r="J34" s="588"/>
      <c r="K34" s="588"/>
    </row>
    <row r="35" spans="2:18" x14ac:dyDescent="0.2">
      <c r="R35" s="498"/>
    </row>
  </sheetData>
  <pageMargins left="0.56999999999999995" right="0.51" top="1" bottom="1" header="0.5" footer="0.5"/>
  <pageSetup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zoomScaleNormal="100" workbookViewId="0">
      <selection activeCell="D24" sqref="D24"/>
    </sheetView>
  </sheetViews>
  <sheetFormatPr defaultRowHeight="12.75" x14ac:dyDescent="0.2"/>
  <cols>
    <col min="1" max="1" width="5.44140625" style="3" bestFit="1" customWidth="1"/>
    <col min="2" max="2" width="75.44140625" style="3" customWidth="1"/>
    <col min="3" max="3" width="20.109375" style="3" bestFit="1" customWidth="1"/>
    <col min="4" max="4" width="15.33203125" style="3" customWidth="1"/>
    <col min="5" max="5" width="10.88671875" style="3" bestFit="1" customWidth="1"/>
    <col min="6" max="6" width="5.44140625" style="3" customWidth="1"/>
    <col min="7" max="7" width="46.6640625" style="3" customWidth="1"/>
    <col min="8" max="8" width="14.33203125" style="3" bestFit="1" customWidth="1"/>
    <col min="9" max="9" width="10.21875" style="3" bestFit="1" customWidth="1"/>
    <col min="10" max="10" width="10.44140625" style="3" bestFit="1" customWidth="1"/>
    <col min="11" max="256" width="8.88671875" style="3"/>
    <col min="257" max="257" width="5.44140625" style="3" bestFit="1" customWidth="1"/>
    <col min="258" max="258" width="69.44140625" style="3" customWidth="1"/>
    <col min="259" max="259" width="12.88671875" style="3" bestFit="1" customWidth="1"/>
    <col min="260" max="260" width="13.109375" style="3" customWidth="1"/>
    <col min="261" max="261" width="12.6640625" style="3" customWidth="1"/>
    <col min="262" max="262" width="13.44140625" style="3" customWidth="1"/>
    <col min="263" max="512" width="8.88671875" style="3"/>
    <col min="513" max="513" width="5.44140625" style="3" bestFit="1" customWidth="1"/>
    <col min="514" max="514" width="69.44140625" style="3" customWidth="1"/>
    <col min="515" max="515" width="12.88671875" style="3" bestFit="1" customWidth="1"/>
    <col min="516" max="516" width="13.109375" style="3" customWidth="1"/>
    <col min="517" max="517" width="12.6640625" style="3" customWidth="1"/>
    <col min="518" max="518" width="13.44140625" style="3" customWidth="1"/>
    <col min="519" max="768" width="8.88671875" style="3"/>
    <col min="769" max="769" width="5.44140625" style="3" bestFit="1" customWidth="1"/>
    <col min="770" max="770" width="69.44140625" style="3" customWidth="1"/>
    <col min="771" max="771" width="12.88671875" style="3" bestFit="1" customWidth="1"/>
    <col min="772" max="772" width="13.109375" style="3" customWidth="1"/>
    <col min="773" max="773" width="12.6640625" style="3" customWidth="1"/>
    <col min="774" max="774" width="13.44140625" style="3" customWidth="1"/>
    <col min="775" max="1024" width="8.88671875" style="3"/>
    <col min="1025" max="1025" width="5.44140625" style="3" bestFit="1" customWidth="1"/>
    <col min="1026" max="1026" width="69.44140625" style="3" customWidth="1"/>
    <col min="1027" max="1027" width="12.88671875" style="3" bestFit="1" customWidth="1"/>
    <col min="1028" max="1028" width="13.109375" style="3" customWidth="1"/>
    <col min="1029" max="1029" width="12.6640625" style="3" customWidth="1"/>
    <col min="1030" max="1030" width="13.44140625" style="3" customWidth="1"/>
    <col min="1031" max="1280" width="8.88671875" style="3"/>
    <col min="1281" max="1281" width="5.44140625" style="3" bestFit="1" customWidth="1"/>
    <col min="1282" max="1282" width="69.44140625" style="3" customWidth="1"/>
    <col min="1283" max="1283" width="12.88671875" style="3" bestFit="1" customWidth="1"/>
    <col min="1284" max="1284" width="13.109375" style="3" customWidth="1"/>
    <col min="1285" max="1285" width="12.6640625" style="3" customWidth="1"/>
    <col min="1286" max="1286" width="13.44140625" style="3" customWidth="1"/>
    <col min="1287" max="1536" width="8.88671875" style="3"/>
    <col min="1537" max="1537" width="5.44140625" style="3" bestFit="1" customWidth="1"/>
    <col min="1538" max="1538" width="69.44140625" style="3" customWidth="1"/>
    <col min="1539" max="1539" width="12.88671875" style="3" bestFit="1" customWidth="1"/>
    <col min="1540" max="1540" width="13.109375" style="3" customWidth="1"/>
    <col min="1541" max="1541" width="12.6640625" style="3" customWidth="1"/>
    <col min="1542" max="1542" width="13.44140625" style="3" customWidth="1"/>
    <col min="1543" max="1792" width="8.88671875" style="3"/>
    <col min="1793" max="1793" width="5.44140625" style="3" bestFit="1" customWidth="1"/>
    <col min="1794" max="1794" width="69.44140625" style="3" customWidth="1"/>
    <col min="1795" max="1795" width="12.88671875" style="3" bestFit="1" customWidth="1"/>
    <col min="1796" max="1796" width="13.109375" style="3" customWidth="1"/>
    <col min="1797" max="1797" width="12.6640625" style="3" customWidth="1"/>
    <col min="1798" max="1798" width="13.44140625" style="3" customWidth="1"/>
    <col min="1799" max="2048" width="8.88671875" style="3"/>
    <col min="2049" max="2049" width="5.44140625" style="3" bestFit="1" customWidth="1"/>
    <col min="2050" max="2050" width="69.44140625" style="3" customWidth="1"/>
    <col min="2051" max="2051" width="12.88671875" style="3" bestFit="1" customWidth="1"/>
    <col min="2052" max="2052" width="13.109375" style="3" customWidth="1"/>
    <col min="2053" max="2053" width="12.6640625" style="3" customWidth="1"/>
    <col min="2054" max="2054" width="13.44140625" style="3" customWidth="1"/>
    <col min="2055" max="2304" width="8.88671875" style="3"/>
    <col min="2305" max="2305" width="5.44140625" style="3" bestFit="1" customWidth="1"/>
    <col min="2306" max="2306" width="69.44140625" style="3" customWidth="1"/>
    <col min="2307" max="2307" width="12.88671875" style="3" bestFit="1" customWidth="1"/>
    <col min="2308" max="2308" width="13.109375" style="3" customWidth="1"/>
    <col min="2309" max="2309" width="12.6640625" style="3" customWidth="1"/>
    <col min="2310" max="2310" width="13.44140625" style="3" customWidth="1"/>
    <col min="2311" max="2560" width="8.88671875" style="3"/>
    <col min="2561" max="2561" width="5.44140625" style="3" bestFit="1" customWidth="1"/>
    <col min="2562" max="2562" width="69.44140625" style="3" customWidth="1"/>
    <col min="2563" max="2563" width="12.88671875" style="3" bestFit="1" customWidth="1"/>
    <col min="2564" max="2564" width="13.109375" style="3" customWidth="1"/>
    <col min="2565" max="2565" width="12.6640625" style="3" customWidth="1"/>
    <col min="2566" max="2566" width="13.44140625" style="3" customWidth="1"/>
    <col min="2567" max="2816" width="8.88671875" style="3"/>
    <col min="2817" max="2817" width="5.44140625" style="3" bestFit="1" customWidth="1"/>
    <col min="2818" max="2818" width="69.44140625" style="3" customWidth="1"/>
    <col min="2819" max="2819" width="12.88671875" style="3" bestFit="1" customWidth="1"/>
    <col min="2820" max="2820" width="13.109375" style="3" customWidth="1"/>
    <col min="2821" max="2821" width="12.6640625" style="3" customWidth="1"/>
    <col min="2822" max="2822" width="13.44140625" style="3" customWidth="1"/>
    <col min="2823" max="3072" width="8.88671875" style="3"/>
    <col min="3073" max="3073" width="5.44140625" style="3" bestFit="1" customWidth="1"/>
    <col min="3074" max="3074" width="69.44140625" style="3" customWidth="1"/>
    <col min="3075" max="3075" width="12.88671875" style="3" bestFit="1" customWidth="1"/>
    <col min="3076" max="3076" width="13.109375" style="3" customWidth="1"/>
    <col min="3077" max="3077" width="12.6640625" style="3" customWidth="1"/>
    <col min="3078" max="3078" width="13.44140625" style="3" customWidth="1"/>
    <col min="3079" max="3328" width="8.88671875" style="3"/>
    <col min="3329" max="3329" width="5.44140625" style="3" bestFit="1" customWidth="1"/>
    <col min="3330" max="3330" width="69.44140625" style="3" customWidth="1"/>
    <col min="3331" max="3331" width="12.88671875" style="3" bestFit="1" customWidth="1"/>
    <col min="3332" max="3332" width="13.109375" style="3" customWidth="1"/>
    <col min="3333" max="3333" width="12.6640625" style="3" customWidth="1"/>
    <col min="3334" max="3334" width="13.44140625" style="3" customWidth="1"/>
    <col min="3335" max="3584" width="8.88671875" style="3"/>
    <col min="3585" max="3585" width="5.44140625" style="3" bestFit="1" customWidth="1"/>
    <col min="3586" max="3586" width="69.44140625" style="3" customWidth="1"/>
    <col min="3587" max="3587" width="12.88671875" style="3" bestFit="1" customWidth="1"/>
    <col min="3588" max="3588" width="13.109375" style="3" customWidth="1"/>
    <col min="3589" max="3589" width="12.6640625" style="3" customWidth="1"/>
    <col min="3590" max="3590" width="13.44140625" style="3" customWidth="1"/>
    <col min="3591" max="3840" width="8.88671875" style="3"/>
    <col min="3841" max="3841" width="5.44140625" style="3" bestFit="1" customWidth="1"/>
    <col min="3842" max="3842" width="69.44140625" style="3" customWidth="1"/>
    <col min="3843" max="3843" width="12.88671875" style="3" bestFit="1" customWidth="1"/>
    <col min="3844" max="3844" width="13.109375" style="3" customWidth="1"/>
    <col min="3845" max="3845" width="12.6640625" style="3" customWidth="1"/>
    <col min="3846" max="3846" width="13.44140625" style="3" customWidth="1"/>
    <col min="3847" max="4096" width="8.88671875" style="3"/>
    <col min="4097" max="4097" width="5.44140625" style="3" bestFit="1" customWidth="1"/>
    <col min="4098" max="4098" width="69.44140625" style="3" customWidth="1"/>
    <col min="4099" max="4099" width="12.88671875" style="3" bestFit="1" customWidth="1"/>
    <col min="4100" max="4100" width="13.109375" style="3" customWidth="1"/>
    <col min="4101" max="4101" width="12.6640625" style="3" customWidth="1"/>
    <col min="4102" max="4102" width="13.44140625" style="3" customWidth="1"/>
    <col min="4103" max="4352" width="8.88671875" style="3"/>
    <col min="4353" max="4353" width="5.44140625" style="3" bestFit="1" customWidth="1"/>
    <col min="4354" max="4354" width="69.44140625" style="3" customWidth="1"/>
    <col min="4355" max="4355" width="12.88671875" style="3" bestFit="1" customWidth="1"/>
    <col min="4356" max="4356" width="13.109375" style="3" customWidth="1"/>
    <col min="4357" max="4357" width="12.6640625" style="3" customWidth="1"/>
    <col min="4358" max="4358" width="13.44140625" style="3" customWidth="1"/>
    <col min="4359" max="4608" width="8.88671875" style="3"/>
    <col min="4609" max="4609" width="5.44140625" style="3" bestFit="1" customWidth="1"/>
    <col min="4610" max="4610" width="69.44140625" style="3" customWidth="1"/>
    <col min="4611" max="4611" width="12.88671875" style="3" bestFit="1" customWidth="1"/>
    <col min="4612" max="4612" width="13.109375" style="3" customWidth="1"/>
    <col min="4613" max="4613" width="12.6640625" style="3" customWidth="1"/>
    <col min="4614" max="4614" width="13.44140625" style="3" customWidth="1"/>
    <col min="4615" max="4864" width="8.88671875" style="3"/>
    <col min="4865" max="4865" width="5.44140625" style="3" bestFit="1" customWidth="1"/>
    <col min="4866" max="4866" width="69.44140625" style="3" customWidth="1"/>
    <col min="4867" max="4867" width="12.88671875" style="3" bestFit="1" customWidth="1"/>
    <col min="4868" max="4868" width="13.109375" style="3" customWidth="1"/>
    <col min="4869" max="4869" width="12.6640625" style="3" customWidth="1"/>
    <col min="4870" max="4870" width="13.44140625" style="3" customWidth="1"/>
    <col min="4871" max="5120" width="8.88671875" style="3"/>
    <col min="5121" max="5121" width="5.44140625" style="3" bestFit="1" customWidth="1"/>
    <col min="5122" max="5122" width="69.44140625" style="3" customWidth="1"/>
    <col min="5123" max="5123" width="12.88671875" style="3" bestFit="1" customWidth="1"/>
    <col min="5124" max="5124" width="13.109375" style="3" customWidth="1"/>
    <col min="5125" max="5125" width="12.6640625" style="3" customWidth="1"/>
    <col min="5126" max="5126" width="13.44140625" style="3" customWidth="1"/>
    <col min="5127" max="5376" width="8.88671875" style="3"/>
    <col min="5377" max="5377" width="5.44140625" style="3" bestFit="1" customWidth="1"/>
    <col min="5378" max="5378" width="69.44140625" style="3" customWidth="1"/>
    <col min="5379" max="5379" width="12.88671875" style="3" bestFit="1" customWidth="1"/>
    <col min="5380" max="5380" width="13.109375" style="3" customWidth="1"/>
    <col min="5381" max="5381" width="12.6640625" style="3" customWidth="1"/>
    <col min="5382" max="5382" width="13.44140625" style="3" customWidth="1"/>
    <col min="5383" max="5632" width="8.88671875" style="3"/>
    <col min="5633" max="5633" width="5.44140625" style="3" bestFit="1" customWidth="1"/>
    <col min="5634" max="5634" width="69.44140625" style="3" customWidth="1"/>
    <col min="5635" max="5635" width="12.88671875" style="3" bestFit="1" customWidth="1"/>
    <col min="5636" max="5636" width="13.109375" style="3" customWidth="1"/>
    <col min="5637" max="5637" width="12.6640625" style="3" customWidth="1"/>
    <col min="5638" max="5638" width="13.44140625" style="3" customWidth="1"/>
    <col min="5639" max="5888" width="8.88671875" style="3"/>
    <col min="5889" max="5889" width="5.44140625" style="3" bestFit="1" customWidth="1"/>
    <col min="5890" max="5890" width="69.44140625" style="3" customWidth="1"/>
    <col min="5891" max="5891" width="12.88671875" style="3" bestFit="1" customWidth="1"/>
    <col min="5892" max="5892" width="13.109375" style="3" customWidth="1"/>
    <col min="5893" max="5893" width="12.6640625" style="3" customWidth="1"/>
    <col min="5894" max="5894" width="13.44140625" style="3" customWidth="1"/>
    <col min="5895" max="6144" width="8.88671875" style="3"/>
    <col min="6145" max="6145" width="5.44140625" style="3" bestFit="1" customWidth="1"/>
    <col min="6146" max="6146" width="69.44140625" style="3" customWidth="1"/>
    <col min="6147" max="6147" width="12.88671875" style="3" bestFit="1" customWidth="1"/>
    <col min="6148" max="6148" width="13.109375" style="3" customWidth="1"/>
    <col min="6149" max="6149" width="12.6640625" style="3" customWidth="1"/>
    <col min="6150" max="6150" width="13.44140625" style="3" customWidth="1"/>
    <col min="6151" max="6400" width="8.88671875" style="3"/>
    <col min="6401" max="6401" width="5.44140625" style="3" bestFit="1" customWidth="1"/>
    <col min="6402" max="6402" width="69.44140625" style="3" customWidth="1"/>
    <col min="6403" max="6403" width="12.88671875" style="3" bestFit="1" customWidth="1"/>
    <col min="6404" max="6404" width="13.109375" style="3" customWidth="1"/>
    <col min="6405" max="6405" width="12.6640625" style="3" customWidth="1"/>
    <col min="6406" max="6406" width="13.44140625" style="3" customWidth="1"/>
    <col min="6407" max="6656" width="8.88671875" style="3"/>
    <col min="6657" max="6657" width="5.44140625" style="3" bestFit="1" customWidth="1"/>
    <col min="6658" max="6658" width="69.44140625" style="3" customWidth="1"/>
    <col min="6659" max="6659" width="12.88671875" style="3" bestFit="1" customWidth="1"/>
    <col min="6660" max="6660" width="13.109375" style="3" customWidth="1"/>
    <col min="6661" max="6661" width="12.6640625" style="3" customWidth="1"/>
    <col min="6662" max="6662" width="13.44140625" style="3" customWidth="1"/>
    <col min="6663" max="6912" width="8.88671875" style="3"/>
    <col min="6913" max="6913" width="5.44140625" style="3" bestFit="1" customWidth="1"/>
    <col min="6914" max="6914" width="69.44140625" style="3" customWidth="1"/>
    <col min="6915" max="6915" width="12.88671875" style="3" bestFit="1" customWidth="1"/>
    <col min="6916" max="6916" width="13.109375" style="3" customWidth="1"/>
    <col min="6917" max="6917" width="12.6640625" style="3" customWidth="1"/>
    <col min="6918" max="6918" width="13.44140625" style="3" customWidth="1"/>
    <col min="6919" max="7168" width="8.88671875" style="3"/>
    <col min="7169" max="7169" width="5.44140625" style="3" bestFit="1" customWidth="1"/>
    <col min="7170" max="7170" width="69.44140625" style="3" customWidth="1"/>
    <col min="7171" max="7171" width="12.88671875" style="3" bestFit="1" customWidth="1"/>
    <col min="7172" max="7172" width="13.109375" style="3" customWidth="1"/>
    <col min="7173" max="7173" width="12.6640625" style="3" customWidth="1"/>
    <col min="7174" max="7174" width="13.44140625" style="3" customWidth="1"/>
    <col min="7175" max="7424" width="8.88671875" style="3"/>
    <col min="7425" max="7425" width="5.44140625" style="3" bestFit="1" customWidth="1"/>
    <col min="7426" max="7426" width="69.44140625" style="3" customWidth="1"/>
    <col min="7427" max="7427" width="12.88671875" style="3" bestFit="1" customWidth="1"/>
    <col min="7428" max="7428" width="13.109375" style="3" customWidth="1"/>
    <col min="7429" max="7429" width="12.6640625" style="3" customWidth="1"/>
    <col min="7430" max="7430" width="13.44140625" style="3" customWidth="1"/>
    <col min="7431" max="7680" width="8.88671875" style="3"/>
    <col min="7681" max="7681" width="5.44140625" style="3" bestFit="1" customWidth="1"/>
    <col min="7682" max="7682" width="69.44140625" style="3" customWidth="1"/>
    <col min="7683" max="7683" width="12.88671875" style="3" bestFit="1" customWidth="1"/>
    <col min="7684" max="7684" width="13.109375" style="3" customWidth="1"/>
    <col min="7685" max="7685" width="12.6640625" style="3" customWidth="1"/>
    <col min="7686" max="7686" width="13.44140625" style="3" customWidth="1"/>
    <col min="7687" max="7936" width="8.88671875" style="3"/>
    <col min="7937" max="7937" width="5.44140625" style="3" bestFit="1" customWidth="1"/>
    <col min="7938" max="7938" width="69.44140625" style="3" customWidth="1"/>
    <col min="7939" max="7939" width="12.88671875" style="3" bestFit="1" customWidth="1"/>
    <col min="7940" max="7940" width="13.109375" style="3" customWidth="1"/>
    <col min="7941" max="7941" width="12.6640625" style="3" customWidth="1"/>
    <col min="7942" max="7942" width="13.44140625" style="3" customWidth="1"/>
    <col min="7943" max="8192" width="8.88671875" style="3"/>
    <col min="8193" max="8193" width="5.44140625" style="3" bestFit="1" customWidth="1"/>
    <col min="8194" max="8194" width="69.44140625" style="3" customWidth="1"/>
    <col min="8195" max="8195" width="12.88671875" style="3" bestFit="1" customWidth="1"/>
    <col min="8196" max="8196" width="13.109375" style="3" customWidth="1"/>
    <col min="8197" max="8197" width="12.6640625" style="3" customWidth="1"/>
    <col min="8198" max="8198" width="13.44140625" style="3" customWidth="1"/>
    <col min="8199" max="8448" width="8.88671875" style="3"/>
    <col min="8449" max="8449" width="5.44140625" style="3" bestFit="1" customWidth="1"/>
    <col min="8450" max="8450" width="69.44140625" style="3" customWidth="1"/>
    <col min="8451" max="8451" width="12.88671875" style="3" bestFit="1" customWidth="1"/>
    <col min="8452" max="8452" width="13.109375" style="3" customWidth="1"/>
    <col min="8453" max="8453" width="12.6640625" style="3" customWidth="1"/>
    <col min="8454" max="8454" width="13.44140625" style="3" customWidth="1"/>
    <col min="8455" max="8704" width="8.88671875" style="3"/>
    <col min="8705" max="8705" width="5.44140625" style="3" bestFit="1" customWidth="1"/>
    <col min="8706" max="8706" width="69.44140625" style="3" customWidth="1"/>
    <col min="8707" max="8707" width="12.88671875" style="3" bestFit="1" customWidth="1"/>
    <col min="8708" max="8708" width="13.109375" style="3" customWidth="1"/>
    <col min="8709" max="8709" width="12.6640625" style="3" customWidth="1"/>
    <col min="8710" max="8710" width="13.44140625" style="3" customWidth="1"/>
    <col min="8711" max="8960" width="8.88671875" style="3"/>
    <col min="8961" max="8961" width="5.44140625" style="3" bestFit="1" customWidth="1"/>
    <col min="8962" max="8962" width="69.44140625" style="3" customWidth="1"/>
    <col min="8963" max="8963" width="12.88671875" style="3" bestFit="1" customWidth="1"/>
    <col min="8964" max="8964" width="13.109375" style="3" customWidth="1"/>
    <col min="8965" max="8965" width="12.6640625" style="3" customWidth="1"/>
    <col min="8966" max="8966" width="13.44140625" style="3" customWidth="1"/>
    <col min="8967" max="9216" width="8.88671875" style="3"/>
    <col min="9217" max="9217" width="5.44140625" style="3" bestFit="1" customWidth="1"/>
    <col min="9218" max="9218" width="69.44140625" style="3" customWidth="1"/>
    <col min="9219" max="9219" width="12.88671875" style="3" bestFit="1" customWidth="1"/>
    <col min="9220" max="9220" width="13.109375" style="3" customWidth="1"/>
    <col min="9221" max="9221" width="12.6640625" style="3" customWidth="1"/>
    <col min="9222" max="9222" width="13.44140625" style="3" customWidth="1"/>
    <col min="9223" max="9472" width="8.88671875" style="3"/>
    <col min="9473" max="9473" width="5.44140625" style="3" bestFit="1" customWidth="1"/>
    <col min="9474" max="9474" width="69.44140625" style="3" customWidth="1"/>
    <col min="9475" max="9475" width="12.88671875" style="3" bestFit="1" customWidth="1"/>
    <col min="9476" max="9476" width="13.109375" style="3" customWidth="1"/>
    <col min="9477" max="9477" width="12.6640625" style="3" customWidth="1"/>
    <col min="9478" max="9478" width="13.44140625" style="3" customWidth="1"/>
    <col min="9479" max="9728" width="8.88671875" style="3"/>
    <col min="9729" max="9729" width="5.44140625" style="3" bestFit="1" customWidth="1"/>
    <col min="9730" max="9730" width="69.44140625" style="3" customWidth="1"/>
    <col min="9731" max="9731" width="12.88671875" style="3" bestFit="1" customWidth="1"/>
    <col min="9732" max="9732" width="13.109375" style="3" customWidth="1"/>
    <col min="9733" max="9733" width="12.6640625" style="3" customWidth="1"/>
    <col min="9734" max="9734" width="13.44140625" style="3" customWidth="1"/>
    <col min="9735" max="9984" width="8.88671875" style="3"/>
    <col min="9985" max="9985" width="5.44140625" style="3" bestFit="1" customWidth="1"/>
    <col min="9986" max="9986" width="69.44140625" style="3" customWidth="1"/>
    <col min="9987" max="9987" width="12.88671875" style="3" bestFit="1" customWidth="1"/>
    <col min="9988" max="9988" width="13.109375" style="3" customWidth="1"/>
    <col min="9989" max="9989" width="12.6640625" style="3" customWidth="1"/>
    <col min="9990" max="9990" width="13.44140625" style="3" customWidth="1"/>
    <col min="9991" max="10240" width="8.88671875" style="3"/>
    <col min="10241" max="10241" width="5.44140625" style="3" bestFit="1" customWidth="1"/>
    <col min="10242" max="10242" width="69.44140625" style="3" customWidth="1"/>
    <col min="10243" max="10243" width="12.88671875" style="3" bestFit="1" customWidth="1"/>
    <col min="10244" max="10244" width="13.109375" style="3" customWidth="1"/>
    <col min="10245" max="10245" width="12.6640625" style="3" customWidth="1"/>
    <col min="10246" max="10246" width="13.44140625" style="3" customWidth="1"/>
    <col min="10247" max="10496" width="8.88671875" style="3"/>
    <col min="10497" max="10497" width="5.44140625" style="3" bestFit="1" customWidth="1"/>
    <col min="10498" max="10498" width="69.44140625" style="3" customWidth="1"/>
    <col min="10499" max="10499" width="12.88671875" style="3" bestFit="1" customWidth="1"/>
    <col min="10500" max="10500" width="13.109375" style="3" customWidth="1"/>
    <col min="10501" max="10501" width="12.6640625" style="3" customWidth="1"/>
    <col min="10502" max="10502" width="13.44140625" style="3" customWidth="1"/>
    <col min="10503" max="10752" width="8.88671875" style="3"/>
    <col min="10753" max="10753" width="5.44140625" style="3" bestFit="1" customWidth="1"/>
    <col min="10754" max="10754" width="69.44140625" style="3" customWidth="1"/>
    <col min="10755" max="10755" width="12.88671875" style="3" bestFit="1" customWidth="1"/>
    <col min="10756" max="10756" width="13.109375" style="3" customWidth="1"/>
    <col min="10757" max="10757" width="12.6640625" style="3" customWidth="1"/>
    <col min="10758" max="10758" width="13.44140625" style="3" customWidth="1"/>
    <col min="10759" max="11008" width="8.88671875" style="3"/>
    <col min="11009" max="11009" width="5.44140625" style="3" bestFit="1" customWidth="1"/>
    <col min="11010" max="11010" width="69.44140625" style="3" customWidth="1"/>
    <col min="11011" max="11011" width="12.88671875" style="3" bestFit="1" customWidth="1"/>
    <col min="11012" max="11012" width="13.109375" style="3" customWidth="1"/>
    <col min="11013" max="11013" width="12.6640625" style="3" customWidth="1"/>
    <col min="11014" max="11014" width="13.44140625" style="3" customWidth="1"/>
    <col min="11015" max="11264" width="8.88671875" style="3"/>
    <col min="11265" max="11265" width="5.44140625" style="3" bestFit="1" customWidth="1"/>
    <col min="11266" max="11266" width="69.44140625" style="3" customWidth="1"/>
    <col min="11267" max="11267" width="12.88671875" style="3" bestFit="1" customWidth="1"/>
    <col min="11268" max="11268" width="13.109375" style="3" customWidth="1"/>
    <col min="11269" max="11269" width="12.6640625" style="3" customWidth="1"/>
    <col min="11270" max="11270" width="13.44140625" style="3" customWidth="1"/>
    <col min="11271" max="11520" width="8.88671875" style="3"/>
    <col min="11521" max="11521" width="5.44140625" style="3" bestFit="1" customWidth="1"/>
    <col min="11522" max="11522" width="69.44140625" style="3" customWidth="1"/>
    <col min="11523" max="11523" width="12.88671875" style="3" bestFit="1" customWidth="1"/>
    <col min="11524" max="11524" width="13.109375" style="3" customWidth="1"/>
    <col min="11525" max="11525" width="12.6640625" style="3" customWidth="1"/>
    <col min="11526" max="11526" width="13.44140625" style="3" customWidth="1"/>
    <col min="11527" max="11776" width="8.88671875" style="3"/>
    <col min="11777" max="11777" width="5.44140625" style="3" bestFit="1" customWidth="1"/>
    <col min="11778" max="11778" width="69.44140625" style="3" customWidth="1"/>
    <col min="11779" max="11779" width="12.88671875" style="3" bestFit="1" customWidth="1"/>
    <col min="11780" max="11780" width="13.109375" style="3" customWidth="1"/>
    <col min="11781" max="11781" width="12.6640625" style="3" customWidth="1"/>
    <col min="11782" max="11782" width="13.44140625" style="3" customWidth="1"/>
    <col min="11783" max="12032" width="8.88671875" style="3"/>
    <col min="12033" max="12033" width="5.44140625" style="3" bestFit="1" customWidth="1"/>
    <col min="12034" max="12034" width="69.44140625" style="3" customWidth="1"/>
    <col min="12035" max="12035" width="12.88671875" style="3" bestFit="1" customWidth="1"/>
    <col min="12036" max="12036" width="13.109375" style="3" customWidth="1"/>
    <col min="12037" max="12037" width="12.6640625" style="3" customWidth="1"/>
    <col min="12038" max="12038" width="13.44140625" style="3" customWidth="1"/>
    <col min="12039" max="12288" width="8.88671875" style="3"/>
    <col min="12289" max="12289" width="5.44140625" style="3" bestFit="1" customWidth="1"/>
    <col min="12290" max="12290" width="69.44140625" style="3" customWidth="1"/>
    <col min="12291" max="12291" width="12.88671875" style="3" bestFit="1" customWidth="1"/>
    <col min="12292" max="12292" width="13.109375" style="3" customWidth="1"/>
    <col min="12293" max="12293" width="12.6640625" style="3" customWidth="1"/>
    <col min="12294" max="12294" width="13.44140625" style="3" customWidth="1"/>
    <col min="12295" max="12544" width="8.88671875" style="3"/>
    <col min="12545" max="12545" width="5.44140625" style="3" bestFit="1" customWidth="1"/>
    <col min="12546" max="12546" width="69.44140625" style="3" customWidth="1"/>
    <col min="12547" max="12547" width="12.88671875" style="3" bestFit="1" customWidth="1"/>
    <col min="12548" max="12548" width="13.109375" style="3" customWidth="1"/>
    <col min="12549" max="12549" width="12.6640625" style="3" customWidth="1"/>
    <col min="12550" max="12550" width="13.44140625" style="3" customWidth="1"/>
    <col min="12551" max="12800" width="8.88671875" style="3"/>
    <col min="12801" max="12801" width="5.44140625" style="3" bestFit="1" customWidth="1"/>
    <col min="12802" max="12802" width="69.44140625" style="3" customWidth="1"/>
    <col min="12803" max="12803" width="12.88671875" style="3" bestFit="1" customWidth="1"/>
    <col min="12804" max="12804" width="13.109375" style="3" customWidth="1"/>
    <col min="12805" max="12805" width="12.6640625" style="3" customWidth="1"/>
    <col min="12806" max="12806" width="13.44140625" style="3" customWidth="1"/>
    <col min="12807" max="13056" width="8.88671875" style="3"/>
    <col min="13057" max="13057" width="5.44140625" style="3" bestFit="1" customWidth="1"/>
    <col min="13058" max="13058" width="69.44140625" style="3" customWidth="1"/>
    <col min="13059" max="13059" width="12.88671875" style="3" bestFit="1" customWidth="1"/>
    <col min="13060" max="13060" width="13.109375" style="3" customWidth="1"/>
    <col min="13061" max="13061" width="12.6640625" style="3" customWidth="1"/>
    <col min="13062" max="13062" width="13.44140625" style="3" customWidth="1"/>
    <col min="13063" max="13312" width="8.88671875" style="3"/>
    <col min="13313" max="13313" width="5.44140625" style="3" bestFit="1" customWidth="1"/>
    <col min="13314" max="13314" width="69.44140625" style="3" customWidth="1"/>
    <col min="13315" max="13315" width="12.88671875" style="3" bestFit="1" customWidth="1"/>
    <col min="13316" max="13316" width="13.109375" style="3" customWidth="1"/>
    <col min="13317" max="13317" width="12.6640625" style="3" customWidth="1"/>
    <col min="13318" max="13318" width="13.44140625" style="3" customWidth="1"/>
    <col min="13319" max="13568" width="8.88671875" style="3"/>
    <col min="13569" max="13569" width="5.44140625" style="3" bestFit="1" customWidth="1"/>
    <col min="13570" max="13570" width="69.44140625" style="3" customWidth="1"/>
    <col min="13571" max="13571" width="12.88671875" style="3" bestFit="1" customWidth="1"/>
    <col min="13572" max="13572" width="13.109375" style="3" customWidth="1"/>
    <col min="13573" max="13573" width="12.6640625" style="3" customWidth="1"/>
    <col min="13574" max="13574" width="13.44140625" style="3" customWidth="1"/>
    <col min="13575" max="13824" width="8.88671875" style="3"/>
    <col min="13825" max="13825" width="5.44140625" style="3" bestFit="1" customWidth="1"/>
    <col min="13826" max="13826" width="69.44140625" style="3" customWidth="1"/>
    <col min="13827" max="13827" width="12.88671875" style="3" bestFit="1" customWidth="1"/>
    <col min="13828" max="13828" width="13.109375" style="3" customWidth="1"/>
    <col min="13829" max="13829" width="12.6640625" style="3" customWidth="1"/>
    <col min="13830" max="13830" width="13.44140625" style="3" customWidth="1"/>
    <col min="13831" max="14080" width="8.88671875" style="3"/>
    <col min="14081" max="14081" width="5.44140625" style="3" bestFit="1" customWidth="1"/>
    <col min="14082" max="14082" width="69.44140625" style="3" customWidth="1"/>
    <col min="14083" max="14083" width="12.88671875" style="3" bestFit="1" customWidth="1"/>
    <col min="14084" max="14084" width="13.109375" style="3" customWidth="1"/>
    <col min="14085" max="14085" width="12.6640625" style="3" customWidth="1"/>
    <col min="14086" max="14086" width="13.44140625" style="3" customWidth="1"/>
    <col min="14087" max="14336" width="8.88671875" style="3"/>
    <col min="14337" max="14337" width="5.44140625" style="3" bestFit="1" customWidth="1"/>
    <col min="14338" max="14338" width="69.44140625" style="3" customWidth="1"/>
    <col min="14339" max="14339" width="12.88671875" style="3" bestFit="1" customWidth="1"/>
    <col min="14340" max="14340" width="13.109375" style="3" customWidth="1"/>
    <col min="14341" max="14341" width="12.6640625" style="3" customWidth="1"/>
    <col min="14342" max="14342" width="13.44140625" style="3" customWidth="1"/>
    <col min="14343" max="14592" width="8.88671875" style="3"/>
    <col min="14593" max="14593" width="5.44140625" style="3" bestFit="1" customWidth="1"/>
    <col min="14594" max="14594" width="69.44140625" style="3" customWidth="1"/>
    <col min="14595" max="14595" width="12.88671875" style="3" bestFit="1" customWidth="1"/>
    <col min="14596" max="14596" width="13.109375" style="3" customWidth="1"/>
    <col min="14597" max="14597" width="12.6640625" style="3" customWidth="1"/>
    <col min="14598" max="14598" width="13.44140625" style="3" customWidth="1"/>
    <col min="14599" max="14848" width="8.88671875" style="3"/>
    <col min="14849" max="14849" width="5.44140625" style="3" bestFit="1" customWidth="1"/>
    <col min="14850" max="14850" width="69.44140625" style="3" customWidth="1"/>
    <col min="14851" max="14851" width="12.88671875" style="3" bestFit="1" customWidth="1"/>
    <col min="14852" max="14852" width="13.109375" style="3" customWidth="1"/>
    <col min="14853" max="14853" width="12.6640625" style="3" customWidth="1"/>
    <col min="14854" max="14854" width="13.44140625" style="3" customWidth="1"/>
    <col min="14855" max="15104" width="8.88671875" style="3"/>
    <col min="15105" max="15105" width="5.44140625" style="3" bestFit="1" customWidth="1"/>
    <col min="15106" max="15106" width="69.44140625" style="3" customWidth="1"/>
    <col min="15107" max="15107" width="12.88671875" style="3" bestFit="1" customWidth="1"/>
    <col min="15108" max="15108" width="13.109375" style="3" customWidth="1"/>
    <col min="15109" max="15109" width="12.6640625" style="3" customWidth="1"/>
    <col min="15110" max="15110" width="13.44140625" style="3" customWidth="1"/>
    <col min="15111" max="15360" width="8.88671875" style="3"/>
    <col min="15361" max="15361" width="5.44140625" style="3" bestFit="1" customWidth="1"/>
    <col min="15362" max="15362" width="69.44140625" style="3" customWidth="1"/>
    <col min="15363" max="15363" width="12.88671875" style="3" bestFit="1" customWidth="1"/>
    <col min="15364" max="15364" width="13.109375" style="3" customWidth="1"/>
    <col min="15365" max="15365" width="12.6640625" style="3" customWidth="1"/>
    <col min="15366" max="15366" width="13.44140625" style="3" customWidth="1"/>
    <col min="15367" max="15616" width="8.88671875" style="3"/>
    <col min="15617" max="15617" width="5.44140625" style="3" bestFit="1" customWidth="1"/>
    <col min="15618" max="15618" width="69.44140625" style="3" customWidth="1"/>
    <col min="15619" max="15619" width="12.88671875" style="3" bestFit="1" customWidth="1"/>
    <col min="15620" max="15620" width="13.109375" style="3" customWidth="1"/>
    <col min="15621" max="15621" width="12.6640625" style="3" customWidth="1"/>
    <col min="15622" max="15622" width="13.44140625" style="3" customWidth="1"/>
    <col min="15623" max="15872" width="8.88671875" style="3"/>
    <col min="15873" max="15873" width="5.44140625" style="3" bestFit="1" customWidth="1"/>
    <col min="15874" max="15874" width="69.44140625" style="3" customWidth="1"/>
    <col min="15875" max="15875" width="12.88671875" style="3" bestFit="1" customWidth="1"/>
    <col min="15876" max="15876" width="13.109375" style="3" customWidth="1"/>
    <col min="15877" max="15877" width="12.6640625" style="3" customWidth="1"/>
    <col min="15878" max="15878" width="13.44140625" style="3" customWidth="1"/>
    <col min="15879" max="16128" width="8.88671875" style="3"/>
    <col min="16129" max="16129" width="5.44140625" style="3" bestFit="1" customWidth="1"/>
    <col min="16130" max="16130" width="69.44140625" style="3" customWidth="1"/>
    <col min="16131" max="16131" width="12.88671875" style="3" bestFit="1" customWidth="1"/>
    <col min="16132" max="16132" width="13.109375" style="3" customWidth="1"/>
    <col min="16133" max="16133" width="12.6640625" style="3" customWidth="1"/>
    <col min="16134" max="16134" width="13.44140625" style="3" customWidth="1"/>
    <col min="16135" max="16384" width="8.88671875" style="3"/>
  </cols>
  <sheetData>
    <row r="1" spans="1:7" x14ac:dyDescent="0.2">
      <c r="B1" s="596" t="s">
        <v>269</v>
      </c>
      <c r="C1" s="596"/>
    </row>
    <row r="2" spans="1:7" x14ac:dyDescent="0.2">
      <c r="D2" s="4"/>
    </row>
    <row r="3" spans="1:7" ht="15" x14ac:dyDescent="0.2">
      <c r="A3" s="5"/>
      <c r="B3"/>
      <c r="C3"/>
      <c r="D3"/>
      <c r="E3"/>
      <c r="F3"/>
      <c r="G3"/>
    </row>
    <row r="4" spans="1:7" ht="17.25" x14ac:dyDescent="0.35">
      <c r="B4" s="597" t="s">
        <v>61</v>
      </c>
      <c r="C4" s="591" t="s">
        <v>266</v>
      </c>
      <c r="D4"/>
      <c r="E4"/>
      <c r="F4"/>
      <c r="G4"/>
    </row>
    <row r="5" spans="1:7" ht="15" x14ac:dyDescent="0.2">
      <c r="B5" s="414" t="s">
        <v>259</v>
      </c>
      <c r="C5" s="590">
        <f>-SUM('2017 GRC Elec Amort Sch'!G66:G77)</f>
        <v>1937870.436</v>
      </c>
      <c r="D5" s="589"/>
      <c r="E5" s="589"/>
      <c r="F5"/>
      <c r="G5"/>
    </row>
    <row r="6" spans="1:7" ht="15" x14ac:dyDescent="0.2">
      <c r="B6" s="414" t="s">
        <v>265</v>
      </c>
      <c r="C6" s="592">
        <f>-SUM('2019 GRC Elec Amort Sch '!G39:G50)</f>
        <v>182137.79199999999</v>
      </c>
      <c r="D6" s="589"/>
      <c r="E6" s="589"/>
      <c r="F6"/>
      <c r="G6"/>
    </row>
    <row r="7" spans="1:7" ht="15" x14ac:dyDescent="0.2">
      <c r="B7" s="414" t="s">
        <v>260</v>
      </c>
      <c r="C7" s="590">
        <f>SUM(C5:C6)</f>
        <v>2120008.2280000001</v>
      </c>
      <c r="D7" s="589"/>
      <c r="E7" s="589"/>
      <c r="F7"/>
      <c r="G7"/>
    </row>
    <row r="8" spans="1:7" ht="15" x14ac:dyDescent="0.2">
      <c r="B8" s="589"/>
      <c r="C8" s="589"/>
      <c r="D8" s="589"/>
      <c r="E8" s="589"/>
      <c r="F8"/>
      <c r="G8"/>
    </row>
    <row r="9" spans="1:7" ht="15" x14ac:dyDescent="0.2">
      <c r="B9" s="597" t="s">
        <v>71</v>
      </c>
      <c r="C9" s="589"/>
      <c r="D9" s="589"/>
      <c r="E9" s="589"/>
      <c r="F9"/>
      <c r="G9"/>
    </row>
    <row r="10" spans="1:7" ht="15" x14ac:dyDescent="0.2">
      <c r="B10" s="448" t="s">
        <v>261</v>
      </c>
      <c r="C10" s="589">
        <f>-SUM('2017 GRC Elec Amort Sch'!H66:H77)</f>
        <v>-514085.44788860559</v>
      </c>
      <c r="D10" s="589"/>
      <c r="E10" s="589"/>
      <c r="F10"/>
      <c r="G10"/>
    </row>
    <row r="11" spans="1:7" ht="15" x14ac:dyDescent="0.2">
      <c r="B11" s="448" t="s">
        <v>264</v>
      </c>
      <c r="C11" s="592">
        <f>-SUM('2019 GRC Elec Amort Sch '!H39:H50)</f>
        <v>-30090.119790184701</v>
      </c>
      <c r="D11"/>
      <c r="E11"/>
      <c r="F11"/>
      <c r="G11"/>
    </row>
    <row r="12" spans="1:7" ht="15" x14ac:dyDescent="0.2">
      <c r="B12" s="448" t="s">
        <v>262</v>
      </c>
      <c r="C12" s="590">
        <f>SUM(C10:C11)</f>
        <v>-544175.56767879031</v>
      </c>
      <c r="D12"/>
      <c r="E12"/>
      <c r="F12"/>
      <c r="G12"/>
    </row>
    <row r="13" spans="1:7" ht="15" x14ac:dyDescent="0.2">
      <c r="B13"/>
      <c r="C13" s="594"/>
      <c r="D13"/>
      <c r="E13"/>
      <c r="F13"/>
      <c r="G13"/>
    </row>
    <row r="14" spans="1:7" ht="15.75" thickBot="1" x14ac:dyDescent="0.25">
      <c r="B14" s="449" t="s">
        <v>268</v>
      </c>
      <c r="C14" s="593">
        <f>C7+C12</f>
        <v>1575832.6603212098</v>
      </c>
      <c r="D14"/>
      <c r="E14"/>
      <c r="F14"/>
      <c r="G14"/>
    </row>
    <row r="15" spans="1:7" ht="15.75" thickTop="1" x14ac:dyDescent="0.2">
      <c r="B15"/>
      <c r="C15"/>
      <c r="D15"/>
      <c r="E15"/>
      <c r="F15"/>
      <c r="G15"/>
    </row>
    <row r="16" spans="1:7" ht="15" x14ac:dyDescent="0.2">
      <c r="B16"/>
      <c r="C16"/>
      <c r="D16"/>
      <c r="E16"/>
      <c r="F16"/>
      <c r="G16"/>
    </row>
    <row r="17" spans="2:7" ht="15" x14ac:dyDescent="0.2">
      <c r="B17"/>
      <c r="C17"/>
      <c r="D17"/>
      <c r="E17"/>
      <c r="F17"/>
      <c r="G17"/>
    </row>
    <row r="18" spans="2:7" ht="15" x14ac:dyDescent="0.2">
      <c r="B18"/>
      <c r="C18"/>
      <c r="D18"/>
      <c r="E18"/>
      <c r="F18"/>
      <c r="G18"/>
    </row>
    <row r="19" spans="2:7" ht="15" x14ac:dyDescent="0.2">
      <c r="B19"/>
      <c r="C19"/>
      <c r="D19"/>
      <c r="E19"/>
      <c r="F19"/>
      <c r="G19"/>
    </row>
    <row r="20" spans="2:7" ht="15" x14ac:dyDescent="0.2">
      <c r="B20"/>
      <c r="C20"/>
      <c r="D20"/>
      <c r="E20"/>
      <c r="F20"/>
      <c r="G20"/>
    </row>
    <row r="21" spans="2:7" ht="15" x14ac:dyDescent="0.2">
      <c r="B21"/>
      <c r="C21"/>
      <c r="D21"/>
      <c r="E21"/>
      <c r="F21"/>
      <c r="G21"/>
    </row>
    <row r="22" spans="2:7" ht="15" x14ac:dyDescent="0.2">
      <c r="B22"/>
      <c r="C22"/>
      <c r="D22"/>
      <c r="E22"/>
      <c r="F22"/>
      <c r="G22"/>
    </row>
    <row r="23" spans="2:7" ht="15" x14ac:dyDescent="0.2">
      <c r="B23"/>
      <c r="C23"/>
      <c r="D23"/>
      <c r="E23"/>
      <c r="F23"/>
      <c r="G23"/>
    </row>
    <row r="24" spans="2:7" ht="15" x14ac:dyDescent="0.2">
      <c r="B24"/>
      <c r="C24"/>
      <c r="D24"/>
      <c r="E24"/>
      <c r="F24"/>
      <c r="G24"/>
    </row>
    <row r="25" spans="2:7" ht="15" x14ac:dyDescent="0.2">
      <c r="B25"/>
      <c r="C25"/>
      <c r="D25"/>
      <c r="E25"/>
      <c r="F25"/>
      <c r="G25"/>
    </row>
    <row r="26" spans="2:7" ht="15" x14ac:dyDescent="0.2">
      <c r="B26"/>
      <c r="C26"/>
      <c r="D26"/>
      <c r="E26"/>
      <c r="F26"/>
      <c r="G26"/>
    </row>
    <row r="27" spans="2:7" ht="15" x14ac:dyDescent="0.2">
      <c r="B27"/>
      <c r="C27"/>
      <c r="D27"/>
      <c r="E27"/>
      <c r="F27"/>
      <c r="G27"/>
    </row>
    <row r="28" spans="2:7" ht="15" x14ac:dyDescent="0.2">
      <c r="B28"/>
      <c r="C28"/>
      <c r="D28"/>
      <c r="E28"/>
      <c r="F28"/>
      <c r="G28"/>
    </row>
    <row r="29" spans="2:7" ht="15" x14ac:dyDescent="0.2">
      <c r="B29"/>
      <c r="C29"/>
      <c r="D29"/>
      <c r="E29"/>
      <c r="F29"/>
      <c r="G29"/>
    </row>
    <row r="30" spans="2:7" ht="15" x14ac:dyDescent="0.2">
      <c r="B30"/>
      <c r="C30"/>
      <c r="D30"/>
      <c r="E30"/>
      <c r="F30"/>
      <c r="G30"/>
    </row>
    <row r="31" spans="2:7" ht="15" x14ac:dyDescent="0.2">
      <c r="B31"/>
      <c r="C31"/>
      <c r="D31"/>
      <c r="E31"/>
      <c r="F31"/>
      <c r="G31"/>
    </row>
    <row r="32" spans="2:7" ht="15" x14ac:dyDescent="0.2">
      <c r="B32"/>
      <c r="C32"/>
      <c r="D32"/>
      <c r="E32"/>
      <c r="F32"/>
      <c r="G32"/>
    </row>
    <row r="33" spans="2:7" ht="15" x14ac:dyDescent="0.2">
      <c r="B33"/>
      <c r="C33"/>
      <c r="D33"/>
      <c r="E33"/>
      <c r="F33"/>
      <c r="G33"/>
    </row>
    <row r="34" spans="2:7" ht="15" x14ac:dyDescent="0.2">
      <c r="B34"/>
      <c r="C34"/>
      <c r="D34"/>
      <c r="E34"/>
      <c r="F34"/>
      <c r="G34"/>
    </row>
    <row r="35" spans="2:7" x14ac:dyDescent="0.2">
      <c r="C35" s="6"/>
    </row>
    <row r="36" spans="2:7" x14ac:dyDescent="0.2">
      <c r="C36" s="6"/>
    </row>
    <row r="37" spans="2:7" x14ac:dyDescent="0.2">
      <c r="C37" s="6"/>
    </row>
    <row r="38" spans="2:7" x14ac:dyDescent="0.2">
      <c r="C38" s="6"/>
    </row>
    <row r="39" spans="2:7" x14ac:dyDescent="0.2">
      <c r="C39" s="6"/>
    </row>
    <row r="40" spans="2:7" x14ac:dyDescent="0.2">
      <c r="C40" s="6"/>
    </row>
    <row r="41" spans="2:7" x14ac:dyDescent="0.2">
      <c r="C41" s="6"/>
    </row>
    <row r="42" spans="2:7" x14ac:dyDescent="0.2">
      <c r="C42" s="6"/>
    </row>
    <row r="43" spans="2:7" x14ac:dyDescent="0.2">
      <c r="C43" s="6"/>
    </row>
    <row r="44" spans="2:7" x14ac:dyDescent="0.2">
      <c r="C44" s="6"/>
    </row>
    <row r="45" spans="2:7" x14ac:dyDescent="0.2">
      <c r="C45" s="6"/>
    </row>
    <row r="46" spans="2:7" x14ac:dyDescent="0.2">
      <c r="C46" s="6"/>
    </row>
    <row r="47" spans="2:7" x14ac:dyDescent="0.2">
      <c r="C47" s="6"/>
    </row>
    <row r="48" spans="2:7" x14ac:dyDescent="0.2">
      <c r="C48" s="6"/>
    </row>
    <row r="49" spans="3:3" x14ac:dyDescent="0.2">
      <c r="C49" s="6"/>
    </row>
    <row r="50" spans="3:3" x14ac:dyDescent="0.2">
      <c r="C50" s="6"/>
    </row>
    <row r="51" spans="3:3" x14ac:dyDescent="0.2">
      <c r="C51" s="6"/>
    </row>
    <row r="52" spans="3:3" x14ac:dyDescent="0.2">
      <c r="C52" s="6"/>
    </row>
    <row r="53" spans="3:3" x14ac:dyDescent="0.2">
      <c r="C53" s="6"/>
    </row>
    <row r="54" spans="3:3" x14ac:dyDescent="0.2">
      <c r="C54" s="6"/>
    </row>
    <row r="55" spans="3:3" x14ac:dyDescent="0.2">
      <c r="C55" s="6"/>
    </row>
    <row r="56" spans="3:3" x14ac:dyDescent="0.2">
      <c r="C56" s="6"/>
    </row>
    <row r="57" spans="3:3" x14ac:dyDescent="0.2">
      <c r="C57" s="6"/>
    </row>
    <row r="58" spans="3:3" x14ac:dyDescent="0.2">
      <c r="C58" s="6"/>
    </row>
    <row r="59" spans="3:3" x14ac:dyDescent="0.2">
      <c r="C59" s="6"/>
    </row>
    <row r="60" spans="3:3" x14ac:dyDescent="0.2">
      <c r="C60" s="6"/>
    </row>
    <row r="61" spans="3:3" x14ac:dyDescent="0.2">
      <c r="C61" s="6"/>
    </row>
    <row r="62" spans="3:3" x14ac:dyDescent="0.2">
      <c r="C62" s="6"/>
    </row>
    <row r="63" spans="3:3" x14ac:dyDescent="0.2">
      <c r="C63" s="6"/>
    </row>
    <row r="64" spans="3:3" x14ac:dyDescent="0.2">
      <c r="C64" s="6"/>
    </row>
    <row r="65" spans="3:3" x14ac:dyDescent="0.2">
      <c r="C65" s="6"/>
    </row>
    <row r="66" spans="3:3" x14ac:dyDescent="0.2">
      <c r="C66" s="6"/>
    </row>
    <row r="67" spans="3:3" x14ac:dyDescent="0.2">
      <c r="C67" s="6"/>
    </row>
    <row r="68" spans="3:3" x14ac:dyDescent="0.2">
      <c r="C68" s="6"/>
    </row>
    <row r="69" spans="3:3" x14ac:dyDescent="0.2">
      <c r="C69" s="6"/>
    </row>
    <row r="70" spans="3:3" x14ac:dyDescent="0.2">
      <c r="C70" s="6"/>
    </row>
    <row r="71" spans="3:3" x14ac:dyDescent="0.2">
      <c r="C71" s="6"/>
    </row>
    <row r="72" spans="3:3" x14ac:dyDescent="0.2">
      <c r="C72" s="6"/>
    </row>
    <row r="73" spans="3:3" x14ac:dyDescent="0.2">
      <c r="C73" s="6"/>
    </row>
    <row r="74" spans="3:3" x14ac:dyDescent="0.2">
      <c r="C74" s="6"/>
    </row>
    <row r="75" spans="3:3" x14ac:dyDescent="0.2">
      <c r="C75" s="6"/>
    </row>
    <row r="76" spans="3:3" x14ac:dyDescent="0.2">
      <c r="C76" s="6"/>
    </row>
    <row r="77" spans="3:3" x14ac:dyDescent="0.2">
      <c r="C77" s="6"/>
    </row>
    <row r="78" spans="3:3" x14ac:dyDescent="0.2">
      <c r="C78" s="6"/>
    </row>
    <row r="79" spans="3:3" x14ac:dyDescent="0.2">
      <c r="C79" s="6"/>
    </row>
    <row r="80" spans="3:3" x14ac:dyDescent="0.2">
      <c r="C80" s="6"/>
    </row>
    <row r="81" spans="3:3" x14ac:dyDescent="0.2">
      <c r="C81" s="6"/>
    </row>
    <row r="82" spans="3:3" x14ac:dyDescent="0.2">
      <c r="C82" s="6"/>
    </row>
    <row r="83" spans="3:3" x14ac:dyDescent="0.2">
      <c r="C83" s="6"/>
    </row>
    <row r="84" spans="3:3" x14ac:dyDescent="0.2">
      <c r="C84" s="6"/>
    </row>
    <row r="85" spans="3:3" x14ac:dyDescent="0.2">
      <c r="C85" s="6"/>
    </row>
    <row r="86" spans="3:3" x14ac:dyDescent="0.2">
      <c r="C86" s="6"/>
    </row>
  </sheetData>
  <pageMargins left="0.53" right="0.54" top="1" bottom="1" header="0.48" footer="0.5"/>
  <pageSetup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"/>
  <sheetViews>
    <sheetView zoomScale="85" zoomScaleNormal="85" workbookViewId="0">
      <pane ySplit="21" topLeftCell="A79" activePane="bottomLeft" state="frozen"/>
      <selection activeCell="K48" sqref="K48"/>
      <selection pane="bottomLeft" activeCell="D40" sqref="D40"/>
    </sheetView>
  </sheetViews>
  <sheetFormatPr defaultRowHeight="12.75" x14ac:dyDescent="0.2"/>
  <cols>
    <col min="1" max="1" width="1.88671875" style="506" customWidth="1"/>
    <col min="2" max="2" width="15.88671875" style="506" customWidth="1"/>
    <col min="3" max="3" width="2.109375" style="506" customWidth="1"/>
    <col min="4" max="4" width="13.44140625" style="506" bestFit="1" customWidth="1"/>
    <col min="5" max="5" width="16.44140625" style="506" bestFit="1" customWidth="1"/>
    <col min="6" max="6" width="13.44140625" style="506" customWidth="1"/>
    <col min="7" max="7" width="18.6640625" style="506" bestFit="1" customWidth="1"/>
    <col min="8" max="8" width="21.77734375" style="506" bestFit="1" customWidth="1"/>
    <col min="9" max="9" width="13.33203125" style="506" customWidth="1"/>
    <col min="10" max="10" width="14.77734375" style="506" bestFit="1" customWidth="1"/>
    <col min="11" max="11" width="11.44140625" style="506" bestFit="1" customWidth="1"/>
    <col min="12" max="12" width="8.88671875" style="506"/>
    <col min="13" max="13" width="10" style="506" bestFit="1" customWidth="1"/>
    <col min="14" max="14" width="8.109375" style="506" bestFit="1" customWidth="1"/>
    <col min="15" max="15" width="8.88671875" style="506"/>
    <col min="16" max="16" width="11.109375" style="506" bestFit="1" customWidth="1"/>
    <col min="17" max="16384" width="8.88671875" style="506"/>
  </cols>
  <sheetData>
    <row r="1" spans="1:12" x14ac:dyDescent="0.2">
      <c r="A1" s="503"/>
      <c r="B1" s="504" t="s">
        <v>214</v>
      </c>
      <c r="C1" s="503"/>
      <c r="D1" s="503"/>
      <c r="E1" s="503"/>
      <c r="F1" s="503"/>
      <c r="G1" s="503"/>
      <c r="H1" s="503"/>
      <c r="I1" s="503"/>
      <c r="J1" s="503"/>
      <c r="K1" s="505"/>
    </row>
    <row r="2" spans="1:12" x14ac:dyDescent="0.2">
      <c r="A2" s="503"/>
      <c r="B2" s="504" t="s">
        <v>251</v>
      </c>
      <c r="C2" s="503"/>
      <c r="D2" s="503"/>
      <c r="E2" s="503"/>
      <c r="F2" s="503"/>
      <c r="G2" s="503"/>
      <c r="H2" s="503"/>
      <c r="I2" s="503"/>
      <c r="J2" s="503"/>
      <c r="K2" s="505"/>
    </row>
    <row r="3" spans="1:12" x14ac:dyDescent="0.2">
      <c r="A3" s="503"/>
      <c r="B3" s="504" t="s">
        <v>267</v>
      </c>
      <c r="C3" s="503"/>
      <c r="D3" s="503"/>
      <c r="E3" s="503"/>
      <c r="F3" s="503"/>
      <c r="G3" s="503"/>
      <c r="H3" s="503"/>
      <c r="I3" s="503"/>
      <c r="J3" s="503"/>
      <c r="K3" s="505"/>
    </row>
    <row r="4" spans="1:12" ht="15" x14ac:dyDescent="0.2">
      <c r="A4" s="503"/>
      <c r="B4" s="618" t="s">
        <v>240</v>
      </c>
      <c r="C4" s="503"/>
      <c r="D4" s="503"/>
      <c r="E4" s="503"/>
      <c r="F4" s="503"/>
      <c r="G4"/>
      <c r="H4" s="535"/>
      <c r="I4" s="503"/>
      <c r="J4" s="503"/>
      <c r="K4" s="505"/>
    </row>
    <row r="5" spans="1:12" x14ac:dyDescent="0.2">
      <c r="A5" s="507"/>
      <c r="B5" s="507"/>
      <c r="C5" s="507"/>
      <c r="D5" s="508"/>
      <c r="E5" s="508"/>
      <c r="F5" s="508"/>
      <c r="G5" s="537"/>
      <c r="H5" s="537"/>
      <c r="I5" s="509"/>
      <c r="J5" s="508"/>
      <c r="K5" s="510"/>
    </row>
    <row r="6" spans="1:12" x14ac:dyDescent="0.2">
      <c r="A6" s="503"/>
      <c r="B6" s="503"/>
      <c r="C6" s="503"/>
      <c r="D6" s="511"/>
      <c r="E6" s="511" t="s">
        <v>231</v>
      </c>
      <c r="F6" s="511"/>
      <c r="G6" s="511"/>
      <c r="H6" s="511" t="s">
        <v>231</v>
      </c>
      <c r="I6" s="512" t="s">
        <v>216</v>
      </c>
      <c r="J6" s="512" t="s">
        <v>217</v>
      </c>
      <c r="K6" s="512" t="s">
        <v>218</v>
      </c>
    </row>
    <row r="7" spans="1:12" x14ac:dyDescent="0.2">
      <c r="A7" s="513"/>
      <c r="B7" s="514" t="s">
        <v>219</v>
      </c>
      <c r="C7" s="503"/>
      <c r="D7" s="511" t="s">
        <v>230</v>
      </c>
      <c r="E7" s="511" t="s">
        <v>233</v>
      </c>
      <c r="F7" s="511"/>
      <c r="G7" s="511" t="s">
        <v>230</v>
      </c>
      <c r="H7" s="511" t="s">
        <v>233</v>
      </c>
      <c r="I7" s="515" t="s">
        <v>220</v>
      </c>
      <c r="J7" s="515" t="s">
        <v>221</v>
      </c>
      <c r="K7" s="515" t="s">
        <v>222</v>
      </c>
    </row>
    <row r="8" spans="1:12" x14ac:dyDescent="0.2">
      <c r="A8" s="513"/>
      <c r="B8" s="514"/>
      <c r="C8" s="514"/>
      <c r="D8" s="511" t="s">
        <v>215</v>
      </c>
      <c r="E8" s="515" t="s">
        <v>215</v>
      </c>
      <c r="F8" s="515" t="s">
        <v>215</v>
      </c>
      <c r="G8" s="515" t="s">
        <v>239</v>
      </c>
      <c r="H8" s="515" t="s">
        <v>239</v>
      </c>
      <c r="I8" s="516" t="s">
        <v>223</v>
      </c>
      <c r="J8" s="516" t="s">
        <v>224</v>
      </c>
      <c r="K8" s="515" t="s">
        <v>67</v>
      </c>
      <c r="L8" s="517"/>
    </row>
    <row r="9" spans="1:12" x14ac:dyDescent="0.2">
      <c r="A9" s="507"/>
      <c r="B9" s="518"/>
      <c r="C9" s="518"/>
      <c r="D9" s="519" t="s">
        <v>236</v>
      </c>
      <c r="E9" s="519" t="s">
        <v>256</v>
      </c>
      <c r="F9" s="519"/>
      <c r="G9" s="519" t="s">
        <v>236</v>
      </c>
      <c r="H9" s="519" t="s">
        <v>256</v>
      </c>
      <c r="I9" s="520" t="s">
        <v>225</v>
      </c>
      <c r="J9" s="520"/>
      <c r="K9" s="510"/>
      <c r="L9" s="517"/>
    </row>
    <row r="10" spans="1:12" hidden="1" x14ac:dyDescent="0.2">
      <c r="A10" s="513"/>
      <c r="B10" s="514"/>
      <c r="C10" s="514"/>
      <c r="D10" s="515"/>
      <c r="E10" s="515"/>
      <c r="F10" s="515"/>
      <c r="G10" s="515"/>
      <c r="H10" s="515"/>
      <c r="I10" s="515"/>
      <c r="J10" s="515"/>
      <c r="K10" s="515"/>
      <c r="L10" s="517"/>
    </row>
    <row r="11" spans="1:12" hidden="1" x14ac:dyDescent="0.2">
      <c r="A11" s="513"/>
      <c r="B11" s="514"/>
      <c r="C11" s="514"/>
      <c r="D11" s="515"/>
      <c r="E11" s="515"/>
      <c r="F11" s="515"/>
      <c r="G11" s="515"/>
      <c r="H11" s="515"/>
      <c r="I11" s="515"/>
      <c r="J11" s="515"/>
      <c r="K11" s="515"/>
      <c r="L11" s="517"/>
    </row>
    <row r="12" spans="1:12" hidden="1" x14ac:dyDescent="0.2">
      <c r="A12" s="513"/>
      <c r="B12" s="514"/>
      <c r="C12" s="514"/>
      <c r="D12" s="515"/>
      <c r="E12" s="515"/>
      <c r="F12" s="515"/>
      <c r="G12" s="515"/>
      <c r="H12" s="515"/>
      <c r="I12" s="515"/>
      <c r="J12" s="515"/>
      <c r="K12" s="515"/>
      <c r="L12" s="517"/>
    </row>
    <row r="13" spans="1:12" hidden="1" x14ac:dyDescent="0.2">
      <c r="A13" s="513"/>
      <c r="B13" s="514"/>
      <c r="C13" s="514"/>
      <c r="D13" s="515"/>
      <c r="E13" s="515"/>
      <c r="F13" s="515"/>
      <c r="G13" s="515"/>
      <c r="H13" s="515"/>
      <c r="I13" s="515"/>
      <c r="J13" s="515"/>
      <c r="K13" s="515"/>
    </row>
    <row r="14" spans="1:12" hidden="1" x14ac:dyDescent="0.2">
      <c r="A14" s="513"/>
      <c r="B14" s="514"/>
      <c r="C14" s="514"/>
      <c r="D14" s="515"/>
      <c r="E14" s="515"/>
      <c r="F14" s="515"/>
      <c r="G14" s="515"/>
      <c r="H14" s="515"/>
      <c r="I14" s="515"/>
      <c r="J14" s="515"/>
      <c r="K14" s="515"/>
    </row>
    <row r="15" spans="1:12" hidden="1" x14ac:dyDescent="0.2">
      <c r="A15" s="513"/>
      <c r="B15" s="514"/>
      <c r="C15" s="514"/>
      <c r="D15" s="515"/>
      <c r="E15" s="515"/>
      <c r="F15" s="515"/>
      <c r="G15" s="515"/>
      <c r="H15" s="515"/>
      <c r="I15" s="515"/>
      <c r="J15" s="515"/>
      <c r="K15" s="515"/>
    </row>
    <row r="16" spans="1:12" hidden="1" x14ac:dyDescent="0.2">
      <c r="A16" s="513"/>
      <c r="B16" s="514"/>
      <c r="C16" s="514"/>
      <c r="D16" s="515"/>
      <c r="E16" s="515"/>
      <c r="F16" s="515"/>
      <c r="G16" s="515"/>
      <c r="H16" s="515"/>
      <c r="I16" s="515"/>
      <c r="J16" s="515"/>
      <c r="K16" s="515"/>
    </row>
    <row r="17" spans="1:11" hidden="1" x14ac:dyDescent="0.2">
      <c r="A17" s="513"/>
      <c r="B17" s="514"/>
      <c r="C17" s="514"/>
      <c r="D17" s="515"/>
      <c r="E17" s="515"/>
      <c r="F17" s="515"/>
      <c r="G17" s="515"/>
      <c r="H17" s="515"/>
      <c r="I17" s="515"/>
      <c r="J17" s="515"/>
      <c r="K17" s="515"/>
    </row>
    <row r="18" spans="1:11" hidden="1" x14ac:dyDescent="0.2">
      <c r="A18" s="513"/>
      <c r="B18" s="514"/>
      <c r="C18" s="514"/>
      <c r="D18" s="515"/>
      <c r="E18" s="515"/>
      <c r="F18" s="515"/>
      <c r="G18" s="515"/>
      <c r="H18" s="515"/>
      <c r="I18" s="515"/>
      <c r="J18" s="515"/>
      <c r="K18" s="515"/>
    </row>
    <row r="19" spans="1:11" hidden="1" x14ac:dyDescent="0.2">
      <c r="A19" s="513"/>
      <c r="B19" s="514"/>
      <c r="C19" s="514"/>
      <c r="D19" s="515"/>
      <c r="E19" s="515"/>
      <c r="F19" s="515"/>
      <c r="G19" s="515"/>
      <c r="H19" s="515"/>
      <c r="I19" s="515"/>
      <c r="J19" s="515"/>
      <c r="K19" s="515"/>
    </row>
    <row r="20" spans="1:11" hidden="1" x14ac:dyDescent="0.2">
      <c r="A20" s="513"/>
      <c r="B20" s="514"/>
      <c r="C20" s="514"/>
      <c r="D20" s="515"/>
      <c r="E20" s="515"/>
      <c r="F20" s="515"/>
      <c r="G20" s="515"/>
      <c r="H20" s="515"/>
      <c r="I20" s="515"/>
      <c r="J20" s="515"/>
      <c r="K20" s="515"/>
    </row>
    <row r="21" spans="1:11" hidden="1" x14ac:dyDescent="0.2">
      <c r="A21" s="513"/>
      <c r="B21" s="514"/>
      <c r="C21" s="514"/>
      <c r="D21" s="515"/>
      <c r="E21" s="515"/>
      <c r="F21" s="515"/>
      <c r="G21" s="515"/>
      <c r="H21" s="515"/>
      <c r="I21" s="515"/>
      <c r="J21" s="515"/>
      <c r="K21" s="515"/>
    </row>
    <row r="22" spans="1:11" x14ac:dyDescent="0.2">
      <c r="A22" s="513"/>
      <c r="B22" s="514" t="s">
        <v>237</v>
      </c>
      <c r="C22" s="514"/>
      <c r="D22" s="521">
        <f>'ELEC Actual 2018'!S87</f>
        <v>910688.95999999973</v>
      </c>
      <c r="E22" s="522">
        <f>'ELEC Actual 2018'!S96</f>
        <v>-150450.59895092351</v>
      </c>
      <c r="F22" s="522">
        <f>SUM(D22:E22)</f>
        <v>760238.36104907619</v>
      </c>
      <c r="G22" s="521"/>
      <c r="H22" s="521"/>
      <c r="I22" s="522"/>
      <c r="J22" s="521">
        <f>F22-I22</f>
        <v>760238.36104907619</v>
      </c>
      <c r="K22" s="515"/>
    </row>
    <row r="23" spans="1:11" x14ac:dyDescent="0.2">
      <c r="A23" s="513"/>
      <c r="B23" s="525">
        <v>43496</v>
      </c>
      <c r="C23" s="514"/>
      <c r="D23" s="521">
        <f>D22</f>
        <v>910688.95999999973</v>
      </c>
      <c r="E23" s="522">
        <f>E22</f>
        <v>-150450.59895092351</v>
      </c>
      <c r="F23" s="522">
        <f t="shared" ref="F23:F86" si="0">SUM(D23:E23)</f>
        <v>760238.36104907619</v>
      </c>
      <c r="G23" s="521"/>
      <c r="H23" s="521"/>
      <c r="I23" s="522">
        <f>I22-G23-H23</f>
        <v>0</v>
      </c>
      <c r="J23" s="521">
        <f t="shared" ref="J23:J86" si="1">F23-I23</f>
        <v>760238.36104907619</v>
      </c>
      <c r="K23" s="524"/>
    </row>
    <row r="24" spans="1:11" x14ac:dyDescent="0.2">
      <c r="A24" s="513"/>
      <c r="B24" s="525">
        <v>43524</v>
      </c>
      <c r="C24" s="514"/>
      <c r="D24" s="521">
        <f t="shared" ref="D24:E39" si="2">D23</f>
        <v>910688.95999999973</v>
      </c>
      <c r="E24" s="522">
        <f t="shared" si="2"/>
        <v>-150450.59895092351</v>
      </c>
      <c r="F24" s="522">
        <f t="shared" si="0"/>
        <v>760238.36104907619</v>
      </c>
      <c r="G24" s="521"/>
      <c r="H24" s="521"/>
      <c r="I24" s="522">
        <f t="shared" ref="I24:I37" si="3">I23-G24-H24</f>
        <v>0</v>
      </c>
      <c r="J24" s="521">
        <f t="shared" si="1"/>
        <v>760238.36104907619</v>
      </c>
      <c r="K24" s="524"/>
    </row>
    <row r="25" spans="1:11" x14ac:dyDescent="0.2">
      <c r="A25" s="513"/>
      <c r="B25" s="525">
        <v>43555</v>
      </c>
      <c r="C25" s="514"/>
      <c r="D25" s="521">
        <f t="shared" si="2"/>
        <v>910688.95999999973</v>
      </c>
      <c r="E25" s="522">
        <f t="shared" si="2"/>
        <v>-150450.59895092351</v>
      </c>
      <c r="F25" s="522">
        <f t="shared" si="0"/>
        <v>760238.36104907619</v>
      </c>
      <c r="G25" s="521"/>
      <c r="H25" s="521"/>
      <c r="I25" s="522">
        <f t="shared" si="3"/>
        <v>0</v>
      </c>
      <c r="J25" s="521">
        <f t="shared" si="1"/>
        <v>760238.36104907619</v>
      </c>
      <c r="K25" s="524"/>
    </row>
    <row r="26" spans="1:11" x14ac:dyDescent="0.2">
      <c r="A26" s="513"/>
      <c r="B26" s="525">
        <v>43585</v>
      </c>
      <c r="C26" s="514"/>
      <c r="D26" s="521">
        <f t="shared" si="2"/>
        <v>910688.95999999973</v>
      </c>
      <c r="E26" s="522">
        <f t="shared" si="2"/>
        <v>-150450.59895092351</v>
      </c>
      <c r="F26" s="522">
        <f t="shared" si="0"/>
        <v>760238.36104907619</v>
      </c>
      <c r="G26" s="521"/>
      <c r="H26" s="521"/>
      <c r="I26" s="522">
        <f t="shared" si="3"/>
        <v>0</v>
      </c>
      <c r="J26" s="521">
        <f t="shared" si="1"/>
        <v>760238.36104907619</v>
      </c>
      <c r="K26" s="524"/>
    </row>
    <row r="27" spans="1:11" x14ac:dyDescent="0.2">
      <c r="A27" s="513"/>
      <c r="B27" s="525">
        <v>43616</v>
      </c>
      <c r="C27" s="514"/>
      <c r="D27" s="521">
        <f t="shared" si="2"/>
        <v>910688.95999999973</v>
      </c>
      <c r="E27" s="522">
        <f t="shared" si="2"/>
        <v>-150450.59895092351</v>
      </c>
      <c r="F27" s="522">
        <f t="shared" si="0"/>
        <v>760238.36104907619</v>
      </c>
      <c r="G27" s="521"/>
      <c r="H27" s="521"/>
      <c r="I27" s="522">
        <f t="shared" si="3"/>
        <v>0</v>
      </c>
      <c r="J27" s="521">
        <f t="shared" si="1"/>
        <v>760238.36104907619</v>
      </c>
      <c r="K27" s="524"/>
    </row>
    <row r="28" spans="1:11" x14ac:dyDescent="0.2">
      <c r="A28" s="513"/>
      <c r="B28" s="525">
        <v>43646</v>
      </c>
      <c r="C28" s="514"/>
      <c r="D28" s="521">
        <f t="shared" si="2"/>
        <v>910688.95999999973</v>
      </c>
      <c r="E28" s="522">
        <f t="shared" si="2"/>
        <v>-150450.59895092351</v>
      </c>
      <c r="F28" s="522">
        <f t="shared" si="0"/>
        <v>760238.36104907619</v>
      </c>
      <c r="G28" s="521"/>
      <c r="H28" s="521"/>
      <c r="I28" s="522">
        <f t="shared" si="3"/>
        <v>0</v>
      </c>
      <c r="J28" s="521">
        <f t="shared" si="1"/>
        <v>760238.36104907619</v>
      </c>
      <c r="K28" s="524"/>
    </row>
    <row r="29" spans="1:11" x14ac:dyDescent="0.2">
      <c r="A29" s="513"/>
      <c r="B29" s="525">
        <v>43677</v>
      </c>
      <c r="C29" s="514"/>
      <c r="D29" s="521">
        <f t="shared" si="2"/>
        <v>910688.95999999973</v>
      </c>
      <c r="E29" s="522">
        <f t="shared" si="2"/>
        <v>-150450.59895092351</v>
      </c>
      <c r="F29" s="522">
        <f t="shared" si="0"/>
        <v>760238.36104907619</v>
      </c>
      <c r="G29" s="521"/>
      <c r="H29" s="521"/>
      <c r="I29" s="522">
        <f t="shared" si="3"/>
        <v>0</v>
      </c>
      <c r="J29" s="521">
        <f t="shared" si="1"/>
        <v>760238.36104907619</v>
      </c>
      <c r="K29" s="524"/>
    </row>
    <row r="30" spans="1:11" x14ac:dyDescent="0.2">
      <c r="A30" s="513"/>
      <c r="B30" s="525">
        <v>43708</v>
      </c>
      <c r="C30" s="514"/>
      <c r="D30" s="521">
        <f t="shared" si="2"/>
        <v>910688.95999999973</v>
      </c>
      <c r="E30" s="522">
        <f t="shared" si="2"/>
        <v>-150450.59895092351</v>
      </c>
      <c r="F30" s="522">
        <f t="shared" si="0"/>
        <v>760238.36104907619</v>
      </c>
      <c r="G30" s="521"/>
      <c r="H30" s="521"/>
      <c r="I30" s="522">
        <f t="shared" si="3"/>
        <v>0</v>
      </c>
      <c r="J30" s="521">
        <f t="shared" si="1"/>
        <v>760238.36104907619</v>
      </c>
      <c r="K30" s="524"/>
    </row>
    <row r="31" spans="1:11" x14ac:dyDescent="0.2">
      <c r="A31" s="513"/>
      <c r="B31" s="525">
        <v>43738</v>
      </c>
      <c r="C31" s="514"/>
      <c r="D31" s="521">
        <f t="shared" si="2"/>
        <v>910688.95999999973</v>
      </c>
      <c r="E31" s="522">
        <f t="shared" si="2"/>
        <v>-150450.59895092351</v>
      </c>
      <c r="F31" s="522">
        <f t="shared" si="0"/>
        <v>760238.36104907619</v>
      </c>
      <c r="G31" s="521"/>
      <c r="H31" s="521"/>
      <c r="I31" s="522">
        <f t="shared" si="3"/>
        <v>0</v>
      </c>
      <c r="J31" s="521">
        <f t="shared" si="1"/>
        <v>760238.36104907619</v>
      </c>
      <c r="K31" s="524"/>
    </row>
    <row r="32" spans="1:11" x14ac:dyDescent="0.2">
      <c r="A32" s="513"/>
      <c r="B32" s="525">
        <v>43769</v>
      </c>
      <c r="C32" s="514"/>
      <c r="D32" s="521">
        <f t="shared" si="2"/>
        <v>910688.95999999973</v>
      </c>
      <c r="E32" s="522">
        <f t="shared" si="2"/>
        <v>-150450.59895092351</v>
      </c>
      <c r="F32" s="522">
        <f t="shared" si="0"/>
        <v>760238.36104907619</v>
      </c>
      <c r="G32" s="521"/>
      <c r="H32" s="521"/>
      <c r="I32" s="522">
        <f t="shared" si="3"/>
        <v>0</v>
      </c>
      <c r="J32" s="521">
        <f t="shared" si="1"/>
        <v>760238.36104907619</v>
      </c>
      <c r="K32" s="524"/>
    </row>
    <row r="33" spans="1:15" x14ac:dyDescent="0.2">
      <c r="A33" s="503"/>
      <c r="B33" s="525">
        <v>43799</v>
      </c>
      <c r="C33" s="503"/>
      <c r="D33" s="521">
        <f t="shared" si="2"/>
        <v>910688.95999999973</v>
      </c>
      <c r="E33" s="522">
        <f t="shared" si="2"/>
        <v>-150450.59895092351</v>
      </c>
      <c r="F33" s="522">
        <f t="shared" si="0"/>
        <v>760238.36104907619</v>
      </c>
      <c r="G33" s="521"/>
      <c r="H33" s="521"/>
      <c r="I33" s="522">
        <f t="shared" si="3"/>
        <v>0</v>
      </c>
      <c r="J33" s="521">
        <f t="shared" si="1"/>
        <v>760238.36104907619</v>
      </c>
      <c r="K33" s="524"/>
    </row>
    <row r="34" spans="1:15" s="528" customFormat="1" x14ac:dyDescent="0.2">
      <c r="A34" s="505"/>
      <c r="B34" s="523">
        <v>43830</v>
      </c>
      <c r="C34" s="526"/>
      <c r="D34" s="521">
        <f t="shared" si="2"/>
        <v>910688.95999999973</v>
      </c>
      <c r="E34" s="522">
        <f t="shared" si="2"/>
        <v>-150450.59895092351</v>
      </c>
      <c r="F34" s="522">
        <f t="shared" si="0"/>
        <v>760238.36104907619</v>
      </c>
      <c r="G34" s="521"/>
      <c r="H34" s="521"/>
      <c r="I34" s="522">
        <f t="shared" si="3"/>
        <v>0</v>
      </c>
      <c r="J34" s="521">
        <f t="shared" si="1"/>
        <v>760238.36104907619</v>
      </c>
      <c r="K34" s="524">
        <f>(J22+J34+SUM(J23:J33)*2)/24</f>
        <v>760238.36104907643</v>
      </c>
      <c r="L34" s="527"/>
    </row>
    <row r="35" spans="1:15" x14ac:dyDescent="0.2">
      <c r="A35" s="503"/>
      <c r="B35" s="525">
        <v>43861</v>
      </c>
      <c r="C35" s="525"/>
      <c r="D35" s="521">
        <f t="shared" si="2"/>
        <v>910688.95999999973</v>
      </c>
      <c r="E35" s="522">
        <f t="shared" si="2"/>
        <v>-150450.59895092351</v>
      </c>
      <c r="F35" s="522">
        <f t="shared" si="0"/>
        <v>760238.36104907619</v>
      </c>
      <c r="G35" s="521"/>
      <c r="H35" s="521"/>
      <c r="I35" s="522">
        <f t="shared" si="3"/>
        <v>0</v>
      </c>
      <c r="J35" s="521">
        <f t="shared" si="1"/>
        <v>760238.36104907619</v>
      </c>
      <c r="K35" s="524">
        <f>(J23+J35+SUM(J24:J34)*2)/24</f>
        <v>760238.36104907643</v>
      </c>
    </row>
    <row r="36" spans="1:15" x14ac:dyDescent="0.2">
      <c r="A36" s="503"/>
      <c r="B36" s="525">
        <v>43889</v>
      </c>
      <c r="C36" s="525"/>
      <c r="D36" s="521">
        <f t="shared" si="2"/>
        <v>910688.95999999973</v>
      </c>
      <c r="E36" s="522">
        <f t="shared" si="2"/>
        <v>-150450.59895092351</v>
      </c>
      <c r="F36" s="522">
        <f t="shared" si="0"/>
        <v>760238.36104907619</v>
      </c>
      <c r="G36" s="521"/>
      <c r="H36" s="521"/>
      <c r="I36" s="522">
        <f t="shared" si="3"/>
        <v>0</v>
      </c>
      <c r="J36" s="521">
        <f t="shared" si="1"/>
        <v>760238.36104907619</v>
      </c>
      <c r="K36" s="524">
        <f t="shared" ref="K36:K37" si="4">(J24+J36+SUM(J25:J35)*2)/24</f>
        <v>760238.36104907643</v>
      </c>
    </row>
    <row r="37" spans="1:15" x14ac:dyDescent="0.2">
      <c r="A37" s="503"/>
      <c r="B37" s="525">
        <v>43921</v>
      </c>
      <c r="C37" s="525"/>
      <c r="D37" s="521">
        <f t="shared" si="2"/>
        <v>910688.95999999973</v>
      </c>
      <c r="E37" s="522">
        <f t="shared" si="2"/>
        <v>-150450.59895092351</v>
      </c>
      <c r="F37" s="522">
        <f t="shared" si="0"/>
        <v>760238.36104907619</v>
      </c>
      <c r="G37" s="522"/>
      <c r="H37" s="522"/>
      <c r="I37" s="522">
        <f t="shared" si="3"/>
        <v>0</v>
      </c>
      <c r="J37" s="521">
        <f t="shared" si="1"/>
        <v>760238.36104907619</v>
      </c>
      <c r="K37" s="524">
        <f t="shared" si="4"/>
        <v>760238.36104907643</v>
      </c>
      <c r="L37" s="529"/>
    </row>
    <row r="38" spans="1:15" x14ac:dyDescent="0.2">
      <c r="A38" s="503"/>
      <c r="B38" s="525">
        <v>43951</v>
      </c>
      <c r="C38" s="530"/>
      <c r="D38" s="521">
        <f t="shared" si="2"/>
        <v>910688.95999999973</v>
      </c>
      <c r="E38" s="522">
        <f t="shared" si="2"/>
        <v>-150450.59895092351</v>
      </c>
      <c r="F38" s="522">
        <f t="shared" si="0"/>
        <v>760238.36104907619</v>
      </c>
      <c r="G38" s="534"/>
      <c r="H38" s="534"/>
      <c r="I38" s="522">
        <f>I37-G38-H38</f>
        <v>0</v>
      </c>
      <c r="J38" s="521">
        <f t="shared" si="1"/>
        <v>760238.36104907619</v>
      </c>
      <c r="K38" s="524">
        <f>(J26+J38+SUM(J27:J37)*2)/24</f>
        <v>760238.36104907643</v>
      </c>
    </row>
    <row r="39" spans="1:15" x14ac:dyDescent="0.2">
      <c r="A39" s="503"/>
      <c r="B39" s="598">
        <v>43982</v>
      </c>
      <c r="C39" s="599"/>
      <c r="D39" s="600">
        <f t="shared" si="2"/>
        <v>910688.95999999973</v>
      </c>
      <c r="E39" s="601">
        <f t="shared" si="2"/>
        <v>-150450.59895092351</v>
      </c>
      <c r="F39" s="601">
        <f t="shared" si="0"/>
        <v>760238.36104907619</v>
      </c>
      <c r="G39" s="602">
        <f>-(D39/60)</f>
        <v>-15178.149333333329</v>
      </c>
      <c r="H39" s="602">
        <f>-(E39/60)</f>
        <v>2507.5099825153916</v>
      </c>
      <c r="I39" s="601">
        <f>I38-G39-H39</f>
        <v>12670.639350817937</v>
      </c>
      <c r="J39" s="600">
        <f t="shared" si="1"/>
        <v>747567.7216982583</v>
      </c>
      <c r="K39" s="603">
        <f>(J27+J39+SUM(J28:J38)*2)/24</f>
        <v>759710.41774279217</v>
      </c>
    </row>
    <row r="40" spans="1:15" x14ac:dyDescent="0.2">
      <c r="A40" s="503"/>
      <c r="B40" s="604">
        <v>44012</v>
      </c>
      <c r="C40" s="533"/>
      <c r="D40" s="521">
        <f t="shared" ref="D40:E55" si="5">D39</f>
        <v>910688.95999999973</v>
      </c>
      <c r="E40" s="522">
        <f t="shared" si="5"/>
        <v>-150450.59895092351</v>
      </c>
      <c r="F40" s="522">
        <f t="shared" si="0"/>
        <v>760238.36104907619</v>
      </c>
      <c r="G40" s="534">
        <f t="shared" ref="G40:H96" si="6">-(D40/60)</f>
        <v>-15178.149333333329</v>
      </c>
      <c r="H40" s="534">
        <f t="shared" si="6"/>
        <v>2507.5099825153916</v>
      </c>
      <c r="I40" s="522">
        <f t="shared" ref="I40:I98" si="7">I39-G40-H40</f>
        <v>25341.278701635874</v>
      </c>
      <c r="J40" s="521">
        <f t="shared" si="1"/>
        <v>734897.0823474403</v>
      </c>
      <c r="K40" s="605">
        <f t="shared" ref="K40:K98" si="8">(J28+J40+SUM(J29:J39)*2)/24</f>
        <v>758126.58782393998</v>
      </c>
      <c r="N40" s="531"/>
    </row>
    <row r="41" spans="1:15" x14ac:dyDescent="0.2">
      <c r="A41" s="503"/>
      <c r="B41" s="604">
        <v>44043</v>
      </c>
      <c r="C41" s="533"/>
      <c r="D41" s="521">
        <f t="shared" si="5"/>
        <v>910688.95999999973</v>
      </c>
      <c r="E41" s="522">
        <f t="shared" si="5"/>
        <v>-150450.59895092351</v>
      </c>
      <c r="F41" s="522">
        <f t="shared" si="0"/>
        <v>760238.36104907619</v>
      </c>
      <c r="G41" s="534">
        <f t="shared" si="6"/>
        <v>-15178.149333333329</v>
      </c>
      <c r="H41" s="534">
        <f t="shared" si="6"/>
        <v>2507.5099825153916</v>
      </c>
      <c r="I41" s="522">
        <f t="shared" si="7"/>
        <v>38011.918052453817</v>
      </c>
      <c r="J41" s="521">
        <f t="shared" si="1"/>
        <v>722226.44299662241</v>
      </c>
      <c r="K41" s="605">
        <f t="shared" si="8"/>
        <v>755486.8712925195</v>
      </c>
      <c r="L41" s="529"/>
    </row>
    <row r="42" spans="1:15" x14ac:dyDescent="0.2">
      <c r="A42" s="503"/>
      <c r="B42" s="604">
        <v>44074</v>
      </c>
      <c r="C42" s="533"/>
      <c r="D42" s="521">
        <f t="shared" si="5"/>
        <v>910688.95999999973</v>
      </c>
      <c r="E42" s="522">
        <f t="shared" si="5"/>
        <v>-150450.59895092351</v>
      </c>
      <c r="F42" s="522">
        <f t="shared" si="0"/>
        <v>760238.36104907619</v>
      </c>
      <c r="G42" s="534">
        <f t="shared" si="6"/>
        <v>-15178.149333333329</v>
      </c>
      <c r="H42" s="534">
        <f t="shared" si="6"/>
        <v>2507.5099825153916</v>
      </c>
      <c r="I42" s="522">
        <f t="shared" si="7"/>
        <v>50682.557403271756</v>
      </c>
      <c r="J42" s="521">
        <f t="shared" si="1"/>
        <v>709555.80364580441</v>
      </c>
      <c r="K42" s="605">
        <f t="shared" si="8"/>
        <v>751791.26814853086</v>
      </c>
    </row>
    <row r="43" spans="1:15" x14ac:dyDescent="0.2">
      <c r="A43" s="503"/>
      <c r="B43" s="604">
        <v>44104</v>
      </c>
      <c r="C43" s="533"/>
      <c r="D43" s="521">
        <f t="shared" si="5"/>
        <v>910688.95999999973</v>
      </c>
      <c r="E43" s="522">
        <f t="shared" si="5"/>
        <v>-150450.59895092351</v>
      </c>
      <c r="F43" s="522">
        <f t="shared" si="0"/>
        <v>760238.36104907619</v>
      </c>
      <c r="G43" s="534">
        <f t="shared" si="6"/>
        <v>-15178.149333333329</v>
      </c>
      <c r="H43" s="534">
        <f t="shared" si="6"/>
        <v>2507.5099825153916</v>
      </c>
      <c r="I43" s="522">
        <f t="shared" si="7"/>
        <v>63353.196754089702</v>
      </c>
      <c r="J43" s="521">
        <f t="shared" si="1"/>
        <v>696885.16429498652</v>
      </c>
      <c r="K43" s="605">
        <f t="shared" si="8"/>
        <v>747039.77839197416</v>
      </c>
      <c r="O43" s="506" t="s">
        <v>42</v>
      </c>
    </row>
    <row r="44" spans="1:15" s="529" customFormat="1" x14ac:dyDescent="0.2">
      <c r="A44" s="503"/>
      <c r="B44" s="604">
        <v>44135</v>
      </c>
      <c r="C44" s="533"/>
      <c r="D44" s="521">
        <f t="shared" si="5"/>
        <v>910688.95999999973</v>
      </c>
      <c r="E44" s="522">
        <f t="shared" si="5"/>
        <v>-150450.59895092351</v>
      </c>
      <c r="F44" s="522">
        <f t="shared" si="0"/>
        <v>760238.36104907619</v>
      </c>
      <c r="G44" s="534">
        <f t="shared" si="6"/>
        <v>-15178.149333333329</v>
      </c>
      <c r="H44" s="534">
        <f t="shared" si="6"/>
        <v>2507.5099825153916</v>
      </c>
      <c r="I44" s="522">
        <f t="shared" si="7"/>
        <v>76023.836104907648</v>
      </c>
      <c r="J44" s="521">
        <f t="shared" si="1"/>
        <v>684214.52494416852</v>
      </c>
      <c r="K44" s="605">
        <f t="shared" si="8"/>
        <v>741232.4020228493</v>
      </c>
    </row>
    <row r="45" spans="1:15" x14ac:dyDescent="0.2">
      <c r="A45" s="503"/>
      <c r="B45" s="604">
        <v>44165</v>
      </c>
      <c r="C45" s="533"/>
      <c r="D45" s="521">
        <f t="shared" si="5"/>
        <v>910688.95999999973</v>
      </c>
      <c r="E45" s="522">
        <f t="shared" si="5"/>
        <v>-150450.59895092351</v>
      </c>
      <c r="F45" s="522">
        <f t="shared" si="0"/>
        <v>760238.36104907619</v>
      </c>
      <c r="G45" s="534">
        <f t="shared" si="6"/>
        <v>-15178.149333333329</v>
      </c>
      <c r="H45" s="534">
        <f t="shared" si="6"/>
        <v>2507.5099825153916</v>
      </c>
      <c r="I45" s="522">
        <f t="shared" si="7"/>
        <v>88694.475455725595</v>
      </c>
      <c r="J45" s="521">
        <f t="shared" si="1"/>
        <v>671543.88559335063</v>
      </c>
      <c r="K45" s="605">
        <f t="shared" si="8"/>
        <v>734369.13904115616</v>
      </c>
    </row>
    <row r="46" spans="1:15" x14ac:dyDescent="0.2">
      <c r="A46" s="503"/>
      <c r="B46" s="606">
        <v>44196</v>
      </c>
      <c r="C46" s="533"/>
      <c r="D46" s="521">
        <f t="shared" si="5"/>
        <v>910688.95999999973</v>
      </c>
      <c r="E46" s="522">
        <f t="shared" si="5"/>
        <v>-150450.59895092351</v>
      </c>
      <c r="F46" s="522">
        <f t="shared" si="0"/>
        <v>760238.36104907619</v>
      </c>
      <c r="G46" s="534">
        <f t="shared" si="6"/>
        <v>-15178.149333333329</v>
      </c>
      <c r="H46" s="534">
        <f t="shared" si="6"/>
        <v>2507.5099825153916</v>
      </c>
      <c r="I46" s="522">
        <f t="shared" si="7"/>
        <v>101365.11480654354</v>
      </c>
      <c r="J46" s="521">
        <f t="shared" si="1"/>
        <v>658873.24624253262</v>
      </c>
      <c r="K46" s="605">
        <f>(J34+J46+SUM(J35:J45)*2)/24</f>
        <v>726449.98944689508</v>
      </c>
      <c r="L46" s="529"/>
    </row>
    <row r="47" spans="1:15" x14ac:dyDescent="0.2">
      <c r="A47" s="503"/>
      <c r="B47" s="604">
        <v>44227</v>
      </c>
      <c r="C47" s="533"/>
      <c r="D47" s="521">
        <f t="shared" si="5"/>
        <v>910688.95999999973</v>
      </c>
      <c r="E47" s="522">
        <f t="shared" si="5"/>
        <v>-150450.59895092351</v>
      </c>
      <c r="F47" s="522">
        <f t="shared" si="0"/>
        <v>760238.36104907619</v>
      </c>
      <c r="G47" s="534">
        <f t="shared" si="6"/>
        <v>-15178.149333333329</v>
      </c>
      <c r="H47" s="534">
        <f t="shared" si="6"/>
        <v>2507.5099825153916</v>
      </c>
      <c r="I47" s="522">
        <f t="shared" si="7"/>
        <v>114035.75415736149</v>
      </c>
      <c r="J47" s="521">
        <f t="shared" si="1"/>
        <v>646202.60689171473</v>
      </c>
      <c r="K47" s="605">
        <f>(J35+J47+SUM(J36:J46)*2)/24</f>
        <v>717474.95324006572</v>
      </c>
    </row>
    <row r="48" spans="1:15" x14ac:dyDescent="0.2">
      <c r="A48" s="503"/>
      <c r="B48" s="607">
        <v>44255</v>
      </c>
      <c r="C48" s="533"/>
      <c r="D48" s="521">
        <f t="shared" si="5"/>
        <v>910688.95999999973</v>
      </c>
      <c r="E48" s="522">
        <f t="shared" si="5"/>
        <v>-150450.59895092351</v>
      </c>
      <c r="F48" s="522">
        <f t="shared" si="0"/>
        <v>760238.36104907619</v>
      </c>
      <c r="G48" s="534">
        <f t="shared" si="6"/>
        <v>-15178.149333333329</v>
      </c>
      <c r="H48" s="534">
        <f t="shared" si="6"/>
        <v>2507.5099825153916</v>
      </c>
      <c r="I48" s="522">
        <f t="shared" si="7"/>
        <v>126706.39350817943</v>
      </c>
      <c r="J48" s="521">
        <f t="shared" si="1"/>
        <v>633531.96754089673</v>
      </c>
      <c r="K48" s="605">
        <f t="shared" si="8"/>
        <v>707444.03042066807</v>
      </c>
      <c r="L48" s="529"/>
    </row>
    <row r="49" spans="1:16" s="529" customFormat="1" x14ac:dyDescent="0.2">
      <c r="A49" s="503"/>
      <c r="B49" s="604">
        <v>44286</v>
      </c>
      <c r="C49" s="533"/>
      <c r="D49" s="521">
        <f t="shared" si="5"/>
        <v>910688.95999999973</v>
      </c>
      <c r="E49" s="522">
        <f t="shared" si="5"/>
        <v>-150450.59895092351</v>
      </c>
      <c r="F49" s="522">
        <f t="shared" si="0"/>
        <v>760238.36104907619</v>
      </c>
      <c r="G49" s="534">
        <f t="shared" si="6"/>
        <v>-15178.149333333329</v>
      </c>
      <c r="H49" s="534">
        <f t="shared" si="6"/>
        <v>2507.5099825153916</v>
      </c>
      <c r="I49" s="522">
        <f t="shared" si="7"/>
        <v>139377.03285899738</v>
      </c>
      <c r="J49" s="521">
        <f t="shared" si="1"/>
        <v>620861.32819007884</v>
      </c>
      <c r="K49" s="605">
        <f t="shared" si="8"/>
        <v>696357.22098870249</v>
      </c>
    </row>
    <row r="50" spans="1:16" s="529" customFormat="1" x14ac:dyDescent="0.2">
      <c r="A50" s="503"/>
      <c r="B50" s="608">
        <v>44316</v>
      </c>
      <c r="C50" s="609"/>
      <c r="D50" s="610">
        <f t="shared" si="5"/>
        <v>910688.95999999973</v>
      </c>
      <c r="E50" s="611">
        <f t="shared" si="5"/>
        <v>-150450.59895092351</v>
      </c>
      <c r="F50" s="611">
        <f t="shared" si="0"/>
        <v>760238.36104907619</v>
      </c>
      <c r="G50" s="612">
        <f t="shared" si="6"/>
        <v>-15178.149333333329</v>
      </c>
      <c r="H50" s="612">
        <f t="shared" si="6"/>
        <v>2507.5099825153916</v>
      </c>
      <c r="I50" s="611">
        <f t="shared" si="7"/>
        <v>152047.67220981533</v>
      </c>
      <c r="J50" s="610">
        <f t="shared" si="1"/>
        <v>608190.68883926084</v>
      </c>
      <c r="K50" s="613">
        <f>(J38+J50+SUM(J39:J49)*2)/24</f>
        <v>684214.52494416863</v>
      </c>
    </row>
    <row r="51" spans="1:16" x14ac:dyDescent="0.2">
      <c r="A51" s="503"/>
      <c r="B51" s="525">
        <v>44347</v>
      </c>
      <c r="C51" s="525"/>
      <c r="D51" s="521">
        <f t="shared" si="5"/>
        <v>910688.95999999973</v>
      </c>
      <c r="E51" s="522">
        <f t="shared" si="5"/>
        <v>-150450.59895092351</v>
      </c>
      <c r="F51" s="522">
        <f t="shared" si="0"/>
        <v>760238.36104907619</v>
      </c>
      <c r="G51" s="534">
        <f t="shared" si="6"/>
        <v>-15178.149333333329</v>
      </c>
      <c r="H51" s="534">
        <f t="shared" si="6"/>
        <v>2507.5099825153916</v>
      </c>
      <c r="I51" s="522">
        <f t="shared" si="7"/>
        <v>164718.31156063327</v>
      </c>
      <c r="J51" s="521">
        <f t="shared" si="1"/>
        <v>595520.04948844295</v>
      </c>
      <c r="K51" s="524">
        <f t="shared" si="8"/>
        <v>671543.88559335063</v>
      </c>
    </row>
    <row r="52" spans="1:16" x14ac:dyDescent="0.2">
      <c r="A52" s="503"/>
      <c r="B52" s="525">
        <v>44377</v>
      </c>
      <c r="C52" s="525"/>
      <c r="D52" s="521">
        <f t="shared" si="5"/>
        <v>910688.95999999973</v>
      </c>
      <c r="E52" s="522">
        <f t="shared" si="5"/>
        <v>-150450.59895092351</v>
      </c>
      <c r="F52" s="522">
        <f t="shared" si="0"/>
        <v>760238.36104907619</v>
      </c>
      <c r="G52" s="534">
        <f t="shared" si="6"/>
        <v>-15178.149333333329</v>
      </c>
      <c r="H52" s="534">
        <f t="shared" si="6"/>
        <v>2507.5099825153916</v>
      </c>
      <c r="I52" s="522">
        <f t="shared" si="7"/>
        <v>177388.95091145122</v>
      </c>
      <c r="J52" s="521">
        <f t="shared" si="1"/>
        <v>582849.41013762495</v>
      </c>
      <c r="K52" s="524">
        <f t="shared" si="8"/>
        <v>658873.24624253262</v>
      </c>
    </row>
    <row r="53" spans="1:16" x14ac:dyDescent="0.2">
      <c r="A53" s="503"/>
      <c r="B53" s="525">
        <v>44408</v>
      </c>
      <c r="C53" s="525"/>
      <c r="D53" s="521">
        <f t="shared" si="5"/>
        <v>910688.95999999973</v>
      </c>
      <c r="E53" s="522">
        <f t="shared" si="5"/>
        <v>-150450.59895092351</v>
      </c>
      <c r="F53" s="522">
        <f t="shared" si="0"/>
        <v>760238.36104907619</v>
      </c>
      <c r="G53" s="534">
        <f t="shared" si="6"/>
        <v>-15178.149333333329</v>
      </c>
      <c r="H53" s="534">
        <f t="shared" si="6"/>
        <v>2507.5099825153916</v>
      </c>
      <c r="I53" s="522">
        <f t="shared" si="7"/>
        <v>190059.59026226916</v>
      </c>
      <c r="J53" s="521">
        <f t="shared" si="1"/>
        <v>570178.77078680706</v>
      </c>
      <c r="K53" s="524">
        <f t="shared" si="8"/>
        <v>646202.60689171473</v>
      </c>
    </row>
    <row r="54" spans="1:16" x14ac:dyDescent="0.2">
      <c r="A54" s="503"/>
      <c r="B54" s="525">
        <v>44439</v>
      </c>
      <c r="C54" s="525"/>
      <c r="D54" s="521">
        <f t="shared" si="5"/>
        <v>910688.95999999973</v>
      </c>
      <c r="E54" s="522">
        <f t="shared" si="5"/>
        <v>-150450.59895092351</v>
      </c>
      <c r="F54" s="522">
        <f t="shared" si="0"/>
        <v>760238.36104907619</v>
      </c>
      <c r="G54" s="534">
        <f t="shared" si="6"/>
        <v>-15178.149333333329</v>
      </c>
      <c r="H54" s="534">
        <f t="shared" si="6"/>
        <v>2507.5099825153916</v>
      </c>
      <c r="I54" s="522">
        <f t="shared" si="7"/>
        <v>202730.22961308711</v>
      </c>
      <c r="J54" s="521">
        <f t="shared" si="1"/>
        <v>557508.13143598905</v>
      </c>
      <c r="K54" s="524">
        <f t="shared" si="8"/>
        <v>633531.96754089673</v>
      </c>
      <c r="L54" s="529"/>
    </row>
    <row r="55" spans="1:16" s="529" customFormat="1" x14ac:dyDescent="0.2">
      <c r="A55" s="503"/>
      <c r="B55" s="525">
        <v>44469</v>
      </c>
      <c r="C55" s="525"/>
      <c r="D55" s="521">
        <f t="shared" si="5"/>
        <v>910688.95999999973</v>
      </c>
      <c r="E55" s="522">
        <f t="shared" si="5"/>
        <v>-150450.59895092351</v>
      </c>
      <c r="F55" s="522">
        <f t="shared" si="0"/>
        <v>760238.36104907619</v>
      </c>
      <c r="G55" s="534">
        <f t="shared" si="6"/>
        <v>-15178.149333333329</v>
      </c>
      <c r="H55" s="534">
        <f t="shared" si="6"/>
        <v>2507.5099825153916</v>
      </c>
      <c r="I55" s="522">
        <f t="shared" si="7"/>
        <v>215400.86896390506</v>
      </c>
      <c r="J55" s="521">
        <f t="shared" si="1"/>
        <v>544837.49208517116</v>
      </c>
      <c r="K55" s="524">
        <f t="shared" si="8"/>
        <v>620861.32819007873</v>
      </c>
      <c r="M55" s="506"/>
      <c r="N55" s="506"/>
      <c r="O55" s="506"/>
      <c r="P55" s="522"/>
    </row>
    <row r="56" spans="1:16" ht="15" x14ac:dyDescent="0.35">
      <c r="A56" s="503"/>
      <c r="B56" s="525">
        <v>44500</v>
      </c>
      <c r="C56" s="525"/>
      <c r="D56" s="521">
        <f t="shared" ref="D56:E71" si="9">D55</f>
        <v>910688.95999999973</v>
      </c>
      <c r="E56" s="522">
        <f t="shared" si="9"/>
        <v>-150450.59895092351</v>
      </c>
      <c r="F56" s="522">
        <f t="shared" si="0"/>
        <v>760238.36104907619</v>
      </c>
      <c r="G56" s="534">
        <f t="shared" si="6"/>
        <v>-15178.149333333329</v>
      </c>
      <c r="H56" s="534">
        <f t="shared" si="6"/>
        <v>2507.5099825153916</v>
      </c>
      <c r="I56" s="522">
        <f t="shared" si="7"/>
        <v>228071.508314723</v>
      </c>
      <c r="J56" s="521">
        <f t="shared" si="1"/>
        <v>532166.85273435316</v>
      </c>
      <c r="K56" s="524">
        <f t="shared" si="8"/>
        <v>608190.68883926095</v>
      </c>
      <c r="P56" s="536"/>
    </row>
    <row r="57" spans="1:16" x14ac:dyDescent="0.2">
      <c r="A57" s="503"/>
      <c r="B57" s="525">
        <v>44530</v>
      </c>
      <c r="C57" s="525"/>
      <c r="D57" s="521">
        <f t="shared" si="9"/>
        <v>910688.95999999973</v>
      </c>
      <c r="E57" s="522">
        <f t="shared" si="9"/>
        <v>-150450.59895092351</v>
      </c>
      <c r="F57" s="522">
        <f t="shared" si="0"/>
        <v>760238.36104907619</v>
      </c>
      <c r="G57" s="534">
        <f t="shared" si="6"/>
        <v>-15178.149333333329</v>
      </c>
      <c r="H57" s="534">
        <f t="shared" si="6"/>
        <v>2507.5099825153916</v>
      </c>
      <c r="I57" s="522">
        <f t="shared" si="7"/>
        <v>240742.14766554095</v>
      </c>
      <c r="J57" s="521">
        <f t="shared" si="1"/>
        <v>519496.21338353527</v>
      </c>
      <c r="K57" s="524">
        <f>(J45+J57+SUM(J46:J56)*2)/24</f>
        <v>595520.04948844295</v>
      </c>
      <c r="P57" s="522"/>
    </row>
    <row r="58" spans="1:16" x14ac:dyDescent="0.2">
      <c r="A58" s="503"/>
      <c r="B58" s="523">
        <v>44561</v>
      </c>
      <c r="C58" s="525"/>
      <c r="D58" s="521">
        <f t="shared" si="9"/>
        <v>910688.95999999973</v>
      </c>
      <c r="E58" s="522">
        <f t="shared" si="9"/>
        <v>-150450.59895092351</v>
      </c>
      <c r="F58" s="522">
        <f t="shared" si="0"/>
        <v>760238.36104907619</v>
      </c>
      <c r="G58" s="534">
        <f t="shared" si="6"/>
        <v>-15178.149333333329</v>
      </c>
      <c r="H58" s="534">
        <f t="shared" si="6"/>
        <v>2507.5099825153916</v>
      </c>
      <c r="I58" s="522">
        <f t="shared" si="7"/>
        <v>253412.7870163589</v>
      </c>
      <c r="J58" s="521">
        <f t="shared" si="1"/>
        <v>506825.57403271727</v>
      </c>
      <c r="K58" s="524">
        <f t="shared" si="8"/>
        <v>582849.41013762495</v>
      </c>
      <c r="L58" s="529"/>
    </row>
    <row r="59" spans="1:16" s="529" customFormat="1" x14ac:dyDescent="0.2">
      <c r="A59" s="503"/>
      <c r="B59" s="525">
        <v>44592</v>
      </c>
      <c r="C59" s="525"/>
      <c r="D59" s="521">
        <f t="shared" si="9"/>
        <v>910688.95999999973</v>
      </c>
      <c r="E59" s="522">
        <f t="shared" si="9"/>
        <v>-150450.59895092351</v>
      </c>
      <c r="F59" s="522">
        <f t="shared" si="0"/>
        <v>760238.36104907619</v>
      </c>
      <c r="G59" s="534">
        <f t="shared" si="6"/>
        <v>-15178.149333333329</v>
      </c>
      <c r="H59" s="534">
        <f t="shared" si="6"/>
        <v>2507.5099825153916</v>
      </c>
      <c r="I59" s="522">
        <f t="shared" si="7"/>
        <v>266083.42636717681</v>
      </c>
      <c r="J59" s="521">
        <f t="shared" si="1"/>
        <v>494154.93468189938</v>
      </c>
      <c r="K59" s="524">
        <f t="shared" si="8"/>
        <v>570178.77078680706</v>
      </c>
      <c r="M59" s="506"/>
      <c r="N59" s="506"/>
      <c r="O59" s="506"/>
      <c r="P59" s="506"/>
    </row>
    <row r="60" spans="1:16" x14ac:dyDescent="0.2">
      <c r="A60" s="505"/>
      <c r="B60" s="526">
        <v>44620</v>
      </c>
      <c r="C60" s="526"/>
      <c r="D60" s="521">
        <f t="shared" si="9"/>
        <v>910688.95999999973</v>
      </c>
      <c r="E60" s="522">
        <f t="shared" si="9"/>
        <v>-150450.59895092351</v>
      </c>
      <c r="F60" s="522">
        <f t="shared" si="0"/>
        <v>760238.36104907619</v>
      </c>
      <c r="G60" s="534">
        <f t="shared" si="6"/>
        <v>-15178.149333333329</v>
      </c>
      <c r="H60" s="534">
        <f t="shared" si="6"/>
        <v>2507.5099825153916</v>
      </c>
      <c r="I60" s="522">
        <f t="shared" si="7"/>
        <v>278754.0657179947</v>
      </c>
      <c r="J60" s="521">
        <f t="shared" si="1"/>
        <v>481484.29533108149</v>
      </c>
      <c r="K60" s="524">
        <f t="shared" si="8"/>
        <v>557508.13143598917</v>
      </c>
    </row>
    <row r="61" spans="1:16" x14ac:dyDescent="0.2">
      <c r="A61" s="503"/>
      <c r="B61" s="525">
        <v>44651</v>
      </c>
      <c r="C61" s="525"/>
      <c r="D61" s="521">
        <f t="shared" si="9"/>
        <v>910688.95999999973</v>
      </c>
      <c r="E61" s="522">
        <f t="shared" si="9"/>
        <v>-150450.59895092351</v>
      </c>
      <c r="F61" s="522">
        <f t="shared" si="0"/>
        <v>760238.36104907619</v>
      </c>
      <c r="G61" s="534">
        <f t="shared" si="6"/>
        <v>-15178.149333333329</v>
      </c>
      <c r="H61" s="534">
        <f t="shared" si="6"/>
        <v>2507.5099825153916</v>
      </c>
      <c r="I61" s="522">
        <f t="shared" si="7"/>
        <v>291424.70506881259</v>
      </c>
      <c r="J61" s="521">
        <f t="shared" si="1"/>
        <v>468813.6559802636</v>
      </c>
      <c r="K61" s="524">
        <f t="shared" si="8"/>
        <v>544837.49208517116</v>
      </c>
    </row>
    <row r="62" spans="1:16" x14ac:dyDescent="0.2">
      <c r="A62" s="503"/>
      <c r="B62" s="525">
        <v>44681</v>
      </c>
      <c r="C62" s="525"/>
      <c r="D62" s="521">
        <f t="shared" si="9"/>
        <v>910688.95999999973</v>
      </c>
      <c r="E62" s="522">
        <f t="shared" si="9"/>
        <v>-150450.59895092351</v>
      </c>
      <c r="F62" s="522">
        <f t="shared" si="0"/>
        <v>760238.36104907619</v>
      </c>
      <c r="G62" s="534">
        <f t="shared" si="6"/>
        <v>-15178.149333333329</v>
      </c>
      <c r="H62" s="534">
        <f t="shared" si="6"/>
        <v>2507.5099825153916</v>
      </c>
      <c r="I62" s="522">
        <f t="shared" si="7"/>
        <v>304095.34441963048</v>
      </c>
      <c r="J62" s="521">
        <f t="shared" si="1"/>
        <v>456143.01662944572</v>
      </c>
      <c r="K62" s="524">
        <f t="shared" si="8"/>
        <v>532166.85273435316</v>
      </c>
    </row>
    <row r="63" spans="1:16" x14ac:dyDescent="0.2">
      <c r="A63" s="503"/>
      <c r="B63" s="525">
        <v>44712</v>
      </c>
      <c r="C63" s="533"/>
      <c r="D63" s="521">
        <f t="shared" si="9"/>
        <v>910688.95999999973</v>
      </c>
      <c r="E63" s="522">
        <f t="shared" si="9"/>
        <v>-150450.59895092351</v>
      </c>
      <c r="F63" s="522">
        <f t="shared" si="0"/>
        <v>760238.36104907619</v>
      </c>
      <c r="G63" s="534">
        <f t="shared" si="6"/>
        <v>-15178.149333333329</v>
      </c>
      <c r="H63" s="534">
        <f t="shared" si="6"/>
        <v>2507.5099825153916</v>
      </c>
      <c r="I63" s="522">
        <f t="shared" si="7"/>
        <v>316765.98377044837</v>
      </c>
      <c r="J63" s="521">
        <f t="shared" si="1"/>
        <v>443472.37727862783</v>
      </c>
      <c r="K63" s="524">
        <f t="shared" si="8"/>
        <v>519496.21338353521</v>
      </c>
      <c r="L63" s="529"/>
    </row>
    <row r="64" spans="1:16" x14ac:dyDescent="0.2">
      <c r="A64" s="503"/>
      <c r="B64" s="525">
        <v>44742</v>
      </c>
      <c r="C64" s="533"/>
      <c r="D64" s="521">
        <f t="shared" si="9"/>
        <v>910688.95999999973</v>
      </c>
      <c r="E64" s="522">
        <f t="shared" si="9"/>
        <v>-150450.59895092351</v>
      </c>
      <c r="F64" s="522">
        <f t="shared" si="0"/>
        <v>760238.36104907619</v>
      </c>
      <c r="G64" s="534">
        <f t="shared" si="6"/>
        <v>-15178.149333333329</v>
      </c>
      <c r="H64" s="534">
        <f t="shared" si="6"/>
        <v>2507.5099825153916</v>
      </c>
      <c r="I64" s="522">
        <f t="shared" si="7"/>
        <v>329436.62312126625</v>
      </c>
      <c r="J64" s="521">
        <f t="shared" si="1"/>
        <v>430801.73792780994</v>
      </c>
      <c r="K64" s="524">
        <f t="shared" si="8"/>
        <v>506825.57403271738</v>
      </c>
    </row>
    <row r="65" spans="1:13" x14ac:dyDescent="0.2">
      <c r="A65" s="503"/>
      <c r="B65" s="525">
        <v>44773</v>
      </c>
      <c r="C65" s="533"/>
      <c r="D65" s="521">
        <f t="shared" si="9"/>
        <v>910688.95999999973</v>
      </c>
      <c r="E65" s="522">
        <f t="shared" si="9"/>
        <v>-150450.59895092351</v>
      </c>
      <c r="F65" s="522">
        <f t="shared" si="0"/>
        <v>760238.36104907619</v>
      </c>
      <c r="G65" s="534">
        <f t="shared" si="6"/>
        <v>-15178.149333333329</v>
      </c>
      <c r="H65" s="534">
        <f t="shared" si="6"/>
        <v>2507.5099825153916</v>
      </c>
      <c r="I65" s="522">
        <f t="shared" si="7"/>
        <v>342107.26247208414</v>
      </c>
      <c r="J65" s="521">
        <f t="shared" si="1"/>
        <v>418131.09857699205</v>
      </c>
      <c r="K65" s="524">
        <f t="shared" si="8"/>
        <v>494154.93468189944</v>
      </c>
    </row>
    <row r="66" spans="1:13" x14ac:dyDescent="0.2">
      <c r="B66" s="525">
        <v>44804</v>
      </c>
      <c r="C66" s="529"/>
      <c r="D66" s="521">
        <f t="shared" si="9"/>
        <v>910688.95999999973</v>
      </c>
      <c r="E66" s="522">
        <f t="shared" si="9"/>
        <v>-150450.59895092351</v>
      </c>
      <c r="F66" s="522">
        <f t="shared" si="0"/>
        <v>760238.36104907619</v>
      </c>
      <c r="G66" s="534">
        <f t="shared" si="6"/>
        <v>-15178.149333333329</v>
      </c>
      <c r="H66" s="534">
        <f t="shared" si="6"/>
        <v>2507.5099825153916</v>
      </c>
      <c r="I66" s="522">
        <f t="shared" si="7"/>
        <v>354777.90182290203</v>
      </c>
      <c r="J66" s="521">
        <f t="shared" si="1"/>
        <v>405460.45922617416</v>
      </c>
      <c r="K66" s="524">
        <f t="shared" si="8"/>
        <v>481484.29533108155</v>
      </c>
      <c r="L66" s="529"/>
    </row>
    <row r="67" spans="1:13" x14ac:dyDescent="0.2">
      <c r="B67" s="525">
        <v>44834</v>
      </c>
      <c r="C67" s="529"/>
      <c r="D67" s="521">
        <f t="shared" si="9"/>
        <v>910688.95999999973</v>
      </c>
      <c r="E67" s="522">
        <f t="shared" si="9"/>
        <v>-150450.59895092351</v>
      </c>
      <c r="F67" s="522">
        <f t="shared" si="0"/>
        <v>760238.36104907619</v>
      </c>
      <c r="G67" s="534">
        <f t="shared" si="6"/>
        <v>-15178.149333333329</v>
      </c>
      <c r="H67" s="534">
        <f t="shared" si="6"/>
        <v>2507.5099825153916</v>
      </c>
      <c r="I67" s="522">
        <f t="shared" si="7"/>
        <v>367448.54117371992</v>
      </c>
      <c r="J67" s="521">
        <f t="shared" si="1"/>
        <v>392789.81987535628</v>
      </c>
      <c r="K67" s="524">
        <f t="shared" si="8"/>
        <v>468813.6559802636</v>
      </c>
      <c r="L67" s="529"/>
      <c r="M67" s="529"/>
    </row>
    <row r="68" spans="1:13" x14ac:dyDescent="0.2">
      <c r="B68" s="525">
        <v>44865</v>
      </c>
      <c r="C68" s="529"/>
      <c r="D68" s="521">
        <f t="shared" si="9"/>
        <v>910688.95999999973</v>
      </c>
      <c r="E68" s="522">
        <f t="shared" si="9"/>
        <v>-150450.59895092351</v>
      </c>
      <c r="F68" s="522">
        <f t="shared" si="0"/>
        <v>760238.36104907619</v>
      </c>
      <c r="G68" s="534">
        <f t="shared" si="6"/>
        <v>-15178.149333333329</v>
      </c>
      <c r="H68" s="534">
        <f t="shared" si="6"/>
        <v>2507.5099825153916</v>
      </c>
      <c r="I68" s="522">
        <f t="shared" si="7"/>
        <v>380119.18052453781</v>
      </c>
      <c r="J68" s="521">
        <f t="shared" si="1"/>
        <v>380119.18052453839</v>
      </c>
      <c r="K68" s="524">
        <f>(J56+J68+SUM(J57:J67)*2)/24</f>
        <v>456143.01662944577</v>
      </c>
      <c r="L68" s="529"/>
      <c r="M68" s="529"/>
    </row>
    <row r="69" spans="1:13" x14ac:dyDescent="0.2">
      <c r="B69" s="525">
        <v>44895</v>
      </c>
      <c r="C69" s="529"/>
      <c r="D69" s="521">
        <f t="shared" si="9"/>
        <v>910688.95999999973</v>
      </c>
      <c r="E69" s="522">
        <f t="shared" si="9"/>
        <v>-150450.59895092351</v>
      </c>
      <c r="F69" s="522">
        <f t="shared" si="0"/>
        <v>760238.36104907619</v>
      </c>
      <c r="G69" s="534">
        <f t="shared" si="6"/>
        <v>-15178.149333333329</v>
      </c>
      <c r="H69" s="534">
        <f t="shared" si="6"/>
        <v>2507.5099825153916</v>
      </c>
      <c r="I69" s="522">
        <f t="shared" si="7"/>
        <v>392789.81987535569</v>
      </c>
      <c r="J69" s="521">
        <f t="shared" si="1"/>
        <v>367448.5411737205</v>
      </c>
      <c r="K69" s="524">
        <f t="shared" si="8"/>
        <v>443472.37727862777</v>
      </c>
      <c r="L69" s="529"/>
      <c r="M69" s="529"/>
    </row>
    <row r="70" spans="1:13" x14ac:dyDescent="0.2">
      <c r="B70" s="523">
        <v>44926</v>
      </c>
      <c r="C70" s="529"/>
      <c r="D70" s="521">
        <f t="shared" si="9"/>
        <v>910688.95999999973</v>
      </c>
      <c r="E70" s="522">
        <f t="shared" si="9"/>
        <v>-150450.59895092351</v>
      </c>
      <c r="F70" s="522">
        <f t="shared" si="0"/>
        <v>760238.36104907619</v>
      </c>
      <c r="G70" s="534">
        <f t="shared" si="6"/>
        <v>-15178.149333333329</v>
      </c>
      <c r="H70" s="534">
        <f t="shared" si="6"/>
        <v>2507.5099825153916</v>
      </c>
      <c r="I70" s="522">
        <f t="shared" si="7"/>
        <v>405460.45922617358</v>
      </c>
      <c r="J70" s="521">
        <f t="shared" si="1"/>
        <v>354777.90182290261</v>
      </c>
      <c r="K70" s="524">
        <f t="shared" si="8"/>
        <v>430801.73792781006</v>
      </c>
      <c r="L70" s="529"/>
      <c r="M70" s="529"/>
    </row>
    <row r="71" spans="1:13" x14ac:dyDescent="0.2">
      <c r="B71" s="525">
        <v>44957</v>
      </c>
      <c r="C71" s="529"/>
      <c r="D71" s="521">
        <f t="shared" si="9"/>
        <v>910688.95999999973</v>
      </c>
      <c r="E71" s="522">
        <f t="shared" si="9"/>
        <v>-150450.59895092351</v>
      </c>
      <c r="F71" s="522">
        <f t="shared" si="0"/>
        <v>760238.36104907619</v>
      </c>
      <c r="G71" s="534">
        <f t="shared" si="6"/>
        <v>-15178.149333333329</v>
      </c>
      <c r="H71" s="534">
        <f t="shared" si="6"/>
        <v>2507.5099825153916</v>
      </c>
      <c r="I71" s="522">
        <f t="shared" si="7"/>
        <v>418131.09857699147</v>
      </c>
      <c r="J71" s="521">
        <f t="shared" si="1"/>
        <v>342107.26247208472</v>
      </c>
      <c r="K71" s="524">
        <f t="shared" si="8"/>
        <v>418131.09857699199</v>
      </c>
      <c r="L71" s="529"/>
      <c r="M71" s="529"/>
    </row>
    <row r="72" spans="1:13" x14ac:dyDescent="0.2">
      <c r="B72" s="525">
        <v>44985</v>
      </c>
      <c r="D72" s="521">
        <f t="shared" ref="D72:E87" si="10">D71</f>
        <v>910688.95999999973</v>
      </c>
      <c r="E72" s="522">
        <f t="shared" si="10"/>
        <v>-150450.59895092351</v>
      </c>
      <c r="F72" s="522">
        <f t="shared" si="0"/>
        <v>760238.36104907619</v>
      </c>
      <c r="G72" s="534">
        <f t="shared" si="6"/>
        <v>-15178.149333333329</v>
      </c>
      <c r="H72" s="534">
        <f t="shared" si="6"/>
        <v>2507.5099825153916</v>
      </c>
      <c r="I72" s="522">
        <f t="shared" si="7"/>
        <v>430801.73792780936</v>
      </c>
      <c r="J72" s="521">
        <f t="shared" si="1"/>
        <v>329436.62312126684</v>
      </c>
      <c r="K72" s="524">
        <f t="shared" si="8"/>
        <v>405460.45922617411</v>
      </c>
    </row>
    <row r="73" spans="1:13" x14ac:dyDescent="0.2">
      <c r="B73" s="525">
        <v>45016</v>
      </c>
      <c r="D73" s="521">
        <f t="shared" si="10"/>
        <v>910688.95999999973</v>
      </c>
      <c r="E73" s="522">
        <f t="shared" si="10"/>
        <v>-150450.59895092351</v>
      </c>
      <c r="F73" s="522">
        <f t="shared" si="0"/>
        <v>760238.36104907619</v>
      </c>
      <c r="G73" s="534">
        <f t="shared" si="6"/>
        <v>-15178.149333333329</v>
      </c>
      <c r="H73" s="534">
        <f t="shared" si="6"/>
        <v>2507.5099825153916</v>
      </c>
      <c r="I73" s="522">
        <f t="shared" si="7"/>
        <v>443472.37727862725</v>
      </c>
      <c r="J73" s="521">
        <f t="shared" si="1"/>
        <v>316765.98377044895</v>
      </c>
      <c r="K73" s="524">
        <f t="shared" si="8"/>
        <v>392789.81987535628</v>
      </c>
    </row>
    <row r="74" spans="1:13" x14ac:dyDescent="0.2">
      <c r="B74" s="525">
        <v>45046</v>
      </c>
      <c r="D74" s="521">
        <f t="shared" si="10"/>
        <v>910688.95999999973</v>
      </c>
      <c r="E74" s="522">
        <f t="shared" si="10"/>
        <v>-150450.59895092351</v>
      </c>
      <c r="F74" s="522">
        <f t="shared" si="0"/>
        <v>760238.36104907619</v>
      </c>
      <c r="G74" s="534">
        <f t="shared" si="6"/>
        <v>-15178.149333333329</v>
      </c>
      <c r="H74" s="534">
        <f t="shared" si="6"/>
        <v>2507.5099825153916</v>
      </c>
      <c r="I74" s="522">
        <f t="shared" si="7"/>
        <v>456143.01662944513</v>
      </c>
      <c r="J74" s="521">
        <f t="shared" si="1"/>
        <v>304095.34441963106</v>
      </c>
      <c r="K74" s="524">
        <f t="shared" si="8"/>
        <v>380119.18052453833</v>
      </c>
    </row>
    <row r="75" spans="1:13" x14ac:dyDescent="0.2">
      <c r="B75" s="525">
        <v>45077</v>
      </c>
      <c r="D75" s="521">
        <f t="shared" si="10"/>
        <v>910688.95999999973</v>
      </c>
      <c r="E75" s="522">
        <f t="shared" si="10"/>
        <v>-150450.59895092351</v>
      </c>
      <c r="F75" s="522">
        <f t="shared" si="0"/>
        <v>760238.36104907619</v>
      </c>
      <c r="G75" s="534">
        <f t="shared" si="6"/>
        <v>-15178.149333333329</v>
      </c>
      <c r="H75" s="534">
        <f t="shared" si="6"/>
        <v>2507.5099825153916</v>
      </c>
      <c r="I75" s="522">
        <f t="shared" si="7"/>
        <v>468813.65598026302</v>
      </c>
      <c r="J75" s="521">
        <f t="shared" si="1"/>
        <v>291424.70506881317</v>
      </c>
      <c r="K75" s="524">
        <f t="shared" si="8"/>
        <v>367448.5411737205</v>
      </c>
    </row>
    <row r="76" spans="1:13" x14ac:dyDescent="0.2">
      <c r="B76" s="525">
        <v>45107</v>
      </c>
      <c r="C76" s="529"/>
      <c r="D76" s="521">
        <f t="shared" si="10"/>
        <v>910688.95999999973</v>
      </c>
      <c r="E76" s="522">
        <f t="shared" si="10"/>
        <v>-150450.59895092351</v>
      </c>
      <c r="F76" s="522">
        <f t="shared" si="0"/>
        <v>760238.36104907619</v>
      </c>
      <c r="G76" s="534">
        <f t="shared" si="6"/>
        <v>-15178.149333333329</v>
      </c>
      <c r="H76" s="534">
        <f t="shared" si="6"/>
        <v>2507.5099825153916</v>
      </c>
      <c r="I76" s="522">
        <f t="shared" si="7"/>
        <v>481484.29533108091</v>
      </c>
      <c r="J76" s="521">
        <f t="shared" si="1"/>
        <v>278754.06571799528</v>
      </c>
      <c r="K76" s="524">
        <f t="shared" si="8"/>
        <v>354777.90182290255</v>
      </c>
      <c r="L76" s="529"/>
    </row>
    <row r="77" spans="1:13" x14ac:dyDescent="0.2">
      <c r="B77" s="525">
        <v>45138</v>
      </c>
      <c r="C77" s="529"/>
      <c r="D77" s="521">
        <f t="shared" si="10"/>
        <v>910688.95999999973</v>
      </c>
      <c r="E77" s="522">
        <f t="shared" si="10"/>
        <v>-150450.59895092351</v>
      </c>
      <c r="F77" s="522">
        <f t="shared" si="0"/>
        <v>760238.36104907619</v>
      </c>
      <c r="G77" s="534">
        <f t="shared" si="6"/>
        <v>-15178.149333333329</v>
      </c>
      <c r="H77" s="534">
        <f t="shared" si="6"/>
        <v>2507.5099825153916</v>
      </c>
      <c r="I77" s="522">
        <f t="shared" si="7"/>
        <v>494154.9346818988</v>
      </c>
      <c r="J77" s="521">
        <f t="shared" si="1"/>
        <v>266083.4263671774</v>
      </c>
      <c r="K77" s="524">
        <f t="shared" si="8"/>
        <v>342107.26247208467</v>
      </c>
      <c r="L77" s="529"/>
    </row>
    <row r="78" spans="1:13" x14ac:dyDescent="0.2">
      <c r="B78" s="525">
        <v>45169</v>
      </c>
      <c r="C78" s="529"/>
      <c r="D78" s="521">
        <f t="shared" si="10"/>
        <v>910688.95999999973</v>
      </c>
      <c r="E78" s="522">
        <f t="shared" si="10"/>
        <v>-150450.59895092351</v>
      </c>
      <c r="F78" s="522">
        <f t="shared" si="0"/>
        <v>760238.36104907619</v>
      </c>
      <c r="G78" s="534">
        <f t="shared" si="6"/>
        <v>-15178.149333333329</v>
      </c>
      <c r="H78" s="534">
        <f t="shared" si="6"/>
        <v>2507.5099825153916</v>
      </c>
      <c r="I78" s="522">
        <f t="shared" si="7"/>
        <v>506825.57403271669</v>
      </c>
      <c r="J78" s="521">
        <f t="shared" si="1"/>
        <v>253412.78701635951</v>
      </c>
      <c r="K78" s="524">
        <f t="shared" si="8"/>
        <v>329436.62312126684</v>
      </c>
      <c r="L78" s="529"/>
    </row>
    <row r="79" spans="1:13" x14ac:dyDescent="0.2">
      <c r="B79" s="525">
        <v>45199</v>
      </c>
      <c r="D79" s="521">
        <f t="shared" si="10"/>
        <v>910688.95999999973</v>
      </c>
      <c r="E79" s="522">
        <f t="shared" si="10"/>
        <v>-150450.59895092351</v>
      </c>
      <c r="F79" s="522">
        <f t="shared" si="0"/>
        <v>760238.36104907619</v>
      </c>
      <c r="G79" s="534">
        <f t="shared" si="6"/>
        <v>-15178.149333333329</v>
      </c>
      <c r="H79" s="534">
        <f t="shared" si="6"/>
        <v>2507.5099825153916</v>
      </c>
      <c r="I79" s="522">
        <f t="shared" si="7"/>
        <v>519496.21338353457</v>
      </c>
      <c r="J79" s="521">
        <f t="shared" si="1"/>
        <v>240742.14766554162</v>
      </c>
      <c r="K79" s="524">
        <f t="shared" si="8"/>
        <v>316765.98377044895</v>
      </c>
    </row>
    <row r="80" spans="1:13" x14ac:dyDescent="0.2">
      <c r="B80" s="525">
        <v>45230</v>
      </c>
      <c r="C80" s="529"/>
      <c r="D80" s="521">
        <f t="shared" si="10"/>
        <v>910688.95999999973</v>
      </c>
      <c r="E80" s="522">
        <f t="shared" si="10"/>
        <v>-150450.59895092351</v>
      </c>
      <c r="F80" s="522">
        <f t="shared" si="0"/>
        <v>760238.36104907619</v>
      </c>
      <c r="G80" s="534">
        <f t="shared" si="6"/>
        <v>-15178.149333333329</v>
      </c>
      <c r="H80" s="534">
        <f t="shared" si="6"/>
        <v>2507.5099825153916</v>
      </c>
      <c r="I80" s="522">
        <f t="shared" si="7"/>
        <v>532166.85273435258</v>
      </c>
      <c r="J80" s="521">
        <f t="shared" si="1"/>
        <v>228071.50831472361</v>
      </c>
      <c r="K80" s="524">
        <f t="shared" si="8"/>
        <v>304095.34441963106</v>
      </c>
      <c r="L80" s="529"/>
    </row>
    <row r="81" spans="2:12" s="529" customFormat="1" x14ac:dyDescent="0.2">
      <c r="B81" s="525">
        <v>45260</v>
      </c>
      <c r="D81" s="521">
        <f t="shared" si="10"/>
        <v>910688.95999999973</v>
      </c>
      <c r="E81" s="522">
        <f t="shared" si="10"/>
        <v>-150450.59895092351</v>
      </c>
      <c r="F81" s="522">
        <f t="shared" si="0"/>
        <v>760238.36104907619</v>
      </c>
      <c r="G81" s="534">
        <f t="shared" si="6"/>
        <v>-15178.149333333329</v>
      </c>
      <c r="H81" s="534">
        <f t="shared" si="6"/>
        <v>2507.5099825153916</v>
      </c>
      <c r="I81" s="522">
        <f t="shared" si="7"/>
        <v>544837.49208517058</v>
      </c>
      <c r="J81" s="521">
        <f t="shared" si="1"/>
        <v>215400.86896390561</v>
      </c>
      <c r="K81" s="524">
        <f t="shared" si="8"/>
        <v>291424.70506881311</v>
      </c>
    </row>
    <row r="82" spans="2:12" x14ac:dyDescent="0.2">
      <c r="B82" s="525">
        <v>45291</v>
      </c>
      <c r="C82" s="529"/>
      <c r="D82" s="521">
        <f t="shared" si="10"/>
        <v>910688.95999999973</v>
      </c>
      <c r="E82" s="522">
        <f t="shared" si="10"/>
        <v>-150450.59895092351</v>
      </c>
      <c r="F82" s="522">
        <f t="shared" si="0"/>
        <v>760238.36104907619</v>
      </c>
      <c r="G82" s="534">
        <f t="shared" si="6"/>
        <v>-15178.149333333329</v>
      </c>
      <c r="H82" s="534">
        <f t="shared" si="6"/>
        <v>2507.5099825153916</v>
      </c>
      <c r="I82" s="522">
        <f t="shared" si="7"/>
        <v>557508.13143598859</v>
      </c>
      <c r="J82" s="521">
        <f t="shared" si="1"/>
        <v>202730.22961308761</v>
      </c>
      <c r="K82" s="524">
        <f t="shared" si="8"/>
        <v>278754.06571799522</v>
      </c>
    </row>
    <row r="83" spans="2:12" x14ac:dyDescent="0.2">
      <c r="B83" s="525">
        <v>45322</v>
      </c>
      <c r="C83" s="529"/>
      <c r="D83" s="521">
        <f t="shared" si="10"/>
        <v>910688.95999999973</v>
      </c>
      <c r="E83" s="522">
        <f t="shared" si="10"/>
        <v>-150450.59895092351</v>
      </c>
      <c r="F83" s="522">
        <f t="shared" si="0"/>
        <v>760238.36104907619</v>
      </c>
      <c r="G83" s="534">
        <f t="shared" si="6"/>
        <v>-15178.149333333329</v>
      </c>
      <c r="H83" s="534">
        <f t="shared" si="6"/>
        <v>2507.5099825153916</v>
      </c>
      <c r="I83" s="522">
        <f t="shared" si="7"/>
        <v>570178.77078680659</v>
      </c>
      <c r="J83" s="521">
        <f t="shared" si="1"/>
        <v>190059.5902622696</v>
      </c>
      <c r="K83" s="524">
        <f t="shared" si="8"/>
        <v>266083.42636717734</v>
      </c>
    </row>
    <row r="84" spans="2:12" x14ac:dyDescent="0.2">
      <c r="B84" s="525">
        <v>45351</v>
      </c>
      <c r="C84" s="529"/>
      <c r="D84" s="521">
        <f t="shared" si="10"/>
        <v>910688.95999999973</v>
      </c>
      <c r="E84" s="522">
        <f t="shared" si="10"/>
        <v>-150450.59895092351</v>
      </c>
      <c r="F84" s="522">
        <f t="shared" si="0"/>
        <v>760238.36104907619</v>
      </c>
      <c r="G84" s="534">
        <f t="shared" si="6"/>
        <v>-15178.149333333329</v>
      </c>
      <c r="H84" s="534">
        <f t="shared" si="6"/>
        <v>2507.5099825153916</v>
      </c>
      <c r="I84" s="522">
        <f t="shared" si="7"/>
        <v>582849.4101376246</v>
      </c>
      <c r="J84" s="521">
        <f t="shared" si="1"/>
        <v>177388.9509114516</v>
      </c>
      <c r="K84" s="524">
        <f t="shared" si="8"/>
        <v>253412.78701635939</v>
      </c>
    </row>
    <row r="85" spans="2:12" s="529" customFormat="1" x14ac:dyDescent="0.2">
      <c r="B85" s="525">
        <v>45382</v>
      </c>
      <c r="D85" s="521">
        <f t="shared" si="10"/>
        <v>910688.95999999973</v>
      </c>
      <c r="E85" s="522">
        <f t="shared" si="10"/>
        <v>-150450.59895092351</v>
      </c>
      <c r="F85" s="522">
        <f t="shared" si="0"/>
        <v>760238.36104907619</v>
      </c>
      <c r="G85" s="534">
        <f t="shared" si="6"/>
        <v>-15178.149333333329</v>
      </c>
      <c r="H85" s="534">
        <f t="shared" si="6"/>
        <v>2507.5099825153916</v>
      </c>
      <c r="I85" s="522">
        <f t="shared" si="7"/>
        <v>595520.0494884426</v>
      </c>
      <c r="J85" s="521">
        <f t="shared" si="1"/>
        <v>164718.31156063359</v>
      </c>
      <c r="K85" s="524">
        <f t="shared" si="8"/>
        <v>240742.14766554142</v>
      </c>
    </row>
    <row r="86" spans="2:12" x14ac:dyDescent="0.2">
      <c r="B86" s="525">
        <v>45412</v>
      </c>
      <c r="C86" s="529"/>
      <c r="D86" s="521">
        <f t="shared" si="10"/>
        <v>910688.95999999973</v>
      </c>
      <c r="E86" s="522">
        <f t="shared" si="10"/>
        <v>-150450.59895092351</v>
      </c>
      <c r="F86" s="522">
        <f t="shared" si="0"/>
        <v>760238.36104907619</v>
      </c>
      <c r="G86" s="534">
        <f t="shared" si="6"/>
        <v>-15178.149333333329</v>
      </c>
      <c r="H86" s="534">
        <f t="shared" si="6"/>
        <v>2507.5099825153916</v>
      </c>
      <c r="I86" s="522">
        <f t="shared" si="7"/>
        <v>608190.68883926061</v>
      </c>
      <c r="J86" s="521">
        <f t="shared" si="1"/>
        <v>152047.67220981559</v>
      </c>
      <c r="K86" s="524">
        <f t="shared" si="8"/>
        <v>228071.5083147235</v>
      </c>
    </row>
    <row r="87" spans="2:12" s="529" customFormat="1" x14ac:dyDescent="0.2">
      <c r="B87" s="525">
        <v>45443</v>
      </c>
      <c r="D87" s="521">
        <f t="shared" si="10"/>
        <v>910688.95999999973</v>
      </c>
      <c r="E87" s="522">
        <f t="shared" si="10"/>
        <v>-150450.59895092351</v>
      </c>
      <c r="F87" s="522">
        <f t="shared" ref="F87:F98" si="11">SUM(D87:E87)</f>
        <v>760238.36104907619</v>
      </c>
      <c r="G87" s="534">
        <f t="shared" si="6"/>
        <v>-15178.149333333329</v>
      </c>
      <c r="H87" s="534">
        <f t="shared" si="6"/>
        <v>2507.5099825153916</v>
      </c>
      <c r="I87" s="522">
        <f t="shared" si="7"/>
        <v>620861.32819007861</v>
      </c>
      <c r="J87" s="521">
        <f t="shared" ref="J87:J98" si="12">F87-I87</f>
        <v>139377.03285899758</v>
      </c>
      <c r="K87" s="524">
        <f t="shared" si="8"/>
        <v>215400.86896390552</v>
      </c>
    </row>
    <row r="88" spans="2:12" x14ac:dyDescent="0.2">
      <c r="B88" s="525">
        <v>45473</v>
      </c>
      <c r="C88" s="529"/>
      <c r="D88" s="521">
        <f t="shared" ref="D88:E98" si="13">D87</f>
        <v>910688.95999999973</v>
      </c>
      <c r="E88" s="522">
        <f t="shared" si="13"/>
        <v>-150450.59895092351</v>
      </c>
      <c r="F88" s="522">
        <f t="shared" si="11"/>
        <v>760238.36104907619</v>
      </c>
      <c r="G88" s="534">
        <f t="shared" si="6"/>
        <v>-15178.149333333329</v>
      </c>
      <c r="H88" s="534">
        <f t="shared" si="6"/>
        <v>2507.5099825153916</v>
      </c>
      <c r="I88" s="522">
        <f t="shared" si="7"/>
        <v>633531.96754089661</v>
      </c>
      <c r="J88" s="521">
        <f t="shared" si="12"/>
        <v>126706.39350817958</v>
      </c>
      <c r="K88" s="524">
        <f t="shared" si="8"/>
        <v>202730.22961308758</v>
      </c>
      <c r="L88" s="529"/>
    </row>
    <row r="89" spans="2:12" x14ac:dyDescent="0.2">
      <c r="B89" s="525">
        <v>45504</v>
      </c>
      <c r="C89" s="529"/>
      <c r="D89" s="521">
        <f t="shared" si="13"/>
        <v>910688.95999999973</v>
      </c>
      <c r="E89" s="522">
        <f t="shared" si="13"/>
        <v>-150450.59895092351</v>
      </c>
      <c r="F89" s="522">
        <f t="shared" si="11"/>
        <v>760238.36104907619</v>
      </c>
      <c r="G89" s="534">
        <f t="shared" si="6"/>
        <v>-15178.149333333329</v>
      </c>
      <c r="H89" s="534">
        <f t="shared" si="6"/>
        <v>2507.5099825153916</v>
      </c>
      <c r="I89" s="522">
        <f t="shared" si="7"/>
        <v>646202.60689171462</v>
      </c>
      <c r="J89" s="521">
        <f t="shared" si="12"/>
        <v>114035.75415736157</v>
      </c>
      <c r="K89" s="524">
        <f t="shared" si="8"/>
        <v>190059.5902622696</v>
      </c>
    </row>
    <row r="90" spans="2:12" x14ac:dyDescent="0.2">
      <c r="B90" s="525">
        <v>45535</v>
      </c>
      <c r="D90" s="521">
        <f t="shared" si="13"/>
        <v>910688.95999999973</v>
      </c>
      <c r="E90" s="522">
        <f t="shared" si="13"/>
        <v>-150450.59895092351</v>
      </c>
      <c r="F90" s="522">
        <f t="shared" si="11"/>
        <v>760238.36104907619</v>
      </c>
      <c r="G90" s="534">
        <f t="shared" si="6"/>
        <v>-15178.149333333329</v>
      </c>
      <c r="H90" s="534">
        <f t="shared" si="6"/>
        <v>2507.5099825153916</v>
      </c>
      <c r="I90" s="522">
        <f t="shared" si="7"/>
        <v>658873.24624253262</v>
      </c>
      <c r="J90" s="521">
        <f t="shared" si="12"/>
        <v>101365.11480654357</v>
      </c>
      <c r="K90" s="524">
        <f t="shared" si="8"/>
        <v>177388.9509114516</v>
      </c>
    </row>
    <row r="91" spans="2:12" x14ac:dyDescent="0.2">
      <c r="B91" s="525">
        <v>45565</v>
      </c>
      <c r="C91" s="529"/>
      <c r="D91" s="521">
        <f t="shared" si="13"/>
        <v>910688.95999999973</v>
      </c>
      <c r="E91" s="522">
        <f t="shared" si="13"/>
        <v>-150450.59895092351</v>
      </c>
      <c r="F91" s="522">
        <f t="shared" si="11"/>
        <v>760238.36104907619</v>
      </c>
      <c r="G91" s="534">
        <f t="shared" si="6"/>
        <v>-15178.149333333329</v>
      </c>
      <c r="H91" s="534">
        <f t="shared" si="6"/>
        <v>2507.5099825153916</v>
      </c>
      <c r="I91" s="522">
        <f t="shared" si="7"/>
        <v>671543.88559335063</v>
      </c>
      <c r="J91" s="521">
        <f t="shared" si="12"/>
        <v>88694.475455725566</v>
      </c>
      <c r="K91" s="524">
        <f t="shared" si="8"/>
        <v>164718.31156063359</v>
      </c>
    </row>
    <row r="92" spans="2:12" x14ac:dyDescent="0.2">
      <c r="B92" s="525">
        <v>45596</v>
      </c>
      <c r="C92" s="529"/>
      <c r="D92" s="521">
        <f t="shared" si="13"/>
        <v>910688.95999999973</v>
      </c>
      <c r="E92" s="522">
        <f t="shared" si="13"/>
        <v>-150450.59895092351</v>
      </c>
      <c r="F92" s="522">
        <f t="shared" si="11"/>
        <v>760238.36104907619</v>
      </c>
      <c r="G92" s="534">
        <f t="shared" si="6"/>
        <v>-15178.149333333329</v>
      </c>
      <c r="H92" s="534">
        <f t="shared" si="6"/>
        <v>2507.5099825153916</v>
      </c>
      <c r="I92" s="522">
        <f t="shared" si="7"/>
        <v>684214.52494416863</v>
      </c>
      <c r="J92" s="521">
        <f t="shared" si="12"/>
        <v>76023.836104907561</v>
      </c>
      <c r="K92" s="524">
        <f t="shared" si="8"/>
        <v>152047.67220981559</v>
      </c>
    </row>
    <row r="93" spans="2:12" x14ac:dyDescent="0.2">
      <c r="B93" s="525">
        <v>45626</v>
      </c>
      <c r="C93" s="529"/>
      <c r="D93" s="521">
        <f t="shared" si="13"/>
        <v>910688.95999999973</v>
      </c>
      <c r="E93" s="522">
        <f t="shared" si="13"/>
        <v>-150450.59895092351</v>
      </c>
      <c r="F93" s="522">
        <f t="shared" si="11"/>
        <v>760238.36104907619</v>
      </c>
      <c r="G93" s="534">
        <f t="shared" si="6"/>
        <v>-15178.149333333329</v>
      </c>
      <c r="H93" s="534">
        <f t="shared" si="6"/>
        <v>2507.5099825153916</v>
      </c>
      <c r="I93" s="522">
        <f t="shared" si="7"/>
        <v>696885.16429498664</v>
      </c>
      <c r="J93" s="521">
        <f t="shared" si="12"/>
        <v>63353.196754089557</v>
      </c>
      <c r="K93" s="524">
        <f t="shared" si="8"/>
        <v>139377.03285899758</v>
      </c>
    </row>
    <row r="94" spans="2:12" x14ac:dyDescent="0.2">
      <c r="B94" s="525">
        <v>45657</v>
      </c>
      <c r="C94" s="529"/>
      <c r="D94" s="521">
        <f t="shared" si="13"/>
        <v>910688.95999999973</v>
      </c>
      <c r="E94" s="522">
        <f t="shared" si="13"/>
        <v>-150450.59895092351</v>
      </c>
      <c r="F94" s="522">
        <f t="shared" si="11"/>
        <v>760238.36104907619</v>
      </c>
      <c r="G94" s="534">
        <f t="shared" si="6"/>
        <v>-15178.149333333329</v>
      </c>
      <c r="H94" s="534">
        <f t="shared" si="6"/>
        <v>2507.5099825153916</v>
      </c>
      <c r="I94" s="522">
        <f t="shared" si="7"/>
        <v>709555.80364580464</v>
      </c>
      <c r="J94" s="521">
        <f t="shared" si="12"/>
        <v>50682.557403271552</v>
      </c>
      <c r="K94" s="524">
        <f t="shared" si="8"/>
        <v>126706.39350817958</v>
      </c>
    </row>
    <row r="95" spans="2:12" x14ac:dyDescent="0.2">
      <c r="B95" s="525">
        <v>45688</v>
      </c>
      <c r="C95" s="529"/>
      <c r="D95" s="521">
        <f t="shared" si="13"/>
        <v>910688.95999999973</v>
      </c>
      <c r="E95" s="522">
        <f t="shared" si="13"/>
        <v>-150450.59895092351</v>
      </c>
      <c r="F95" s="522">
        <f t="shared" si="11"/>
        <v>760238.36104907619</v>
      </c>
      <c r="G95" s="534">
        <f t="shared" si="6"/>
        <v>-15178.149333333329</v>
      </c>
      <c r="H95" s="534">
        <f t="shared" si="6"/>
        <v>2507.5099825153916</v>
      </c>
      <c r="I95" s="522">
        <f t="shared" si="7"/>
        <v>722226.44299662265</v>
      </c>
      <c r="J95" s="521">
        <f t="shared" si="12"/>
        <v>38011.918052453548</v>
      </c>
      <c r="K95" s="524">
        <f t="shared" si="8"/>
        <v>114035.75415736157</v>
      </c>
    </row>
    <row r="96" spans="2:12" x14ac:dyDescent="0.2">
      <c r="B96" s="525">
        <v>45716</v>
      </c>
      <c r="C96" s="529"/>
      <c r="D96" s="521">
        <f t="shared" si="13"/>
        <v>910688.95999999973</v>
      </c>
      <c r="E96" s="522">
        <f t="shared" si="13"/>
        <v>-150450.59895092351</v>
      </c>
      <c r="F96" s="522">
        <f t="shared" si="11"/>
        <v>760238.36104907619</v>
      </c>
      <c r="G96" s="534">
        <f t="shared" si="6"/>
        <v>-15178.149333333329</v>
      </c>
      <c r="H96" s="534">
        <f t="shared" si="6"/>
        <v>2507.5099825153916</v>
      </c>
      <c r="I96" s="522">
        <f t="shared" si="7"/>
        <v>734897.08234744065</v>
      </c>
      <c r="J96" s="521">
        <f t="shared" si="12"/>
        <v>25341.278701635543</v>
      </c>
      <c r="K96" s="524">
        <f t="shared" si="8"/>
        <v>101365.11480654357</v>
      </c>
    </row>
    <row r="97" spans="2:11" x14ac:dyDescent="0.2">
      <c r="B97" s="525">
        <v>45747</v>
      </c>
      <c r="C97" s="529"/>
      <c r="D97" s="521">
        <f t="shared" si="13"/>
        <v>910688.95999999973</v>
      </c>
      <c r="E97" s="522">
        <f t="shared" si="13"/>
        <v>-150450.59895092351</v>
      </c>
      <c r="F97" s="522">
        <f t="shared" si="11"/>
        <v>760238.36104907619</v>
      </c>
      <c r="G97" s="534">
        <f>G96-G37</f>
        <v>-15178.149333333329</v>
      </c>
      <c r="H97" s="534">
        <f>H96-H37</f>
        <v>2507.5099825153916</v>
      </c>
      <c r="I97" s="522">
        <f t="shared" si="7"/>
        <v>747567.72169825865</v>
      </c>
      <c r="J97" s="521">
        <f t="shared" si="12"/>
        <v>12670.639350817539</v>
      </c>
      <c r="K97" s="524">
        <f t="shared" si="8"/>
        <v>88694.475455725566</v>
      </c>
    </row>
    <row r="98" spans="2:11" s="529" customFormat="1" x14ac:dyDescent="0.2">
      <c r="B98" s="525">
        <v>45777</v>
      </c>
      <c r="D98" s="521">
        <f t="shared" si="13"/>
        <v>910688.95999999973</v>
      </c>
      <c r="E98" s="522">
        <f t="shared" si="13"/>
        <v>-150450.59895092351</v>
      </c>
      <c r="F98" s="522">
        <f t="shared" si="11"/>
        <v>760238.36104907619</v>
      </c>
      <c r="G98" s="534">
        <f>G97-G38</f>
        <v>-15178.149333333329</v>
      </c>
      <c r="H98" s="534">
        <f>H97-H38</f>
        <v>2507.5099825153916</v>
      </c>
      <c r="I98" s="522">
        <f t="shared" si="7"/>
        <v>760238.36104907666</v>
      </c>
      <c r="J98" s="521">
        <f t="shared" si="12"/>
        <v>0</v>
      </c>
      <c r="K98" s="524">
        <f t="shared" si="8"/>
        <v>76023.836104907576</v>
      </c>
    </row>
    <row r="99" spans="2:11" s="529" customFormat="1" x14ac:dyDescent="0.2">
      <c r="B99" s="525"/>
      <c r="D99" s="521"/>
      <c r="E99" s="521"/>
      <c r="F99" s="521"/>
      <c r="G99" s="521"/>
      <c r="H99" s="521"/>
      <c r="I99" s="522"/>
      <c r="J99" s="521"/>
      <c r="K99" s="524"/>
    </row>
    <row r="100" spans="2:11" s="529" customFormat="1" x14ac:dyDescent="0.2">
      <c r="B100" s="525"/>
      <c r="D100" s="521"/>
      <c r="E100" s="521"/>
      <c r="F100" s="521"/>
      <c r="G100" s="521"/>
      <c r="H100" s="521"/>
      <c r="I100" s="522"/>
      <c r="J100" s="521"/>
      <c r="K100" s="524"/>
    </row>
    <row r="101" spans="2:11" s="529" customFormat="1" x14ac:dyDescent="0.2">
      <c r="B101" s="525"/>
      <c r="D101" s="521"/>
      <c r="E101" s="521"/>
      <c r="F101" s="521"/>
      <c r="G101" s="521"/>
      <c r="H101" s="521"/>
      <c r="I101" s="522"/>
      <c r="J101" s="521"/>
      <c r="K101" s="524"/>
    </row>
    <row r="102" spans="2:11" s="529" customFormat="1" x14ac:dyDescent="0.2">
      <c r="B102" s="525"/>
      <c r="D102" s="521"/>
      <c r="E102" s="521"/>
      <c r="F102" s="521"/>
      <c r="G102" s="521"/>
      <c r="H102" s="521"/>
      <c r="I102" s="522"/>
      <c r="J102" s="521"/>
      <c r="K102" s="524"/>
    </row>
    <row r="103" spans="2:11" s="529" customFormat="1" x14ac:dyDescent="0.2">
      <c r="B103" s="525"/>
      <c r="D103" s="521"/>
      <c r="E103" s="521"/>
      <c r="F103" s="521"/>
      <c r="G103" s="521"/>
      <c r="H103" s="521"/>
      <c r="I103" s="522"/>
      <c r="J103" s="521"/>
      <c r="K103" s="524"/>
    </row>
    <row r="104" spans="2:11" s="529" customFormat="1" x14ac:dyDescent="0.2">
      <c r="B104" s="525"/>
      <c r="D104" s="521"/>
      <c r="E104" s="521"/>
      <c r="F104" s="521"/>
      <c r="G104" s="521"/>
      <c r="H104" s="521"/>
      <c r="I104" s="522"/>
      <c r="J104" s="521"/>
      <c r="K104" s="524"/>
    </row>
    <row r="105" spans="2:11" s="529" customFormat="1" x14ac:dyDescent="0.2">
      <c r="B105" s="525"/>
      <c r="D105" s="521"/>
      <c r="E105" s="521"/>
      <c r="F105" s="521"/>
      <c r="G105" s="521"/>
      <c r="H105" s="521"/>
      <c r="I105" s="522"/>
      <c r="J105" s="521"/>
      <c r="K105" s="524"/>
    </row>
    <row r="106" spans="2:11" s="529" customFormat="1" x14ac:dyDescent="0.2">
      <c r="B106" s="523"/>
      <c r="D106" s="521"/>
      <c r="E106" s="521"/>
      <c r="F106" s="521"/>
      <c r="G106" s="521"/>
      <c r="H106" s="521"/>
      <c r="I106" s="522"/>
      <c r="J106" s="521"/>
      <c r="K106" s="524"/>
    </row>
    <row r="107" spans="2:11" s="529" customFormat="1" x14ac:dyDescent="0.2">
      <c r="B107" s="525"/>
      <c r="D107" s="521"/>
      <c r="E107" s="521"/>
      <c r="F107" s="521"/>
      <c r="G107" s="521"/>
      <c r="H107" s="521"/>
      <c r="I107" s="522"/>
      <c r="J107" s="521"/>
      <c r="K107" s="524"/>
    </row>
    <row r="108" spans="2:11" s="529" customFormat="1" x14ac:dyDescent="0.2">
      <c r="B108" s="525"/>
      <c r="D108" s="521"/>
      <c r="E108" s="521"/>
      <c r="F108" s="521"/>
      <c r="G108" s="521"/>
      <c r="H108" s="521"/>
      <c r="I108" s="522"/>
      <c r="J108" s="521"/>
      <c r="K108" s="524"/>
    </row>
    <row r="109" spans="2:11" s="529" customFormat="1" x14ac:dyDescent="0.2">
      <c r="B109" s="525"/>
      <c r="D109" s="521"/>
      <c r="E109" s="521"/>
      <c r="F109" s="521"/>
      <c r="G109" s="521"/>
      <c r="H109" s="521"/>
      <c r="I109" s="522"/>
      <c r="J109" s="521"/>
      <c r="K109" s="524"/>
    </row>
    <row r="110" spans="2:11" s="529" customFormat="1" x14ac:dyDescent="0.2">
      <c r="B110" s="525"/>
      <c r="D110" s="521"/>
      <c r="E110" s="521"/>
      <c r="F110" s="521"/>
      <c r="G110" s="521"/>
      <c r="H110" s="521"/>
      <c r="I110" s="522"/>
      <c r="J110" s="521"/>
      <c r="K110" s="524"/>
    </row>
    <row r="111" spans="2:11" s="529" customFormat="1" x14ac:dyDescent="0.2">
      <c r="B111" s="525"/>
      <c r="D111" s="521"/>
      <c r="E111" s="521"/>
      <c r="F111" s="521"/>
      <c r="G111" s="521"/>
      <c r="H111" s="521"/>
      <c r="I111" s="522"/>
      <c r="J111" s="521"/>
      <c r="K111" s="524"/>
    </row>
    <row r="112" spans="2:11" s="529" customFormat="1" x14ac:dyDescent="0.2">
      <c r="B112" s="525"/>
      <c r="D112" s="521"/>
      <c r="E112" s="521"/>
      <c r="F112" s="521"/>
      <c r="G112" s="521"/>
      <c r="H112" s="521"/>
      <c r="I112" s="522"/>
      <c r="J112" s="521"/>
      <c r="K112" s="524"/>
    </row>
    <row r="113" spans="2:11" s="529" customFormat="1" x14ac:dyDescent="0.2">
      <c r="B113" s="525"/>
      <c r="D113" s="521"/>
      <c r="E113" s="521"/>
      <c r="F113" s="521"/>
      <c r="G113" s="521"/>
      <c r="H113" s="521"/>
      <c r="I113" s="522"/>
      <c r="J113" s="521"/>
      <c r="K113" s="524"/>
    </row>
    <row r="114" spans="2:11" s="529" customFormat="1" x14ac:dyDescent="0.2">
      <c r="B114" s="525"/>
      <c r="D114" s="521"/>
      <c r="E114" s="521"/>
      <c r="F114" s="521"/>
      <c r="G114" s="521"/>
      <c r="H114" s="521"/>
      <c r="I114" s="522"/>
      <c r="J114" s="521"/>
      <c r="K114" s="524"/>
    </row>
    <row r="115" spans="2:11" s="529" customFormat="1" x14ac:dyDescent="0.2">
      <c r="B115" s="525"/>
      <c r="D115" s="521"/>
      <c r="E115" s="521"/>
      <c r="F115" s="521"/>
      <c r="G115" s="521"/>
      <c r="H115" s="521"/>
      <c r="I115" s="522"/>
      <c r="J115" s="521"/>
      <c r="K115" s="524"/>
    </row>
    <row r="116" spans="2:11" s="529" customFormat="1" x14ac:dyDescent="0.2">
      <c r="B116" s="525"/>
      <c r="D116" s="521"/>
      <c r="E116" s="521"/>
      <c r="F116" s="521"/>
      <c r="G116" s="521"/>
      <c r="H116" s="521"/>
      <c r="I116" s="522"/>
      <c r="J116" s="521"/>
      <c r="K116" s="524"/>
    </row>
    <row r="117" spans="2:11" s="529" customFormat="1" x14ac:dyDescent="0.2">
      <c r="B117" s="525"/>
      <c r="D117" s="521"/>
      <c r="E117" s="521"/>
      <c r="F117" s="521"/>
      <c r="G117" s="521"/>
      <c r="H117" s="521"/>
      <c r="I117" s="522"/>
      <c r="J117" s="521"/>
      <c r="K117" s="524"/>
    </row>
    <row r="118" spans="2:11" s="529" customFormat="1" x14ac:dyDescent="0.2">
      <c r="B118" s="523"/>
      <c r="D118" s="521"/>
      <c r="E118" s="521"/>
      <c r="F118" s="521"/>
      <c r="G118" s="521"/>
      <c r="H118" s="521"/>
      <c r="I118" s="522"/>
      <c r="J118" s="521"/>
      <c r="K118" s="524"/>
    </row>
    <row r="119" spans="2:11" s="529" customFormat="1" x14ac:dyDescent="0.2">
      <c r="B119" s="525"/>
      <c r="D119" s="521"/>
      <c r="E119" s="521"/>
      <c r="F119" s="521"/>
      <c r="G119" s="521"/>
      <c r="H119" s="521"/>
      <c r="I119" s="522"/>
      <c r="J119" s="521"/>
      <c r="K119" s="524"/>
    </row>
    <row r="120" spans="2:11" s="529" customFormat="1" x14ac:dyDescent="0.2">
      <c r="B120" s="525"/>
      <c r="D120" s="521"/>
      <c r="E120" s="521"/>
      <c r="F120" s="521"/>
      <c r="G120" s="521"/>
      <c r="H120" s="521"/>
      <c r="I120" s="522"/>
      <c r="J120" s="521"/>
      <c r="K120" s="524"/>
    </row>
    <row r="121" spans="2:11" s="529" customFormat="1" x14ac:dyDescent="0.2">
      <c r="B121" s="525"/>
      <c r="D121" s="521"/>
      <c r="E121" s="521"/>
      <c r="F121" s="521"/>
      <c r="G121" s="521"/>
      <c r="H121" s="521"/>
      <c r="I121" s="522"/>
      <c r="J121" s="521"/>
      <c r="K121" s="524"/>
    </row>
    <row r="122" spans="2:11" s="529" customFormat="1" x14ac:dyDescent="0.2">
      <c r="B122" s="525"/>
      <c r="D122" s="521"/>
      <c r="E122" s="521"/>
      <c r="F122" s="521"/>
      <c r="G122" s="521"/>
      <c r="H122" s="521"/>
      <c r="I122" s="522"/>
      <c r="J122" s="521"/>
      <c r="K122" s="524"/>
    </row>
    <row r="123" spans="2:11" s="529" customFormat="1" x14ac:dyDescent="0.2">
      <c r="B123" s="525"/>
      <c r="D123" s="521"/>
      <c r="E123" s="521"/>
      <c r="F123" s="521"/>
      <c r="G123" s="521"/>
      <c r="H123" s="521"/>
      <c r="I123" s="522"/>
      <c r="J123" s="521"/>
      <c r="K123" s="524"/>
    </row>
    <row r="124" spans="2:11" s="529" customFormat="1" x14ac:dyDescent="0.2">
      <c r="B124" s="525"/>
      <c r="D124" s="521"/>
      <c r="E124" s="521"/>
      <c r="F124" s="521"/>
      <c r="G124" s="521"/>
      <c r="H124" s="521"/>
      <c r="I124" s="522"/>
      <c r="J124" s="521"/>
      <c r="K124" s="524"/>
    </row>
    <row r="125" spans="2:11" s="529" customFormat="1" x14ac:dyDescent="0.2">
      <c r="B125" s="525"/>
      <c r="D125" s="521"/>
      <c r="E125" s="521"/>
      <c r="F125" s="521"/>
      <c r="G125" s="521"/>
      <c r="H125" s="521"/>
      <c r="I125" s="522"/>
      <c r="J125" s="521"/>
      <c r="K125" s="524"/>
    </row>
    <row r="126" spans="2:11" s="529" customFormat="1" x14ac:dyDescent="0.2">
      <c r="B126" s="525"/>
      <c r="D126" s="521"/>
      <c r="E126" s="521"/>
      <c r="F126" s="521"/>
      <c r="G126" s="521"/>
      <c r="H126" s="521"/>
      <c r="I126" s="522"/>
      <c r="J126" s="521"/>
      <c r="K126" s="524"/>
    </row>
    <row r="127" spans="2:11" s="529" customFormat="1" x14ac:dyDescent="0.2">
      <c r="B127" s="525"/>
      <c r="D127" s="521"/>
      <c r="E127" s="521"/>
      <c r="F127" s="521"/>
      <c r="G127" s="521"/>
      <c r="H127" s="521"/>
      <c r="I127" s="522"/>
      <c r="J127" s="521"/>
      <c r="K127" s="524"/>
    </row>
    <row r="128" spans="2:11" s="529" customFormat="1" x14ac:dyDescent="0.2">
      <c r="B128" s="525"/>
      <c r="D128" s="521"/>
      <c r="E128" s="521"/>
      <c r="F128" s="521"/>
      <c r="G128" s="521"/>
      <c r="H128" s="521"/>
      <c r="I128" s="522"/>
      <c r="J128" s="521"/>
      <c r="K128" s="524"/>
    </row>
    <row r="129" spans="2:11" s="529" customFormat="1" x14ac:dyDescent="0.2">
      <c r="B129" s="525"/>
      <c r="D129" s="521"/>
      <c r="E129" s="521"/>
      <c r="F129" s="521"/>
      <c r="G129" s="521"/>
      <c r="H129" s="521"/>
      <c r="I129" s="522"/>
      <c r="J129" s="521"/>
      <c r="K129" s="524"/>
    </row>
    <row r="130" spans="2:11" s="529" customFormat="1" x14ac:dyDescent="0.2">
      <c r="B130" s="523"/>
      <c r="D130" s="521"/>
      <c r="E130" s="521"/>
      <c r="F130" s="521"/>
      <c r="G130" s="521"/>
      <c r="H130" s="521"/>
      <c r="I130" s="522"/>
      <c r="J130" s="521"/>
      <c r="K130" s="524"/>
    </row>
    <row r="131" spans="2:11" s="529" customFormat="1" x14ac:dyDescent="0.2">
      <c r="B131" s="525"/>
      <c r="D131" s="521"/>
      <c r="E131" s="521"/>
      <c r="F131" s="521"/>
      <c r="G131" s="521"/>
      <c r="H131" s="521"/>
      <c r="I131" s="522"/>
      <c r="J131" s="521"/>
      <c r="K131" s="524"/>
    </row>
    <row r="132" spans="2:11" s="529" customFormat="1" x14ac:dyDescent="0.2">
      <c r="B132" s="525"/>
      <c r="D132" s="521"/>
      <c r="E132" s="521"/>
      <c r="F132" s="521"/>
      <c r="G132" s="521"/>
      <c r="H132" s="521"/>
      <c r="I132" s="522"/>
      <c r="J132" s="521"/>
      <c r="K132" s="524"/>
    </row>
    <row r="133" spans="2:11" s="529" customFormat="1" x14ac:dyDescent="0.2">
      <c r="B133" s="525"/>
      <c r="D133" s="521"/>
      <c r="E133" s="521"/>
      <c r="F133" s="521"/>
      <c r="G133" s="521"/>
      <c r="H133" s="521"/>
      <c r="I133" s="522"/>
      <c r="J133" s="521"/>
      <c r="K133" s="524"/>
    </row>
    <row r="134" spans="2:11" s="529" customFormat="1" x14ac:dyDescent="0.2">
      <c r="B134" s="525"/>
      <c r="D134" s="521"/>
      <c r="E134" s="521"/>
      <c r="F134" s="521"/>
      <c r="G134" s="521"/>
      <c r="H134" s="521"/>
      <c r="I134" s="522"/>
      <c r="J134" s="521"/>
      <c r="K134" s="524"/>
    </row>
    <row r="135" spans="2:11" s="529" customFormat="1" x14ac:dyDescent="0.2">
      <c r="B135" s="525"/>
      <c r="D135" s="521"/>
      <c r="E135" s="521"/>
      <c r="F135" s="521"/>
      <c r="G135" s="521"/>
      <c r="H135" s="521"/>
      <c r="I135" s="522"/>
      <c r="J135" s="521"/>
      <c r="K135" s="524"/>
    </row>
    <row r="136" spans="2:11" s="529" customFormat="1" x14ac:dyDescent="0.2">
      <c r="B136" s="525"/>
      <c r="D136" s="521"/>
      <c r="E136" s="521"/>
      <c r="F136" s="521"/>
      <c r="G136" s="521"/>
      <c r="H136" s="521"/>
      <c r="I136" s="522"/>
      <c r="J136" s="521"/>
      <c r="K136" s="524"/>
    </row>
    <row r="137" spans="2:11" s="529" customFormat="1" x14ac:dyDescent="0.2">
      <c r="B137" s="525"/>
      <c r="D137" s="521"/>
      <c r="E137" s="521"/>
      <c r="F137" s="521"/>
      <c r="G137" s="521"/>
      <c r="H137" s="521"/>
      <c r="I137" s="522"/>
      <c r="J137" s="521"/>
      <c r="K137" s="524"/>
    </row>
    <row r="138" spans="2:11" s="529" customFormat="1" x14ac:dyDescent="0.2">
      <c r="B138" s="525"/>
      <c r="D138" s="521"/>
      <c r="E138" s="521"/>
      <c r="F138" s="521"/>
      <c r="G138" s="521"/>
      <c r="H138" s="521"/>
      <c r="I138" s="522"/>
      <c r="J138" s="521"/>
      <c r="K138" s="524"/>
    </row>
    <row r="139" spans="2:11" s="529" customFormat="1" x14ac:dyDescent="0.2">
      <c r="B139" s="525"/>
      <c r="D139" s="521"/>
      <c r="E139" s="521"/>
      <c r="F139" s="521"/>
      <c r="G139" s="521"/>
      <c r="H139" s="521"/>
      <c r="I139" s="522"/>
      <c r="J139" s="521"/>
      <c r="K139" s="524"/>
    </row>
    <row r="140" spans="2:11" s="529" customFormat="1" x14ac:dyDescent="0.2">
      <c r="B140" s="525"/>
      <c r="D140" s="521"/>
      <c r="E140" s="521"/>
      <c r="F140" s="521"/>
      <c r="G140" s="521"/>
      <c r="H140" s="521"/>
      <c r="I140" s="522"/>
      <c r="J140" s="521"/>
      <c r="K140" s="524"/>
    </row>
    <row r="141" spans="2:11" s="529" customFormat="1" x14ac:dyDescent="0.2">
      <c r="B141" s="525"/>
      <c r="D141" s="521"/>
      <c r="E141" s="521"/>
      <c r="F141" s="521"/>
      <c r="G141" s="521"/>
      <c r="H141" s="521"/>
      <c r="I141" s="522"/>
      <c r="J141" s="521"/>
      <c r="K141" s="524"/>
    </row>
    <row r="142" spans="2:11" s="529" customFormat="1" x14ac:dyDescent="0.2">
      <c r="B142" s="523"/>
      <c r="D142" s="521"/>
      <c r="E142" s="521"/>
      <c r="F142" s="521"/>
      <c r="G142" s="521"/>
      <c r="H142" s="521"/>
      <c r="I142" s="522"/>
      <c r="J142" s="521"/>
      <c r="K142" s="524"/>
    </row>
    <row r="143" spans="2:11" s="529" customFormat="1" x14ac:dyDescent="0.2">
      <c r="B143" s="525"/>
      <c r="D143" s="521"/>
      <c r="E143" s="521"/>
      <c r="F143" s="521"/>
      <c r="G143" s="521"/>
      <c r="H143" s="521"/>
      <c r="I143" s="522"/>
      <c r="J143" s="521"/>
      <c r="K143" s="524"/>
    </row>
    <row r="144" spans="2:11" s="529" customFormat="1" x14ac:dyDescent="0.2">
      <c r="B144" s="523"/>
      <c r="D144" s="521"/>
      <c r="E144" s="521"/>
      <c r="F144" s="521"/>
      <c r="G144" s="521"/>
      <c r="H144" s="521"/>
      <c r="I144" s="522"/>
      <c r="J144" s="521"/>
      <c r="K144" s="524"/>
    </row>
    <row r="145" spans="2:11" s="529" customFormat="1" x14ac:dyDescent="0.2">
      <c r="B145" s="525"/>
      <c r="D145" s="521"/>
      <c r="E145" s="521"/>
      <c r="F145" s="521"/>
      <c r="G145" s="521"/>
      <c r="H145" s="521"/>
      <c r="I145" s="522"/>
      <c r="J145" s="521"/>
      <c r="K145" s="524"/>
    </row>
    <row r="146" spans="2:11" s="529" customFormat="1" x14ac:dyDescent="0.2">
      <c r="B146" s="523"/>
      <c r="D146" s="521"/>
      <c r="E146" s="521"/>
      <c r="F146" s="521"/>
      <c r="G146" s="521"/>
      <c r="H146" s="521"/>
      <c r="I146" s="522"/>
      <c r="J146" s="521"/>
      <c r="K146" s="524"/>
    </row>
    <row r="147" spans="2:11" s="529" customFormat="1" x14ac:dyDescent="0.2">
      <c r="B147" s="525"/>
      <c r="D147" s="532"/>
      <c r="E147" s="532"/>
      <c r="F147" s="532"/>
      <c r="G147" s="532"/>
      <c r="H147" s="532"/>
      <c r="I147" s="532"/>
      <c r="J147" s="532"/>
      <c r="K147" s="524"/>
    </row>
    <row r="148" spans="2:11" s="529" customFormat="1" x14ac:dyDescent="0.2">
      <c r="B148" s="525"/>
      <c r="D148" s="532"/>
      <c r="E148" s="532"/>
      <c r="F148" s="532"/>
      <c r="G148" s="532"/>
      <c r="H148" s="532"/>
      <c r="I148" s="532"/>
      <c r="J148" s="532"/>
      <c r="K148" s="524"/>
    </row>
    <row r="149" spans="2:11" s="529" customFormat="1" x14ac:dyDescent="0.2">
      <c r="B149" s="525"/>
      <c r="D149" s="532"/>
      <c r="E149" s="532"/>
      <c r="F149" s="532"/>
      <c r="G149" s="532"/>
      <c r="H149" s="532"/>
      <c r="I149" s="532"/>
      <c r="J149" s="532"/>
      <c r="K149" s="524"/>
    </row>
    <row r="150" spans="2:11" s="529" customFormat="1" x14ac:dyDescent="0.2">
      <c r="B150" s="525"/>
      <c r="D150" s="532"/>
      <c r="E150" s="532"/>
      <c r="F150" s="532"/>
      <c r="G150" s="532"/>
      <c r="H150" s="532"/>
      <c r="I150" s="532"/>
      <c r="J150" s="532"/>
      <c r="K150" s="524"/>
    </row>
    <row r="151" spans="2:11" s="529" customFormat="1" x14ac:dyDescent="0.2">
      <c r="B151" s="525"/>
      <c r="D151" s="532"/>
      <c r="E151" s="532"/>
      <c r="F151" s="532"/>
      <c r="G151" s="532"/>
      <c r="H151" s="532"/>
      <c r="I151" s="532"/>
      <c r="J151" s="532"/>
      <c r="K151" s="524"/>
    </row>
    <row r="152" spans="2:11" s="529" customFormat="1" x14ac:dyDescent="0.2">
      <c r="B152" s="525"/>
      <c r="D152" s="532"/>
      <c r="E152" s="532"/>
      <c r="F152" s="532"/>
      <c r="G152" s="532"/>
      <c r="H152" s="532"/>
      <c r="I152" s="532"/>
      <c r="J152" s="532"/>
      <c r="K152" s="524"/>
    </row>
    <row r="153" spans="2:11" s="529" customFormat="1" x14ac:dyDescent="0.2">
      <c r="B153" s="525"/>
      <c r="D153" s="532"/>
      <c r="E153" s="532"/>
      <c r="F153" s="532"/>
      <c r="G153" s="532"/>
      <c r="H153" s="532"/>
      <c r="I153" s="532"/>
      <c r="J153" s="532"/>
      <c r="K153" s="524"/>
    </row>
    <row r="154" spans="2:11" s="529" customFormat="1" x14ac:dyDescent="0.2">
      <c r="B154" s="525"/>
      <c r="D154" s="532"/>
      <c r="E154" s="532"/>
      <c r="F154" s="532"/>
      <c r="G154" s="532"/>
      <c r="H154" s="532"/>
      <c r="I154" s="532"/>
      <c r="J154" s="532"/>
      <c r="K154" s="524"/>
    </row>
    <row r="155" spans="2:11" s="529" customFormat="1" x14ac:dyDescent="0.2">
      <c r="B155" s="525"/>
      <c r="D155" s="532"/>
      <c r="E155" s="532"/>
      <c r="F155" s="532"/>
      <c r="G155" s="532"/>
      <c r="H155" s="532"/>
      <c r="I155" s="532"/>
      <c r="J155" s="532"/>
      <c r="K155" s="524"/>
    </row>
    <row r="156" spans="2:11" s="529" customFormat="1" x14ac:dyDescent="0.2">
      <c r="B156" s="525"/>
      <c r="D156" s="532"/>
      <c r="E156" s="532"/>
      <c r="F156" s="532"/>
      <c r="G156" s="532"/>
      <c r="H156" s="532"/>
      <c r="I156" s="532"/>
      <c r="J156" s="532"/>
      <c r="K156" s="524"/>
    </row>
    <row r="157" spans="2:11" s="529" customFormat="1" x14ac:dyDescent="0.2">
      <c r="B157" s="525"/>
      <c r="D157" s="532"/>
      <c r="E157" s="532"/>
      <c r="F157" s="532"/>
      <c r="G157" s="532"/>
      <c r="H157" s="532"/>
      <c r="I157" s="532"/>
      <c r="J157" s="532"/>
      <c r="K157" s="524"/>
    </row>
    <row r="158" spans="2:11" s="529" customFormat="1" x14ac:dyDescent="0.2">
      <c r="B158" s="525"/>
      <c r="D158" s="532"/>
      <c r="E158" s="532"/>
      <c r="F158" s="532"/>
      <c r="G158" s="532"/>
      <c r="H158" s="532"/>
      <c r="I158" s="532"/>
      <c r="J158" s="532"/>
      <c r="K158" s="524"/>
    </row>
    <row r="159" spans="2:11" s="529" customFormat="1" x14ac:dyDescent="0.2">
      <c r="B159" s="525"/>
      <c r="D159" s="532"/>
      <c r="E159" s="532"/>
      <c r="F159" s="532"/>
      <c r="G159" s="532"/>
      <c r="H159" s="532"/>
      <c r="I159" s="532"/>
      <c r="J159" s="532"/>
      <c r="K159" s="524"/>
    </row>
    <row r="160" spans="2:11" s="529" customFormat="1" x14ac:dyDescent="0.2">
      <c r="B160" s="525"/>
      <c r="D160" s="532"/>
      <c r="E160" s="532"/>
      <c r="F160" s="532"/>
      <c r="G160" s="532"/>
      <c r="H160" s="532"/>
      <c r="I160" s="532"/>
      <c r="J160" s="532"/>
      <c r="K160" s="524"/>
    </row>
    <row r="161" spans="2:11" s="529" customFormat="1" x14ac:dyDescent="0.2">
      <c r="B161" s="525"/>
      <c r="D161" s="532"/>
      <c r="E161" s="532"/>
      <c r="F161" s="532"/>
      <c r="G161" s="532"/>
      <c r="H161" s="532"/>
      <c r="I161" s="532"/>
      <c r="J161" s="532"/>
      <c r="K161" s="524"/>
    </row>
    <row r="162" spans="2:11" s="529" customFormat="1" x14ac:dyDescent="0.2">
      <c r="B162" s="525"/>
      <c r="D162" s="532"/>
      <c r="E162" s="532"/>
      <c r="F162" s="532"/>
      <c r="G162" s="532"/>
      <c r="H162" s="532"/>
      <c r="I162" s="532"/>
      <c r="J162" s="532"/>
      <c r="K162" s="524"/>
    </row>
    <row r="163" spans="2:11" s="529" customFormat="1" x14ac:dyDescent="0.2">
      <c r="B163" s="525"/>
      <c r="D163" s="532"/>
      <c r="E163" s="532"/>
      <c r="F163" s="532"/>
      <c r="G163" s="532"/>
      <c r="H163" s="532"/>
      <c r="I163" s="532"/>
      <c r="J163" s="532"/>
      <c r="K163" s="524"/>
    </row>
    <row r="164" spans="2:11" s="529" customFormat="1" x14ac:dyDescent="0.2">
      <c r="B164" s="525"/>
      <c r="D164" s="532"/>
      <c r="E164" s="532"/>
      <c r="F164" s="532"/>
      <c r="G164" s="532"/>
      <c r="H164" s="532"/>
      <c r="I164" s="532"/>
      <c r="J164" s="532"/>
      <c r="K164" s="524"/>
    </row>
    <row r="165" spans="2:11" s="529" customFormat="1" x14ac:dyDescent="0.2">
      <c r="B165" s="525"/>
      <c r="D165" s="532"/>
      <c r="E165" s="532"/>
      <c r="F165" s="532"/>
      <c r="G165" s="532"/>
      <c r="H165" s="532"/>
      <c r="I165" s="532"/>
      <c r="J165" s="532"/>
      <c r="K165" s="524"/>
    </row>
    <row r="166" spans="2:11" s="529" customFormat="1" x14ac:dyDescent="0.2">
      <c r="B166" s="525"/>
      <c r="D166" s="532"/>
      <c r="E166" s="532"/>
      <c r="F166" s="532"/>
      <c r="G166" s="532"/>
      <c r="H166" s="532"/>
      <c r="I166" s="532"/>
      <c r="J166" s="532"/>
      <c r="K166" s="524"/>
    </row>
    <row r="167" spans="2:11" s="529" customFormat="1" x14ac:dyDescent="0.2">
      <c r="B167" s="525"/>
      <c r="D167" s="532"/>
      <c r="E167" s="532"/>
      <c r="F167" s="532"/>
      <c r="G167" s="532"/>
      <c r="H167" s="532"/>
      <c r="I167" s="532"/>
      <c r="J167" s="532"/>
      <c r="K167" s="524"/>
    </row>
    <row r="168" spans="2:11" s="529" customFormat="1" x14ac:dyDescent="0.2">
      <c r="B168" s="525"/>
      <c r="D168" s="532"/>
      <c r="E168" s="532"/>
      <c r="F168" s="532"/>
      <c r="G168" s="532"/>
      <c r="H168" s="532"/>
      <c r="I168" s="532"/>
      <c r="J168" s="532"/>
      <c r="K168" s="524"/>
    </row>
    <row r="169" spans="2:11" s="529" customFormat="1" x14ac:dyDescent="0.2">
      <c r="B169" s="525"/>
      <c r="D169" s="532"/>
      <c r="E169" s="532"/>
      <c r="F169" s="532"/>
      <c r="G169" s="532"/>
      <c r="H169" s="532"/>
      <c r="I169" s="532"/>
      <c r="J169" s="532"/>
      <c r="K169" s="524"/>
    </row>
    <row r="170" spans="2:11" s="529" customFormat="1" x14ac:dyDescent="0.2">
      <c r="B170" s="525"/>
      <c r="D170" s="532"/>
      <c r="E170" s="532"/>
      <c r="F170" s="532"/>
      <c r="G170" s="532"/>
      <c r="H170" s="532"/>
      <c r="I170" s="532"/>
      <c r="J170" s="532"/>
      <c r="K170" s="524"/>
    </row>
    <row r="171" spans="2:11" s="529" customFormat="1" x14ac:dyDescent="0.2">
      <c r="B171" s="525"/>
      <c r="D171" s="532"/>
      <c r="E171" s="532"/>
      <c r="F171" s="532"/>
      <c r="G171" s="532"/>
      <c r="H171" s="532"/>
      <c r="I171" s="532"/>
      <c r="J171" s="532"/>
      <c r="K171" s="524"/>
    </row>
    <row r="172" spans="2:11" s="529" customFormat="1" x14ac:dyDescent="0.2">
      <c r="B172" s="525"/>
      <c r="D172" s="532"/>
      <c r="E172" s="532"/>
      <c r="F172" s="532"/>
      <c r="G172" s="532"/>
      <c r="H172" s="532"/>
      <c r="I172" s="532"/>
      <c r="J172" s="532"/>
      <c r="K172" s="524"/>
    </row>
    <row r="173" spans="2:11" s="529" customFormat="1" x14ac:dyDescent="0.2">
      <c r="B173" s="525"/>
      <c r="D173" s="532"/>
      <c r="E173" s="532"/>
      <c r="F173" s="532"/>
      <c r="G173" s="532"/>
      <c r="H173" s="532"/>
      <c r="I173" s="532"/>
      <c r="J173" s="532"/>
      <c r="K173" s="524"/>
    </row>
    <row r="174" spans="2:11" s="529" customFormat="1" x14ac:dyDescent="0.2">
      <c r="B174" s="525"/>
      <c r="D174" s="532"/>
      <c r="E174" s="532"/>
      <c r="F174" s="532"/>
      <c r="G174" s="532"/>
      <c r="H174" s="532"/>
      <c r="I174" s="532"/>
      <c r="J174" s="532"/>
      <c r="K174" s="524"/>
    </row>
    <row r="175" spans="2:11" s="529" customFormat="1" x14ac:dyDescent="0.2">
      <c r="B175" s="525"/>
      <c r="D175" s="532"/>
      <c r="E175" s="532"/>
      <c r="F175" s="532"/>
      <c r="G175" s="532"/>
      <c r="H175" s="532"/>
      <c r="I175" s="532"/>
      <c r="J175" s="532"/>
      <c r="K175" s="524"/>
    </row>
    <row r="176" spans="2:11" s="529" customFormat="1" x14ac:dyDescent="0.2">
      <c r="B176" s="525"/>
      <c r="D176" s="532"/>
      <c r="E176" s="532"/>
      <c r="F176" s="532"/>
      <c r="G176" s="532"/>
      <c r="H176" s="532"/>
      <c r="I176" s="532"/>
      <c r="J176" s="532"/>
      <c r="K176" s="524"/>
    </row>
    <row r="177" spans="2:11" s="529" customFormat="1" x14ac:dyDescent="0.2">
      <c r="B177" s="525"/>
      <c r="D177" s="532"/>
      <c r="E177" s="532"/>
      <c r="F177" s="532"/>
      <c r="G177" s="532"/>
      <c r="H177" s="532"/>
      <c r="I177" s="532"/>
      <c r="J177" s="532"/>
      <c r="K177" s="524"/>
    </row>
    <row r="178" spans="2:11" s="529" customFormat="1" x14ac:dyDescent="0.2">
      <c r="B178" s="525"/>
      <c r="D178" s="532"/>
      <c r="E178" s="532"/>
      <c r="F178" s="532"/>
      <c r="G178" s="532"/>
      <c r="H178" s="532"/>
      <c r="I178" s="532"/>
      <c r="J178" s="532"/>
      <c r="K178" s="524"/>
    </row>
    <row r="179" spans="2:11" s="529" customFormat="1" x14ac:dyDescent="0.2">
      <c r="B179" s="525"/>
      <c r="D179" s="532"/>
      <c r="E179" s="532"/>
      <c r="F179" s="532"/>
      <c r="G179" s="532"/>
      <c r="H179" s="532"/>
      <c r="I179" s="532"/>
      <c r="J179" s="532"/>
      <c r="K179" s="524"/>
    </row>
    <row r="180" spans="2:11" s="529" customFormat="1" x14ac:dyDescent="0.2">
      <c r="B180" s="525"/>
      <c r="D180" s="532"/>
      <c r="E180" s="532"/>
      <c r="F180" s="532"/>
      <c r="G180" s="532"/>
      <c r="H180" s="532"/>
      <c r="I180" s="532"/>
      <c r="J180" s="532"/>
      <c r="K180" s="524"/>
    </row>
    <row r="181" spans="2:11" s="529" customFormat="1" x14ac:dyDescent="0.2">
      <c r="B181" s="525"/>
      <c r="D181" s="532"/>
      <c r="E181" s="532"/>
      <c r="F181" s="532"/>
      <c r="G181" s="532"/>
      <c r="H181" s="532"/>
      <c r="I181" s="532"/>
      <c r="J181" s="532"/>
      <c r="K181" s="524"/>
    </row>
    <row r="182" spans="2:11" s="529" customFormat="1" x14ac:dyDescent="0.2">
      <c r="B182" s="525"/>
      <c r="D182" s="532"/>
      <c r="E182" s="532"/>
      <c r="F182" s="532"/>
      <c r="G182" s="532"/>
      <c r="H182" s="532"/>
      <c r="I182" s="532"/>
      <c r="J182" s="532"/>
      <c r="K182" s="524"/>
    </row>
    <row r="183" spans="2:11" s="529" customFormat="1" x14ac:dyDescent="0.2">
      <c r="B183" s="525"/>
      <c r="D183" s="532"/>
      <c r="E183" s="532"/>
      <c r="F183" s="532"/>
      <c r="G183" s="532"/>
      <c r="H183" s="532"/>
      <c r="I183" s="532"/>
      <c r="J183" s="532"/>
      <c r="K183" s="524"/>
    </row>
    <row r="184" spans="2:11" s="529" customFormat="1" x14ac:dyDescent="0.2">
      <c r="B184" s="525"/>
      <c r="D184" s="532"/>
      <c r="E184" s="532"/>
      <c r="F184" s="532"/>
      <c r="G184" s="532"/>
      <c r="H184" s="532"/>
      <c r="I184" s="532"/>
      <c r="J184" s="532"/>
      <c r="K184" s="524"/>
    </row>
    <row r="185" spans="2:11" s="529" customFormat="1" x14ac:dyDescent="0.2">
      <c r="B185" s="525"/>
      <c r="D185" s="532"/>
      <c r="E185" s="532"/>
      <c r="F185" s="532"/>
      <c r="G185" s="532"/>
      <c r="H185" s="532"/>
      <c r="I185" s="532"/>
      <c r="J185" s="532"/>
      <c r="K185" s="524"/>
    </row>
    <row r="186" spans="2:11" s="529" customFormat="1" x14ac:dyDescent="0.2">
      <c r="B186" s="525"/>
      <c r="D186" s="532"/>
      <c r="E186" s="532"/>
      <c r="F186" s="532"/>
      <c r="G186" s="532"/>
      <c r="H186" s="532"/>
      <c r="I186" s="532"/>
      <c r="J186" s="532"/>
      <c r="K186" s="524"/>
    </row>
    <row r="187" spans="2:11" s="529" customFormat="1" x14ac:dyDescent="0.2">
      <c r="B187" s="525"/>
      <c r="D187" s="532"/>
      <c r="E187" s="532"/>
      <c r="F187" s="532"/>
      <c r="G187" s="532"/>
      <c r="H187" s="532"/>
      <c r="I187" s="532"/>
      <c r="J187" s="532"/>
      <c r="K187" s="524"/>
    </row>
    <row r="188" spans="2:11" s="529" customFormat="1" x14ac:dyDescent="0.2">
      <c r="B188" s="525"/>
      <c r="D188" s="532"/>
      <c r="E188" s="532"/>
      <c r="F188" s="532"/>
      <c r="G188" s="532"/>
      <c r="H188" s="532"/>
      <c r="I188" s="532"/>
      <c r="J188" s="532"/>
      <c r="K188" s="524"/>
    </row>
    <row r="189" spans="2:11" s="529" customFormat="1" x14ac:dyDescent="0.2">
      <c r="B189" s="525"/>
      <c r="D189" s="532"/>
      <c r="E189" s="532"/>
      <c r="F189" s="532"/>
      <c r="G189" s="532"/>
      <c r="H189" s="532"/>
      <c r="I189" s="532"/>
      <c r="J189" s="532"/>
      <c r="K189" s="524"/>
    </row>
    <row r="190" spans="2:11" s="529" customFormat="1" x14ac:dyDescent="0.2">
      <c r="B190" s="525"/>
      <c r="D190" s="532"/>
      <c r="E190" s="532"/>
      <c r="F190" s="532"/>
      <c r="G190" s="532"/>
      <c r="H190" s="532"/>
      <c r="I190" s="532"/>
      <c r="J190" s="532"/>
      <c r="K190" s="524"/>
    </row>
    <row r="191" spans="2:11" s="529" customFormat="1" x14ac:dyDescent="0.2">
      <c r="B191" s="525"/>
      <c r="D191" s="532"/>
      <c r="E191" s="532"/>
      <c r="F191" s="532"/>
      <c r="G191" s="532"/>
      <c r="H191" s="532"/>
      <c r="I191" s="532"/>
      <c r="J191" s="532"/>
      <c r="K191" s="524"/>
    </row>
    <row r="192" spans="2:11" s="529" customFormat="1" x14ac:dyDescent="0.2">
      <c r="B192" s="525"/>
      <c r="D192" s="532"/>
      <c r="E192" s="532"/>
      <c r="F192" s="532"/>
      <c r="G192" s="532"/>
      <c r="H192" s="532"/>
      <c r="I192" s="532"/>
      <c r="J192" s="532"/>
      <c r="K192" s="524"/>
    </row>
    <row r="193" spans="2:11" s="529" customFormat="1" x14ac:dyDescent="0.2">
      <c r="B193" s="525"/>
      <c r="D193" s="532"/>
      <c r="E193" s="532"/>
      <c r="F193" s="532"/>
      <c r="G193" s="532"/>
      <c r="H193" s="532"/>
      <c r="I193" s="532"/>
      <c r="J193" s="532"/>
      <c r="K193" s="524"/>
    </row>
    <row r="194" spans="2:11" s="529" customFormat="1" x14ac:dyDescent="0.2">
      <c r="B194" s="525"/>
      <c r="D194" s="532"/>
      <c r="E194" s="532"/>
      <c r="F194" s="532"/>
      <c r="G194" s="532"/>
      <c r="H194" s="532"/>
      <c r="I194" s="532"/>
      <c r="J194" s="532"/>
      <c r="K194" s="524"/>
    </row>
    <row r="195" spans="2:11" s="529" customFormat="1" x14ac:dyDescent="0.2">
      <c r="B195" s="525"/>
      <c r="D195" s="532"/>
      <c r="E195" s="532"/>
      <c r="F195" s="532"/>
      <c r="G195" s="532"/>
      <c r="H195" s="532"/>
      <c r="I195" s="532"/>
      <c r="J195" s="532"/>
      <c r="K195" s="524"/>
    </row>
    <row r="196" spans="2:11" s="529" customFormat="1" x14ac:dyDescent="0.2">
      <c r="B196" s="525"/>
      <c r="D196" s="532"/>
      <c r="E196" s="532"/>
      <c r="F196" s="532"/>
      <c r="G196" s="532"/>
      <c r="H196" s="532"/>
      <c r="I196" s="532"/>
      <c r="J196" s="532"/>
      <c r="K196" s="524"/>
    </row>
    <row r="197" spans="2:11" s="529" customFormat="1" x14ac:dyDescent="0.2">
      <c r="B197" s="525"/>
      <c r="D197" s="532"/>
      <c r="E197" s="532"/>
      <c r="F197" s="532"/>
      <c r="G197" s="532"/>
      <c r="H197" s="532"/>
      <c r="I197" s="532"/>
      <c r="J197" s="532"/>
      <c r="K197" s="524"/>
    </row>
    <row r="198" spans="2:11" s="529" customFormat="1" x14ac:dyDescent="0.2">
      <c r="B198" s="525"/>
      <c r="D198" s="532"/>
      <c r="E198" s="532"/>
      <c r="F198" s="532"/>
      <c r="G198" s="532"/>
      <c r="H198" s="532"/>
      <c r="I198" s="532"/>
      <c r="J198" s="532"/>
      <c r="K198" s="524"/>
    </row>
    <row r="199" spans="2:11" s="529" customFormat="1" x14ac:dyDescent="0.2">
      <c r="B199" s="525"/>
      <c r="D199" s="532"/>
      <c r="E199" s="532"/>
      <c r="F199" s="532"/>
      <c r="G199" s="532"/>
      <c r="H199" s="532"/>
      <c r="I199" s="532"/>
      <c r="J199" s="532"/>
      <c r="K199" s="524"/>
    </row>
    <row r="200" spans="2:11" s="529" customFormat="1" x14ac:dyDescent="0.2">
      <c r="B200" s="525"/>
      <c r="D200" s="532"/>
      <c r="E200" s="532"/>
      <c r="F200" s="532"/>
      <c r="G200" s="532"/>
      <c r="H200" s="532"/>
      <c r="I200" s="532"/>
      <c r="J200" s="532"/>
      <c r="K200" s="524"/>
    </row>
    <row r="201" spans="2:11" s="529" customFormat="1" x14ac:dyDescent="0.2">
      <c r="B201" s="525"/>
      <c r="D201" s="532"/>
      <c r="E201" s="532"/>
      <c r="F201" s="532"/>
      <c r="G201" s="532"/>
      <c r="H201" s="532"/>
      <c r="I201" s="532"/>
      <c r="J201" s="532"/>
      <c r="K201" s="524"/>
    </row>
    <row r="202" spans="2:11" s="529" customFormat="1" x14ac:dyDescent="0.2">
      <c r="B202" s="525"/>
      <c r="D202" s="532"/>
      <c r="E202" s="532"/>
      <c r="F202" s="532"/>
      <c r="G202" s="532"/>
      <c r="H202" s="532"/>
      <c r="I202" s="532"/>
      <c r="J202" s="532"/>
      <c r="K202" s="524"/>
    </row>
    <row r="203" spans="2:11" s="529" customFormat="1" x14ac:dyDescent="0.2">
      <c r="B203" s="525"/>
      <c r="D203" s="532"/>
      <c r="E203" s="532"/>
      <c r="F203" s="532"/>
      <c r="G203" s="532"/>
      <c r="H203" s="532"/>
      <c r="I203" s="532"/>
      <c r="J203" s="532"/>
      <c r="K203" s="524"/>
    </row>
    <row r="204" spans="2:11" s="529" customFormat="1" x14ac:dyDescent="0.2">
      <c r="B204" s="525"/>
      <c r="D204" s="532"/>
      <c r="E204" s="532"/>
      <c r="F204" s="532"/>
      <c r="G204" s="532"/>
      <c r="H204" s="532"/>
      <c r="I204" s="532"/>
      <c r="J204" s="532"/>
      <c r="K204" s="524"/>
    </row>
    <row r="205" spans="2:11" s="529" customFormat="1" x14ac:dyDescent="0.2">
      <c r="B205" s="525"/>
      <c r="D205" s="532"/>
      <c r="E205" s="532"/>
      <c r="F205" s="532"/>
      <c r="G205" s="532"/>
      <c r="H205" s="532"/>
      <c r="I205" s="532"/>
      <c r="J205" s="532"/>
      <c r="K205" s="524"/>
    </row>
    <row r="206" spans="2:11" s="529" customFormat="1" x14ac:dyDescent="0.2">
      <c r="B206" s="525"/>
      <c r="D206" s="532"/>
      <c r="E206" s="532"/>
      <c r="F206" s="532"/>
      <c r="G206" s="532"/>
      <c r="H206" s="532"/>
      <c r="I206" s="532"/>
      <c r="J206" s="532"/>
      <c r="K206" s="524"/>
    </row>
    <row r="207" spans="2:11" s="529" customFormat="1" x14ac:dyDescent="0.2">
      <c r="B207" s="525"/>
      <c r="D207" s="532"/>
      <c r="E207" s="532"/>
      <c r="F207" s="532"/>
      <c r="G207" s="532"/>
      <c r="H207" s="532"/>
      <c r="I207" s="532"/>
      <c r="J207" s="532"/>
      <c r="K207" s="524"/>
    </row>
    <row r="208" spans="2:11" s="529" customFormat="1" x14ac:dyDescent="0.2">
      <c r="B208" s="525"/>
      <c r="D208" s="532"/>
      <c r="E208" s="532"/>
      <c r="F208" s="532"/>
      <c r="G208" s="532"/>
      <c r="H208" s="532"/>
      <c r="I208" s="532"/>
      <c r="J208" s="532"/>
      <c r="K208" s="524"/>
    </row>
    <row r="209" spans="2:11" s="529" customFormat="1" x14ac:dyDescent="0.2">
      <c r="B209" s="525"/>
      <c r="D209" s="532"/>
      <c r="E209" s="532"/>
      <c r="F209" s="532"/>
      <c r="G209" s="532"/>
      <c r="H209" s="532"/>
      <c r="I209" s="532"/>
      <c r="J209" s="532"/>
      <c r="K209" s="524"/>
    </row>
    <row r="210" spans="2:11" s="529" customFormat="1" x14ac:dyDescent="0.2">
      <c r="B210" s="525"/>
      <c r="D210" s="532"/>
      <c r="E210" s="532"/>
      <c r="F210" s="532"/>
      <c r="G210" s="532"/>
      <c r="H210" s="532"/>
      <c r="I210" s="532"/>
      <c r="J210" s="532"/>
      <c r="K210" s="524"/>
    </row>
    <row r="211" spans="2:11" s="529" customFormat="1" x14ac:dyDescent="0.2">
      <c r="B211" s="525"/>
      <c r="D211" s="532"/>
      <c r="E211" s="532"/>
      <c r="F211" s="532"/>
      <c r="G211" s="532"/>
      <c r="H211" s="532"/>
      <c r="I211" s="532"/>
      <c r="J211" s="532"/>
      <c r="K211" s="524"/>
    </row>
    <row r="212" spans="2:11" s="529" customFormat="1" x14ac:dyDescent="0.2">
      <c r="B212" s="525"/>
      <c r="D212" s="532"/>
      <c r="E212" s="532"/>
      <c r="F212" s="532"/>
      <c r="G212" s="532"/>
      <c r="H212" s="532"/>
      <c r="I212" s="532"/>
      <c r="J212" s="532"/>
      <c r="K212" s="524"/>
    </row>
    <row r="213" spans="2:11" s="529" customFormat="1" x14ac:dyDescent="0.2">
      <c r="B213" s="525"/>
      <c r="D213" s="532"/>
      <c r="E213" s="532"/>
      <c r="F213" s="532"/>
      <c r="G213" s="532"/>
      <c r="H213" s="532"/>
      <c r="I213" s="532"/>
      <c r="J213" s="532"/>
      <c r="K213" s="524"/>
    </row>
    <row r="214" spans="2:11" s="529" customFormat="1" x14ac:dyDescent="0.2">
      <c r="B214" s="525"/>
      <c r="D214" s="532"/>
      <c r="E214" s="532"/>
      <c r="F214" s="532"/>
      <c r="G214" s="532"/>
      <c r="H214" s="532"/>
      <c r="I214" s="532"/>
      <c r="J214" s="532"/>
      <c r="K214" s="524"/>
    </row>
    <row r="215" spans="2:11" s="529" customFormat="1" x14ac:dyDescent="0.2">
      <c r="B215" s="525"/>
      <c r="D215" s="532"/>
      <c r="E215" s="532"/>
      <c r="F215" s="532"/>
      <c r="G215" s="532"/>
      <c r="H215" s="532"/>
      <c r="I215" s="532"/>
      <c r="J215" s="532"/>
      <c r="K215" s="524"/>
    </row>
    <row r="216" spans="2:11" s="529" customFormat="1" x14ac:dyDescent="0.2">
      <c r="B216" s="525"/>
      <c r="D216" s="532"/>
      <c r="E216" s="532"/>
      <c r="F216" s="532"/>
      <c r="G216" s="532"/>
      <c r="H216" s="532"/>
      <c r="I216" s="532"/>
      <c r="J216" s="532"/>
      <c r="K216" s="524"/>
    </row>
    <row r="217" spans="2:11" s="529" customFormat="1" x14ac:dyDescent="0.2">
      <c r="B217" s="525"/>
      <c r="D217" s="532"/>
      <c r="E217" s="532"/>
      <c r="F217" s="532"/>
      <c r="G217" s="532"/>
      <c r="H217" s="532"/>
      <c r="I217" s="532"/>
      <c r="J217" s="532"/>
      <c r="K217" s="524"/>
    </row>
    <row r="218" spans="2:11" s="529" customFormat="1" x14ac:dyDescent="0.2">
      <c r="B218" s="525"/>
      <c r="D218" s="532"/>
      <c r="E218" s="532"/>
      <c r="F218" s="532"/>
      <c r="G218" s="532"/>
      <c r="H218" s="532"/>
      <c r="I218" s="532"/>
      <c r="J218" s="532"/>
      <c r="K218" s="524"/>
    </row>
    <row r="219" spans="2:11" s="529" customFormat="1" x14ac:dyDescent="0.2">
      <c r="B219" s="525"/>
      <c r="D219" s="532"/>
      <c r="E219" s="532"/>
      <c r="F219" s="532"/>
      <c r="G219" s="532"/>
      <c r="H219" s="532"/>
      <c r="I219" s="532"/>
      <c r="J219" s="532"/>
      <c r="K219" s="524"/>
    </row>
    <row r="220" spans="2:11" s="529" customFormat="1" x14ac:dyDescent="0.2">
      <c r="B220" s="525"/>
      <c r="D220" s="532"/>
      <c r="E220" s="532"/>
      <c r="F220" s="532"/>
      <c r="G220" s="532"/>
      <c r="H220" s="532"/>
      <c r="I220" s="532"/>
      <c r="J220" s="532"/>
      <c r="K220" s="524"/>
    </row>
    <row r="221" spans="2:11" s="529" customFormat="1" x14ac:dyDescent="0.2">
      <c r="B221" s="525"/>
      <c r="D221" s="532"/>
      <c r="E221" s="532"/>
      <c r="F221" s="532"/>
      <c r="G221" s="532"/>
      <c r="H221" s="532"/>
      <c r="I221" s="532"/>
      <c r="J221" s="532"/>
      <c r="K221" s="524"/>
    </row>
    <row r="222" spans="2:11" s="529" customFormat="1" x14ac:dyDescent="0.2">
      <c r="B222" s="525"/>
      <c r="D222" s="532"/>
      <c r="E222" s="532"/>
      <c r="F222" s="532"/>
      <c r="G222" s="532"/>
      <c r="H222" s="532"/>
      <c r="I222" s="532"/>
      <c r="J222" s="532"/>
      <c r="K222" s="524"/>
    </row>
    <row r="223" spans="2:11" s="529" customFormat="1" x14ac:dyDescent="0.2">
      <c r="B223" s="525"/>
      <c r="D223" s="532"/>
      <c r="E223" s="532"/>
      <c r="F223" s="532"/>
      <c r="G223" s="532"/>
      <c r="H223" s="532"/>
      <c r="I223" s="532"/>
      <c r="J223" s="532"/>
      <c r="K223" s="524"/>
    </row>
    <row r="224" spans="2:11" s="529" customFormat="1" x14ac:dyDescent="0.2">
      <c r="B224" s="525"/>
      <c r="D224" s="532"/>
      <c r="E224" s="532"/>
      <c r="F224" s="532"/>
      <c r="G224" s="532"/>
      <c r="H224" s="532"/>
      <c r="I224" s="532"/>
      <c r="J224" s="532"/>
      <c r="K224" s="524"/>
    </row>
    <row r="225" spans="2:11" s="529" customFormat="1" x14ac:dyDescent="0.2">
      <c r="B225" s="525"/>
      <c r="D225" s="532"/>
      <c r="E225" s="532"/>
      <c r="F225" s="532"/>
      <c r="G225" s="532"/>
      <c r="H225" s="532"/>
      <c r="I225" s="532"/>
      <c r="J225" s="532"/>
      <c r="K225" s="524"/>
    </row>
    <row r="226" spans="2:11" s="529" customFormat="1" x14ac:dyDescent="0.2">
      <c r="B226" s="525"/>
      <c r="D226" s="532"/>
      <c r="E226" s="532"/>
      <c r="F226" s="532"/>
      <c r="G226" s="532"/>
      <c r="H226" s="532"/>
      <c r="I226" s="532"/>
      <c r="J226" s="532"/>
      <c r="K226" s="524"/>
    </row>
    <row r="227" spans="2:11" s="529" customFormat="1" x14ac:dyDescent="0.2">
      <c r="B227" s="525"/>
      <c r="D227" s="532"/>
      <c r="E227" s="532"/>
      <c r="F227" s="532"/>
      <c r="G227" s="532"/>
      <c r="H227" s="532"/>
      <c r="I227" s="532"/>
      <c r="J227" s="532"/>
      <c r="K227" s="524"/>
    </row>
    <row r="228" spans="2:11" s="529" customFormat="1" x14ac:dyDescent="0.2">
      <c r="B228" s="525"/>
      <c r="D228" s="532"/>
      <c r="E228" s="532"/>
      <c r="F228" s="532"/>
      <c r="G228" s="532"/>
      <c r="H228" s="532"/>
      <c r="I228" s="532"/>
      <c r="J228" s="532"/>
      <c r="K228" s="524"/>
    </row>
    <row r="229" spans="2:11" s="529" customFormat="1" x14ac:dyDescent="0.2">
      <c r="B229" s="525"/>
      <c r="D229" s="532"/>
      <c r="E229" s="532"/>
      <c r="F229" s="532"/>
      <c r="G229" s="532"/>
      <c r="H229" s="532"/>
      <c r="I229" s="532"/>
      <c r="J229" s="532"/>
      <c r="K229" s="524"/>
    </row>
    <row r="230" spans="2:11" s="529" customFormat="1" x14ac:dyDescent="0.2">
      <c r="B230" s="525"/>
      <c r="D230" s="532"/>
      <c r="E230" s="532"/>
      <c r="F230" s="532"/>
      <c r="G230" s="532"/>
      <c r="H230" s="532"/>
      <c r="I230" s="532"/>
      <c r="J230" s="532"/>
      <c r="K230" s="524"/>
    </row>
    <row r="231" spans="2:11" s="529" customFormat="1" x14ac:dyDescent="0.2">
      <c r="B231" s="525"/>
      <c r="D231" s="532"/>
      <c r="E231" s="532"/>
      <c r="F231" s="532"/>
      <c r="G231" s="532"/>
      <c r="H231" s="532"/>
      <c r="I231" s="532"/>
      <c r="J231" s="532"/>
      <c r="K231" s="524"/>
    </row>
    <row r="232" spans="2:11" s="529" customFormat="1" x14ac:dyDescent="0.2">
      <c r="B232" s="525"/>
      <c r="D232" s="532"/>
      <c r="E232" s="532"/>
      <c r="F232" s="532"/>
      <c r="G232" s="532"/>
      <c r="H232" s="532"/>
      <c r="I232" s="532"/>
      <c r="J232" s="532"/>
      <c r="K232" s="524"/>
    </row>
    <row r="233" spans="2:11" s="529" customFormat="1" x14ac:dyDescent="0.2">
      <c r="B233" s="525"/>
      <c r="D233" s="532"/>
      <c r="E233" s="532"/>
      <c r="F233" s="532"/>
      <c r="G233" s="532"/>
      <c r="H233" s="532"/>
      <c r="I233" s="532"/>
      <c r="J233" s="532"/>
      <c r="K233" s="524"/>
    </row>
    <row r="234" spans="2:11" s="529" customFormat="1" x14ac:dyDescent="0.2">
      <c r="B234" s="525"/>
      <c r="D234" s="532"/>
      <c r="E234" s="532"/>
      <c r="F234" s="532"/>
      <c r="G234" s="532"/>
      <c r="H234" s="532"/>
      <c r="I234" s="532"/>
      <c r="J234" s="532"/>
      <c r="K234" s="524"/>
    </row>
    <row r="235" spans="2:11" s="529" customFormat="1" x14ac:dyDescent="0.2">
      <c r="B235" s="525"/>
      <c r="D235" s="532"/>
      <c r="E235" s="532"/>
      <c r="F235" s="532"/>
      <c r="G235" s="532"/>
      <c r="H235" s="532"/>
      <c r="I235" s="532"/>
      <c r="J235" s="532"/>
      <c r="K235" s="524"/>
    </row>
    <row r="236" spans="2:11" s="529" customFormat="1" x14ac:dyDescent="0.2">
      <c r="B236" s="525"/>
      <c r="D236" s="532"/>
      <c r="E236" s="532"/>
      <c r="F236" s="532"/>
      <c r="G236" s="532"/>
      <c r="H236" s="532"/>
      <c r="I236" s="532"/>
      <c r="J236" s="532"/>
      <c r="K236" s="524"/>
    </row>
    <row r="237" spans="2:11" s="529" customFormat="1" x14ac:dyDescent="0.2">
      <c r="B237" s="525"/>
      <c r="D237" s="532"/>
      <c r="E237" s="532"/>
      <c r="F237" s="532"/>
      <c r="G237" s="532"/>
      <c r="H237" s="532"/>
      <c r="I237" s="532"/>
      <c r="J237" s="532"/>
      <c r="K237" s="524"/>
    </row>
    <row r="238" spans="2:11" s="529" customFormat="1" x14ac:dyDescent="0.2">
      <c r="B238" s="525"/>
      <c r="D238" s="532"/>
      <c r="E238" s="532"/>
      <c r="F238" s="532"/>
      <c r="G238" s="532"/>
      <c r="H238" s="532"/>
      <c r="I238" s="532"/>
      <c r="J238" s="532"/>
      <c r="K238" s="524"/>
    </row>
    <row r="239" spans="2:11" s="529" customFormat="1" x14ac:dyDescent="0.2">
      <c r="B239" s="525"/>
      <c r="D239" s="532"/>
      <c r="E239" s="532"/>
      <c r="F239" s="532"/>
      <c r="G239" s="532"/>
      <c r="H239" s="532"/>
      <c r="I239" s="532"/>
      <c r="J239" s="532"/>
      <c r="K239" s="524"/>
    </row>
    <row r="240" spans="2:11" s="529" customFormat="1" x14ac:dyDescent="0.2">
      <c r="B240" s="525"/>
      <c r="D240" s="532"/>
      <c r="E240" s="532"/>
      <c r="F240" s="532"/>
      <c r="G240" s="532"/>
      <c r="H240" s="532"/>
      <c r="I240" s="532"/>
      <c r="J240" s="532"/>
      <c r="K240" s="524"/>
    </row>
    <row r="241" spans="2:11" s="529" customFormat="1" x14ac:dyDescent="0.2">
      <c r="B241" s="525"/>
      <c r="D241" s="532"/>
      <c r="E241" s="532"/>
      <c r="F241" s="532"/>
      <c r="G241" s="532"/>
      <c r="H241" s="532"/>
      <c r="I241" s="532"/>
      <c r="J241" s="532"/>
      <c r="K241" s="524"/>
    </row>
    <row r="242" spans="2:11" s="529" customFormat="1" x14ac:dyDescent="0.2">
      <c r="B242" s="525"/>
      <c r="D242" s="532"/>
      <c r="E242" s="532"/>
      <c r="F242" s="532"/>
      <c r="G242" s="532"/>
      <c r="H242" s="532"/>
      <c r="I242" s="532"/>
      <c r="J242" s="532"/>
      <c r="K242" s="524"/>
    </row>
    <row r="243" spans="2:11" s="529" customFormat="1" x14ac:dyDescent="0.2">
      <c r="B243" s="525"/>
      <c r="D243" s="532"/>
      <c r="E243" s="532"/>
      <c r="F243" s="532"/>
      <c r="G243" s="532"/>
      <c r="H243" s="532"/>
      <c r="I243" s="532"/>
      <c r="J243" s="532"/>
      <c r="K243" s="524"/>
    </row>
    <row r="244" spans="2:11" s="529" customFormat="1" x14ac:dyDescent="0.2">
      <c r="B244" s="525"/>
      <c r="D244" s="532"/>
      <c r="E244" s="532"/>
      <c r="F244" s="532"/>
      <c r="G244" s="532"/>
      <c r="H244" s="532"/>
      <c r="I244" s="532"/>
      <c r="J244" s="532"/>
      <c r="K244" s="524"/>
    </row>
    <row r="245" spans="2:11" s="529" customFormat="1" x14ac:dyDescent="0.2">
      <c r="B245" s="525"/>
      <c r="D245" s="532"/>
      <c r="E245" s="532"/>
      <c r="F245" s="532"/>
      <c r="G245" s="532"/>
      <c r="H245" s="532"/>
      <c r="I245" s="532"/>
      <c r="J245" s="532"/>
      <c r="K245" s="524"/>
    </row>
    <row r="246" spans="2:11" s="529" customFormat="1" x14ac:dyDescent="0.2">
      <c r="B246" s="525"/>
      <c r="D246" s="532"/>
      <c r="E246" s="532"/>
      <c r="F246" s="532"/>
      <c r="G246" s="532"/>
      <c r="H246" s="532"/>
      <c r="I246" s="532"/>
      <c r="J246" s="532"/>
      <c r="K246" s="524"/>
    </row>
    <row r="247" spans="2:11" s="529" customFormat="1" x14ac:dyDescent="0.2">
      <c r="B247" s="525"/>
      <c r="D247" s="532"/>
      <c r="E247" s="532"/>
      <c r="F247" s="532"/>
      <c r="G247" s="532"/>
      <c r="H247" s="532"/>
      <c r="I247" s="532"/>
      <c r="J247" s="532"/>
      <c r="K247" s="524"/>
    </row>
    <row r="248" spans="2:11" s="529" customFormat="1" x14ac:dyDescent="0.2">
      <c r="B248" s="525"/>
      <c r="D248" s="532"/>
      <c r="E248" s="532"/>
      <c r="F248" s="532"/>
      <c r="G248" s="532"/>
      <c r="H248" s="532"/>
      <c r="I248" s="532"/>
      <c r="J248" s="532"/>
      <c r="K248" s="524"/>
    </row>
    <row r="249" spans="2:11" s="529" customFormat="1" x14ac:dyDescent="0.2">
      <c r="B249" s="525"/>
      <c r="D249" s="532"/>
      <c r="E249" s="532"/>
      <c r="F249" s="532"/>
      <c r="G249" s="532"/>
      <c r="H249" s="532"/>
      <c r="I249" s="532"/>
      <c r="J249" s="532"/>
      <c r="K249" s="524"/>
    </row>
    <row r="250" spans="2:11" s="529" customFormat="1" x14ac:dyDescent="0.2">
      <c r="B250" s="525"/>
      <c r="D250" s="532"/>
      <c r="E250" s="532"/>
      <c r="F250" s="532"/>
      <c r="G250" s="532"/>
      <c r="H250" s="532"/>
      <c r="I250" s="532"/>
      <c r="J250" s="532"/>
      <c r="K250" s="524"/>
    </row>
    <row r="251" spans="2:11" s="529" customFormat="1" x14ac:dyDescent="0.2">
      <c r="B251" s="525"/>
      <c r="D251" s="532"/>
      <c r="E251" s="532"/>
      <c r="F251" s="532"/>
      <c r="G251" s="532"/>
      <c r="H251" s="532"/>
      <c r="I251" s="532"/>
      <c r="J251" s="532"/>
      <c r="K251" s="524"/>
    </row>
    <row r="252" spans="2:11" s="529" customFormat="1" x14ac:dyDescent="0.2">
      <c r="B252" s="525"/>
      <c r="D252" s="532"/>
      <c r="E252" s="532"/>
      <c r="F252" s="532"/>
      <c r="G252" s="532"/>
      <c r="H252" s="532"/>
      <c r="I252" s="532"/>
      <c r="J252" s="532"/>
      <c r="K252" s="524"/>
    </row>
    <row r="253" spans="2:11" s="529" customFormat="1" x14ac:dyDescent="0.2">
      <c r="B253" s="525"/>
      <c r="D253" s="532"/>
      <c r="E253" s="532"/>
      <c r="F253" s="532"/>
      <c r="G253" s="532"/>
      <c r="H253" s="532"/>
      <c r="I253" s="532"/>
      <c r="J253" s="532"/>
      <c r="K253" s="524"/>
    </row>
    <row r="254" spans="2:11" s="529" customFormat="1" x14ac:dyDescent="0.2">
      <c r="B254" s="525"/>
      <c r="D254" s="532"/>
      <c r="E254" s="532"/>
      <c r="F254" s="532"/>
      <c r="G254" s="532"/>
      <c r="H254" s="532"/>
      <c r="I254" s="532"/>
      <c r="J254" s="532"/>
      <c r="K254" s="524"/>
    </row>
    <row r="255" spans="2:11" s="529" customFormat="1" x14ac:dyDescent="0.2">
      <c r="B255" s="525"/>
      <c r="D255" s="532"/>
      <c r="E255" s="532"/>
      <c r="F255" s="532"/>
      <c r="G255" s="532"/>
      <c r="H255" s="532"/>
      <c r="I255" s="532"/>
      <c r="J255" s="532"/>
      <c r="K255" s="524"/>
    </row>
    <row r="256" spans="2:11" s="529" customFormat="1" x14ac:dyDescent="0.2">
      <c r="B256" s="525"/>
      <c r="D256" s="532"/>
      <c r="E256" s="532"/>
      <c r="F256" s="532"/>
      <c r="G256" s="532"/>
      <c r="H256" s="532"/>
      <c r="I256" s="532"/>
      <c r="J256" s="532"/>
      <c r="K256" s="524"/>
    </row>
    <row r="257" spans="2:11" s="529" customFormat="1" x14ac:dyDescent="0.2">
      <c r="B257" s="525"/>
      <c r="D257" s="532"/>
      <c r="E257" s="532"/>
      <c r="F257" s="532"/>
      <c r="G257" s="532"/>
      <c r="H257" s="532"/>
      <c r="I257" s="532"/>
      <c r="J257" s="532"/>
      <c r="K257" s="524"/>
    </row>
    <row r="258" spans="2:11" s="529" customFormat="1" x14ac:dyDescent="0.2">
      <c r="B258" s="525"/>
      <c r="D258" s="532"/>
      <c r="E258" s="532"/>
      <c r="F258" s="532"/>
      <c r="G258" s="532"/>
      <c r="H258" s="532"/>
      <c r="I258" s="532"/>
      <c r="J258" s="532"/>
      <c r="K258" s="524"/>
    </row>
    <row r="259" spans="2:11" s="529" customFormat="1" x14ac:dyDescent="0.2">
      <c r="B259" s="525"/>
      <c r="D259" s="532"/>
      <c r="E259" s="532"/>
      <c r="F259" s="532"/>
      <c r="G259" s="532"/>
      <c r="H259" s="532"/>
      <c r="I259" s="532"/>
      <c r="J259" s="532"/>
      <c r="K259" s="524"/>
    </row>
    <row r="260" spans="2:11" s="529" customFormat="1" x14ac:dyDescent="0.2">
      <c r="B260" s="525"/>
      <c r="D260" s="532"/>
      <c r="E260" s="532"/>
      <c r="F260" s="532"/>
      <c r="G260" s="532"/>
      <c r="H260" s="532"/>
      <c r="I260" s="532"/>
      <c r="J260" s="532"/>
      <c r="K260" s="524"/>
    </row>
    <row r="261" spans="2:11" s="529" customFormat="1" x14ac:dyDescent="0.2">
      <c r="B261" s="525"/>
      <c r="D261" s="532"/>
      <c r="E261" s="532"/>
      <c r="F261" s="532"/>
      <c r="G261" s="532"/>
      <c r="H261" s="532"/>
      <c r="I261" s="532"/>
      <c r="J261" s="532"/>
      <c r="K261" s="524"/>
    </row>
    <row r="262" spans="2:11" s="529" customFormat="1" x14ac:dyDescent="0.2">
      <c r="B262" s="525"/>
      <c r="D262" s="532"/>
      <c r="E262" s="532"/>
      <c r="F262" s="532"/>
      <c r="G262" s="532"/>
      <c r="H262" s="532"/>
      <c r="I262" s="532"/>
      <c r="J262" s="532"/>
      <c r="K262" s="524"/>
    </row>
    <row r="263" spans="2:11" s="529" customFormat="1" x14ac:dyDescent="0.2">
      <c r="B263" s="525"/>
      <c r="D263" s="532"/>
      <c r="E263" s="532"/>
      <c r="F263" s="532"/>
      <c r="G263" s="532"/>
      <c r="H263" s="532"/>
      <c r="I263" s="532"/>
      <c r="J263" s="532"/>
      <c r="K263" s="524"/>
    </row>
    <row r="264" spans="2:11" s="529" customFormat="1" x14ac:dyDescent="0.2">
      <c r="B264" s="525"/>
      <c r="D264" s="532"/>
      <c r="E264" s="532"/>
      <c r="F264" s="532"/>
      <c r="G264" s="532"/>
      <c r="H264" s="532"/>
      <c r="I264" s="532"/>
      <c r="J264" s="532"/>
      <c r="K264" s="524"/>
    </row>
    <row r="265" spans="2:11" s="529" customFormat="1" x14ac:dyDescent="0.2">
      <c r="B265" s="525"/>
      <c r="D265" s="532"/>
      <c r="E265" s="532"/>
      <c r="F265" s="532"/>
      <c r="G265" s="532"/>
      <c r="H265" s="532"/>
      <c r="I265" s="532"/>
      <c r="J265" s="532"/>
      <c r="K265" s="524"/>
    </row>
    <row r="266" spans="2:11" x14ac:dyDescent="0.2">
      <c r="B266" s="525"/>
      <c r="D266" s="532"/>
      <c r="E266" s="532"/>
      <c r="F266" s="532"/>
      <c r="G266" s="532"/>
      <c r="H266" s="532"/>
      <c r="I266" s="532"/>
      <c r="J266" s="532"/>
      <c r="K266" s="524"/>
    </row>
    <row r="267" spans="2:11" x14ac:dyDescent="0.2">
      <c r="B267" s="525"/>
      <c r="D267" s="532"/>
      <c r="E267" s="532"/>
      <c r="F267" s="532"/>
      <c r="G267" s="532"/>
      <c r="H267" s="532"/>
      <c r="I267" s="532"/>
      <c r="J267" s="532"/>
      <c r="K267" s="524"/>
    </row>
    <row r="268" spans="2:11" x14ac:dyDescent="0.2">
      <c r="B268" s="525"/>
      <c r="D268" s="532"/>
      <c r="E268" s="532"/>
      <c r="F268" s="532"/>
      <c r="G268" s="532"/>
      <c r="H268" s="532"/>
      <c r="I268" s="532"/>
      <c r="J268" s="532"/>
      <c r="K268" s="524"/>
    </row>
    <row r="269" spans="2:11" x14ac:dyDescent="0.2">
      <c r="B269" s="525"/>
      <c r="D269" s="532"/>
      <c r="E269" s="532"/>
      <c r="F269" s="532"/>
      <c r="G269" s="532"/>
      <c r="H269" s="532"/>
      <c r="I269" s="532"/>
      <c r="J269" s="532"/>
      <c r="K269" s="524"/>
    </row>
    <row r="270" spans="2:11" x14ac:dyDescent="0.2">
      <c r="B270" s="525"/>
      <c r="D270" s="532"/>
      <c r="E270" s="532"/>
      <c r="F270" s="532"/>
      <c r="G270" s="532"/>
      <c r="H270" s="532"/>
      <c r="I270" s="532"/>
      <c r="J270" s="532"/>
      <c r="K270" s="524"/>
    </row>
    <row r="271" spans="2:11" x14ac:dyDescent="0.2">
      <c r="B271" s="525"/>
      <c r="D271" s="532"/>
      <c r="E271" s="532"/>
      <c r="F271" s="532"/>
      <c r="G271" s="532"/>
      <c r="H271" s="532"/>
      <c r="I271" s="532"/>
      <c r="J271" s="532"/>
      <c r="K271" s="524"/>
    </row>
    <row r="272" spans="2:11" x14ac:dyDescent="0.2">
      <c r="B272" s="525"/>
      <c r="D272" s="532"/>
      <c r="E272" s="532"/>
      <c r="F272" s="532"/>
      <c r="G272" s="532"/>
      <c r="H272" s="532"/>
      <c r="I272" s="532"/>
      <c r="J272" s="532"/>
      <c r="K272" s="524"/>
    </row>
    <row r="273" spans="2:11" x14ac:dyDescent="0.2">
      <c r="B273" s="525"/>
      <c r="D273" s="532"/>
      <c r="E273" s="532"/>
      <c r="F273" s="532"/>
      <c r="G273" s="532"/>
      <c r="H273" s="532"/>
      <c r="I273" s="532"/>
      <c r="J273" s="532"/>
      <c r="K273" s="524"/>
    </row>
  </sheetData>
  <printOptions horizontalCentered="1"/>
  <pageMargins left="0.7" right="0.7" top="0.75" bottom="0.75" header="0.3" footer="0.3"/>
  <pageSetup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3"/>
  <sheetViews>
    <sheetView zoomScale="85" zoomScaleNormal="85" workbookViewId="0">
      <pane ySplit="21" topLeftCell="A37" activePane="bottomLeft" state="frozen"/>
      <selection activeCell="H54" sqref="H54"/>
      <selection pane="bottomLeft" activeCell="D22" sqref="D22"/>
    </sheetView>
  </sheetViews>
  <sheetFormatPr defaultRowHeight="12.75" x14ac:dyDescent="0.2"/>
  <cols>
    <col min="1" max="1" width="1.88671875" style="506" customWidth="1"/>
    <col min="2" max="2" width="15.88671875" style="506" customWidth="1"/>
    <col min="3" max="3" width="2.109375" style="506" customWidth="1"/>
    <col min="4" max="4" width="13.44140625" style="506" bestFit="1" customWidth="1"/>
    <col min="5" max="5" width="16.44140625" style="506" bestFit="1" customWidth="1"/>
    <col min="6" max="6" width="13.44140625" style="506" customWidth="1"/>
    <col min="7" max="8" width="21.77734375" style="506" bestFit="1" customWidth="1"/>
    <col min="9" max="9" width="13.33203125" style="506" customWidth="1"/>
    <col min="10" max="10" width="14.77734375" style="506" bestFit="1" customWidth="1"/>
    <col min="11" max="11" width="11.44140625" style="506" bestFit="1" customWidth="1"/>
    <col min="12" max="12" width="8.88671875" style="506"/>
    <col min="13" max="13" width="10" style="506" bestFit="1" customWidth="1"/>
    <col min="14" max="14" width="8.109375" style="506" bestFit="1" customWidth="1"/>
    <col min="15" max="15" width="8.88671875" style="506"/>
    <col min="16" max="16" width="11.109375" style="506" bestFit="1" customWidth="1"/>
    <col min="17" max="16384" width="8.88671875" style="506"/>
  </cols>
  <sheetData>
    <row r="1" spans="1:12" x14ac:dyDescent="0.2">
      <c r="A1" s="503"/>
      <c r="B1" s="504" t="s">
        <v>214</v>
      </c>
      <c r="C1" s="503"/>
      <c r="D1" s="503"/>
      <c r="E1" s="503"/>
      <c r="F1" s="503"/>
      <c r="G1" s="503"/>
      <c r="H1" s="503"/>
      <c r="I1" s="503"/>
      <c r="J1" s="503"/>
      <c r="K1" s="505"/>
    </row>
    <row r="2" spans="1:12" x14ac:dyDescent="0.2">
      <c r="A2" s="503"/>
      <c r="B2" s="504" t="s">
        <v>251</v>
      </c>
      <c r="C2" s="503"/>
      <c r="D2" s="503"/>
      <c r="E2" s="503"/>
      <c r="F2" s="503"/>
      <c r="G2" s="503"/>
      <c r="H2" s="503"/>
      <c r="I2" s="503"/>
      <c r="J2" s="503"/>
      <c r="K2" s="505"/>
    </row>
    <row r="3" spans="1:12" x14ac:dyDescent="0.2">
      <c r="A3" s="503"/>
      <c r="B3" s="504" t="s">
        <v>227</v>
      </c>
      <c r="C3" s="503"/>
      <c r="D3" s="503"/>
      <c r="E3" s="503"/>
      <c r="F3" s="503"/>
      <c r="G3" s="503"/>
      <c r="H3" s="503"/>
      <c r="I3" s="503"/>
      <c r="J3" s="503"/>
      <c r="K3" s="505"/>
    </row>
    <row r="4" spans="1:12" ht="15" x14ac:dyDescent="0.2">
      <c r="A4" s="503"/>
      <c r="B4" s="538" t="s">
        <v>258</v>
      </c>
      <c r="C4" s="503"/>
      <c r="D4" s="503"/>
      <c r="E4" s="503"/>
      <c r="F4" s="503"/>
      <c r="G4"/>
      <c r="H4" s="535"/>
      <c r="I4" s="503"/>
      <c r="J4" s="503"/>
      <c r="K4" s="505"/>
    </row>
    <row r="5" spans="1:12" x14ac:dyDescent="0.2">
      <c r="A5" s="507"/>
      <c r="B5" s="507"/>
      <c r="C5" s="507"/>
      <c r="D5" s="508"/>
      <c r="E5" s="508"/>
      <c r="F5" s="508"/>
      <c r="G5" s="537"/>
      <c r="H5" s="537"/>
      <c r="I5" s="509"/>
      <c r="J5" s="508"/>
      <c r="K5" s="510"/>
    </row>
    <row r="6" spans="1:12" x14ac:dyDescent="0.2">
      <c r="A6" s="503"/>
      <c r="B6" s="503"/>
      <c r="C6" s="503"/>
      <c r="D6" s="511"/>
      <c r="E6" s="511" t="s">
        <v>231</v>
      </c>
      <c r="F6" s="511"/>
      <c r="G6" s="511"/>
      <c r="H6" s="511" t="s">
        <v>231</v>
      </c>
      <c r="I6" s="512" t="s">
        <v>216</v>
      </c>
      <c r="J6" s="512" t="s">
        <v>217</v>
      </c>
      <c r="K6" s="512" t="s">
        <v>218</v>
      </c>
    </row>
    <row r="7" spans="1:12" x14ac:dyDescent="0.2">
      <c r="A7" s="513"/>
      <c r="B7" s="514" t="s">
        <v>219</v>
      </c>
      <c r="C7" s="503"/>
      <c r="D7" s="511" t="s">
        <v>230</v>
      </c>
      <c r="E7" s="511" t="s">
        <v>233</v>
      </c>
      <c r="F7" s="511"/>
      <c r="G7" s="511" t="s">
        <v>230</v>
      </c>
      <c r="H7" s="511" t="s">
        <v>233</v>
      </c>
      <c r="I7" s="515" t="s">
        <v>220</v>
      </c>
      <c r="J7" s="515" t="s">
        <v>221</v>
      </c>
      <c r="K7" s="515" t="s">
        <v>222</v>
      </c>
    </row>
    <row r="8" spans="1:12" x14ac:dyDescent="0.2">
      <c r="A8" s="513"/>
      <c r="B8" s="514"/>
      <c r="C8" s="514"/>
      <c r="D8" s="511" t="s">
        <v>215</v>
      </c>
      <c r="E8" s="515" t="s">
        <v>215</v>
      </c>
      <c r="F8" s="515" t="s">
        <v>215</v>
      </c>
      <c r="G8" s="515" t="s">
        <v>232</v>
      </c>
      <c r="H8" s="515" t="s">
        <v>232</v>
      </c>
      <c r="I8" s="516" t="s">
        <v>223</v>
      </c>
      <c r="J8" s="516" t="s">
        <v>224</v>
      </c>
      <c r="K8" s="515" t="s">
        <v>67</v>
      </c>
      <c r="L8" s="517"/>
    </row>
    <row r="9" spans="1:12" x14ac:dyDescent="0.2">
      <c r="A9" s="507"/>
      <c r="B9" s="518"/>
      <c r="C9" s="518"/>
      <c r="D9" s="519" t="s">
        <v>252</v>
      </c>
      <c r="E9" s="519" t="s">
        <v>253</v>
      </c>
      <c r="F9" s="519"/>
      <c r="G9" s="519" t="s">
        <v>254</v>
      </c>
      <c r="H9" s="519" t="s">
        <v>255</v>
      </c>
      <c r="I9" s="520" t="s">
        <v>225</v>
      </c>
      <c r="J9" s="520"/>
      <c r="K9" s="510"/>
      <c r="L9" s="517"/>
    </row>
    <row r="10" spans="1:12" hidden="1" x14ac:dyDescent="0.2">
      <c r="A10" s="513"/>
      <c r="B10" s="514"/>
      <c r="C10" s="514"/>
      <c r="D10" s="515"/>
      <c r="E10" s="515"/>
      <c r="F10" s="515"/>
      <c r="G10" s="515"/>
      <c r="H10" s="515"/>
      <c r="I10" s="515"/>
      <c r="J10" s="515"/>
      <c r="K10" s="515"/>
      <c r="L10" s="517"/>
    </row>
    <row r="11" spans="1:12" hidden="1" x14ac:dyDescent="0.2">
      <c r="A11" s="513"/>
      <c r="B11" s="514"/>
      <c r="C11" s="514"/>
      <c r="D11" s="515"/>
      <c r="E11" s="515"/>
      <c r="F11" s="515"/>
      <c r="G11" s="515"/>
      <c r="H11" s="515"/>
      <c r="I11" s="515"/>
      <c r="J11" s="515"/>
      <c r="K11" s="515"/>
      <c r="L11" s="517"/>
    </row>
    <row r="12" spans="1:12" hidden="1" x14ac:dyDescent="0.2">
      <c r="A12" s="513"/>
      <c r="B12" s="514"/>
      <c r="C12" s="514"/>
      <c r="D12" s="515"/>
      <c r="E12" s="515"/>
      <c r="F12" s="515"/>
      <c r="G12" s="515"/>
      <c r="H12" s="515"/>
      <c r="I12" s="515"/>
      <c r="J12" s="515"/>
      <c r="K12" s="515"/>
      <c r="L12" s="517"/>
    </row>
    <row r="13" spans="1:12" hidden="1" x14ac:dyDescent="0.2">
      <c r="A13" s="513"/>
      <c r="B13" s="514"/>
      <c r="C13" s="514"/>
      <c r="D13" s="515"/>
      <c r="E13" s="515"/>
      <c r="F13" s="515"/>
      <c r="G13" s="515"/>
      <c r="H13" s="515"/>
      <c r="I13" s="515"/>
      <c r="J13" s="515"/>
      <c r="K13" s="515"/>
    </row>
    <row r="14" spans="1:12" hidden="1" x14ac:dyDescent="0.2">
      <c r="A14" s="513"/>
      <c r="B14" s="514"/>
      <c r="C14" s="514"/>
      <c r="D14" s="515"/>
      <c r="E14" s="515"/>
      <c r="F14" s="515"/>
      <c r="G14" s="515"/>
      <c r="H14" s="515"/>
      <c r="I14" s="515"/>
      <c r="J14" s="515"/>
      <c r="K14" s="515"/>
    </row>
    <row r="15" spans="1:12" hidden="1" x14ac:dyDescent="0.2">
      <c r="A15" s="513"/>
      <c r="B15" s="514"/>
      <c r="C15" s="514"/>
      <c r="D15" s="515"/>
      <c r="E15" s="515"/>
      <c r="F15" s="515"/>
      <c r="G15" s="515"/>
      <c r="H15" s="515"/>
      <c r="I15" s="515"/>
      <c r="J15" s="515"/>
      <c r="K15" s="515"/>
    </row>
    <row r="16" spans="1:12" hidden="1" x14ac:dyDescent="0.2">
      <c r="A16" s="513"/>
      <c r="B16" s="514"/>
      <c r="C16" s="514"/>
      <c r="D16" s="515"/>
      <c r="E16" s="515"/>
      <c r="F16" s="515"/>
      <c r="G16" s="515"/>
      <c r="H16" s="515"/>
      <c r="I16" s="515"/>
      <c r="J16" s="515"/>
      <c r="K16" s="515"/>
    </row>
    <row r="17" spans="1:11" hidden="1" x14ac:dyDescent="0.2">
      <c r="A17" s="513"/>
      <c r="B17" s="514"/>
      <c r="C17" s="514"/>
      <c r="D17" s="515"/>
      <c r="E17" s="515"/>
      <c r="F17" s="515"/>
      <c r="G17" s="515"/>
      <c r="H17" s="515"/>
      <c r="I17" s="515"/>
      <c r="J17" s="515"/>
      <c r="K17" s="515"/>
    </row>
    <row r="18" spans="1:11" hidden="1" x14ac:dyDescent="0.2">
      <c r="A18" s="513"/>
      <c r="B18" s="514"/>
      <c r="C18" s="514"/>
      <c r="D18" s="515"/>
      <c r="E18" s="515"/>
      <c r="F18" s="515"/>
      <c r="G18" s="515"/>
      <c r="H18" s="515"/>
      <c r="I18" s="515"/>
      <c r="J18" s="515"/>
      <c r="K18" s="515"/>
    </row>
    <row r="19" spans="1:11" hidden="1" x14ac:dyDescent="0.2">
      <c r="A19" s="513"/>
      <c r="B19" s="514"/>
      <c r="C19" s="514"/>
      <c r="D19" s="515"/>
      <c r="E19" s="515"/>
      <c r="F19" s="515"/>
      <c r="G19" s="515"/>
      <c r="H19" s="515"/>
      <c r="I19" s="515"/>
      <c r="J19" s="515"/>
      <c r="K19" s="515"/>
    </row>
    <row r="20" spans="1:11" hidden="1" x14ac:dyDescent="0.2">
      <c r="A20" s="513"/>
      <c r="B20" s="514"/>
      <c r="C20" s="514"/>
      <c r="D20" s="515"/>
      <c r="E20" s="515"/>
      <c r="F20" s="515"/>
      <c r="G20" s="515"/>
      <c r="H20" s="515"/>
      <c r="I20" s="515"/>
      <c r="J20" s="515"/>
      <c r="K20" s="515"/>
    </row>
    <row r="21" spans="1:11" hidden="1" x14ac:dyDescent="0.2">
      <c r="A21" s="513"/>
      <c r="B21" s="514"/>
      <c r="C21" s="514"/>
      <c r="D21" s="515"/>
      <c r="E21" s="515"/>
      <c r="F21" s="515"/>
      <c r="G21" s="515"/>
      <c r="H21" s="515"/>
      <c r="I21" s="515"/>
      <c r="J21" s="515"/>
      <c r="K21" s="515"/>
    </row>
    <row r="22" spans="1:11" x14ac:dyDescent="0.2">
      <c r="A22" s="513"/>
      <c r="B22" s="514" t="s">
        <v>228</v>
      </c>
      <c r="C22" s="514"/>
      <c r="D22" s="521">
        <f>'ELEC 2018 ERF'!C17</f>
        <v>9689352.1799999997</v>
      </c>
      <c r="E22" s="522">
        <f>'ELEC 2018 ERF'!C22</f>
        <v>-2570427.2394430283</v>
      </c>
      <c r="F22" s="522">
        <f>SUM(D22:E22)</f>
        <v>7118924.9405569714</v>
      </c>
      <c r="G22" s="521"/>
      <c r="H22" s="521"/>
      <c r="I22" s="522"/>
      <c r="J22" s="521">
        <f>F22-I22</f>
        <v>7118924.9405569714</v>
      </c>
      <c r="K22" s="515"/>
    </row>
    <row r="23" spans="1:11" x14ac:dyDescent="0.2">
      <c r="A23" s="513"/>
      <c r="B23" s="525">
        <v>42674</v>
      </c>
      <c r="C23" s="514"/>
      <c r="D23" s="521">
        <f>D22</f>
        <v>9689352.1799999997</v>
      </c>
      <c r="E23" s="522">
        <f>E22</f>
        <v>-2570427.2394430283</v>
      </c>
      <c r="F23" s="522">
        <f t="shared" ref="F23:F86" si="0">SUM(D23:E23)</f>
        <v>7118924.9405569714</v>
      </c>
      <c r="G23" s="521"/>
      <c r="H23" s="521"/>
      <c r="I23" s="522">
        <f>I22-G23-H23</f>
        <v>0</v>
      </c>
      <c r="J23" s="521">
        <f t="shared" ref="J23:J86" si="1">F23-I23</f>
        <v>7118924.9405569714</v>
      </c>
      <c r="K23" s="524"/>
    </row>
    <row r="24" spans="1:11" x14ac:dyDescent="0.2">
      <c r="A24" s="513"/>
      <c r="B24" s="525">
        <v>42704</v>
      </c>
      <c r="C24" s="514"/>
      <c r="D24" s="521">
        <f t="shared" ref="D24:E39" si="2">D23</f>
        <v>9689352.1799999997</v>
      </c>
      <c r="E24" s="522">
        <f t="shared" si="2"/>
        <v>-2570427.2394430283</v>
      </c>
      <c r="F24" s="522">
        <f t="shared" si="0"/>
        <v>7118924.9405569714</v>
      </c>
      <c r="G24" s="521"/>
      <c r="H24" s="521"/>
      <c r="I24" s="522">
        <f t="shared" ref="I24:I37" si="3">I23-G24-H24</f>
        <v>0</v>
      </c>
      <c r="J24" s="521">
        <f t="shared" si="1"/>
        <v>7118924.9405569714</v>
      </c>
      <c r="K24" s="524"/>
    </row>
    <row r="25" spans="1:11" x14ac:dyDescent="0.2">
      <c r="A25" s="513"/>
      <c r="B25" s="523">
        <v>42735</v>
      </c>
      <c r="C25" s="514"/>
      <c r="D25" s="521">
        <f t="shared" si="2"/>
        <v>9689352.1799999997</v>
      </c>
      <c r="E25" s="522">
        <f t="shared" si="2"/>
        <v>-2570427.2394430283</v>
      </c>
      <c r="F25" s="522">
        <f t="shared" si="0"/>
        <v>7118924.9405569714</v>
      </c>
      <c r="G25" s="521"/>
      <c r="H25" s="521"/>
      <c r="I25" s="522">
        <f t="shared" si="3"/>
        <v>0</v>
      </c>
      <c r="J25" s="521">
        <f t="shared" si="1"/>
        <v>7118924.9405569714</v>
      </c>
      <c r="K25" s="524"/>
    </row>
    <row r="26" spans="1:11" x14ac:dyDescent="0.2">
      <c r="A26" s="513"/>
      <c r="B26" s="525">
        <v>42766</v>
      </c>
      <c r="C26" s="514"/>
      <c r="D26" s="521">
        <f t="shared" si="2"/>
        <v>9689352.1799999997</v>
      </c>
      <c r="E26" s="522">
        <f t="shared" si="2"/>
        <v>-2570427.2394430283</v>
      </c>
      <c r="F26" s="522">
        <f t="shared" si="0"/>
        <v>7118924.9405569714</v>
      </c>
      <c r="G26" s="521"/>
      <c r="H26" s="521"/>
      <c r="I26" s="522">
        <f t="shared" si="3"/>
        <v>0</v>
      </c>
      <c r="J26" s="521">
        <f t="shared" si="1"/>
        <v>7118924.9405569714</v>
      </c>
      <c r="K26" s="524"/>
    </row>
    <row r="27" spans="1:11" x14ac:dyDescent="0.2">
      <c r="A27" s="513"/>
      <c r="B27" s="525">
        <v>42794</v>
      </c>
      <c r="C27" s="514"/>
      <c r="D27" s="521">
        <f t="shared" si="2"/>
        <v>9689352.1799999997</v>
      </c>
      <c r="E27" s="522">
        <f t="shared" si="2"/>
        <v>-2570427.2394430283</v>
      </c>
      <c r="F27" s="522">
        <f t="shared" si="0"/>
        <v>7118924.9405569714</v>
      </c>
      <c r="G27" s="521"/>
      <c r="H27" s="521"/>
      <c r="I27" s="522">
        <f t="shared" si="3"/>
        <v>0</v>
      </c>
      <c r="J27" s="521">
        <f t="shared" si="1"/>
        <v>7118924.9405569714</v>
      </c>
      <c r="K27" s="524"/>
    </row>
    <row r="28" spans="1:11" x14ac:dyDescent="0.2">
      <c r="A28" s="513"/>
      <c r="B28" s="525">
        <v>42825</v>
      </c>
      <c r="C28" s="514"/>
      <c r="D28" s="521">
        <f t="shared" si="2"/>
        <v>9689352.1799999997</v>
      </c>
      <c r="E28" s="522">
        <f t="shared" si="2"/>
        <v>-2570427.2394430283</v>
      </c>
      <c r="F28" s="522">
        <f t="shared" si="0"/>
        <v>7118924.9405569714</v>
      </c>
      <c r="G28" s="521"/>
      <c r="H28" s="521"/>
      <c r="I28" s="522">
        <f t="shared" si="3"/>
        <v>0</v>
      </c>
      <c r="J28" s="521">
        <f t="shared" si="1"/>
        <v>7118924.9405569714</v>
      </c>
      <c r="K28" s="524"/>
    </row>
    <row r="29" spans="1:11" x14ac:dyDescent="0.2">
      <c r="A29" s="513"/>
      <c r="B29" s="525">
        <v>42855</v>
      </c>
      <c r="C29" s="514"/>
      <c r="D29" s="521">
        <f t="shared" si="2"/>
        <v>9689352.1799999997</v>
      </c>
      <c r="E29" s="522">
        <f t="shared" si="2"/>
        <v>-2570427.2394430283</v>
      </c>
      <c r="F29" s="522">
        <f t="shared" si="0"/>
        <v>7118924.9405569714</v>
      </c>
      <c r="G29" s="521"/>
      <c r="H29" s="521"/>
      <c r="I29" s="522">
        <f t="shared" si="3"/>
        <v>0</v>
      </c>
      <c r="J29" s="521">
        <f t="shared" si="1"/>
        <v>7118924.9405569714</v>
      </c>
      <c r="K29" s="524"/>
    </row>
    <row r="30" spans="1:11" x14ac:dyDescent="0.2">
      <c r="A30" s="513"/>
      <c r="B30" s="525">
        <v>42886</v>
      </c>
      <c r="C30" s="514"/>
      <c r="D30" s="521">
        <f t="shared" si="2"/>
        <v>9689352.1799999997</v>
      </c>
      <c r="E30" s="522">
        <f t="shared" si="2"/>
        <v>-2570427.2394430283</v>
      </c>
      <c r="F30" s="522">
        <f t="shared" si="0"/>
        <v>7118924.9405569714</v>
      </c>
      <c r="G30" s="521"/>
      <c r="H30" s="521"/>
      <c r="I30" s="522">
        <f t="shared" si="3"/>
        <v>0</v>
      </c>
      <c r="J30" s="521">
        <f t="shared" si="1"/>
        <v>7118924.9405569714</v>
      </c>
      <c r="K30" s="524"/>
    </row>
    <row r="31" spans="1:11" x14ac:dyDescent="0.2">
      <c r="A31" s="513"/>
      <c r="B31" s="525">
        <v>42916</v>
      </c>
      <c r="C31" s="514"/>
      <c r="D31" s="521">
        <f t="shared" si="2"/>
        <v>9689352.1799999997</v>
      </c>
      <c r="E31" s="522">
        <f t="shared" si="2"/>
        <v>-2570427.2394430283</v>
      </c>
      <c r="F31" s="522">
        <f t="shared" si="0"/>
        <v>7118924.9405569714</v>
      </c>
      <c r="G31" s="521"/>
      <c r="H31" s="521"/>
      <c r="I31" s="522">
        <f t="shared" si="3"/>
        <v>0</v>
      </c>
      <c r="J31" s="521">
        <f t="shared" si="1"/>
        <v>7118924.9405569714</v>
      </c>
      <c r="K31" s="524"/>
    </row>
    <row r="32" spans="1:11" x14ac:dyDescent="0.2">
      <c r="A32" s="513"/>
      <c r="B32" s="525">
        <v>42947</v>
      </c>
      <c r="C32" s="514"/>
      <c r="D32" s="521">
        <f t="shared" si="2"/>
        <v>9689352.1799999997</v>
      </c>
      <c r="E32" s="522">
        <f t="shared" si="2"/>
        <v>-2570427.2394430283</v>
      </c>
      <c r="F32" s="522">
        <f t="shared" si="0"/>
        <v>7118924.9405569714</v>
      </c>
      <c r="G32" s="521"/>
      <c r="H32" s="521"/>
      <c r="I32" s="522">
        <f t="shared" si="3"/>
        <v>0</v>
      </c>
      <c r="J32" s="521">
        <f t="shared" si="1"/>
        <v>7118924.9405569714</v>
      </c>
      <c r="K32" s="524"/>
    </row>
    <row r="33" spans="1:15" x14ac:dyDescent="0.2">
      <c r="A33" s="503"/>
      <c r="B33" s="525">
        <v>42978</v>
      </c>
      <c r="C33" s="503"/>
      <c r="D33" s="521">
        <f t="shared" si="2"/>
        <v>9689352.1799999997</v>
      </c>
      <c r="E33" s="522">
        <f t="shared" si="2"/>
        <v>-2570427.2394430283</v>
      </c>
      <c r="F33" s="522">
        <f t="shared" si="0"/>
        <v>7118924.9405569714</v>
      </c>
      <c r="G33" s="521"/>
      <c r="H33" s="521"/>
      <c r="I33" s="522">
        <f t="shared" si="3"/>
        <v>0</v>
      </c>
      <c r="J33" s="521">
        <f t="shared" si="1"/>
        <v>7118924.9405569714</v>
      </c>
      <c r="K33" s="524"/>
    </row>
    <row r="34" spans="1:15" s="528" customFormat="1" x14ac:dyDescent="0.2">
      <c r="A34" s="505"/>
      <c r="B34" s="525">
        <v>43008</v>
      </c>
      <c r="C34" s="526"/>
      <c r="D34" s="521">
        <f t="shared" si="2"/>
        <v>9689352.1799999997</v>
      </c>
      <c r="E34" s="522">
        <f t="shared" si="2"/>
        <v>-2570427.2394430283</v>
      </c>
      <c r="F34" s="522">
        <f t="shared" si="0"/>
        <v>7118924.9405569714</v>
      </c>
      <c r="G34" s="521"/>
      <c r="H34" s="521"/>
      <c r="I34" s="522">
        <f t="shared" si="3"/>
        <v>0</v>
      </c>
      <c r="J34" s="521">
        <f t="shared" si="1"/>
        <v>7118924.9405569714</v>
      </c>
      <c r="K34" s="524">
        <f>(J22+J34+SUM(J23:J33)*2)/24</f>
        <v>7118924.9405569723</v>
      </c>
      <c r="L34" s="527"/>
    </row>
    <row r="35" spans="1:15" x14ac:dyDescent="0.2">
      <c r="A35" s="503"/>
      <c r="B35" s="525">
        <v>43039</v>
      </c>
      <c r="C35" s="525"/>
      <c r="D35" s="521">
        <f t="shared" si="2"/>
        <v>9689352.1799999997</v>
      </c>
      <c r="E35" s="522">
        <f t="shared" si="2"/>
        <v>-2570427.2394430283</v>
      </c>
      <c r="F35" s="522">
        <f t="shared" si="0"/>
        <v>7118924.9405569714</v>
      </c>
      <c r="G35" s="521"/>
      <c r="H35" s="521"/>
      <c r="I35" s="522">
        <f t="shared" si="3"/>
        <v>0</v>
      </c>
      <c r="J35" s="521">
        <f t="shared" si="1"/>
        <v>7118924.9405569714</v>
      </c>
      <c r="K35" s="524">
        <f>(J23+J35+SUM(J24:J34)*2)/24</f>
        <v>7118924.9405569723</v>
      </c>
    </row>
    <row r="36" spans="1:15" x14ac:dyDescent="0.2">
      <c r="A36" s="503"/>
      <c r="B36" s="525">
        <v>43069</v>
      </c>
      <c r="C36" s="525"/>
      <c r="D36" s="521">
        <f t="shared" si="2"/>
        <v>9689352.1799999997</v>
      </c>
      <c r="E36" s="522">
        <f t="shared" si="2"/>
        <v>-2570427.2394430283</v>
      </c>
      <c r="F36" s="522">
        <f t="shared" si="0"/>
        <v>7118924.9405569714</v>
      </c>
      <c r="G36" s="521"/>
      <c r="H36" s="521"/>
      <c r="I36" s="522">
        <f t="shared" si="3"/>
        <v>0</v>
      </c>
      <c r="J36" s="521">
        <f t="shared" si="1"/>
        <v>7118924.9405569714</v>
      </c>
      <c r="K36" s="524">
        <f t="shared" ref="K36:K37" si="4">(J24+J36+SUM(J25:J35)*2)/24</f>
        <v>7118924.9405569723</v>
      </c>
    </row>
    <row r="37" spans="1:15" x14ac:dyDescent="0.2">
      <c r="A37" s="503"/>
      <c r="B37" s="523">
        <v>43100</v>
      </c>
      <c r="C37" s="525"/>
      <c r="D37" s="521">
        <f t="shared" si="2"/>
        <v>9689352.1799999997</v>
      </c>
      <c r="E37" s="522">
        <f t="shared" si="2"/>
        <v>-2570427.2394430283</v>
      </c>
      <c r="F37" s="522">
        <f t="shared" si="0"/>
        <v>7118924.9405569714</v>
      </c>
      <c r="G37" s="522">
        <v>-504571.12</v>
      </c>
      <c r="H37" s="522">
        <v>203919.09</v>
      </c>
      <c r="I37" s="522">
        <f t="shared" si="3"/>
        <v>300652.03000000003</v>
      </c>
      <c r="J37" s="521">
        <f t="shared" si="1"/>
        <v>6818272.9105569711</v>
      </c>
      <c r="K37" s="524">
        <f t="shared" si="4"/>
        <v>7106397.7726403056</v>
      </c>
      <c r="L37" s="529"/>
    </row>
    <row r="38" spans="1:15" x14ac:dyDescent="0.2">
      <c r="A38" s="503"/>
      <c r="B38" s="525">
        <v>43131</v>
      </c>
      <c r="C38" s="530"/>
      <c r="D38" s="521">
        <f t="shared" si="2"/>
        <v>9689352.1799999997</v>
      </c>
      <c r="E38" s="522">
        <f t="shared" si="2"/>
        <v>-2570427.2394430283</v>
      </c>
      <c r="F38" s="522">
        <f t="shared" si="0"/>
        <v>7118924.9405569714</v>
      </c>
      <c r="G38" s="534">
        <f>-(D38/60)</f>
        <v>-161489.20300000001</v>
      </c>
      <c r="H38" s="534">
        <f>-(E38/60)</f>
        <v>42840.453990717142</v>
      </c>
      <c r="I38" s="522">
        <f>I37-G38-H38</f>
        <v>419300.77900928288</v>
      </c>
      <c r="J38" s="521">
        <f t="shared" si="1"/>
        <v>6699624.1615476888</v>
      </c>
      <c r="K38" s="524">
        <f>(J26+J38+SUM(J27:J37)*2)/24</f>
        <v>7076399.7389315851</v>
      </c>
    </row>
    <row r="39" spans="1:15" x14ac:dyDescent="0.2">
      <c r="A39" s="503"/>
      <c r="B39" s="525">
        <v>43159</v>
      </c>
      <c r="C39" s="525"/>
      <c r="D39" s="521">
        <f t="shared" si="2"/>
        <v>9689352.1799999997</v>
      </c>
      <c r="E39" s="522">
        <f t="shared" si="2"/>
        <v>-2570427.2394430283</v>
      </c>
      <c r="F39" s="522">
        <f t="shared" si="0"/>
        <v>7118924.9405569714</v>
      </c>
      <c r="G39" s="534">
        <f t="shared" ref="G39:H96" si="5">-(D39/60)</f>
        <v>-161489.20300000001</v>
      </c>
      <c r="H39" s="534">
        <f t="shared" si="5"/>
        <v>42840.453990717142</v>
      </c>
      <c r="I39" s="522">
        <f t="shared" ref="I39:I97" si="6">I38-G39-H39</f>
        <v>537949.52801856573</v>
      </c>
      <c r="J39" s="521">
        <f t="shared" si="1"/>
        <v>6580975.4125384055</v>
      </c>
      <c r="K39" s="524">
        <f>(J27+J39+SUM(J28:J38)*2)/24</f>
        <v>7036514.3094720915</v>
      </c>
    </row>
    <row r="40" spans="1:15" x14ac:dyDescent="0.2">
      <c r="A40" s="503"/>
      <c r="B40" s="525">
        <v>43190</v>
      </c>
      <c r="C40" s="525"/>
      <c r="D40" s="521">
        <f t="shared" ref="D40:E55" si="7">D39</f>
        <v>9689352.1799999997</v>
      </c>
      <c r="E40" s="522">
        <f t="shared" si="7"/>
        <v>-2570427.2394430283</v>
      </c>
      <c r="F40" s="522">
        <f t="shared" si="0"/>
        <v>7118924.9405569714</v>
      </c>
      <c r="G40" s="534">
        <f t="shared" si="5"/>
        <v>-161489.20300000001</v>
      </c>
      <c r="H40" s="534">
        <f t="shared" si="5"/>
        <v>42840.453990717142</v>
      </c>
      <c r="I40" s="522">
        <f t="shared" si="6"/>
        <v>656598.27702784853</v>
      </c>
      <c r="J40" s="521">
        <f t="shared" si="1"/>
        <v>6462326.6635291232</v>
      </c>
      <c r="K40" s="524">
        <f t="shared" ref="K40:K97" si="8">(J28+J40+SUM(J29:J39)*2)/24</f>
        <v>6986741.4842618247</v>
      </c>
      <c r="N40" s="531"/>
    </row>
    <row r="41" spans="1:15" x14ac:dyDescent="0.2">
      <c r="A41" s="503"/>
      <c r="B41" s="525">
        <v>43220</v>
      </c>
      <c r="C41" s="525"/>
      <c r="D41" s="521">
        <f t="shared" si="7"/>
        <v>9689352.1799999997</v>
      </c>
      <c r="E41" s="522">
        <f t="shared" si="7"/>
        <v>-2570427.2394430283</v>
      </c>
      <c r="F41" s="522">
        <f t="shared" si="0"/>
        <v>7118924.9405569714</v>
      </c>
      <c r="G41" s="534">
        <f t="shared" si="5"/>
        <v>-161489.20300000001</v>
      </c>
      <c r="H41" s="534">
        <f t="shared" si="5"/>
        <v>42840.453990717142</v>
      </c>
      <c r="I41" s="522">
        <f t="shared" si="6"/>
        <v>775247.02603713132</v>
      </c>
      <c r="J41" s="521">
        <f t="shared" si="1"/>
        <v>6343677.9145198399</v>
      </c>
      <c r="K41" s="524">
        <f t="shared" si="8"/>
        <v>6927081.2633007839</v>
      </c>
      <c r="L41" s="529"/>
    </row>
    <row r="42" spans="1:15" x14ac:dyDescent="0.2">
      <c r="A42" s="503"/>
      <c r="B42" s="525">
        <v>43251</v>
      </c>
      <c r="C42" s="525"/>
      <c r="D42" s="521">
        <f t="shared" si="7"/>
        <v>9689352.1799999997</v>
      </c>
      <c r="E42" s="522">
        <f t="shared" si="7"/>
        <v>-2570427.2394430283</v>
      </c>
      <c r="F42" s="522">
        <f t="shared" si="0"/>
        <v>7118924.9405569714</v>
      </c>
      <c r="G42" s="534">
        <f t="shared" si="5"/>
        <v>-161489.20300000001</v>
      </c>
      <c r="H42" s="534">
        <f t="shared" si="5"/>
        <v>42840.453990717142</v>
      </c>
      <c r="I42" s="522">
        <f t="shared" si="6"/>
        <v>893895.77504641411</v>
      </c>
      <c r="J42" s="521">
        <f t="shared" si="1"/>
        <v>6225029.1655105576</v>
      </c>
      <c r="K42" s="524">
        <f t="shared" si="8"/>
        <v>6857533.64658897</v>
      </c>
    </row>
    <row r="43" spans="1:15" x14ac:dyDescent="0.2">
      <c r="A43" s="503"/>
      <c r="B43" s="525">
        <v>43281</v>
      </c>
      <c r="C43" s="525"/>
      <c r="D43" s="521">
        <f t="shared" si="7"/>
        <v>9689352.1799999997</v>
      </c>
      <c r="E43" s="522">
        <f t="shared" si="7"/>
        <v>-2570427.2394430283</v>
      </c>
      <c r="F43" s="522">
        <f t="shared" si="0"/>
        <v>7118924.9405569714</v>
      </c>
      <c r="G43" s="534">
        <f t="shared" si="5"/>
        <v>-161489.20300000001</v>
      </c>
      <c r="H43" s="534">
        <f t="shared" si="5"/>
        <v>42840.453990717142</v>
      </c>
      <c r="I43" s="522">
        <f t="shared" si="6"/>
        <v>1012544.524055697</v>
      </c>
      <c r="J43" s="521">
        <f t="shared" si="1"/>
        <v>6106380.4165012743</v>
      </c>
      <c r="K43" s="524">
        <f t="shared" si="8"/>
        <v>6778098.634126381</v>
      </c>
      <c r="O43" s="506" t="s">
        <v>42</v>
      </c>
    </row>
    <row r="44" spans="1:15" s="529" customFormat="1" x14ac:dyDescent="0.2">
      <c r="A44" s="503"/>
      <c r="B44" s="525">
        <v>43312</v>
      </c>
      <c r="C44" s="525"/>
      <c r="D44" s="521">
        <f t="shared" si="7"/>
        <v>9689352.1799999997</v>
      </c>
      <c r="E44" s="522">
        <f t="shared" si="7"/>
        <v>-2570427.2394430283</v>
      </c>
      <c r="F44" s="522">
        <f t="shared" si="0"/>
        <v>7118924.9405569714</v>
      </c>
      <c r="G44" s="534">
        <f t="shared" si="5"/>
        <v>-161489.20300000001</v>
      </c>
      <c r="H44" s="534">
        <f t="shared" si="5"/>
        <v>42840.453990717142</v>
      </c>
      <c r="I44" s="522">
        <f t="shared" si="6"/>
        <v>1131193.2730649798</v>
      </c>
      <c r="J44" s="521">
        <f t="shared" si="1"/>
        <v>5987731.6674919911</v>
      </c>
      <c r="K44" s="524">
        <f t="shared" si="8"/>
        <v>6688776.2259130189</v>
      </c>
    </row>
    <row r="45" spans="1:15" x14ac:dyDescent="0.2">
      <c r="A45" s="503"/>
      <c r="B45" s="525">
        <v>43343</v>
      </c>
      <c r="C45" s="525"/>
      <c r="D45" s="521">
        <f t="shared" si="7"/>
        <v>9689352.1799999997</v>
      </c>
      <c r="E45" s="522">
        <f t="shared" si="7"/>
        <v>-2570427.2394430283</v>
      </c>
      <c r="F45" s="522">
        <f t="shared" si="0"/>
        <v>7118924.9405569714</v>
      </c>
      <c r="G45" s="534">
        <f t="shared" si="5"/>
        <v>-161489.20300000001</v>
      </c>
      <c r="H45" s="534">
        <f t="shared" si="5"/>
        <v>42840.453990717142</v>
      </c>
      <c r="I45" s="522">
        <f t="shared" si="6"/>
        <v>1249842.0220742626</v>
      </c>
      <c r="J45" s="521">
        <f t="shared" si="1"/>
        <v>5869082.9184827087</v>
      </c>
      <c r="K45" s="524">
        <f t="shared" si="8"/>
        <v>6589566.4219488828</v>
      </c>
    </row>
    <row r="46" spans="1:15" x14ac:dyDescent="0.2">
      <c r="A46" s="503"/>
      <c r="B46" s="525">
        <v>43373</v>
      </c>
      <c r="C46" s="525"/>
      <c r="D46" s="521">
        <f t="shared" si="7"/>
        <v>9689352.1799999997</v>
      </c>
      <c r="E46" s="522">
        <f t="shared" si="7"/>
        <v>-2570427.2394430283</v>
      </c>
      <c r="F46" s="522">
        <f t="shared" si="0"/>
        <v>7118924.9405569714</v>
      </c>
      <c r="G46" s="534">
        <f t="shared" si="5"/>
        <v>-161489.20300000001</v>
      </c>
      <c r="H46" s="534">
        <f t="shared" si="5"/>
        <v>42840.453990717142</v>
      </c>
      <c r="I46" s="522">
        <f t="shared" si="6"/>
        <v>1368490.7710835454</v>
      </c>
      <c r="J46" s="521">
        <f t="shared" si="1"/>
        <v>5750434.1694734264</v>
      </c>
      <c r="K46" s="524">
        <f>(J34+J46+SUM(J35:J45)*2)/24</f>
        <v>6480469.2222339734</v>
      </c>
      <c r="L46" s="529"/>
    </row>
    <row r="47" spans="1:15" x14ac:dyDescent="0.2">
      <c r="A47" s="503"/>
      <c r="B47" s="525">
        <v>43404</v>
      </c>
      <c r="C47" s="525"/>
      <c r="D47" s="521">
        <f t="shared" si="7"/>
        <v>9689352.1799999997</v>
      </c>
      <c r="E47" s="522">
        <f t="shared" si="7"/>
        <v>-2570427.2394430283</v>
      </c>
      <c r="F47" s="522">
        <f t="shared" si="0"/>
        <v>7118924.9405569714</v>
      </c>
      <c r="G47" s="534">
        <f t="shared" si="5"/>
        <v>-161489.20300000001</v>
      </c>
      <c r="H47" s="534">
        <f t="shared" si="5"/>
        <v>42840.453990717142</v>
      </c>
      <c r="I47" s="522">
        <f t="shared" si="6"/>
        <v>1487139.5200928282</v>
      </c>
      <c r="J47" s="521">
        <f t="shared" si="1"/>
        <v>5631785.4204641432</v>
      </c>
      <c r="K47" s="524">
        <f>(J35+J47+SUM(J36:J46)*2)/24</f>
        <v>6361484.6267682919</v>
      </c>
    </row>
    <row r="48" spans="1:15" x14ac:dyDescent="0.2">
      <c r="A48" s="503"/>
      <c r="B48" s="525">
        <v>43434</v>
      </c>
      <c r="C48" s="525"/>
      <c r="D48" s="521">
        <f t="shared" si="7"/>
        <v>9689352.1799999997</v>
      </c>
      <c r="E48" s="522">
        <f t="shared" si="7"/>
        <v>-2570427.2394430283</v>
      </c>
      <c r="F48" s="522">
        <f t="shared" si="0"/>
        <v>7118924.9405569714</v>
      </c>
      <c r="G48" s="534">
        <f t="shared" si="5"/>
        <v>-161489.20300000001</v>
      </c>
      <c r="H48" s="534">
        <f t="shared" si="5"/>
        <v>42840.453990717142</v>
      </c>
      <c r="I48" s="522">
        <f t="shared" si="6"/>
        <v>1605788.269102111</v>
      </c>
      <c r="J48" s="521">
        <f t="shared" si="1"/>
        <v>5513136.6714548599</v>
      </c>
      <c r="K48" s="524">
        <f t="shared" si="8"/>
        <v>6232612.6355518363</v>
      </c>
      <c r="L48" s="529"/>
    </row>
    <row r="49" spans="1:18" s="529" customFormat="1" x14ac:dyDescent="0.2">
      <c r="A49" s="503"/>
      <c r="B49" s="523">
        <v>43465</v>
      </c>
      <c r="C49" s="525"/>
      <c r="D49" s="521">
        <f t="shared" si="7"/>
        <v>9689352.1799999997</v>
      </c>
      <c r="E49" s="522">
        <f t="shared" si="7"/>
        <v>-2570427.2394430283</v>
      </c>
      <c r="F49" s="522">
        <f t="shared" si="0"/>
        <v>7118924.9405569714</v>
      </c>
      <c r="G49" s="534">
        <f t="shared" si="5"/>
        <v>-161489.20300000001</v>
      </c>
      <c r="H49" s="534">
        <f t="shared" si="5"/>
        <v>42840.453990717142</v>
      </c>
      <c r="I49" s="522">
        <f t="shared" si="6"/>
        <v>1724437.0181113938</v>
      </c>
      <c r="J49" s="521">
        <f t="shared" si="1"/>
        <v>5394487.9224455776</v>
      </c>
      <c r="K49" s="524">
        <f t="shared" si="8"/>
        <v>6106380.4165012734</v>
      </c>
    </row>
    <row r="50" spans="1:18" s="529" customFormat="1" x14ac:dyDescent="0.2">
      <c r="A50" s="503"/>
      <c r="B50" s="525">
        <v>43496</v>
      </c>
      <c r="C50" s="525"/>
      <c r="D50" s="521">
        <f t="shared" si="7"/>
        <v>9689352.1799999997</v>
      </c>
      <c r="E50" s="522">
        <f t="shared" si="7"/>
        <v>-2570427.2394430283</v>
      </c>
      <c r="F50" s="522">
        <f t="shared" si="0"/>
        <v>7118924.9405569714</v>
      </c>
      <c r="G50" s="534">
        <f t="shared" si="5"/>
        <v>-161489.20300000001</v>
      </c>
      <c r="H50" s="534">
        <f t="shared" si="5"/>
        <v>42840.453990717142</v>
      </c>
      <c r="I50" s="522">
        <f t="shared" si="6"/>
        <v>1843085.7671206766</v>
      </c>
      <c r="J50" s="521">
        <f t="shared" si="1"/>
        <v>5275839.1734362952</v>
      </c>
      <c r="K50" s="524">
        <f>(J38+J50+SUM(J39:J49)*2)/24</f>
        <v>5987731.6674919911</v>
      </c>
    </row>
    <row r="51" spans="1:18" x14ac:dyDescent="0.2">
      <c r="A51" s="503"/>
      <c r="B51" s="525">
        <v>43524</v>
      </c>
      <c r="C51" s="525"/>
      <c r="D51" s="521">
        <f t="shared" si="7"/>
        <v>9689352.1799999997</v>
      </c>
      <c r="E51" s="522">
        <f t="shared" si="7"/>
        <v>-2570427.2394430283</v>
      </c>
      <c r="F51" s="522">
        <f t="shared" si="0"/>
        <v>7118924.9405569714</v>
      </c>
      <c r="G51" s="534">
        <f t="shared" si="5"/>
        <v>-161489.20300000001</v>
      </c>
      <c r="H51" s="534">
        <f t="shared" si="5"/>
        <v>42840.453990717142</v>
      </c>
      <c r="I51" s="522">
        <f t="shared" si="6"/>
        <v>1961734.5161299594</v>
      </c>
      <c r="J51" s="521">
        <f t="shared" si="1"/>
        <v>5157190.424427012</v>
      </c>
      <c r="K51" s="524">
        <f t="shared" si="8"/>
        <v>5869082.9184827087</v>
      </c>
    </row>
    <row r="52" spans="1:18" x14ac:dyDescent="0.2">
      <c r="A52" s="503"/>
      <c r="B52" s="525">
        <v>43555</v>
      </c>
      <c r="C52" s="525"/>
      <c r="D52" s="521">
        <f t="shared" si="7"/>
        <v>9689352.1799999997</v>
      </c>
      <c r="E52" s="522">
        <f t="shared" si="7"/>
        <v>-2570427.2394430283</v>
      </c>
      <c r="F52" s="522">
        <f t="shared" si="0"/>
        <v>7118924.9405569714</v>
      </c>
      <c r="G52" s="534">
        <f t="shared" si="5"/>
        <v>-161489.20300000001</v>
      </c>
      <c r="H52" s="534">
        <f t="shared" si="5"/>
        <v>42840.453990717142</v>
      </c>
      <c r="I52" s="522">
        <f t="shared" si="6"/>
        <v>2080383.2651392424</v>
      </c>
      <c r="J52" s="521">
        <f t="shared" si="1"/>
        <v>5038541.6754177287</v>
      </c>
      <c r="K52" s="524">
        <f t="shared" si="8"/>
        <v>5750434.1694734273</v>
      </c>
    </row>
    <row r="53" spans="1:18" x14ac:dyDescent="0.2">
      <c r="A53" s="503"/>
      <c r="B53" s="525">
        <v>43585</v>
      </c>
      <c r="C53" s="525"/>
      <c r="D53" s="521">
        <f t="shared" si="7"/>
        <v>9689352.1799999997</v>
      </c>
      <c r="E53" s="522">
        <f t="shared" si="7"/>
        <v>-2570427.2394430283</v>
      </c>
      <c r="F53" s="522">
        <f t="shared" si="0"/>
        <v>7118924.9405569714</v>
      </c>
      <c r="G53" s="534">
        <f t="shared" si="5"/>
        <v>-161489.20300000001</v>
      </c>
      <c r="H53" s="534">
        <f t="shared" si="5"/>
        <v>42840.453990717142</v>
      </c>
      <c r="I53" s="522">
        <f t="shared" si="6"/>
        <v>2199032.0141485254</v>
      </c>
      <c r="J53" s="521">
        <f t="shared" si="1"/>
        <v>4919892.9264084455</v>
      </c>
      <c r="K53" s="524">
        <f t="shared" si="8"/>
        <v>5631785.4204641432</v>
      </c>
    </row>
    <row r="54" spans="1:18" x14ac:dyDescent="0.2">
      <c r="A54" s="503"/>
      <c r="B54" s="525">
        <v>43616</v>
      </c>
      <c r="C54" s="525"/>
      <c r="D54" s="521">
        <f t="shared" si="7"/>
        <v>9689352.1799999997</v>
      </c>
      <c r="E54" s="522">
        <f t="shared" si="7"/>
        <v>-2570427.2394430283</v>
      </c>
      <c r="F54" s="522">
        <f t="shared" si="0"/>
        <v>7118924.9405569714</v>
      </c>
      <c r="G54" s="534">
        <f t="shared" si="5"/>
        <v>-161489.20300000001</v>
      </c>
      <c r="H54" s="534">
        <f t="shared" si="5"/>
        <v>42840.453990717142</v>
      </c>
      <c r="I54" s="522">
        <f t="shared" si="6"/>
        <v>2317680.7631578087</v>
      </c>
      <c r="J54" s="521">
        <f t="shared" si="1"/>
        <v>4801244.1773991622</v>
      </c>
      <c r="K54" s="524">
        <f t="shared" si="8"/>
        <v>5513136.6714548608</v>
      </c>
      <c r="L54" s="529"/>
    </row>
    <row r="55" spans="1:18" s="529" customFormat="1" x14ac:dyDescent="0.2">
      <c r="A55" s="503"/>
      <c r="B55" s="525">
        <v>43646</v>
      </c>
      <c r="C55" s="525"/>
      <c r="D55" s="521">
        <f t="shared" si="7"/>
        <v>9689352.1799999997</v>
      </c>
      <c r="E55" s="522">
        <f t="shared" si="7"/>
        <v>-2570427.2394430283</v>
      </c>
      <c r="F55" s="522">
        <f t="shared" si="0"/>
        <v>7118924.9405569714</v>
      </c>
      <c r="G55" s="534">
        <f t="shared" si="5"/>
        <v>-161489.20300000001</v>
      </c>
      <c r="H55" s="534">
        <f t="shared" si="5"/>
        <v>42840.453990717142</v>
      </c>
      <c r="I55" s="522">
        <f t="shared" si="6"/>
        <v>2436329.5121670919</v>
      </c>
      <c r="J55" s="521">
        <f t="shared" si="1"/>
        <v>4682595.4283898789</v>
      </c>
      <c r="K55" s="524">
        <f t="shared" si="8"/>
        <v>5394487.9224455776</v>
      </c>
      <c r="M55" s="506"/>
      <c r="N55" s="506"/>
      <c r="O55" s="506"/>
      <c r="P55" s="522"/>
    </row>
    <row r="56" spans="1:18" ht="15" x14ac:dyDescent="0.35">
      <c r="A56" s="503"/>
      <c r="B56" s="525">
        <v>43677</v>
      </c>
      <c r="C56" s="525"/>
      <c r="D56" s="521">
        <f t="shared" ref="D56:E71" si="9">D55</f>
        <v>9689352.1799999997</v>
      </c>
      <c r="E56" s="522">
        <f t="shared" si="9"/>
        <v>-2570427.2394430283</v>
      </c>
      <c r="F56" s="522">
        <f t="shared" si="0"/>
        <v>7118924.9405569714</v>
      </c>
      <c r="G56" s="534">
        <f t="shared" si="5"/>
        <v>-161489.20300000001</v>
      </c>
      <c r="H56" s="534">
        <f t="shared" si="5"/>
        <v>42840.453990717142</v>
      </c>
      <c r="I56" s="522">
        <f t="shared" si="6"/>
        <v>2554978.2611763752</v>
      </c>
      <c r="J56" s="521">
        <f t="shared" si="1"/>
        <v>4563946.6793805957</v>
      </c>
      <c r="K56" s="524">
        <f t="shared" si="8"/>
        <v>5275839.1734362934</v>
      </c>
      <c r="P56" s="536"/>
    </row>
    <row r="57" spans="1:18" x14ac:dyDescent="0.2">
      <c r="A57" s="503"/>
      <c r="B57" s="525">
        <v>43708</v>
      </c>
      <c r="C57" s="525"/>
      <c r="D57" s="521">
        <f t="shared" si="9"/>
        <v>9689352.1799999997</v>
      </c>
      <c r="E57" s="522">
        <f t="shared" si="9"/>
        <v>-2570427.2394430283</v>
      </c>
      <c r="F57" s="522">
        <f t="shared" si="0"/>
        <v>7118924.9405569714</v>
      </c>
      <c r="G57" s="534">
        <f t="shared" si="5"/>
        <v>-161489.20300000001</v>
      </c>
      <c r="H57" s="534">
        <f t="shared" si="5"/>
        <v>42840.453990717142</v>
      </c>
      <c r="I57" s="522">
        <f t="shared" si="6"/>
        <v>2673627.0101856585</v>
      </c>
      <c r="J57" s="521">
        <f t="shared" si="1"/>
        <v>4445297.9303713124</v>
      </c>
      <c r="K57" s="524">
        <f>(J45+J57+SUM(J46:J56)*2)/24</f>
        <v>5157190.4244270111</v>
      </c>
      <c r="P57" s="522"/>
    </row>
    <row r="58" spans="1:18" x14ac:dyDescent="0.2">
      <c r="A58" s="503"/>
      <c r="B58" s="525">
        <v>43738</v>
      </c>
      <c r="C58" s="525"/>
      <c r="D58" s="521">
        <f t="shared" si="9"/>
        <v>9689352.1799999997</v>
      </c>
      <c r="E58" s="522">
        <f t="shared" si="9"/>
        <v>-2570427.2394430283</v>
      </c>
      <c r="F58" s="522">
        <f t="shared" si="0"/>
        <v>7118924.9405569714</v>
      </c>
      <c r="G58" s="534">
        <f t="shared" si="5"/>
        <v>-161489.20300000001</v>
      </c>
      <c r="H58" s="534">
        <f t="shared" si="5"/>
        <v>42840.453990717142</v>
      </c>
      <c r="I58" s="522">
        <f t="shared" si="6"/>
        <v>2792275.7591949417</v>
      </c>
      <c r="J58" s="521">
        <f t="shared" si="1"/>
        <v>4326649.1813620292</v>
      </c>
      <c r="K58" s="524">
        <f t="shared" si="8"/>
        <v>5038541.6754177278</v>
      </c>
      <c r="L58" s="529"/>
    </row>
    <row r="59" spans="1:18" s="529" customFormat="1" x14ac:dyDescent="0.2">
      <c r="A59" s="503"/>
      <c r="B59" s="525">
        <v>43769</v>
      </c>
      <c r="C59" s="525"/>
      <c r="D59" s="521">
        <f t="shared" si="9"/>
        <v>9689352.1799999997</v>
      </c>
      <c r="E59" s="522">
        <f t="shared" si="9"/>
        <v>-2570427.2394430283</v>
      </c>
      <c r="F59" s="522">
        <f t="shared" si="0"/>
        <v>7118924.9405569714</v>
      </c>
      <c r="G59" s="534">
        <f t="shared" si="5"/>
        <v>-161489.20300000001</v>
      </c>
      <c r="H59" s="534">
        <f t="shared" si="5"/>
        <v>42840.453990717142</v>
      </c>
      <c r="I59" s="522">
        <f t="shared" si="6"/>
        <v>2910924.508204225</v>
      </c>
      <c r="J59" s="521">
        <f t="shared" si="1"/>
        <v>4208000.4323527459</v>
      </c>
      <c r="K59" s="524">
        <f t="shared" si="8"/>
        <v>4919892.9264084455</v>
      </c>
      <c r="M59" s="506"/>
      <c r="N59" s="506"/>
      <c r="O59" s="506"/>
      <c r="P59" s="506"/>
    </row>
    <row r="60" spans="1:18" x14ac:dyDescent="0.2">
      <c r="A60" s="505"/>
      <c r="B60" s="525">
        <v>43799</v>
      </c>
      <c r="C60" s="526"/>
      <c r="D60" s="521">
        <f t="shared" si="9"/>
        <v>9689352.1799999997</v>
      </c>
      <c r="E60" s="522">
        <f t="shared" si="9"/>
        <v>-2570427.2394430283</v>
      </c>
      <c r="F60" s="522">
        <f t="shared" si="0"/>
        <v>7118924.9405569714</v>
      </c>
      <c r="G60" s="534">
        <f t="shared" si="5"/>
        <v>-161489.20300000001</v>
      </c>
      <c r="H60" s="534">
        <f t="shared" si="5"/>
        <v>42840.453990717142</v>
      </c>
      <c r="I60" s="522">
        <f t="shared" si="6"/>
        <v>3029573.2572135082</v>
      </c>
      <c r="J60" s="521">
        <f t="shared" si="1"/>
        <v>4089351.6833434631</v>
      </c>
      <c r="K60" s="524">
        <f t="shared" si="8"/>
        <v>4801244.1773991613</v>
      </c>
    </row>
    <row r="61" spans="1:18" x14ac:dyDescent="0.2">
      <c r="A61" s="503"/>
      <c r="B61" s="523">
        <v>43830</v>
      </c>
      <c r="C61" s="525"/>
      <c r="D61" s="521">
        <f t="shared" si="9"/>
        <v>9689352.1799999997</v>
      </c>
      <c r="E61" s="522">
        <f t="shared" si="9"/>
        <v>-2570427.2394430283</v>
      </c>
      <c r="F61" s="522">
        <f t="shared" si="0"/>
        <v>7118924.9405569714</v>
      </c>
      <c r="G61" s="534">
        <f t="shared" si="5"/>
        <v>-161489.20300000001</v>
      </c>
      <c r="H61" s="534">
        <f t="shared" si="5"/>
        <v>42840.453990717142</v>
      </c>
      <c r="I61" s="522">
        <f t="shared" si="6"/>
        <v>3148222.0062227915</v>
      </c>
      <c r="J61" s="521">
        <f t="shared" si="1"/>
        <v>3970702.9343341799</v>
      </c>
      <c r="K61" s="524">
        <f t="shared" si="8"/>
        <v>4682595.428389878</v>
      </c>
    </row>
    <row r="62" spans="1:18" x14ac:dyDescent="0.2">
      <c r="A62" s="503"/>
      <c r="B62" s="525">
        <v>43861</v>
      </c>
      <c r="C62" s="525"/>
      <c r="D62" s="521">
        <f t="shared" si="9"/>
        <v>9689352.1799999997</v>
      </c>
      <c r="E62" s="522">
        <f t="shared" si="9"/>
        <v>-2570427.2394430283</v>
      </c>
      <c r="F62" s="522">
        <f t="shared" si="0"/>
        <v>7118924.9405569714</v>
      </c>
      <c r="G62" s="534">
        <f t="shared" si="5"/>
        <v>-161489.20300000001</v>
      </c>
      <c r="H62" s="534">
        <f t="shared" si="5"/>
        <v>42840.453990717142</v>
      </c>
      <c r="I62" s="522">
        <f t="shared" si="6"/>
        <v>3266870.7552320748</v>
      </c>
      <c r="J62" s="521">
        <f t="shared" si="1"/>
        <v>3852054.1853248966</v>
      </c>
      <c r="K62" s="524">
        <f t="shared" si="8"/>
        <v>4563946.6793805966</v>
      </c>
    </row>
    <row r="63" spans="1:18" x14ac:dyDescent="0.2">
      <c r="A63" s="503"/>
      <c r="B63" s="525">
        <v>43889</v>
      </c>
      <c r="C63" s="533"/>
      <c r="D63" s="521">
        <f t="shared" si="9"/>
        <v>9689352.1799999997</v>
      </c>
      <c r="E63" s="522">
        <f t="shared" si="9"/>
        <v>-2570427.2394430283</v>
      </c>
      <c r="F63" s="522">
        <f t="shared" si="0"/>
        <v>7118924.9405569714</v>
      </c>
      <c r="G63" s="534">
        <f t="shared" si="5"/>
        <v>-161489.20300000001</v>
      </c>
      <c r="H63" s="534">
        <f t="shared" si="5"/>
        <v>42840.453990717142</v>
      </c>
      <c r="I63" s="522">
        <f t="shared" si="6"/>
        <v>3385519.504241358</v>
      </c>
      <c r="J63" s="521">
        <f t="shared" si="1"/>
        <v>3733405.4363156133</v>
      </c>
      <c r="K63" s="524">
        <f t="shared" si="8"/>
        <v>4445297.9303713134</v>
      </c>
      <c r="L63" s="529"/>
    </row>
    <row r="64" spans="1:18" x14ac:dyDescent="0.2">
      <c r="A64" s="503"/>
      <c r="B64" s="525">
        <v>43921</v>
      </c>
      <c r="C64" s="533"/>
      <c r="D64" s="521">
        <f t="shared" si="9"/>
        <v>9689352.1799999997</v>
      </c>
      <c r="E64" s="522">
        <f t="shared" si="9"/>
        <v>-2570427.2394430283</v>
      </c>
      <c r="F64" s="522">
        <f t="shared" si="0"/>
        <v>7118924.9405569714</v>
      </c>
      <c r="G64" s="534">
        <f t="shared" si="5"/>
        <v>-161489.20300000001</v>
      </c>
      <c r="H64" s="534">
        <f t="shared" si="5"/>
        <v>42840.453990717142</v>
      </c>
      <c r="I64" s="522">
        <f t="shared" si="6"/>
        <v>3504168.2532506413</v>
      </c>
      <c r="J64" s="521">
        <f t="shared" si="1"/>
        <v>3614756.6873063301</v>
      </c>
      <c r="K64" s="524">
        <f t="shared" si="8"/>
        <v>4326649.1813620292</v>
      </c>
      <c r="L64" s="529"/>
      <c r="M64" s="529"/>
      <c r="N64" s="529"/>
      <c r="O64" s="529"/>
      <c r="P64" s="529"/>
      <c r="Q64" s="529"/>
      <c r="R64" s="529"/>
    </row>
    <row r="65" spans="1:18" x14ac:dyDescent="0.2">
      <c r="A65" s="503"/>
      <c r="B65" s="525">
        <v>43951</v>
      </c>
      <c r="C65" s="533"/>
      <c r="D65" s="521">
        <f t="shared" si="9"/>
        <v>9689352.1799999997</v>
      </c>
      <c r="E65" s="522">
        <f t="shared" si="9"/>
        <v>-2570427.2394430283</v>
      </c>
      <c r="F65" s="522">
        <f t="shared" si="0"/>
        <v>7118924.9405569714</v>
      </c>
      <c r="G65" s="534">
        <f t="shared" si="5"/>
        <v>-161489.20300000001</v>
      </c>
      <c r="H65" s="534">
        <f t="shared" si="5"/>
        <v>42840.453990717142</v>
      </c>
      <c r="I65" s="522">
        <f t="shared" si="6"/>
        <v>3622817.0022599245</v>
      </c>
      <c r="J65" s="521">
        <f t="shared" si="1"/>
        <v>3496107.9382970468</v>
      </c>
      <c r="K65" s="524">
        <f t="shared" si="8"/>
        <v>4208000.4323527459</v>
      </c>
      <c r="L65" s="529"/>
      <c r="M65" s="529"/>
      <c r="N65" s="529"/>
      <c r="O65" s="529"/>
      <c r="P65" s="529"/>
      <c r="Q65" s="529"/>
      <c r="R65" s="529"/>
    </row>
    <row r="66" spans="1:18" x14ac:dyDescent="0.2">
      <c r="B66" s="598">
        <v>43982</v>
      </c>
      <c r="C66" s="614"/>
      <c r="D66" s="600">
        <f t="shared" si="9"/>
        <v>9689352.1799999997</v>
      </c>
      <c r="E66" s="601">
        <f t="shared" si="9"/>
        <v>-2570427.2394430283</v>
      </c>
      <c r="F66" s="601">
        <f t="shared" si="0"/>
        <v>7118924.9405569714</v>
      </c>
      <c r="G66" s="602">
        <f t="shared" si="5"/>
        <v>-161489.20300000001</v>
      </c>
      <c r="H66" s="602">
        <f t="shared" si="5"/>
        <v>42840.453990717142</v>
      </c>
      <c r="I66" s="601">
        <f t="shared" si="6"/>
        <v>3741465.7512692078</v>
      </c>
      <c r="J66" s="600">
        <f t="shared" si="1"/>
        <v>3377459.1892877636</v>
      </c>
      <c r="K66" s="603">
        <f t="shared" si="8"/>
        <v>4089351.6833434631</v>
      </c>
      <c r="L66" s="529"/>
      <c r="M66" s="529"/>
      <c r="N66" s="529"/>
      <c r="O66" s="529"/>
      <c r="P66" s="529"/>
      <c r="Q66" s="529"/>
      <c r="R66" s="529"/>
    </row>
    <row r="67" spans="1:18" x14ac:dyDescent="0.2">
      <c r="B67" s="604">
        <v>44012</v>
      </c>
      <c r="C67" s="615"/>
      <c r="D67" s="521">
        <f t="shared" si="9"/>
        <v>9689352.1799999997</v>
      </c>
      <c r="E67" s="522">
        <f t="shared" si="9"/>
        <v>-2570427.2394430283</v>
      </c>
      <c r="F67" s="522">
        <f t="shared" si="0"/>
        <v>7118924.9405569714</v>
      </c>
      <c r="G67" s="534">
        <f t="shared" si="5"/>
        <v>-161489.20300000001</v>
      </c>
      <c r="H67" s="534">
        <f t="shared" si="5"/>
        <v>42840.453990717142</v>
      </c>
      <c r="I67" s="522">
        <f t="shared" si="6"/>
        <v>3860114.5002784911</v>
      </c>
      <c r="J67" s="521">
        <f t="shared" si="1"/>
        <v>3258810.4402784803</v>
      </c>
      <c r="K67" s="605">
        <f t="shared" si="8"/>
        <v>3970702.9343341808</v>
      </c>
      <c r="L67" s="529"/>
      <c r="M67" s="529"/>
      <c r="N67" s="529"/>
      <c r="O67" s="529"/>
      <c r="P67" s="529"/>
      <c r="Q67" s="529"/>
      <c r="R67" s="529"/>
    </row>
    <row r="68" spans="1:18" x14ac:dyDescent="0.2">
      <c r="B68" s="604">
        <v>44043</v>
      </c>
      <c r="C68" s="615"/>
      <c r="D68" s="521">
        <f t="shared" si="9"/>
        <v>9689352.1799999997</v>
      </c>
      <c r="E68" s="522">
        <f t="shared" si="9"/>
        <v>-2570427.2394430283</v>
      </c>
      <c r="F68" s="522">
        <f t="shared" si="0"/>
        <v>7118924.9405569714</v>
      </c>
      <c r="G68" s="534">
        <f t="shared" si="5"/>
        <v>-161489.20300000001</v>
      </c>
      <c r="H68" s="534">
        <f t="shared" si="5"/>
        <v>42840.453990717142</v>
      </c>
      <c r="I68" s="522">
        <f t="shared" si="6"/>
        <v>3978763.2492877743</v>
      </c>
      <c r="J68" s="521">
        <f t="shared" si="1"/>
        <v>3140161.691269197</v>
      </c>
      <c r="K68" s="605">
        <f>(J56+J68+SUM(J57:J67)*2)/24</f>
        <v>3852054.1853248961</v>
      </c>
      <c r="L68" s="529"/>
      <c r="M68" s="529"/>
      <c r="N68" s="529"/>
      <c r="O68" s="529"/>
      <c r="P68" s="529"/>
      <c r="Q68" s="529"/>
      <c r="R68" s="529"/>
    </row>
    <row r="69" spans="1:18" x14ac:dyDescent="0.2">
      <c r="B69" s="604">
        <v>44074</v>
      </c>
      <c r="C69" s="615"/>
      <c r="D69" s="521">
        <f t="shared" si="9"/>
        <v>9689352.1799999997</v>
      </c>
      <c r="E69" s="522">
        <f t="shared" si="9"/>
        <v>-2570427.2394430283</v>
      </c>
      <c r="F69" s="522">
        <f t="shared" si="0"/>
        <v>7118924.9405569714</v>
      </c>
      <c r="G69" s="534">
        <f t="shared" si="5"/>
        <v>-161489.20300000001</v>
      </c>
      <c r="H69" s="534">
        <f t="shared" si="5"/>
        <v>42840.453990717142</v>
      </c>
      <c r="I69" s="522">
        <f t="shared" si="6"/>
        <v>4097411.9982970576</v>
      </c>
      <c r="J69" s="521">
        <f t="shared" si="1"/>
        <v>3021512.9422599138</v>
      </c>
      <c r="K69" s="605">
        <f t="shared" si="8"/>
        <v>3733405.4363156129</v>
      </c>
      <c r="L69" s="529"/>
      <c r="M69" s="529"/>
      <c r="N69" s="529"/>
      <c r="O69" s="529"/>
      <c r="P69" s="529"/>
      <c r="Q69" s="529"/>
      <c r="R69" s="529"/>
    </row>
    <row r="70" spans="1:18" x14ac:dyDescent="0.2">
      <c r="B70" s="604">
        <v>44104</v>
      </c>
      <c r="C70" s="615"/>
      <c r="D70" s="521">
        <f t="shared" si="9"/>
        <v>9689352.1799999997</v>
      </c>
      <c r="E70" s="522">
        <f t="shared" si="9"/>
        <v>-2570427.2394430283</v>
      </c>
      <c r="F70" s="522">
        <f t="shared" si="0"/>
        <v>7118924.9405569714</v>
      </c>
      <c r="G70" s="534">
        <f t="shared" si="5"/>
        <v>-161489.20300000001</v>
      </c>
      <c r="H70" s="534">
        <f t="shared" si="5"/>
        <v>42840.453990717142</v>
      </c>
      <c r="I70" s="522">
        <f t="shared" si="6"/>
        <v>4216060.7473063404</v>
      </c>
      <c r="J70" s="521">
        <f t="shared" si="1"/>
        <v>2902864.193250631</v>
      </c>
      <c r="K70" s="605">
        <f t="shared" si="8"/>
        <v>3614756.6873063301</v>
      </c>
      <c r="L70" s="529"/>
      <c r="M70" s="529"/>
      <c r="N70" s="529"/>
      <c r="O70" s="529"/>
      <c r="P70" s="529"/>
      <c r="Q70" s="529"/>
      <c r="R70" s="529"/>
    </row>
    <row r="71" spans="1:18" x14ac:dyDescent="0.2">
      <c r="B71" s="604">
        <v>44135</v>
      </c>
      <c r="C71" s="615"/>
      <c r="D71" s="521">
        <f t="shared" si="9"/>
        <v>9689352.1799999997</v>
      </c>
      <c r="E71" s="522">
        <f t="shared" si="9"/>
        <v>-2570427.2394430283</v>
      </c>
      <c r="F71" s="522">
        <f t="shared" si="0"/>
        <v>7118924.9405569714</v>
      </c>
      <c r="G71" s="534">
        <f t="shared" si="5"/>
        <v>-161489.20300000001</v>
      </c>
      <c r="H71" s="534">
        <f t="shared" si="5"/>
        <v>42840.453990717142</v>
      </c>
      <c r="I71" s="522">
        <f t="shared" si="6"/>
        <v>4334709.4963156227</v>
      </c>
      <c r="J71" s="521">
        <f t="shared" si="1"/>
        <v>2784215.4442413487</v>
      </c>
      <c r="K71" s="605">
        <f t="shared" si="8"/>
        <v>3496107.9382970477</v>
      </c>
      <c r="L71" s="529"/>
      <c r="M71" s="529"/>
      <c r="N71" s="529"/>
      <c r="O71" s="529"/>
      <c r="P71" s="529"/>
      <c r="Q71" s="529"/>
      <c r="R71" s="529"/>
    </row>
    <row r="72" spans="1:18" x14ac:dyDescent="0.2">
      <c r="B72" s="604">
        <v>44165</v>
      </c>
      <c r="C72" s="615"/>
      <c r="D72" s="521">
        <f t="shared" ref="D72:E87" si="10">D71</f>
        <v>9689352.1799999997</v>
      </c>
      <c r="E72" s="522">
        <f t="shared" si="10"/>
        <v>-2570427.2394430283</v>
      </c>
      <c r="F72" s="522">
        <f t="shared" si="0"/>
        <v>7118924.9405569714</v>
      </c>
      <c r="G72" s="534">
        <f t="shared" si="5"/>
        <v>-161489.20300000001</v>
      </c>
      <c r="H72" s="534">
        <f t="shared" si="5"/>
        <v>42840.453990717142</v>
      </c>
      <c r="I72" s="522">
        <f t="shared" si="6"/>
        <v>4453358.245324905</v>
      </c>
      <c r="J72" s="521">
        <f t="shared" si="1"/>
        <v>2665566.6952320663</v>
      </c>
      <c r="K72" s="605">
        <f t="shared" si="8"/>
        <v>3377459.1892877645</v>
      </c>
      <c r="L72" s="529"/>
      <c r="M72" s="529"/>
      <c r="N72" s="529"/>
      <c r="O72" s="529"/>
      <c r="P72" s="529"/>
      <c r="Q72" s="529"/>
      <c r="R72" s="529"/>
    </row>
    <row r="73" spans="1:18" x14ac:dyDescent="0.2">
      <c r="B73" s="606">
        <v>44196</v>
      </c>
      <c r="C73" s="615"/>
      <c r="D73" s="521">
        <f t="shared" si="10"/>
        <v>9689352.1799999997</v>
      </c>
      <c r="E73" s="522">
        <f t="shared" si="10"/>
        <v>-2570427.2394430283</v>
      </c>
      <c r="F73" s="522">
        <f t="shared" si="0"/>
        <v>7118924.9405569714</v>
      </c>
      <c r="G73" s="534">
        <f t="shared" si="5"/>
        <v>-161489.20300000001</v>
      </c>
      <c r="H73" s="534">
        <f t="shared" si="5"/>
        <v>42840.453990717142</v>
      </c>
      <c r="I73" s="522">
        <f t="shared" si="6"/>
        <v>4572006.9943341874</v>
      </c>
      <c r="J73" s="521">
        <f t="shared" si="1"/>
        <v>2546917.946222784</v>
      </c>
      <c r="K73" s="605">
        <f t="shared" si="8"/>
        <v>3258810.4402784803</v>
      </c>
      <c r="L73" s="529"/>
      <c r="M73" s="529"/>
      <c r="N73" s="529"/>
      <c r="O73" s="529"/>
      <c r="P73" s="529"/>
      <c r="Q73" s="529"/>
      <c r="R73" s="529"/>
    </row>
    <row r="74" spans="1:18" x14ac:dyDescent="0.2">
      <c r="B74" s="604">
        <v>44227</v>
      </c>
      <c r="C74" s="615"/>
      <c r="D74" s="521">
        <f t="shared" si="10"/>
        <v>9689352.1799999997</v>
      </c>
      <c r="E74" s="522">
        <f t="shared" si="10"/>
        <v>-2570427.2394430283</v>
      </c>
      <c r="F74" s="522">
        <f t="shared" si="0"/>
        <v>7118924.9405569714</v>
      </c>
      <c r="G74" s="534">
        <f t="shared" si="5"/>
        <v>-161489.20300000001</v>
      </c>
      <c r="H74" s="534">
        <f t="shared" si="5"/>
        <v>42840.453990717142</v>
      </c>
      <c r="I74" s="522">
        <f t="shared" si="6"/>
        <v>4690655.7433434697</v>
      </c>
      <c r="J74" s="521">
        <f t="shared" si="1"/>
        <v>2428269.1972135017</v>
      </c>
      <c r="K74" s="605">
        <f t="shared" si="8"/>
        <v>3140161.691269198</v>
      </c>
      <c r="L74" s="529"/>
      <c r="M74" s="529"/>
      <c r="N74" s="529"/>
      <c r="O74" s="529"/>
      <c r="P74" s="529"/>
      <c r="Q74" s="529"/>
      <c r="R74" s="529"/>
    </row>
    <row r="75" spans="1:18" x14ac:dyDescent="0.2">
      <c r="B75" s="607">
        <v>44255</v>
      </c>
      <c r="C75" s="615"/>
      <c r="D75" s="521">
        <f t="shared" si="10"/>
        <v>9689352.1799999997</v>
      </c>
      <c r="E75" s="522">
        <f t="shared" si="10"/>
        <v>-2570427.2394430283</v>
      </c>
      <c r="F75" s="522">
        <f t="shared" si="0"/>
        <v>7118924.9405569714</v>
      </c>
      <c r="G75" s="534">
        <f t="shared" si="5"/>
        <v>-161489.20300000001</v>
      </c>
      <c r="H75" s="534">
        <f t="shared" si="5"/>
        <v>42840.453990717142</v>
      </c>
      <c r="I75" s="522">
        <f t="shared" si="6"/>
        <v>4809304.492352752</v>
      </c>
      <c r="J75" s="521">
        <f t="shared" si="1"/>
        <v>2309620.4482042193</v>
      </c>
      <c r="K75" s="605">
        <f t="shared" si="8"/>
        <v>3021512.9422599152</v>
      </c>
      <c r="L75" s="529"/>
      <c r="M75" s="529"/>
      <c r="N75" s="529"/>
      <c r="O75" s="529"/>
      <c r="P75" s="529"/>
      <c r="Q75" s="529"/>
      <c r="R75" s="529"/>
    </row>
    <row r="76" spans="1:18" x14ac:dyDescent="0.2">
      <c r="B76" s="604">
        <v>44286</v>
      </c>
      <c r="C76" s="615"/>
      <c r="D76" s="521">
        <f t="shared" si="10"/>
        <v>9689352.1799999997</v>
      </c>
      <c r="E76" s="522">
        <f t="shared" si="10"/>
        <v>-2570427.2394430283</v>
      </c>
      <c r="F76" s="522">
        <f t="shared" si="0"/>
        <v>7118924.9405569714</v>
      </c>
      <c r="G76" s="534">
        <f t="shared" si="5"/>
        <v>-161489.20300000001</v>
      </c>
      <c r="H76" s="534">
        <f t="shared" si="5"/>
        <v>42840.453990717142</v>
      </c>
      <c r="I76" s="522">
        <f t="shared" si="6"/>
        <v>4927953.2413620343</v>
      </c>
      <c r="J76" s="521">
        <f t="shared" si="1"/>
        <v>2190971.699194937</v>
      </c>
      <c r="K76" s="605">
        <f t="shared" si="8"/>
        <v>2902864.1932506319</v>
      </c>
      <c r="L76" s="529"/>
      <c r="M76" s="529"/>
      <c r="N76" s="529"/>
      <c r="O76" s="529"/>
      <c r="P76" s="529"/>
      <c r="Q76" s="529"/>
      <c r="R76" s="529"/>
    </row>
    <row r="77" spans="1:18" x14ac:dyDescent="0.2">
      <c r="B77" s="608">
        <v>44316</v>
      </c>
      <c r="C77" s="616"/>
      <c r="D77" s="610">
        <f t="shared" si="10"/>
        <v>9689352.1799999997</v>
      </c>
      <c r="E77" s="611">
        <f t="shared" si="10"/>
        <v>-2570427.2394430283</v>
      </c>
      <c r="F77" s="611">
        <f t="shared" si="0"/>
        <v>7118924.9405569714</v>
      </c>
      <c r="G77" s="612">
        <f t="shared" si="5"/>
        <v>-161489.20300000001</v>
      </c>
      <c r="H77" s="612">
        <f t="shared" si="5"/>
        <v>42840.453990717142</v>
      </c>
      <c r="I77" s="611">
        <f t="shared" si="6"/>
        <v>5046601.9903713167</v>
      </c>
      <c r="J77" s="610">
        <f t="shared" si="1"/>
        <v>2072322.9501856547</v>
      </c>
      <c r="K77" s="613">
        <f t="shared" si="8"/>
        <v>2784215.4442413501</v>
      </c>
      <c r="L77" s="529"/>
      <c r="M77" s="529"/>
      <c r="N77" s="529"/>
      <c r="O77" s="529"/>
      <c r="P77" s="529"/>
      <c r="Q77" s="529"/>
      <c r="R77" s="529"/>
    </row>
    <row r="78" spans="1:18" x14ac:dyDescent="0.2">
      <c r="B78" s="525">
        <v>44347</v>
      </c>
      <c r="C78" s="529"/>
      <c r="D78" s="521">
        <f t="shared" si="10"/>
        <v>9689352.1799999997</v>
      </c>
      <c r="E78" s="522">
        <f t="shared" si="10"/>
        <v>-2570427.2394430283</v>
      </c>
      <c r="F78" s="522">
        <f t="shared" si="0"/>
        <v>7118924.9405569714</v>
      </c>
      <c r="G78" s="534">
        <f t="shared" si="5"/>
        <v>-161489.20300000001</v>
      </c>
      <c r="H78" s="534">
        <f t="shared" si="5"/>
        <v>42840.453990717142</v>
      </c>
      <c r="I78" s="522">
        <f t="shared" si="6"/>
        <v>5165250.739380599</v>
      </c>
      <c r="J78" s="521">
        <f t="shared" si="1"/>
        <v>1953674.2011763724</v>
      </c>
      <c r="K78" s="524">
        <f t="shared" si="8"/>
        <v>2665566.6952320668</v>
      </c>
      <c r="L78" s="529"/>
      <c r="M78" s="529"/>
      <c r="N78" s="529"/>
      <c r="O78" s="529"/>
      <c r="P78" s="529"/>
      <c r="Q78" s="529"/>
      <c r="R78" s="529"/>
    </row>
    <row r="79" spans="1:18" x14ac:dyDescent="0.2">
      <c r="B79" s="525">
        <v>44377</v>
      </c>
      <c r="C79" s="529"/>
      <c r="D79" s="521">
        <f t="shared" si="10"/>
        <v>9689352.1799999997</v>
      </c>
      <c r="E79" s="522">
        <f t="shared" si="10"/>
        <v>-2570427.2394430283</v>
      </c>
      <c r="F79" s="522">
        <f t="shared" si="0"/>
        <v>7118924.9405569714</v>
      </c>
      <c r="G79" s="534">
        <f t="shared" si="5"/>
        <v>-161489.20300000001</v>
      </c>
      <c r="H79" s="534">
        <f t="shared" si="5"/>
        <v>42840.453990717142</v>
      </c>
      <c r="I79" s="522">
        <f t="shared" si="6"/>
        <v>5283899.4883898813</v>
      </c>
      <c r="J79" s="521">
        <f t="shared" si="1"/>
        <v>1835025.45216709</v>
      </c>
      <c r="K79" s="524">
        <f t="shared" si="8"/>
        <v>2546917.9462227845</v>
      </c>
      <c r="L79" s="529"/>
      <c r="M79" s="529"/>
      <c r="N79" s="529"/>
      <c r="O79" s="529"/>
      <c r="P79" s="529"/>
      <c r="Q79" s="529"/>
      <c r="R79" s="529"/>
    </row>
    <row r="80" spans="1:18" x14ac:dyDescent="0.2">
      <c r="B80" s="525">
        <v>44408</v>
      </c>
      <c r="C80" s="529"/>
      <c r="D80" s="521">
        <f t="shared" si="10"/>
        <v>9689352.1799999997</v>
      </c>
      <c r="E80" s="522">
        <f t="shared" si="10"/>
        <v>-2570427.2394430283</v>
      </c>
      <c r="F80" s="522">
        <f t="shared" si="0"/>
        <v>7118924.9405569714</v>
      </c>
      <c r="G80" s="534">
        <f t="shared" si="5"/>
        <v>-161489.20300000001</v>
      </c>
      <c r="H80" s="534">
        <f t="shared" si="5"/>
        <v>42840.453990717142</v>
      </c>
      <c r="I80" s="522">
        <f t="shared" si="6"/>
        <v>5402548.2373991637</v>
      </c>
      <c r="J80" s="521">
        <f t="shared" si="1"/>
        <v>1716376.7031578077</v>
      </c>
      <c r="K80" s="524">
        <f t="shared" si="8"/>
        <v>2428269.1972135021</v>
      </c>
      <c r="L80" s="529"/>
      <c r="M80" s="529"/>
      <c r="N80" s="529"/>
      <c r="O80" s="529"/>
      <c r="P80" s="529"/>
      <c r="Q80" s="529"/>
      <c r="R80" s="529"/>
    </row>
    <row r="81" spans="2:18" s="529" customFormat="1" x14ac:dyDescent="0.2">
      <c r="B81" s="525">
        <v>44439</v>
      </c>
      <c r="D81" s="521">
        <f t="shared" si="10"/>
        <v>9689352.1799999997</v>
      </c>
      <c r="E81" s="522">
        <f t="shared" si="10"/>
        <v>-2570427.2394430283</v>
      </c>
      <c r="F81" s="522">
        <f t="shared" si="0"/>
        <v>7118924.9405569714</v>
      </c>
      <c r="G81" s="534">
        <f t="shared" si="5"/>
        <v>-161489.20300000001</v>
      </c>
      <c r="H81" s="534">
        <f t="shared" si="5"/>
        <v>42840.453990717142</v>
      </c>
      <c r="I81" s="522">
        <f t="shared" si="6"/>
        <v>5521196.986408446</v>
      </c>
      <c r="J81" s="521">
        <f t="shared" si="1"/>
        <v>1597727.9541485254</v>
      </c>
      <c r="K81" s="524">
        <f t="shared" si="8"/>
        <v>2309620.4482042198</v>
      </c>
    </row>
    <row r="82" spans="2:18" x14ac:dyDescent="0.2">
      <c r="B82" s="525">
        <v>44469</v>
      </c>
      <c r="C82" s="529"/>
      <c r="D82" s="521">
        <f t="shared" si="10"/>
        <v>9689352.1799999997</v>
      </c>
      <c r="E82" s="522">
        <f t="shared" si="10"/>
        <v>-2570427.2394430283</v>
      </c>
      <c r="F82" s="522">
        <f t="shared" si="0"/>
        <v>7118924.9405569714</v>
      </c>
      <c r="G82" s="534">
        <f t="shared" si="5"/>
        <v>-161489.20300000001</v>
      </c>
      <c r="H82" s="534">
        <f t="shared" si="5"/>
        <v>42840.453990717142</v>
      </c>
      <c r="I82" s="522">
        <f t="shared" si="6"/>
        <v>5639845.7354177283</v>
      </c>
      <c r="J82" s="521">
        <f t="shared" si="1"/>
        <v>1479079.205139243</v>
      </c>
      <c r="K82" s="524">
        <f t="shared" si="8"/>
        <v>2190971.6991949375</v>
      </c>
      <c r="L82" s="529"/>
      <c r="M82" s="529"/>
      <c r="N82" s="529"/>
      <c r="O82" s="529"/>
      <c r="P82" s="529"/>
      <c r="Q82" s="529"/>
      <c r="R82" s="529"/>
    </row>
    <row r="83" spans="2:18" x14ac:dyDescent="0.2">
      <c r="B83" s="525">
        <v>44500</v>
      </c>
      <c r="C83" s="529"/>
      <c r="D83" s="521">
        <f t="shared" si="10"/>
        <v>9689352.1799999997</v>
      </c>
      <c r="E83" s="522">
        <f t="shared" si="10"/>
        <v>-2570427.2394430283</v>
      </c>
      <c r="F83" s="522">
        <f t="shared" si="0"/>
        <v>7118924.9405569714</v>
      </c>
      <c r="G83" s="534">
        <f t="shared" si="5"/>
        <v>-161489.20300000001</v>
      </c>
      <c r="H83" s="534">
        <f t="shared" si="5"/>
        <v>42840.453990717142</v>
      </c>
      <c r="I83" s="522">
        <f t="shared" si="6"/>
        <v>5758494.4844270106</v>
      </c>
      <c r="J83" s="521">
        <f t="shared" si="1"/>
        <v>1360430.4561299607</v>
      </c>
      <c r="K83" s="524">
        <f t="shared" si="8"/>
        <v>2072322.9501856547</v>
      </c>
      <c r="L83" s="529"/>
      <c r="M83" s="529"/>
      <c r="N83" s="529"/>
      <c r="O83" s="529"/>
      <c r="P83" s="529"/>
      <c r="Q83" s="529"/>
      <c r="R83" s="529"/>
    </row>
    <row r="84" spans="2:18" x14ac:dyDescent="0.2">
      <c r="B84" s="525">
        <v>44530</v>
      </c>
      <c r="C84" s="529"/>
      <c r="D84" s="521">
        <f t="shared" si="10"/>
        <v>9689352.1799999997</v>
      </c>
      <c r="E84" s="522">
        <f t="shared" si="10"/>
        <v>-2570427.2394430283</v>
      </c>
      <c r="F84" s="522">
        <f t="shared" si="0"/>
        <v>7118924.9405569714</v>
      </c>
      <c r="G84" s="534">
        <f t="shared" si="5"/>
        <v>-161489.20300000001</v>
      </c>
      <c r="H84" s="534">
        <f t="shared" si="5"/>
        <v>42840.453990717142</v>
      </c>
      <c r="I84" s="522">
        <f t="shared" si="6"/>
        <v>5877143.233436293</v>
      </c>
      <c r="J84" s="521">
        <f t="shared" si="1"/>
        <v>1241781.7071206784</v>
      </c>
      <c r="K84" s="524">
        <f t="shared" si="8"/>
        <v>1953674.2011763724</v>
      </c>
      <c r="L84" s="529"/>
      <c r="M84" s="529"/>
      <c r="N84" s="529"/>
      <c r="O84" s="529"/>
      <c r="P84" s="529"/>
      <c r="Q84" s="529"/>
      <c r="R84" s="529"/>
    </row>
    <row r="85" spans="2:18" s="529" customFormat="1" x14ac:dyDescent="0.2">
      <c r="B85" s="523">
        <v>44561</v>
      </c>
      <c r="D85" s="521">
        <f t="shared" si="10"/>
        <v>9689352.1799999997</v>
      </c>
      <c r="E85" s="522">
        <f t="shared" si="10"/>
        <v>-2570427.2394430283</v>
      </c>
      <c r="F85" s="522">
        <f t="shared" si="0"/>
        <v>7118924.9405569714</v>
      </c>
      <c r="G85" s="534">
        <f t="shared" si="5"/>
        <v>-161489.20300000001</v>
      </c>
      <c r="H85" s="534">
        <f t="shared" si="5"/>
        <v>42840.453990717142</v>
      </c>
      <c r="I85" s="522">
        <f t="shared" si="6"/>
        <v>5995791.9824455753</v>
      </c>
      <c r="J85" s="521">
        <f t="shared" si="1"/>
        <v>1123132.9581113961</v>
      </c>
      <c r="K85" s="524">
        <f t="shared" si="8"/>
        <v>1835025.4521670903</v>
      </c>
    </row>
    <row r="86" spans="2:18" x14ac:dyDescent="0.2">
      <c r="B86" s="525">
        <v>44592</v>
      </c>
      <c r="C86" s="529"/>
      <c r="D86" s="521">
        <f t="shared" si="10"/>
        <v>9689352.1799999997</v>
      </c>
      <c r="E86" s="522">
        <f t="shared" si="10"/>
        <v>-2570427.2394430283</v>
      </c>
      <c r="F86" s="522">
        <f t="shared" si="0"/>
        <v>7118924.9405569714</v>
      </c>
      <c r="G86" s="534">
        <f t="shared" si="5"/>
        <v>-161489.20300000001</v>
      </c>
      <c r="H86" s="534">
        <f t="shared" si="5"/>
        <v>42840.453990717142</v>
      </c>
      <c r="I86" s="522">
        <f t="shared" si="6"/>
        <v>6114440.7314548576</v>
      </c>
      <c r="J86" s="521">
        <f t="shared" si="1"/>
        <v>1004484.2091021137</v>
      </c>
      <c r="K86" s="524">
        <f t="shared" si="8"/>
        <v>1716376.7031578077</v>
      </c>
    </row>
    <row r="87" spans="2:18" s="529" customFormat="1" x14ac:dyDescent="0.2">
      <c r="B87" s="526">
        <v>44620</v>
      </c>
      <c r="D87" s="521">
        <f t="shared" si="10"/>
        <v>9689352.1799999997</v>
      </c>
      <c r="E87" s="522">
        <f t="shared" si="10"/>
        <v>-2570427.2394430283</v>
      </c>
      <c r="F87" s="522">
        <f t="shared" ref="F87:F97" si="11">SUM(D87:E87)</f>
        <v>7118924.9405569714</v>
      </c>
      <c r="G87" s="534">
        <f t="shared" si="5"/>
        <v>-161489.20300000001</v>
      </c>
      <c r="H87" s="534">
        <f t="shared" si="5"/>
        <v>42840.453990717142</v>
      </c>
      <c r="I87" s="522">
        <f t="shared" si="6"/>
        <v>6233089.48046414</v>
      </c>
      <c r="J87" s="521">
        <f t="shared" ref="J87:J97" si="12">F87-I87</f>
        <v>885835.4600928314</v>
      </c>
      <c r="K87" s="524">
        <f t="shared" si="8"/>
        <v>1597727.9541485254</v>
      </c>
    </row>
    <row r="88" spans="2:18" x14ac:dyDescent="0.2">
      <c r="B88" s="525">
        <v>44651</v>
      </c>
      <c r="C88" s="529"/>
      <c r="D88" s="521">
        <f t="shared" ref="D88:E97" si="13">D87</f>
        <v>9689352.1799999997</v>
      </c>
      <c r="E88" s="522">
        <f t="shared" si="13"/>
        <v>-2570427.2394430283</v>
      </c>
      <c r="F88" s="522">
        <f t="shared" si="11"/>
        <v>7118924.9405569714</v>
      </c>
      <c r="G88" s="534">
        <f t="shared" si="5"/>
        <v>-161489.20300000001</v>
      </c>
      <c r="H88" s="534">
        <f t="shared" si="5"/>
        <v>42840.453990717142</v>
      </c>
      <c r="I88" s="522">
        <f t="shared" si="6"/>
        <v>6351738.2294734223</v>
      </c>
      <c r="J88" s="521">
        <f t="shared" si="12"/>
        <v>767186.71108354907</v>
      </c>
      <c r="K88" s="524">
        <f t="shared" si="8"/>
        <v>1479079.205139243</v>
      </c>
      <c r="L88" s="529"/>
    </row>
    <row r="89" spans="2:18" x14ac:dyDescent="0.2">
      <c r="B89" s="525">
        <v>44681</v>
      </c>
      <c r="C89" s="529"/>
      <c r="D89" s="521">
        <f t="shared" si="13"/>
        <v>9689352.1799999997</v>
      </c>
      <c r="E89" s="522">
        <f t="shared" si="13"/>
        <v>-2570427.2394430283</v>
      </c>
      <c r="F89" s="522">
        <f t="shared" si="11"/>
        <v>7118924.9405569714</v>
      </c>
      <c r="G89" s="534">
        <f t="shared" si="5"/>
        <v>-161489.20300000001</v>
      </c>
      <c r="H89" s="534">
        <f t="shared" si="5"/>
        <v>42840.453990717142</v>
      </c>
      <c r="I89" s="522">
        <f t="shared" si="6"/>
        <v>6470386.9784827046</v>
      </c>
      <c r="J89" s="521">
        <f t="shared" si="12"/>
        <v>648537.96207426675</v>
      </c>
      <c r="K89" s="524">
        <f t="shared" si="8"/>
        <v>1360430.4561299609</v>
      </c>
    </row>
    <row r="90" spans="2:18" x14ac:dyDescent="0.2">
      <c r="B90" s="525">
        <v>44712</v>
      </c>
      <c r="D90" s="521">
        <f t="shared" si="13"/>
        <v>9689352.1799999997</v>
      </c>
      <c r="E90" s="522">
        <f t="shared" si="13"/>
        <v>-2570427.2394430283</v>
      </c>
      <c r="F90" s="522">
        <f t="shared" si="11"/>
        <v>7118924.9405569714</v>
      </c>
      <c r="G90" s="534">
        <f t="shared" si="5"/>
        <v>-161489.20300000001</v>
      </c>
      <c r="H90" s="534">
        <f t="shared" si="5"/>
        <v>42840.453990717142</v>
      </c>
      <c r="I90" s="522">
        <f t="shared" si="6"/>
        <v>6589035.7274919869</v>
      </c>
      <c r="J90" s="521">
        <f t="shared" si="12"/>
        <v>529889.21306498442</v>
      </c>
      <c r="K90" s="524">
        <f t="shared" si="8"/>
        <v>1241781.7071206784</v>
      </c>
    </row>
    <row r="91" spans="2:18" x14ac:dyDescent="0.2">
      <c r="B91" s="525">
        <v>44742</v>
      </c>
      <c r="C91" s="529"/>
      <c r="D91" s="521">
        <f t="shared" si="13"/>
        <v>9689352.1799999997</v>
      </c>
      <c r="E91" s="522">
        <f t="shared" si="13"/>
        <v>-2570427.2394430283</v>
      </c>
      <c r="F91" s="522">
        <f t="shared" si="11"/>
        <v>7118924.9405569714</v>
      </c>
      <c r="G91" s="534">
        <f t="shared" si="5"/>
        <v>-161489.20300000001</v>
      </c>
      <c r="H91" s="534">
        <f t="shared" si="5"/>
        <v>42840.453990717142</v>
      </c>
      <c r="I91" s="522">
        <f t="shared" si="6"/>
        <v>6707684.4765012693</v>
      </c>
      <c r="J91" s="521">
        <f t="shared" si="12"/>
        <v>411240.46405570209</v>
      </c>
      <c r="K91" s="524">
        <f t="shared" si="8"/>
        <v>1123132.9581113963</v>
      </c>
    </row>
    <row r="92" spans="2:18" x14ac:dyDescent="0.2">
      <c r="B92" s="525">
        <v>44773</v>
      </c>
      <c r="C92" s="529"/>
      <c r="D92" s="521">
        <f t="shared" si="13"/>
        <v>9689352.1799999997</v>
      </c>
      <c r="E92" s="522">
        <f t="shared" si="13"/>
        <v>-2570427.2394430283</v>
      </c>
      <c r="F92" s="522">
        <f t="shared" si="11"/>
        <v>7118924.9405569714</v>
      </c>
      <c r="G92" s="534">
        <f t="shared" si="5"/>
        <v>-161489.20300000001</v>
      </c>
      <c r="H92" s="534">
        <f t="shared" si="5"/>
        <v>42840.453990717142</v>
      </c>
      <c r="I92" s="522">
        <f t="shared" si="6"/>
        <v>6826333.2255105516</v>
      </c>
      <c r="J92" s="521">
        <f t="shared" si="12"/>
        <v>292591.71504641976</v>
      </c>
      <c r="K92" s="524">
        <f t="shared" si="8"/>
        <v>1004484.2091021137</v>
      </c>
    </row>
    <row r="93" spans="2:18" x14ac:dyDescent="0.2">
      <c r="B93" s="525">
        <v>44804</v>
      </c>
      <c r="C93" s="529"/>
      <c r="D93" s="521">
        <f t="shared" si="13"/>
        <v>9689352.1799999997</v>
      </c>
      <c r="E93" s="522">
        <f t="shared" si="13"/>
        <v>-2570427.2394430283</v>
      </c>
      <c r="F93" s="522">
        <f t="shared" si="11"/>
        <v>7118924.9405569714</v>
      </c>
      <c r="G93" s="534">
        <f t="shared" si="5"/>
        <v>-161489.20300000001</v>
      </c>
      <c r="H93" s="534">
        <f t="shared" si="5"/>
        <v>42840.453990717142</v>
      </c>
      <c r="I93" s="522">
        <f t="shared" si="6"/>
        <v>6944981.9745198339</v>
      </c>
      <c r="J93" s="521">
        <f t="shared" si="12"/>
        <v>173942.96603713743</v>
      </c>
      <c r="K93" s="524">
        <f t="shared" si="8"/>
        <v>885835.4600928314</v>
      </c>
    </row>
    <row r="94" spans="2:18" x14ac:dyDescent="0.2">
      <c r="B94" s="525">
        <v>44834</v>
      </c>
      <c r="C94" s="529"/>
      <c r="D94" s="521">
        <f t="shared" si="13"/>
        <v>9689352.1799999997</v>
      </c>
      <c r="E94" s="522">
        <f t="shared" si="13"/>
        <v>-2570427.2394430283</v>
      </c>
      <c r="F94" s="522">
        <f t="shared" si="11"/>
        <v>7118924.9405569714</v>
      </c>
      <c r="G94" s="534">
        <f t="shared" si="5"/>
        <v>-161489.20300000001</v>
      </c>
      <c r="H94" s="534">
        <f t="shared" si="5"/>
        <v>42840.453990717142</v>
      </c>
      <c r="I94" s="522">
        <f t="shared" si="6"/>
        <v>7063630.7235291163</v>
      </c>
      <c r="J94" s="521">
        <f t="shared" si="12"/>
        <v>55294.217027855106</v>
      </c>
      <c r="K94" s="524">
        <f t="shared" si="8"/>
        <v>767186.71108354907</v>
      </c>
    </row>
    <row r="95" spans="2:18" x14ac:dyDescent="0.2">
      <c r="B95" s="525">
        <v>44865</v>
      </c>
      <c r="C95" s="529"/>
      <c r="D95" s="521">
        <f t="shared" si="13"/>
        <v>9689352.1799999997</v>
      </c>
      <c r="E95" s="522">
        <f t="shared" si="13"/>
        <v>-2570427.2394430283</v>
      </c>
      <c r="F95" s="522">
        <f t="shared" si="11"/>
        <v>7118924.9405569714</v>
      </c>
      <c r="G95" s="534">
        <f t="shared" si="5"/>
        <v>-161489.20300000001</v>
      </c>
      <c r="H95" s="534">
        <f t="shared" si="5"/>
        <v>42840.453990717142</v>
      </c>
      <c r="I95" s="522">
        <f t="shared" si="6"/>
        <v>7182279.4725383986</v>
      </c>
      <c r="J95" s="521">
        <f t="shared" si="12"/>
        <v>-63354.531981427222</v>
      </c>
      <c r="K95" s="524">
        <f t="shared" si="8"/>
        <v>648537.96207426675</v>
      </c>
    </row>
    <row r="96" spans="2:18" x14ac:dyDescent="0.2">
      <c r="B96" s="525">
        <v>44895</v>
      </c>
      <c r="C96" s="529"/>
      <c r="D96" s="521">
        <f t="shared" si="13"/>
        <v>9689352.1799999997</v>
      </c>
      <c r="E96" s="522">
        <f t="shared" si="13"/>
        <v>-2570427.2394430283</v>
      </c>
      <c r="F96" s="522">
        <f t="shared" si="11"/>
        <v>7118924.9405569714</v>
      </c>
      <c r="G96" s="534">
        <f t="shared" si="5"/>
        <v>-161489.20300000001</v>
      </c>
      <c r="H96" s="534">
        <f t="shared" si="5"/>
        <v>42840.453990717142</v>
      </c>
      <c r="I96" s="522">
        <f t="shared" si="6"/>
        <v>7300928.2215476809</v>
      </c>
      <c r="J96" s="521">
        <f t="shared" si="12"/>
        <v>-182003.28099070955</v>
      </c>
      <c r="K96" s="524">
        <f t="shared" si="8"/>
        <v>529889.21306498442</v>
      </c>
    </row>
    <row r="97" spans="2:11" x14ac:dyDescent="0.2">
      <c r="B97" s="523">
        <v>44926</v>
      </c>
      <c r="C97" s="529"/>
      <c r="D97" s="521">
        <f t="shared" si="13"/>
        <v>9689352.1799999997</v>
      </c>
      <c r="E97" s="522">
        <f t="shared" si="13"/>
        <v>-2570427.2394430283</v>
      </c>
      <c r="F97" s="522">
        <f t="shared" si="11"/>
        <v>7118924.9405569714</v>
      </c>
      <c r="G97" s="534">
        <f>G96-G37</f>
        <v>343081.91700000002</v>
      </c>
      <c r="H97" s="534">
        <f>H96-H37</f>
        <v>-161078.63600928284</v>
      </c>
      <c r="I97" s="522">
        <f t="shared" si="6"/>
        <v>7118924.940556963</v>
      </c>
      <c r="J97" s="521">
        <f t="shared" si="12"/>
        <v>8.3819031715393066E-9</v>
      </c>
      <c r="K97" s="524">
        <f t="shared" si="8"/>
        <v>423767.63197236881</v>
      </c>
    </row>
    <row r="98" spans="2:11" s="529" customFormat="1" x14ac:dyDescent="0.2">
      <c r="B98" s="525"/>
      <c r="D98" s="521"/>
      <c r="E98" s="521"/>
      <c r="F98" s="521"/>
      <c r="G98" s="521"/>
      <c r="H98" s="521"/>
      <c r="I98" s="522"/>
      <c r="J98" s="521"/>
      <c r="K98" s="524"/>
    </row>
    <row r="99" spans="2:11" s="529" customFormat="1" x14ac:dyDescent="0.2">
      <c r="B99" s="525"/>
      <c r="D99" s="521"/>
      <c r="E99" s="521"/>
      <c r="F99" s="521"/>
      <c r="G99" s="521"/>
      <c r="H99" s="521"/>
      <c r="I99" s="522"/>
      <c r="J99" s="521"/>
      <c r="K99" s="524"/>
    </row>
    <row r="100" spans="2:11" s="529" customFormat="1" x14ac:dyDescent="0.2">
      <c r="B100" s="525"/>
      <c r="D100" s="521"/>
      <c r="E100" s="521"/>
      <c r="F100" s="521"/>
      <c r="G100" s="521"/>
      <c r="H100" s="521"/>
      <c r="I100" s="522"/>
      <c r="J100" s="521"/>
      <c r="K100" s="524"/>
    </row>
    <row r="101" spans="2:11" s="529" customFormat="1" x14ac:dyDescent="0.2">
      <c r="B101" s="525"/>
      <c r="D101" s="521"/>
      <c r="E101" s="521"/>
      <c r="F101" s="521"/>
      <c r="G101" s="521"/>
      <c r="H101" s="521"/>
      <c r="I101" s="522"/>
      <c r="J101" s="521"/>
      <c r="K101" s="524"/>
    </row>
    <row r="102" spans="2:11" s="529" customFormat="1" x14ac:dyDescent="0.2">
      <c r="B102" s="525"/>
      <c r="D102" s="521"/>
      <c r="E102" s="521"/>
      <c r="F102" s="521"/>
      <c r="G102" s="521"/>
      <c r="H102" s="521"/>
      <c r="I102" s="522"/>
      <c r="J102" s="521"/>
      <c r="K102" s="524"/>
    </row>
    <row r="103" spans="2:11" s="529" customFormat="1" x14ac:dyDescent="0.2">
      <c r="B103" s="525"/>
      <c r="D103" s="521"/>
      <c r="E103" s="521"/>
      <c r="F103" s="521"/>
      <c r="G103" s="521"/>
      <c r="H103" s="521"/>
      <c r="I103" s="522"/>
      <c r="J103" s="521"/>
      <c r="K103" s="524"/>
    </row>
    <row r="104" spans="2:11" s="529" customFormat="1" x14ac:dyDescent="0.2">
      <c r="B104" s="525"/>
      <c r="D104" s="521"/>
      <c r="E104" s="521"/>
      <c r="F104" s="521"/>
      <c r="G104" s="521"/>
      <c r="H104" s="521"/>
      <c r="I104" s="522"/>
      <c r="J104" s="521"/>
      <c r="K104" s="524"/>
    </row>
    <row r="105" spans="2:11" s="529" customFormat="1" x14ac:dyDescent="0.2">
      <c r="B105" s="525"/>
      <c r="D105" s="521"/>
      <c r="E105" s="521"/>
      <c r="F105" s="521"/>
      <c r="G105" s="521"/>
      <c r="H105" s="521"/>
      <c r="I105" s="522"/>
      <c r="J105" s="521"/>
      <c r="K105" s="524"/>
    </row>
    <row r="106" spans="2:11" s="529" customFormat="1" x14ac:dyDescent="0.2">
      <c r="B106" s="523"/>
      <c r="D106" s="521"/>
      <c r="E106" s="521"/>
      <c r="F106" s="521"/>
      <c r="G106" s="521"/>
      <c r="H106" s="521"/>
      <c r="I106" s="522"/>
      <c r="J106" s="521"/>
      <c r="K106" s="524"/>
    </row>
    <row r="107" spans="2:11" s="529" customFormat="1" x14ac:dyDescent="0.2">
      <c r="B107" s="525"/>
      <c r="D107" s="521"/>
      <c r="E107" s="521"/>
      <c r="F107" s="521"/>
      <c r="G107" s="521"/>
      <c r="H107" s="521"/>
      <c r="I107" s="522"/>
      <c r="J107" s="521"/>
      <c r="K107" s="524"/>
    </row>
    <row r="108" spans="2:11" s="529" customFormat="1" x14ac:dyDescent="0.2">
      <c r="B108" s="525"/>
      <c r="D108" s="521"/>
      <c r="E108" s="521"/>
      <c r="F108" s="521"/>
      <c r="G108" s="521"/>
      <c r="H108" s="521"/>
      <c r="I108" s="522"/>
      <c r="J108" s="521"/>
      <c r="K108" s="524"/>
    </row>
    <row r="109" spans="2:11" s="529" customFormat="1" x14ac:dyDescent="0.2">
      <c r="B109" s="525"/>
      <c r="D109" s="521"/>
      <c r="E109" s="521"/>
      <c r="F109" s="521"/>
      <c r="G109" s="521"/>
      <c r="H109" s="521"/>
      <c r="I109" s="522"/>
      <c r="J109" s="521"/>
      <c r="K109" s="524"/>
    </row>
    <row r="110" spans="2:11" s="529" customFormat="1" x14ac:dyDescent="0.2">
      <c r="B110" s="525"/>
      <c r="D110" s="521"/>
      <c r="E110" s="521"/>
      <c r="F110" s="521"/>
      <c r="G110" s="521"/>
      <c r="H110" s="521"/>
      <c r="I110" s="522"/>
      <c r="J110" s="521"/>
      <c r="K110" s="524"/>
    </row>
    <row r="111" spans="2:11" s="529" customFormat="1" x14ac:dyDescent="0.2">
      <c r="B111" s="525"/>
      <c r="D111" s="521"/>
      <c r="E111" s="521"/>
      <c r="F111" s="521"/>
      <c r="G111" s="521"/>
      <c r="H111" s="521"/>
      <c r="I111" s="522"/>
      <c r="J111" s="521"/>
      <c r="K111" s="524"/>
    </row>
    <row r="112" spans="2:11" s="529" customFormat="1" x14ac:dyDescent="0.2">
      <c r="B112" s="525"/>
      <c r="D112" s="521"/>
      <c r="E112" s="521"/>
      <c r="F112" s="521"/>
      <c r="G112" s="521"/>
      <c r="H112" s="521"/>
      <c r="I112" s="522"/>
      <c r="J112" s="521"/>
      <c r="K112" s="524"/>
    </row>
    <row r="113" spans="2:11" s="529" customFormat="1" x14ac:dyDescent="0.2">
      <c r="B113" s="525"/>
      <c r="D113" s="521"/>
      <c r="E113" s="521"/>
      <c r="F113" s="521"/>
      <c r="G113" s="521"/>
      <c r="H113" s="521"/>
      <c r="I113" s="522"/>
      <c r="J113" s="521"/>
      <c r="K113" s="524"/>
    </row>
    <row r="114" spans="2:11" s="529" customFormat="1" x14ac:dyDescent="0.2">
      <c r="B114" s="525"/>
      <c r="D114" s="521"/>
      <c r="E114" s="521"/>
      <c r="F114" s="521"/>
      <c r="G114" s="521"/>
      <c r="H114" s="521"/>
      <c r="I114" s="522"/>
      <c r="J114" s="521"/>
      <c r="K114" s="524"/>
    </row>
    <row r="115" spans="2:11" s="529" customFormat="1" x14ac:dyDescent="0.2">
      <c r="B115" s="525"/>
      <c r="D115" s="521"/>
      <c r="E115" s="521"/>
      <c r="F115" s="521"/>
      <c r="G115" s="521"/>
      <c r="H115" s="521"/>
      <c r="I115" s="522"/>
      <c r="J115" s="521"/>
      <c r="K115" s="524"/>
    </row>
    <row r="116" spans="2:11" s="529" customFormat="1" x14ac:dyDescent="0.2">
      <c r="B116" s="525"/>
      <c r="D116" s="521"/>
      <c r="E116" s="521"/>
      <c r="F116" s="521"/>
      <c r="G116" s="521"/>
      <c r="H116" s="521"/>
      <c r="I116" s="522"/>
      <c r="J116" s="521"/>
      <c r="K116" s="524"/>
    </row>
    <row r="117" spans="2:11" s="529" customFormat="1" x14ac:dyDescent="0.2">
      <c r="B117" s="525"/>
      <c r="D117" s="521"/>
      <c r="E117" s="521"/>
      <c r="F117" s="521"/>
      <c r="G117" s="521"/>
      <c r="H117" s="521"/>
      <c r="I117" s="522"/>
      <c r="J117" s="521"/>
      <c r="K117" s="524"/>
    </row>
    <row r="118" spans="2:11" s="529" customFormat="1" x14ac:dyDescent="0.2">
      <c r="B118" s="523"/>
      <c r="D118" s="521"/>
      <c r="E118" s="521"/>
      <c r="F118" s="521"/>
      <c r="G118" s="521"/>
      <c r="H118" s="521"/>
      <c r="I118" s="522"/>
      <c r="J118" s="521"/>
      <c r="K118" s="524"/>
    </row>
    <row r="119" spans="2:11" s="529" customFormat="1" x14ac:dyDescent="0.2">
      <c r="B119" s="525"/>
      <c r="D119" s="521"/>
      <c r="E119" s="521"/>
      <c r="F119" s="521"/>
      <c r="G119" s="521"/>
      <c r="H119" s="521"/>
      <c r="I119" s="522"/>
      <c r="J119" s="521"/>
      <c r="K119" s="524"/>
    </row>
    <row r="120" spans="2:11" s="529" customFormat="1" x14ac:dyDescent="0.2">
      <c r="B120" s="525"/>
      <c r="D120" s="521"/>
      <c r="E120" s="521"/>
      <c r="F120" s="521"/>
      <c r="G120" s="521"/>
      <c r="H120" s="521"/>
      <c r="I120" s="522"/>
      <c r="J120" s="521"/>
      <c r="K120" s="524"/>
    </row>
    <row r="121" spans="2:11" s="529" customFormat="1" x14ac:dyDescent="0.2">
      <c r="B121" s="525"/>
      <c r="D121" s="521"/>
      <c r="E121" s="521"/>
      <c r="F121" s="521"/>
      <c r="G121" s="521"/>
      <c r="H121" s="521"/>
      <c r="I121" s="522"/>
      <c r="J121" s="521"/>
      <c r="K121" s="524"/>
    </row>
    <row r="122" spans="2:11" s="529" customFormat="1" x14ac:dyDescent="0.2">
      <c r="B122" s="525"/>
      <c r="D122" s="521"/>
      <c r="E122" s="521"/>
      <c r="F122" s="521"/>
      <c r="G122" s="521"/>
      <c r="H122" s="521"/>
      <c r="I122" s="522"/>
      <c r="J122" s="521"/>
      <c r="K122" s="524"/>
    </row>
    <row r="123" spans="2:11" s="529" customFormat="1" x14ac:dyDescent="0.2">
      <c r="B123" s="525"/>
      <c r="D123" s="521"/>
      <c r="E123" s="521"/>
      <c r="F123" s="521"/>
      <c r="G123" s="521"/>
      <c r="H123" s="521"/>
      <c r="I123" s="522"/>
      <c r="J123" s="521"/>
      <c r="K123" s="524"/>
    </row>
    <row r="124" spans="2:11" s="529" customFormat="1" x14ac:dyDescent="0.2">
      <c r="B124" s="525"/>
      <c r="D124" s="521"/>
      <c r="E124" s="521"/>
      <c r="F124" s="521"/>
      <c r="G124" s="521"/>
      <c r="H124" s="521"/>
      <c r="I124" s="522"/>
      <c r="J124" s="521"/>
      <c r="K124" s="524"/>
    </row>
    <row r="125" spans="2:11" s="529" customFormat="1" x14ac:dyDescent="0.2">
      <c r="B125" s="525"/>
      <c r="D125" s="521"/>
      <c r="E125" s="521"/>
      <c r="F125" s="521"/>
      <c r="G125" s="521"/>
      <c r="H125" s="521"/>
      <c r="I125" s="522"/>
      <c r="J125" s="521"/>
      <c r="K125" s="524"/>
    </row>
    <row r="126" spans="2:11" s="529" customFormat="1" x14ac:dyDescent="0.2">
      <c r="B126" s="525"/>
      <c r="D126" s="521"/>
      <c r="E126" s="521"/>
      <c r="F126" s="521"/>
      <c r="G126" s="521"/>
      <c r="H126" s="521"/>
      <c r="I126" s="522"/>
      <c r="J126" s="521"/>
      <c r="K126" s="524"/>
    </row>
    <row r="127" spans="2:11" s="529" customFormat="1" x14ac:dyDescent="0.2">
      <c r="B127" s="525"/>
      <c r="D127" s="521"/>
      <c r="E127" s="521"/>
      <c r="F127" s="521"/>
      <c r="G127" s="521"/>
      <c r="H127" s="521"/>
      <c r="I127" s="522"/>
      <c r="J127" s="521"/>
      <c r="K127" s="524"/>
    </row>
    <row r="128" spans="2:11" s="529" customFormat="1" x14ac:dyDescent="0.2">
      <c r="B128" s="525"/>
      <c r="D128" s="521"/>
      <c r="E128" s="521"/>
      <c r="F128" s="521"/>
      <c r="G128" s="521"/>
      <c r="H128" s="521"/>
      <c r="I128" s="522"/>
      <c r="J128" s="521"/>
      <c r="K128" s="524"/>
    </row>
    <row r="129" spans="2:11" s="529" customFormat="1" x14ac:dyDescent="0.2">
      <c r="B129" s="525"/>
      <c r="D129" s="521"/>
      <c r="E129" s="521"/>
      <c r="F129" s="521"/>
      <c r="G129" s="521"/>
      <c r="H129" s="521"/>
      <c r="I129" s="522"/>
      <c r="J129" s="521"/>
      <c r="K129" s="524"/>
    </row>
    <row r="130" spans="2:11" s="529" customFormat="1" x14ac:dyDescent="0.2">
      <c r="B130" s="523"/>
      <c r="D130" s="521"/>
      <c r="E130" s="521"/>
      <c r="F130" s="521"/>
      <c r="G130" s="521"/>
      <c r="H130" s="521"/>
      <c r="I130" s="522"/>
      <c r="J130" s="521"/>
      <c r="K130" s="524"/>
    </row>
    <row r="131" spans="2:11" s="529" customFormat="1" x14ac:dyDescent="0.2">
      <c r="B131" s="525"/>
      <c r="D131" s="521"/>
      <c r="E131" s="521"/>
      <c r="F131" s="521"/>
      <c r="G131" s="521"/>
      <c r="H131" s="521"/>
      <c r="I131" s="522"/>
      <c r="J131" s="521"/>
      <c r="K131" s="524"/>
    </row>
    <row r="132" spans="2:11" s="529" customFormat="1" x14ac:dyDescent="0.2">
      <c r="B132" s="525"/>
      <c r="D132" s="521"/>
      <c r="E132" s="521"/>
      <c r="F132" s="521"/>
      <c r="G132" s="521"/>
      <c r="H132" s="521"/>
      <c r="I132" s="522"/>
      <c r="J132" s="521"/>
      <c r="K132" s="524"/>
    </row>
    <row r="133" spans="2:11" s="529" customFormat="1" x14ac:dyDescent="0.2">
      <c r="B133" s="525"/>
      <c r="D133" s="521"/>
      <c r="E133" s="521"/>
      <c r="F133" s="521"/>
      <c r="G133" s="521"/>
      <c r="H133" s="521"/>
      <c r="I133" s="522"/>
      <c r="J133" s="521"/>
      <c r="K133" s="524"/>
    </row>
    <row r="134" spans="2:11" s="529" customFormat="1" x14ac:dyDescent="0.2">
      <c r="B134" s="525"/>
      <c r="D134" s="521"/>
      <c r="E134" s="521"/>
      <c r="F134" s="521"/>
      <c r="G134" s="521"/>
      <c r="H134" s="521"/>
      <c r="I134" s="522"/>
      <c r="J134" s="521"/>
      <c r="K134" s="524"/>
    </row>
    <row r="135" spans="2:11" s="529" customFormat="1" x14ac:dyDescent="0.2">
      <c r="B135" s="525"/>
      <c r="D135" s="521"/>
      <c r="E135" s="521"/>
      <c r="F135" s="521"/>
      <c r="G135" s="521"/>
      <c r="H135" s="521"/>
      <c r="I135" s="522"/>
      <c r="J135" s="521"/>
      <c r="K135" s="524"/>
    </row>
    <row r="136" spans="2:11" s="529" customFormat="1" x14ac:dyDescent="0.2">
      <c r="B136" s="525"/>
      <c r="D136" s="521"/>
      <c r="E136" s="521"/>
      <c r="F136" s="521"/>
      <c r="G136" s="521"/>
      <c r="H136" s="521"/>
      <c r="I136" s="522"/>
      <c r="J136" s="521"/>
      <c r="K136" s="524"/>
    </row>
    <row r="137" spans="2:11" s="529" customFormat="1" x14ac:dyDescent="0.2">
      <c r="B137" s="525"/>
      <c r="D137" s="521"/>
      <c r="E137" s="521"/>
      <c r="F137" s="521"/>
      <c r="G137" s="521"/>
      <c r="H137" s="521"/>
      <c r="I137" s="522"/>
      <c r="J137" s="521"/>
      <c r="K137" s="524"/>
    </row>
    <row r="138" spans="2:11" s="529" customFormat="1" x14ac:dyDescent="0.2">
      <c r="B138" s="525"/>
      <c r="D138" s="521"/>
      <c r="E138" s="521"/>
      <c r="F138" s="521"/>
      <c r="G138" s="521"/>
      <c r="H138" s="521"/>
      <c r="I138" s="522"/>
      <c r="J138" s="521"/>
      <c r="K138" s="524"/>
    </row>
    <row r="139" spans="2:11" s="529" customFormat="1" x14ac:dyDescent="0.2">
      <c r="B139" s="525"/>
      <c r="D139" s="521"/>
      <c r="E139" s="521"/>
      <c r="F139" s="521"/>
      <c r="G139" s="521"/>
      <c r="H139" s="521"/>
      <c r="I139" s="522"/>
      <c r="J139" s="521"/>
      <c r="K139" s="524"/>
    </row>
    <row r="140" spans="2:11" s="529" customFormat="1" x14ac:dyDescent="0.2">
      <c r="B140" s="525"/>
      <c r="D140" s="521"/>
      <c r="E140" s="521"/>
      <c r="F140" s="521"/>
      <c r="G140" s="521"/>
      <c r="H140" s="521"/>
      <c r="I140" s="522"/>
      <c r="J140" s="521"/>
      <c r="K140" s="524"/>
    </row>
    <row r="141" spans="2:11" s="529" customFormat="1" x14ac:dyDescent="0.2">
      <c r="B141" s="525"/>
      <c r="D141" s="521"/>
      <c r="E141" s="521"/>
      <c r="F141" s="521"/>
      <c r="G141" s="521"/>
      <c r="H141" s="521"/>
      <c r="I141" s="522"/>
      <c r="J141" s="521"/>
      <c r="K141" s="524"/>
    </row>
    <row r="142" spans="2:11" s="529" customFormat="1" x14ac:dyDescent="0.2">
      <c r="B142" s="523"/>
      <c r="D142" s="521"/>
      <c r="E142" s="521"/>
      <c r="F142" s="521"/>
      <c r="G142" s="521"/>
      <c r="H142" s="521"/>
      <c r="I142" s="522"/>
      <c r="J142" s="521"/>
      <c r="K142" s="524"/>
    </row>
    <row r="143" spans="2:11" s="529" customFormat="1" x14ac:dyDescent="0.2">
      <c r="B143" s="525"/>
      <c r="D143" s="521"/>
      <c r="E143" s="521"/>
      <c r="F143" s="521"/>
      <c r="G143" s="521"/>
      <c r="H143" s="521"/>
      <c r="I143" s="522"/>
      <c r="J143" s="521"/>
      <c r="K143" s="524"/>
    </row>
    <row r="144" spans="2:11" s="529" customFormat="1" x14ac:dyDescent="0.2">
      <c r="B144" s="523"/>
      <c r="D144" s="521"/>
      <c r="E144" s="521"/>
      <c r="F144" s="521"/>
      <c r="G144" s="521"/>
      <c r="H144" s="521"/>
      <c r="I144" s="522"/>
      <c r="J144" s="521"/>
      <c r="K144" s="524"/>
    </row>
    <row r="145" spans="2:11" s="529" customFormat="1" x14ac:dyDescent="0.2">
      <c r="B145" s="525"/>
      <c r="D145" s="521"/>
      <c r="E145" s="521"/>
      <c r="F145" s="521"/>
      <c r="G145" s="521"/>
      <c r="H145" s="521"/>
      <c r="I145" s="522"/>
      <c r="J145" s="521"/>
      <c r="K145" s="524"/>
    </row>
    <row r="146" spans="2:11" s="529" customFormat="1" x14ac:dyDescent="0.2">
      <c r="B146" s="523"/>
      <c r="D146" s="521"/>
      <c r="E146" s="521"/>
      <c r="F146" s="521"/>
      <c r="G146" s="521"/>
      <c r="H146" s="521"/>
      <c r="I146" s="522"/>
      <c r="J146" s="521"/>
      <c r="K146" s="524"/>
    </row>
    <row r="147" spans="2:11" s="529" customFormat="1" x14ac:dyDescent="0.2">
      <c r="B147" s="525"/>
      <c r="D147" s="532"/>
      <c r="E147" s="532"/>
      <c r="F147" s="532"/>
      <c r="G147" s="532"/>
      <c r="H147" s="532"/>
      <c r="I147" s="532"/>
      <c r="J147" s="532"/>
      <c r="K147" s="524"/>
    </row>
    <row r="148" spans="2:11" s="529" customFormat="1" x14ac:dyDescent="0.2">
      <c r="B148" s="525"/>
      <c r="D148" s="532"/>
      <c r="E148" s="532"/>
      <c r="F148" s="532"/>
      <c r="G148" s="532"/>
      <c r="H148" s="532"/>
      <c r="I148" s="532"/>
      <c r="J148" s="532"/>
      <c r="K148" s="524"/>
    </row>
    <row r="149" spans="2:11" s="529" customFormat="1" x14ac:dyDescent="0.2">
      <c r="B149" s="525"/>
      <c r="D149" s="532"/>
      <c r="E149" s="532"/>
      <c r="F149" s="532"/>
      <c r="G149" s="532"/>
      <c r="H149" s="532"/>
      <c r="I149" s="532"/>
      <c r="J149" s="532"/>
      <c r="K149" s="524"/>
    </row>
    <row r="150" spans="2:11" s="529" customFormat="1" x14ac:dyDescent="0.2">
      <c r="B150" s="525"/>
      <c r="D150" s="532"/>
      <c r="E150" s="532"/>
      <c r="F150" s="532"/>
      <c r="G150" s="532"/>
      <c r="H150" s="532"/>
      <c r="I150" s="532"/>
      <c r="J150" s="532"/>
      <c r="K150" s="524"/>
    </row>
    <row r="151" spans="2:11" s="529" customFormat="1" x14ac:dyDescent="0.2">
      <c r="B151" s="525"/>
      <c r="D151" s="532"/>
      <c r="E151" s="532"/>
      <c r="F151" s="532"/>
      <c r="G151" s="532"/>
      <c r="H151" s="532"/>
      <c r="I151" s="532"/>
      <c r="J151" s="532"/>
      <c r="K151" s="524"/>
    </row>
    <row r="152" spans="2:11" s="529" customFormat="1" x14ac:dyDescent="0.2">
      <c r="B152" s="525"/>
      <c r="D152" s="532"/>
      <c r="E152" s="532"/>
      <c r="F152" s="532"/>
      <c r="G152" s="532"/>
      <c r="H152" s="532"/>
      <c r="I152" s="532"/>
      <c r="J152" s="532"/>
      <c r="K152" s="524"/>
    </row>
    <row r="153" spans="2:11" s="529" customFormat="1" x14ac:dyDescent="0.2">
      <c r="B153" s="525"/>
      <c r="D153" s="532"/>
      <c r="E153" s="532"/>
      <c r="F153" s="532"/>
      <c r="G153" s="532"/>
      <c r="H153" s="532"/>
      <c r="I153" s="532"/>
      <c r="J153" s="532"/>
      <c r="K153" s="524"/>
    </row>
    <row r="154" spans="2:11" s="529" customFormat="1" x14ac:dyDescent="0.2">
      <c r="B154" s="525"/>
      <c r="D154" s="532"/>
      <c r="E154" s="532"/>
      <c r="F154" s="532"/>
      <c r="G154" s="532"/>
      <c r="H154" s="532"/>
      <c r="I154" s="532"/>
      <c r="J154" s="532"/>
      <c r="K154" s="524"/>
    </row>
    <row r="155" spans="2:11" s="529" customFormat="1" x14ac:dyDescent="0.2">
      <c r="B155" s="525"/>
      <c r="D155" s="532"/>
      <c r="E155" s="532"/>
      <c r="F155" s="532"/>
      <c r="G155" s="532"/>
      <c r="H155" s="532"/>
      <c r="I155" s="532"/>
      <c r="J155" s="532"/>
      <c r="K155" s="524"/>
    </row>
    <row r="156" spans="2:11" s="529" customFormat="1" x14ac:dyDescent="0.2">
      <c r="B156" s="525"/>
      <c r="D156" s="532"/>
      <c r="E156" s="532"/>
      <c r="F156" s="532"/>
      <c r="G156" s="532"/>
      <c r="H156" s="532"/>
      <c r="I156" s="532"/>
      <c r="J156" s="532"/>
      <c r="K156" s="524"/>
    </row>
    <row r="157" spans="2:11" s="529" customFormat="1" x14ac:dyDescent="0.2">
      <c r="B157" s="525"/>
      <c r="D157" s="532"/>
      <c r="E157" s="532"/>
      <c r="F157" s="532"/>
      <c r="G157" s="532"/>
      <c r="H157" s="532"/>
      <c r="I157" s="532"/>
      <c r="J157" s="532"/>
      <c r="K157" s="524"/>
    </row>
    <row r="158" spans="2:11" s="529" customFormat="1" x14ac:dyDescent="0.2">
      <c r="B158" s="525"/>
      <c r="D158" s="532"/>
      <c r="E158" s="532"/>
      <c r="F158" s="532"/>
      <c r="G158" s="532"/>
      <c r="H158" s="532"/>
      <c r="I158" s="532"/>
      <c r="J158" s="532"/>
      <c r="K158" s="524"/>
    </row>
    <row r="159" spans="2:11" s="529" customFormat="1" x14ac:dyDescent="0.2">
      <c r="B159" s="525"/>
      <c r="D159" s="532"/>
      <c r="E159" s="532"/>
      <c r="F159" s="532"/>
      <c r="G159" s="532"/>
      <c r="H159" s="532"/>
      <c r="I159" s="532"/>
      <c r="J159" s="532"/>
      <c r="K159" s="524"/>
    </row>
    <row r="160" spans="2:11" s="529" customFormat="1" x14ac:dyDescent="0.2">
      <c r="B160" s="525"/>
      <c r="D160" s="532"/>
      <c r="E160" s="532"/>
      <c r="F160" s="532"/>
      <c r="G160" s="532"/>
      <c r="H160" s="532"/>
      <c r="I160" s="532"/>
      <c r="J160" s="532"/>
      <c r="K160" s="524"/>
    </row>
    <row r="161" spans="2:11" s="529" customFormat="1" x14ac:dyDescent="0.2">
      <c r="B161" s="525"/>
      <c r="D161" s="532"/>
      <c r="E161" s="532"/>
      <c r="F161" s="532"/>
      <c r="G161" s="532"/>
      <c r="H161" s="532"/>
      <c r="I161" s="532"/>
      <c r="J161" s="532"/>
      <c r="K161" s="524"/>
    </row>
    <row r="162" spans="2:11" s="529" customFormat="1" x14ac:dyDescent="0.2">
      <c r="B162" s="525"/>
      <c r="D162" s="532"/>
      <c r="E162" s="532"/>
      <c r="F162" s="532"/>
      <c r="G162" s="532"/>
      <c r="H162" s="532"/>
      <c r="I162" s="532"/>
      <c r="J162" s="532"/>
      <c r="K162" s="524"/>
    </row>
    <row r="163" spans="2:11" s="529" customFormat="1" x14ac:dyDescent="0.2">
      <c r="B163" s="525"/>
      <c r="D163" s="532"/>
      <c r="E163" s="532"/>
      <c r="F163" s="532"/>
      <c r="G163" s="532"/>
      <c r="H163" s="532"/>
      <c r="I163" s="532"/>
      <c r="J163" s="532"/>
      <c r="K163" s="524"/>
    </row>
    <row r="164" spans="2:11" s="529" customFormat="1" x14ac:dyDescent="0.2">
      <c r="B164" s="525"/>
      <c r="D164" s="532"/>
      <c r="E164" s="532"/>
      <c r="F164" s="532"/>
      <c r="G164" s="532"/>
      <c r="H164" s="532"/>
      <c r="I164" s="532"/>
      <c r="J164" s="532"/>
      <c r="K164" s="524"/>
    </row>
    <row r="165" spans="2:11" s="529" customFormat="1" x14ac:dyDescent="0.2">
      <c r="B165" s="525"/>
      <c r="D165" s="532"/>
      <c r="E165" s="532"/>
      <c r="F165" s="532"/>
      <c r="G165" s="532"/>
      <c r="H165" s="532"/>
      <c r="I165" s="532"/>
      <c r="J165" s="532"/>
      <c r="K165" s="524"/>
    </row>
    <row r="166" spans="2:11" s="529" customFormat="1" x14ac:dyDescent="0.2">
      <c r="B166" s="525"/>
      <c r="D166" s="532"/>
      <c r="E166" s="532"/>
      <c r="F166" s="532"/>
      <c r="G166" s="532"/>
      <c r="H166" s="532"/>
      <c r="I166" s="532"/>
      <c r="J166" s="532"/>
      <c r="K166" s="524"/>
    </row>
    <row r="167" spans="2:11" s="529" customFormat="1" x14ac:dyDescent="0.2">
      <c r="B167" s="525"/>
      <c r="D167" s="532"/>
      <c r="E167" s="532"/>
      <c r="F167" s="532"/>
      <c r="G167" s="532"/>
      <c r="H167" s="532"/>
      <c r="I167" s="532"/>
      <c r="J167" s="532"/>
      <c r="K167" s="524"/>
    </row>
    <row r="168" spans="2:11" s="529" customFormat="1" x14ac:dyDescent="0.2">
      <c r="B168" s="525"/>
      <c r="D168" s="532"/>
      <c r="E168" s="532"/>
      <c r="F168" s="532"/>
      <c r="G168" s="532"/>
      <c r="H168" s="532"/>
      <c r="I168" s="532"/>
      <c r="J168" s="532"/>
      <c r="K168" s="524"/>
    </row>
    <row r="169" spans="2:11" s="529" customFormat="1" x14ac:dyDescent="0.2">
      <c r="B169" s="525"/>
      <c r="D169" s="532"/>
      <c r="E169" s="532"/>
      <c r="F169" s="532"/>
      <c r="G169" s="532"/>
      <c r="H169" s="532"/>
      <c r="I169" s="532"/>
      <c r="J169" s="532"/>
      <c r="K169" s="524"/>
    </row>
    <row r="170" spans="2:11" s="529" customFormat="1" x14ac:dyDescent="0.2">
      <c r="B170" s="525"/>
      <c r="D170" s="532"/>
      <c r="E170" s="532"/>
      <c r="F170" s="532"/>
      <c r="G170" s="532"/>
      <c r="H170" s="532"/>
      <c r="I170" s="532"/>
      <c r="J170" s="532"/>
      <c r="K170" s="524"/>
    </row>
    <row r="171" spans="2:11" s="529" customFormat="1" x14ac:dyDescent="0.2">
      <c r="B171" s="525"/>
      <c r="D171" s="532"/>
      <c r="E171" s="532"/>
      <c r="F171" s="532"/>
      <c r="G171" s="532"/>
      <c r="H171" s="532"/>
      <c r="I171" s="532"/>
      <c r="J171" s="532"/>
      <c r="K171" s="524"/>
    </row>
    <row r="172" spans="2:11" s="529" customFormat="1" x14ac:dyDescent="0.2">
      <c r="B172" s="525"/>
      <c r="D172" s="532"/>
      <c r="E172" s="532"/>
      <c r="F172" s="532"/>
      <c r="G172" s="532"/>
      <c r="H172" s="532"/>
      <c r="I172" s="532"/>
      <c r="J172" s="532"/>
      <c r="K172" s="524"/>
    </row>
    <row r="173" spans="2:11" s="529" customFormat="1" x14ac:dyDescent="0.2">
      <c r="B173" s="525"/>
      <c r="D173" s="532"/>
      <c r="E173" s="532"/>
      <c r="F173" s="532"/>
      <c r="G173" s="532"/>
      <c r="H173" s="532"/>
      <c r="I173" s="532"/>
      <c r="J173" s="532"/>
      <c r="K173" s="524"/>
    </row>
    <row r="174" spans="2:11" s="529" customFormat="1" x14ac:dyDescent="0.2">
      <c r="B174" s="525"/>
      <c r="D174" s="532"/>
      <c r="E174" s="532"/>
      <c r="F174" s="532"/>
      <c r="G174" s="532"/>
      <c r="H174" s="532"/>
      <c r="I174" s="532"/>
      <c r="J174" s="532"/>
      <c r="K174" s="524"/>
    </row>
    <row r="175" spans="2:11" s="529" customFormat="1" x14ac:dyDescent="0.2">
      <c r="B175" s="525"/>
      <c r="D175" s="532"/>
      <c r="E175" s="532"/>
      <c r="F175" s="532"/>
      <c r="G175" s="532"/>
      <c r="H175" s="532"/>
      <c r="I175" s="532"/>
      <c r="J175" s="532"/>
      <c r="K175" s="524"/>
    </row>
    <row r="176" spans="2:11" s="529" customFormat="1" x14ac:dyDescent="0.2">
      <c r="B176" s="525"/>
      <c r="D176" s="532"/>
      <c r="E176" s="532"/>
      <c r="F176" s="532"/>
      <c r="G176" s="532"/>
      <c r="H176" s="532"/>
      <c r="I176" s="532"/>
      <c r="J176" s="532"/>
      <c r="K176" s="524"/>
    </row>
    <row r="177" spans="2:11" s="529" customFormat="1" x14ac:dyDescent="0.2">
      <c r="B177" s="525"/>
      <c r="D177" s="532"/>
      <c r="E177" s="532"/>
      <c r="F177" s="532"/>
      <c r="G177" s="532"/>
      <c r="H177" s="532"/>
      <c r="I177" s="532"/>
      <c r="J177" s="532"/>
      <c r="K177" s="524"/>
    </row>
    <row r="178" spans="2:11" s="529" customFormat="1" x14ac:dyDescent="0.2">
      <c r="B178" s="525"/>
      <c r="D178" s="532"/>
      <c r="E178" s="532"/>
      <c r="F178" s="532"/>
      <c r="G178" s="532"/>
      <c r="H178" s="532"/>
      <c r="I178" s="532"/>
      <c r="J178" s="532"/>
      <c r="K178" s="524"/>
    </row>
    <row r="179" spans="2:11" s="529" customFormat="1" x14ac:dyDescent="0.2">
      <c r="B179" s="525"/>
      <c r="D179" s="532"/>
      <c r="E179" s="532"/>
      <c r="F179" s="532"/>
      <c r="G179" s="532"/>
      <c r="H179" s="532"/>
      <c r="I179" s="532"/>
      <c r="J179" s="532"/>
      <c r="K179" s="524"/>
    </row>
    <row r="180" spans="2:11" s="529" customFormat="1" x14ac:dyDescent="0.2">
      <c r="B180" s="525"/>
      <c r="D180" s="532"/>
      <c r="E180" s="532"/>
      <c r="F180" s="532"/>
      <c r="G180" s="532"/>
      <c r="H180" s="532"/>
      <c r="I180" s="532"/>
      <c r="J180" s="532"/>
      <c r="K180" s="524"/>
    </row>
    <row r="181" spans="2:11" s="529" customFormat="1" x14ac:dyDescent="0.2">
      <c r="B181" s="525"/>
      <c r="D181" s="532"/>
      <c r="E181" s="532"/>
      <c r="F181" s="532"/>
      <c r="G181" s="532"/>
      <c r="H181" s="532"/>
      <c r="I181" s="532"/>
      <c r="J181" s="532"/>
      <c r="K181" s="524"/>
    </row>
    <row r="182" spans="2:11" s="529" customFormat="1" x14ac:dyDescent="0.2">
      <c r="B182" s="525"/>
      <c r="D182" s="532"/>
      <c r="E182" s="532"/>
      <c r="F182" s="532"/>
      <c r="G182" s="532"/>
      <c r="H182" s="532"/>
      <c r="I182" s="532"/>
      <c r="J182" s="532"/>
      <c r="K182" s="524"/>
    </row>
    <row r="183" spans="2:11" s="529" customFormat="1" x14ac:dyDescent="0.2">
      <c r="B183" s="525"/>
      <c r="D183" s="532"/>
      <c r="E183" s="532"/>
      <c r="F183" s="532"/>
      <c r="G183" s="532"/>
      <c r="H183" s="532"/>
      <c r="I183" s="532"/>
      <c r="J183" s="532"/>
      <c r="K183" s="524"/>
    </row>
    <row r="184" spans="2:11" s="529" customFormat="1" x14ac:dyDescent="0.2">
      <c r="B184" s="525"/>
      <c r="D184" s="532"/>
      <c r="E184" s="532"/>
      <c r="F184" s="532"/>
      <c r="G184" s="532"/>
      <c r="H184" s="532"/>
      <c r="I184" s="532"/>
      <c r="J184" s="532"/>
      <c r="K184" s="524"/>
    </row>
    <row r="185" spans="2:11" s="529" customFormat="1" x14ac:dyDescent="0.2">
      <c r="B185" s="525"/>
      <c r="D185" s="532"/>
      <c r="E185" s="532"/>
      <c r="F185" s="532"/>
      <c r="G185" s="532"/>
      <c r="H185" s="532"/>
      <c r="I185" s="532"/>
      <c r="J185" s="532"/>
      <c r="K185" s="524"/>
    </row>
    <row r="186" spans="2:11" s="529" customFormat="1" x14ac:dyDescent="0.2">
      <c r="B186" s="525"/>
      <c r="D186" s="532"/>
      <c r="E186" s="532"/>
      <c r="F186" s="532"/>
      <c r="G186" s="532"/>
      <c r="H186" s="532"/>
      <c r="I186" s="532"/>
      <c r="J186" s="532"/>
      <c r="K186" s="524"/>
    </row>
    <row r="187" spans="2:11" s="529" customFormat="1" x14ac:dyDescent="0.2">
      <c r="B187" s="525"/>
      <c r="D187" s="532"/>
      <c r="E187" s="532"/>
      <c r="F187" s="532"/>
      <c r="G187" s="532"/>
      <c r="H187" s="532"/>
      <c r="I187" s="532"/>
      <c r="J187" s="532"/>
      <c r="K187" s="524"/>
    </row>
    <row r="188" spans="2:11" s="529" customFormat="1" x14ac:dyDescent="0.2">
      <c r="B188" s="525"/>
      <c r="D188" s="532"/>
      <c r="E188" s="532"/>
      <c r="F188" s="532"/>
      <c r="G188" s="532"/>
      <c r="H188" s="532"/>
      <c r="I188" s="532"/>
      <c r="J188" s="532"/>
      <c r="K188" s="524"/>
    </row>
    <row r="189" spans="2:11" s="529" customFormat="1" x14ac:dyDescent="0.2">
      <c r="B189" s="525"/>
      <c r="D189" s="532"/>
      <c r="E189" s="532"/>
      <c r="F189" s="532"/>
      <c r="G189" s="532"/>
      <c r="H189" s="532"/>
      <c r="I189" s="532"/>
      <c r="J189" s="532"/>
      <c r="K189" s="524"/>
    </row>
    <row r="190" spans="2:11" s="529" customFormat="1" x14ac:dyDescent="0.2">
      <c r="B190" s="525"/>
      <c r="D190" s="532"/>
      <c r="E190" s="532"/>
      <c r="F190" s="532"/>
      <c r="G190" s="532"/>
      <c r="H190" s="532"/>
      <c r="I190" s="532"/>
      <c r="J190" s="532"/>
      <c r="K190" s="524"/>
    </row>
    <row r="191" spans="2:11" s="529" customFormat="1" x14ac:dyDescent="0.2">
      <c r="B191" s="525"/>
      <c r="D191" s="532"/>
      <c r="E191" s="532"/>
      <c r="F191" s="532"/>
      <c r="G191" s="532"/>
      <c r="H191" s="532"/>
      <c r="I191" s="532"/>
      <c r="J191" s="532"/>
      <c r="K191" s="524"/>
    </row>
    <row r="192" spans="2:11" s="529" customFormat="1" x14ac:dyDescent="0.2">
      <c r="B192" s="525"/>
      <c r="D192" s="532"/>
      <c r="E192" s="532"/>
      <c r="F192" s="532"/>
      <c r="G192" s="532"/>
      <c r="H192" s="532"/>
      <c r="I192" s="532"/>
      <c r="J192" s="532"/>
      <c r="K192" s="524"/>
    </row>
    <row r="193" spans="2:11" s="529" customFormat="1" x14ac:dyDescent="0.2">
      <c r="B193" s="525"/>
      <c r="D193" s="532"/>
      <c r="E193" s="532"/>
      <c r="F193" s="532"/>
      <c r="G193" s="532"/>
      <c r="H193" s="532"/>
      <c r="I193" s="532"/>
      <c r="J193" s="532"/>
      <c r="K193" s="524"/>
    </row>
    <row r="194" spans="2:11" s="529" customFormat="1" x14ac:dyDescent="0.2">
      <c r="B194" s="525"/>
      <c r="D194" s="532"/>
      <c r="E194" s="532"/>
      <c r="F194" s="532"/>
      <c r="G194" s="532"/>
      <c r="H194" s="532"/>
      <c r="I194" s="532"/>
      <c r="J194" s="532"/>
      <c r="K194" s="524"/>
    </row>
    <row r="195" spans="2:11" s="529" customFormat="1" x14ac:dyDescent="0.2">
      <c r="B195" s="525"/>
      <c r="D195" s="532"/>
      <c r="E195" s="532"/>
      <c r="F195" s="532"/>
      <c r="G195" s="532"/>
      <c r="H195" s="532"/>
      <c r="I195" s="532"/>
      <c r="J195" s="532"/>
      <c r="K195" s="524"/>
    </row>
    <row r="196" spans="2:11" s="529" customFormat="1" x14ac:dyDescent="0.2">
      <c r="B196" s="525"/>
      <c r="D196" s="532"/>
      <c r="E196" s="532"/>
      <c r="F196" s="532"/>
      <c r="G196" s="532"/>
      <c r="H196" s="532"/>
      <c r="I196" s="532"/>
      <c r="J196" s="532"/>
      <c r="K196" s="524"/>
    </row>
    <row r="197" spans="2:11" s="529" customFormat="1" x14ac:dyDescent="0.2">
      <c r="B197" s="525"/>
      <c r="D197" s="532"/>
      <c r="E197" s="532"/>
      <c r="F197" s="532"/>
      <c r="G197" s="532"/>
      <c r="H197" s="532"/>
      <c r="I197" s="532"/>
      <c r="J197" s="532"/>
      <c r="K197" s="524"/>
    </row>
    <row r="198" spans="2:11" s="529" customFormat="1" x14ac:dyDescent="0.2">
      <c r="B198" s="525"/>
      <c r="D198" s="532"/>
      <c r="E198" s="532"/>
      <c r="F198" s="532"/>
      <c r="G198" s="532"/>
      <c r="H198" s="532"/>
      <c r="I198" s="532"/>
      <c r="J198" s="532"/>
      <c r="K198" s="524"/>
    </row>
    <row r="199" spans="2:11" s="529" customFormat="1" x14ac:dyDescent="0.2">
      <c r="B199" s="525"/>
      <c r="D199" s="532"/>
      <c r="E199" s="532"/>
      <c r="F199" s="532"/>
      <c r="G199" s="532"/>
      <c r="H199" s="532"/>
      <c r="I199" s="532"/>
      <c r="J199" s="532"/>
      <c r="K199" s="524"/>
    </row>
    <row r="200" spans="2:11" s="529" customFormat="1" x14ac:dyDescent="0.2">
      <c r="B200" s="525"/>
      <c r="D200" s="532"/>
      <c r="E200" s="532"/>
      <c r="F200" s="532"/>
      <c r="G200" s="532"/>
      <c r="H200" s="532"/>
      <c r="I200" s="532"/>
      <c r="J200" s="532"/>
      <c r="K200" s="524"/>
    </row>
    <row r="201" spans="2:11" s="529" customFormat="1" x14ac:dyDescent="0.2">
      <c r="B201" s="525"/>
      <c r="D201" s="532"/>
      <c r="E201" s="532"/>
      <c r="F201" s="532"/>
      <c r="G201" s="532"/>
      <c r="H201" s="532"/>
      <c r="I201" s="532"/>
      <c r="J201" s="532"/>
      <c r="K201" s="524"/>
    </row>
    <row r="202" spans="2:11" s="529" customFormat="1" x14ac:dyDescent="0.2">
      <c r="B202" s="525"/>
      <c r="D202" s="532"/>
      <c r="E202" s="532"/>
      <c r="F202" s="532"/>
      <c r="G202" s="532"/>
      <c r="H202" s="532"/>
      <c r="I202" s="532"/>
      <c r="J202" s="532"/>
      <c r="K202" s="524"/>
    </row>
    <row r="203" spans="2:11" s="529" customFormat="1" x14ac:dyDescent="0.2">
      <c r="B203" s="525"/>
      <c r="D203" s="532"/>
      <c r="E203" s="532"/>
      <c r="F203" s="532"/>
      <c r="G203" s="532"/>
      <c r="H203" s="532"/>
      <c r="I203" s="532"/>
      <c r="J203" s="532"/>
      <c r="K203" s="524"/>
    </row>
    <row r="204" spans="2:11" s="529" customFormat="1" x14ac:dyDescent="0.2">
      <c r="B204" s="525"/>
      <c r="D204" s="532"/>
      <c r="E204" s="532"/>
      <c r="F204" s="532"/>
      <c r="G204" s="532"/>
      <c r="H204" s="532"/>
      <c r="I204" s="532"/>
      <c r="J204" s="532"/>
      <c r="K204" s="524"/>
    </row>
    <row r="205" spans="2:11" s="529" customFormat="1" x14ac:dyDescent="0.2">
      <c r="B205" s="525"/>
      <c r="D205" s="532"/>
      <c r="E205" s="532"/>
      <c r="F205" s="532"/>
      <c r="G205" s="532"/>
      <c r="H205" s="532"/>
      <c r="I205" s="532"/>
      <c r="J205" s="532"/>
      <c r="K205" s="524"/>
    </row>
    <row r="206" spans="2:11" s="529" customFormat="1" x14ac:dyDescent="0.2">
      <c r="B206" s="525"/>
      <c r="D206" s="532"/>
      <c r="E206" s="532"/>
      <c r="F206" s="532"/>
      <c r="G206" s="532"/>
      <c r="H206" s="532"/>
      <c r="I206" s="532"/>
      <c r="J206" s="532"/>
      <c r="K206" s="524"/>
    </row>
    <row r="207" spans="2:11" s="529" customFormat="1" x14ac:dyDescent="0.2">
      <c r="B207" s="525"/>
      <c r="D207" s="532"/>
      <c r="E207" s="532"/>
      <c r="F207" s="532"/>
      <c r="G207" s="532"/>
      <c r="H207" s="532"/>
      <c r="I207" s="532"/>
      <c r="J207" s="532"/>
      <c r="K207" s="524"/>
    </row>
    <row r="208" spans="2:11" s="529" customFormat="1" x14ac:dyDescent="0.2">
      <c r="B208" s="525"/>
      <c r="D208" s="532"/>
      <c r="E208" s="532"/>
      <c r="F208" s="532"/>
      <c r="G208" s="532"/>
      <c r="H208" s="532"/>
      <c r="I208" s="532"/>
      <c r="J208" s="532"/>
      <c r="K208" s="524"/>
    </row>
    <row r="209" spans="2:11" s="529" customFormat="1" x14ac:dyDescent="0.2">
      <c r="B209" s="525"/>
      <c r="D209" s="532"/>
      <c r="E209" s="532"/>
      <c r="F209" s="532"/>
      <c r="G209" s="532"/>
      <c r="H209" s="532"/>
      <c r="I209" s="532"/>
      <c r="J209" s="532"/>
      <c r="K209" s="524"/>
    </row>
    <row r="210" spans="2:11" s="529" customFormat="1" x14ac:dyDescent="0.2">
      <c r="B210" s="525"/>
      <c r="D210" s="532"/>
      <c r="E210" s="532"/>
      <c r="F210" s="532"/>
      <c r="G210" s="532"/>
      <c r="H210" s="532"/>
      <c r="I210" s="532"/>
      <c r="J210" s="532"/>
      <c r="K210" s="524"/>
    </row>
    <row r="211" spans="2:11" s="529" customFormat="1" x14ac:dyDescent="0.2">
      <c r="B211" s="525"/>
      <c r="D211" s="532"/>
      <c r="E211" s="532"/>
      <c r="F211" s="532"/>
      <c r="G211" s="532"/>
      <c r="H211" s="532"/>
      <c r="I211" s="532"/>
      <c r="J211" s="532"/>
      <c r="K211" s="524"/>
    </row>
    <row r="212" spans="2:11" s="529" customFormat="1" x14ac:dyDescent="0.2">
      <c r="B212" s="525"/>
      <c r="D212" s="532"/>
      <c r="E212" s="532"/>
      <c r="F212" s="532"/>
      <c r="G212" s="532"/>
      <c r="H212" s="532"/>
      <c r="I212" s="532"/>
      <c r="J212" s="532"/>
      <c r="K212" s="524"/>
    </row>
    <row r="213" spans="2:11" s="529" customFormat="1" x14ac:dyDescent="0.2">
      <c r="B213" s="525"/>
      <c r="D213" s="532"/>
      <c r="E213" s="532"/>
      <c r="F213" s="532"/>
      <c r="G213" s="532"/>
      <c r="H213" s="532"/>
      <c r="I213" s="532"/>
      <c r="J213" s="532"/>
      <c r="K213" s="524"/>
    </row>
    <row r="214" spans="2:11" s="529" customFormat="1" x14ac:dyDescent="0.2">
      <c r="B214" s="525"/>
      <c r="D214" s="532"/>
      <c r="E214" s="532"/>
      <c r="F214" s="532"/>
      <c r="G214" s="532"/>
      <c r="H214" s="532"/>
      <c r="I214" s="532"/>
      <c r="J214" s="532"/>
      <c r="K214" s="524"/>
    </row>
    <row r="215" spans="2:11" s="529" customFormat="1" x14ac:dyDescent="0.2">
      <c r="B215" s="525"/>
      <c r="D215" s="532"/>
      <c r="E215" s="532"/>
      <c r="F215" s="532"/>
      <c r="G215" s="532"/>
      <c r="H215" s="532"/>
      <c r="I215" s="532"/>
      <c r="J215" s="532"/>
      <c r="K215" s="524"/>
    </row>
    <row r="216" spans="2:11" s="529" customFormat="1" x14ac:dyDescent="0.2">
      <c r="B216" s="525"/>
      <c r="D216" s="532"/>
      <c r="E216" s="532"/>
      <c r="F216" s="532"/>
      <c r="G216" s="532"/>
      <c r="H216" s="532"/>
      <c r="I216" s="532"/>
      <c r="J216" s="532"/>
      <c r="K216" s="524"/>
    </row>
    <row r="217" spans="2:11" s="529" customFormat="1" x14ac:dyDescent="0.2">
      <c r="B217" s="525"/>
      <c r="D217" s="532"/>
      <c r="E217" s="532"/>
      <c r="F217" s="532"/>
      <c r="G217" s="532"/>
      <c r="H217" s="532"/>
      <c r="I217" s="532"/>
      <c r="J217" s="532"/>
      <c r="K217" s="524"/>
    </row>
    <row r="218" spans="2:11" s="529" customFormat="1" x14ac:dyDescent="0.2">
      <c r="B218" s="525"/>
      <c r="D218" s="532"/>
      <c r="E218" s="532"/>
      <c r="F218" s="532"/>
      <c r="G218" s="532"/>
      <c r="H218" s="532"/>
      <c r="I218" s="532"/>
      <c r="J218" s="532"/>
      <c r="K218" s="524"/>
    </row>
    <row r="219" spans="2:11" s="529" customFormat="1" x14ac:dyDescent="0.2">
      <c r="B219" s="525"/>
      <c r="D219" s="532"/>
      <c r="E219" s="532"/>
      <c r="F219" s="532"/>
      <c r="G219" s="532"/>
      <c r="H219" s="532"/>
      <c r="I219" s="532"/>
      <c r="J219" s="532"/>
      <c r="K219" s="524"/>
    </row>
    <row r="220" spans="2:11" s="529" customFormat="1" x14ac:dyDescent="0.2">
      <c r="B220" s="525"/>
      <c r="D220" s="532"/>
      <c r="E220" s="532"/>
      <c r="F220" s="532"/>
      <c r="G220" s="532"/>
      <c r="H220" s="532"/>
      <c r="I220" s="532"/>
      <c r="J220" s="532"/>
      <c r="K220" s="524"/>
    </row>
    <row r="221" spans="2:11" s="529" customFormat="1" x14ac:dyDescent="0.2">
      <c r="B221" s="525"/>
      <c r="D221" s="532"/>
      <c r="E221" s="532"/>
      <c r="F221" s="532"/>
      <c r="G221" s="532"/>
      <c r="H221" s="532"/>
      <c r="I221" s="532"/>
      <c r="J221" s="532"/>
      <c r="K221" s="524"/>
    </row>
    <row r="222" spans="2:11" s="529" customFormat="1" x14ac:dyDescent="0.2">
      <c r="B222" s="525"/>
      <c r="D222" s="532"/>
      <c r="E222" s="532"/>
      <c r="F222" s="532"/>
      <c r="G222" s="532"/>
      <c r="H222" s="532"/>
      <c r="I222" s="532"/>
      <c r="J222" s="532"/>
      <c r="K222" s="524"/>
    </row>
    <row r="223" spans="2:11" s="529" customFormat="1" x14ac:dyDescent="0.2">
      <c r="B223" s="525"/>
      <c r="D223" s="532"/>
      <c r="E223" s="532"/>
      <c r="F223" s="532"/>
      <c r="G223" s="532"/>
      <c r="H223" s="532"/>
      <c r="I223" s="532"/>
      <c r="J223" s="532"/>
      <c r="K223" s="524"/>
    </row>
    <row r="224" spans="2:11" s="529" customFormat="1" x14ac:dyDescent="0.2">
      <c r="B224" s="525"/>
      <c r="D224" s="532"/>
      <c r="E224" s="532"/>
      <c r="F224" s="532"/>
      <c r="G224" s="532"/>
      <c r="H224" s="532"/>
      <c r="I224" s="532"/>
      <c r="J224" s="532"/>
      <c r="K224" s="524"/>
    </row>
    <row r="225" spans="2:11" s="529" customFormat="1" x14ac:dyDescent="0.2">
      <c r="B225" s="525"/>
      <c r="D225" s="532"/>
      <c r="E225" s="532"/>
      <c r="F225" s="532"/>
      <c r="G225" s="532"/>
      <c r="H225" s="532"/>
      <c r="I225" s="532"/>
      <c r="J225" s="532"/>
      <c r="K225" s="524"/>
    </row>
    <row r="226" spans="2:11" s="529" customFormat="1" x14ac:dyDescent="0.2">
      <c r="B226" s="525"/>
      <c r="D226" s="532"/>
      <c r="E226" s="532"/>
      <c r="F226" s="532"/>
      <c r="G226" s="532"/>
      <c r="H226" s="532"/>
      <c r="I226" s="532"/>
      <c r="J226" s="532"/>
      <c r="K226" s="524"/>
    </row>
    <row r="227" spans="2:11" s="529" customFormat="1" x14ac:dyDescent="0.2">
      <c r="B227" s="525"/>
      <c r="D227" s="532"/>
      <c r="E227" s="532"/>
      <c r="F227" s="532"/>
      <c r="G227" s="532"/>
      <c r="H227" s="532"/>
      <c r="I227" s="532"/>
      <c r="J227" s="532"/>
      <c r="K227" s="524"/>
    </row>
    <row r="228" spans="2:11" s="529" customFormat="1" x14ac:dyDescent="0.2">
      <c r="B228" s="525"/>
      <c r="D228" s="532"/>
      <c r="E228" s="532"/>
      <c r="F228" s="532"/>
      <c r="G228" s="532"/>
      <c r="H228" s="532"/>
      <c r="I228" s="532"/>
      <c r="J228" s="532"/>
      <c r="K228" s="524"/>
    </row>
    <row r="229" spans="2:11" s="529" customFormat="1" x14ac:dyDescent="0.2">
      <c r="B229" s="525"/>
      <c r="D229" s="532"/>
      <c r="E229" s="532"/>
      <c r="F229" s="532"/>
      <c r="G229" s="532"/>
      <c r="H229" s="532"/>
      <c r="I229" s="532"/>
      <c r="J229" s="532"/>
      <c r="K229" s="524"/>
    </row>
    <row r="230" spans="2:11" s="529" customFormat="1" x14ac:dyDescent="0.2">
      <c r="B230" s="525"/>
      <c r="D230" s="532"/>
      <c r="E230" s="532"/>
      <c r="F230" s="532"/>
      <c r="G230" s="532"/>
      <c r="H230" s="532"/>
      <c r="I230" s="532"/>
      <c r="J230" s="532"/>
      <c r="K230" s="524"/>
    </row>
    <row r="231" spans="2:11" s="529" customFormat="1" x14ac:dyDescent="0.2">
      <c r="B231" s="525"/>
      <c r="D231" s="532"/>
      <c r="E231" s="532"/>
      <c r="F231" s="532"/>
      <c r="G231" s="532"/>
      <c r="H231" s="532"/>
      <c r="I231" s="532"/>
      <c r="J231" s="532"/>
      <c r="K231" s="524"/>
    </row>
    <row r="232" spans="2:11" s="529" customFormat="1" x14ac:dyDescent="0.2">
      <c r="B232" s="525"/>
      <c r="D232" s="532"/>
      <c r="E232" s="532"/>
      <c r="F232" s="532"/>
      <c r="G232" s="532"/>
      <c r="H232" s="532"/>
      <c r="I232" s="532"/>
      <c r="J232" s="532"/>
      <c r="K232" s="524"/>
    </row>
    <row r="233" spans="2:11" s="529" customFormat="1" x14ac:dyDescent="0.2">
      <c r="B233" s="525"/>
      <c r="D233" s="532"/>
      <c r="E233" s="532"/>
      <c r="F233" s="532"/>
      <c r="G233" s="532"/>
      <c r="H233" s="532"/>
      <c r="I233" s="532"/>
      <c r="J233" s="532"/>
      <c r="K233" s="524"/>
    </row>
    <row r="234" spans="2:11" s="529" customFormat="1" x14ac:dyDescent="0.2">
      <c r="B234" s="525"/>
      <c r="D234" s="532"/>
      <c r="E234" s="532"/>
      <c r="F234" s="532"/>
      <c r="G234" s="532"/>
      <c r="H234" s="532"/>
      <c r="I234" s="532"/>
      <c r="J234" s="532"/>
      <c r="K234" s="524"/>
    </row>
    <row r="235" spans="2:11" s="529" customFormat="1" x14ac:dyDescent="0.2">
      <c r="B235" s="525"/>
      <c r="D235" s="532"/>
      <c r="E235" s="532"/>
      <c r="F235" s="532"/>
      <c r="G235" s="532"/>
      <c r="H235" s="532"/>
      <c r="I235" s="532"/>
      <c r="J235" s="532"/>
      <c r="K235" s="524"/>
    </row>
    <row r="236" spans="2:11" s="529" customFormat="1" x14ac:dyDescent="0.2">
      <c r="B236" s="525"/>
      <c r="D236" s="532"/>
      <c r="E236" s="532"/>
      <c r="F236" s="532"/>
      <c r="G236" s="532"/>
      <c r="H236" s="532"/>
      <c r="I236" s="532"/>
      <c r="J236" s="532"/>
      <c r="K236" s="524"/>
    </row>
    <row r="237" spans="2:11" s="529" customFormat="1" x14ac:dyDescent="0.2">
      <c r="B237" s="525"/>
      <c r="D237" s="532"/>
      <c r="E237" s="532"/>
      <c r="F237" s="532"/>
      <c r="G237" s="532"/>
      <c r="H237" s="532"/>
      <c r="I237" s="532"/>
      <c r="J237" s="532"/>
      <c r="K237" s="524"/>
    </row>
    <row r="238" spans="2:11" s="529" customFormat="1" x14ac:dyDescent="0.2">
      <c r="B238" s="525"/>
      <c r="D238" s="532"/>
      <c r="E238" s="532"/>
      <c r="F238" s="532"/>
      <c r="G238" s="532"/>
      <c r="H238" s="532"/>
      <c r="I238" s="532"/>
      <c r="J238" s="532"/>
      <c r="K238" s="524"/>
    </row>
    <row r="239" spans="2:11" s="529" customFormat="1" x14ac:dyDescent="0.2">
      <c r="B239" s="525"/>
      <c r="D239" s="532"/>
      <c r="E239" s="532"/>
      <c r="F239" s="532"/>
      <c r="G239" s="532"/>
      <c r="H239" s="532"/>
      <c r="I239" s="532"/>
      <c r="J239" s="532"/>
      <c r="K239" s="524"/>
    </row>
    <row r="240" spans="2:11" s="529" customFormat="1" x14ac:dyDescent="0.2">
      <c r="B240" s="525"/>
      <c r="D240" s="532"/>
      <c r="E240" s="532"/>
      <c r="F240" s="532"/>
      <c r="G240" s="532"/>
      <c r="H240" s="532"/>
      <c r="I240" s="532"/>
      <c r="J240" s="532"/>
      <c r="K240" s="524"/>
    </row>
    <row r="241" spans="2:11" s="529" customFormat="1" x14ac:dyDescent="0.2">
      <c r="B241" s="525"/>
      <c r="D241" s="532"/>
      <c r="E241" s="532"/>
      <c r="F241" s="532"/>
      <c r="G241" s="532"/>
      <c r="H241" s="532"/>
      <c r="I241" s="532"/>
      <c r="J241" s="532"/>
      <c r="K241" s="524"/>
    </row>
    <row r="242" spans="2:11" s="529" customFormat="1" x14ac:dyDescent="0.2">
      <c r="B242" s="525"/>
      <c r="D242" s="532"/>
      <c r="E242" s="532"/>
      <c r="F242" s="532"/>
      <c r="G242" s="532"/>
      <c r="H242" s="532"/>
      <c r="I242" s="532"/>
      <c r="J242" s="532"/>
      <c r="K242" s="524"/>
    </row>
    <row r="243" spans="2:11" s="529" customFormat="1" x14ac:dyDescent="0.2">
      <c r="B243" s="525"/>
      <c r="D243" s="532"/>
      <c r="E243" s="532"/>
      <c r="F243" s="532"/>
      <c r="G243" s="532"/>
      <c r="H243" s="532"/>
      <c r="I243" s="532"/>
      <c r="J243" s="532"/>
      <c r="K243" s="524"/>
    </row>
    <row r="244" spans="2:11" s="529" customFormat="1" x14ac:dyDescent="0.2">
      <c r="B244" s="525"/>
      <c r="D244" s="532"/>
      <c r="E244" s="532"/>
      <c r="F244" s="532"/>
      <c r="G244" s="532"/>
      <c r="H244" s="532"/>
      <c r="I244" s="532"/>
      <c r="J244" s="532"/>
      <c r="K244" s="524"/>
    </row>
    <row r="245" spans="2:11" s="529" customFormat="1" x14ac:dyDescent="0.2">
      <c r="B245" s="525"/>
      <c r="D245" s="532"/>
      <c r="E245" s="532"/>
      <c r="F245" s="532"/>
      <c r="G245" s="532"/>
      <c r="H245" s="532"/>
      <c r="I245" s="532"/>
      <c r="J245" s="532"/>
      <c r="K245" s="524"/>
    </row>
    <row r="246" spans="2:11" s="529" customFormat="1" x14ac:dyDescent="0.2">
      <c r="B246" s="525"/>
      <c r="D246" s="532"/>
      <c r="E246" s="532"/>
      <c r="F246" s="532"/>
      <c r="G246" s="532"/>
      <c r="H246" s="532"/>
      <c r="I246" s="532"/>
      <c r="J246" s="532"/>
      <c r="K246" s="524"/>
    </row>
    <row r="247" spans="2:11" s="529" customFormat="1" x14ac:dyDescent="0.2">
      <c r="B247" s="525"/>
      <c r="D247" s="532"/>
      <c r="E247" s="532"/>
      <c r="F247" s="532"/>
      <c r="G247" s="532"/>
      <c r="H247" s="532"/>
      <c r="I247" s="532"/>
      <c r="J247" s="532"/>
      <c r="K247" s="524"/>
    </row>
    <row r="248" spans="2:11" s="529" customFormat="1" x14ac:dyDescent="0.2">
      <c r="B248" s="525"/>
      <c r="D248" s="532"/>
      <c r="E248" s="532"/>
      <c r="F248" s="532"/>
      <c r="G248" s="532"/>
      <c r="H248" s="532"/>
      <c r="I248" s="532"/>
      <c r="J248" s="532"/>
      <c r="K248" s="524"/>
    </row>
    <row r="249" spans="2:11" s="529" customFormat="1" x14ac:dyDescent="0.2">
      <c r="B249" s="525"/>
      <c r="D249" s="532"/>
      <c r="E249" s="532"/>
      <c r="F249" s="532"/>
      <c r="G249" s="532"/>
      <c r="H249" s="532"/>
      <c r="I249" s="532"/>
      <c r="J249" s="532"/>
      <c r="K249" s="524"/>
    </row>
    <row r="250" spans="2:11" s="529" customFormat="1" x14ac:dyDescent="0.2">
      <c r="B250" s="525"/>
      <c r="D250" s="532"/>
      <c r="E250" s="532"/>
      <c r="F250" s="532"/>
      <c r="G250" s="532"/>
      <c r="H250" s="532"/>
      <c r="I250" s="532"/>
      <c r="J250" s="532"/>
      <c r="K250" s="524"/>
    </row>
    <row r="251" spans="2:11" s="529" customFormat="1" x14ac:dyDescent="0.2">
      <c r="B251" s="525"/>
      <c r="D251" s="532"/>
      <c r="E251" s="532"/>
      <c r="F251" s="532"/>
      <c r="G251" s="532"/>
      <c r="H251" s="532"/>
      <c r="I251" s="532"/>
      <c r="J251" s="532"/>
      <c r="K251" s="524"/>
    </row>
    <row r="252" spans="2:11" s="529" customFormat="1" x14ac:dyDescent="0.2">
      <c r="B252" s="525"/>
      <c r="D252" s="532"/>
      <c r="E252" s="532"/>
      <c r="F252" s="532"/>
      <c r="G252" s="532"/>
      <c r="H252" s="532"/>
      <c r="I252" s="532"/>
      <c r="J252" s="532"/>
      <c r="K252" s="524"/>
    </row>
    <row r="253" spans="2:11" s="529" customFormat="1" x14ac:dyDescent="0.2">
      <c r="B253" s="525"/>
      <c r="D253" s="532"/>
      <c r="E253" s="532"/>
      <c r="F253" s="532"/>
      <c r="G253" s="532"/>
      <c r="H253" s="532"/>
      <c r="I253" s="532"/>
      <c r="J253" s="532"/>
      <c r="K253" s="524"/>
    </row>
    <row r="254" spans="2:11" s="529" customFormat="1" x14ac:dyDescent="0.2">
      <c r="B254" s="525"/>
      <c r="D254" s="532"/>
      <c r="E254" s="532"/>
      <c r="F254" s="532"/>
      <c r="G254" s="532"/>
      <c r="H254" s="532"/>
      <c r="I254" s="532"/>
      <c r="J254" s="532"/>
      <c r="K254" s="524"/>
    </row>
    <row r="255" spans="2:11" s="529" customFormat="1" x14ac:dyDescent="0.2">
      <c r="B255" s="525"/>
      <c r="D255" s="532"/>
      <c r="E255" s="532"/>
      <c r="F255" s="532"/>
      <c r="G255" s="532"/>
      <c r="H255" s="532"/>
      <c r="I255" s="532"/>
      <c r="J255" s="532"/>
      <c r="K255" s="524"/>
    </row>
    <row r="256" spans="2:11" s="529" customFormat="1" x14ac:dyDescent="0.2">
      <c r="B256" s="525"/>
      <c r="D256" s="532"/>
      <c r="E256" s="532"/>
      <c r="F256" s="532"/>
      <c r="G256" s="532"/>
      <c r="H256" s="532"/>
      <c r="I256" s="532"/>
      <c r="J256" s="532"/>
      <c r="K256" s="524"/>
    </row>
    <row r="257" spans="2:11" s="529" customFormat="1" x14ac:dyDescent="0.2">
      <c r="B257" s="525"/>
      <c r="D257" s="532"/>
      <c r="E257" s="532"/>
      <c r="F257" s="532"/>
      <c r="G257" s="532"/>
      <c r="H257" s="532"/>
      <c r="I257" s="532"/>
      <c r="J257" s="532"/>
      <c r="K257" s="524"/>
    </row>
    <row r="258" spans="2:11" s="529" customFormat="1" x14ac:dyDescent="0.2">
      <c r="B258" s="525"/>
      <c r="D258" s="532"/>
      <c r="E258" s="532"/>
      <c r="F258" s="532"/>
      <c r="G258" s="532"/>
      <c r="H258" s="532"/>
      <c r="I258" s="532"/>
      <c r="J258" s="532"/>
      <c r="K258" s="524"/>
    </row>
    <row r="259" spans="2:11" s="529" customFormat="1" x14ac:dyDescent="0.2">
      <c r="B259" s="525"/>
      <c r="D259" s="532"/>
      <c r="E259" s="532"/>
      <c r="F259" s="532"/>
      <c r="G259" s="532"/>
      <c r="H259" s="532"/>
      <c r="I259" s="532"/>
      <c r="J259" s="532"/>
      <c r="K259" s="524"/>
    </row>
    <row r="260" spans="2:11" s="529" customFormat="1" x14ac:dyDescent="0.2">
      <c r="B260" s="525"/>
      <c r="D260" s="532"/>
      <c r="E260" s="532"/>
      <c r="F260" s="532"/>
      <c r="G260" s="532"/>
      <c r="H260" s="532"/>
      <c r="I260" s="532"/>
      <c r="J260" s="532"/>
      <c r="K260" s="524"/>
    </row>
    <row r="261" spans="2:11" s="529" customFormat="1" x14ac:dyDescent="0.2">
      <c r="B261" s="525"/>
      <c r="D261" s="532"/>
      <c r="E261" s="532"/>
      <c r="F261" s="532"/>
      <c r="G261" s="532"/>
      <c r="H261" s="532"/>
      <c r="I261" s="532"/>
      <c r="J261" s="532"/>
      <c r="K261" s="524"/>
    </row>
    <row r="262" spans="2:11" s="529" customFormat="1" x14ac:dyDescent="0.2">
      <c r="B262" s="525"/>
      <c r="D262" s="532"/>
      <c r="E262" s="532"/>
      <c r="F262" s="532"/>
      <c r="G262" s="532"/>
      <c r="H262" s="532"/>
      <c r="I262" s="532"/>
      <c r="J262" s="532"/>
      <c r="K262" s="524"/>
    </row>
    <row r="263" spans="2:11" s="529" customFormat="1" x14ac:dyDescent="0.2">
      <c r="B263" s="525"/>
      <c r="D263" s="532"/>
      <c r="E263" s="532"/>
      <c r="F263" s="532"/>
      <c r="G263" s="532"/>
      <c r="H263" s="532"/>
      <c r="I263" s="532"/>
      <c r="J263" s="532"/>
      <c r="K263" s="524"/>
    </row>
    <row r="264" spans="2:11" s="529" customFormat="1" x14ac:dyDescent="0.2">
      <c r="B264" s="525"/>
      <c r="D264" s="532"/>
      <c r="E264" s="532"/>
      <c r="F264" s="532"/>
      <c r="G264" s="532"/>
      <c r="H264" s="532"/>
      <c r="I264" s="532"/>
      <c r="J264" s="532"/>
      <c r="K264" s="524"/>
    </row>
    <row r="265" spans="2:11" s="529" customFormat="1" x14ac:dyDescent="0.2">
      <c r="B265" s="525"/>
      <c r="D265" s="532"/>
      <c r="E265" s="532"/>
      <c r="F265" s="532"/>
      <c r="G265" s="532"/>
      <c r="H265" s="532"/>
      <c r="I265" s="532"/>
      <c r="J265" s="532"/>
      <c r="K265" s="524"/>
    </row>
    <row r="266" spans="2:11" x14ac:dyDescent="0.2">
      <c r="B266" s="525"/>
      <c r="D266" s="532"/>
      <c r="E266" s="532"/>
      <c r="F266" s="532"/>
      <c r="G266" s="532"/>
      <c r="H266" s="532"/>
      <c r="I266" s="532"/>
      <c r="J266" s="532"/>
      <c r="K266" s="524"/>
    </row>
    <row r="267" spans="2:11" x14ac:dyDescent="0.2">
      <c r="B267" s="525"/>
      <c r="D267" s="532"/>
      <c r="E267" s="532"/>
      <c r="F267" s="532"/>
      <c r="G267" s="532"/>
      <c r="H267" s="532"/>
      <c r="I267" s="532"/>
      <c r="J267" s="532"/>
      <c r="K267" s="524"/>
    </row>
    <row r="268" spans="2:11" x14ac:dyDescent="0.2">
      <c r="B268" s="525"/>
      <c r="D268" s="532"/>
      <c r="E268" s="532"/>
      <c r="F268" s="532"/>
      <c r="G268" s="532"/>
      <c r="H268" s="532"/>
      <c r="I268" s="532"/>
      <c r="J268" s="532"/>
      <c r="K268" s="524"/>
    </row>
    <row r="269" spans="2:11" x14ac:dyDescent="0.2">
      <c r="B269" s="525"/>
      <c r="D269" s="532"/>
      <c r="E269" s="532"/>
      <c r="F269" s="532"/>
      <c r="G269" s="532"/>
      <c r="H269" s="532"/>
      <c r="I269" s="532"/>
      <c r="J269" s="532"/>
      <c r="K269" s="524"/>
    </row>
    <row r="270" spans="2:11" x14ac:dyDescent="0.2">
      <c r="B270" s="525"/>
      <c r="D270" s="532"/>
      <c r="E270" s="532"/>
      <c r="F270" s="532"/>
      <c r="G270" s="532"/>
      <c r="H270" s="532"/>
      <c r="I270" s="532"/>
      <c r="J270" s="532"/>
      <c r="K270" s="524"/>
    </row>
    <row r="271" spans="2:11" x14ac:dyDescent="0.2">
      <c r="B271" s="525"/>
      <c r="D271" s="532"/>
      <c r="E271" s="532"/>
      <c r="F271" s="532"/>
      <c r="G271" s="532"/>
      <c r="H271" s="532"/>
      <c r="I271" s="532"/>
      <c r="J271" s="532"/>
      <c r="K271" s="524"/>
    </row>
    <row r="272" spans="2:11" x14ac:dyDescent="0.2">
      <c r="B272" s="525"/>
      <c r="D272" s="532"/>
      <c r="E272" s="532"/>
      <c r="F272" s="532"/>
      <c r="G272" s="532"/>
      <c r="H272" s="532"/>
      <c r="I272" s="532"/>
      <c r="J272" s="532"/>
      <c r="K272" s="524"/>
    </row>
    <row r="273" spans="2:11" x14ac:dyDescent="0.2">
      <c r="B273" s="525"/>
      <c r="D273" s="532"/>
      <c r="E273" s="532"/>
      <c r="F273" s="532"/>
      <c r="G273" s="532"/>
      <c r="H273" s="532"/>
      <c r="I273" s="532"/>
      <c r="J273" s="532"/>
      <c r="K273" s="524"/>
    </row>
  </sheetData>
  <printOptions horizontalCentered="1"/>
  <pageMargins left="0.7" right="0.7" top="0.75" bottom="0.75" header="0.3" footer="0.3"/>
  <pageSetup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zoomScale="85" zoomScaleNormal="85" workbookViewId="0">
      <pane xSplit="2" ySplit="5" topLeftCell="C6" activePane="bottomRight" state="frozen"/>
      <selection activeCell="H30" sqref="H30"/>
      <selection pane="topRight" activeCell="H30" sqref="H30"/>
      <selection pane="bottomLeft" activeCell="H30" sqref="H30"/>
      <selection pane="bottomRight" activeCell="J20" sqref="J20"/>
    </sheetView>
  </sheetViews>
  <sheetFormatPr defaultRowHeight="15" x14ac:dyDescent="0.25"/>
  <cols>
    <col min="1" max="1" width="12" style="418" bestFit="1" customWidth="1"/>
    <col min="2" max="2" width="58.5546875" style="418" customWidth="1"/>
    <col min="3" max="10" width="9.44140625" style="418" bestFit="1" customWidth="1"/>
    <col min="11" max="14" width="9.44140625" style="421" bestFit="1" customWidth="1"/>
    <col min="15" max="15" width="11" style="421" bestFit="1" customWidth="1"/>
    <col min="16" max="17" width="11.5546875" style="421" bestFit="1" customWidth="1"/>
    <col min="18" max="19" width="11.5546875" style="418" bestFit="1" customWidth="1"/>
    <col min="20" max="20" width="10" style="418" bestFit="1" customWidth="1"/>
    <col min="21" max="22" width="9.44140625" style="418" bestFit="1" customWidth="1"/>
    <col min="23" max="23" width="12.88671875" style="418" customWidth="1"/>
    <col min="24" max="24" width="19.33203125" style="418" customWidth="1"/>
    <col min="25" max="16384" width="8.88671875" style="418"/>
  </cols>
  <sheetData>
    <row r="1" spans="1:28" x14ac:dyDescent="0.25">
      <c r="A1" s="622" t="s">
        <v>76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416"/>
      <c r="Q1" s="416"/>
      <c r="R1" s="416"/>
      <c r="S1" s="416"/>
      <c r="T1" s="416"/>
      <c r="U1" s="416"/>
      <c r="V1" s="416"/>
      <c r="W1" s="416"/>
      <c r="X1" s="417"/>
      <c r="Y1" s="417"/>
      <c r="Z1" s="417"/>
      <c r="AA1" s="417"/>
      <c r="AB1" s="417"/>
    </row>
    <row r="2" spans="1:28" x14ac:dyDescent="0.25">
      <c r="A2" s="623" t="s">
        <v>190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623"/>
      <c r="N2" s="623"/>
      <c r="O2" s="623"/>
      <c r="P2" s="416"/>
      <c r="Q2" s="416"/>
      <c r="R2" s="416"/>
      <c r="S2" s="416"/>
      <c r="T2" s="416"/>
      <c r="U2" s="416"/>
      <c r="V2" s="416"/>
      <c r="W2" s="416"/>
      <c r="X2" s="417"/>
      <c r="Y2" s="417"/>
      <c r="Z2" s="417"/>
      <c r="AA2" s="417"/>
      <c r="AB2" s="417"/>
    </row>
    <row r="3" spans="1:28" ht="21" x14ac:dyDescent="0.35">
      <c r="A3" s="624" t="s">
        <v>193</v>
      </c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419"/>
      <c r="Q3" s="419"/>
      <c r="R3" s="419"/>
      <c r="S3" s="419"/>
      <c r="T3" s="419"/>
      <c r="U3" s="419"/>
      <c r="V3" s="419"/>
      <c r="W3" s="419"/>
      <c r="X3" s="420"/>
      <c r="Y3" s="420"/>
      <c r="Z3" s="420"/>
      <c r="AA3" s="420"/>
      <c r="AB3" s="420"/>
    </row>
    <row r="4" spans="1:28" ht="7.15" customHeight="1" thickBot="1" x14ac:dyDescent="0.3"/>
    <row r="5" spans="1:28" s="427" customFormat="1" ht="37.9" customHeight="1" thickBot="1" x14ac:dyDescent="0.3">
      <c r="A5" s="423" t="s">
        <v>1</v>
      </c>
      <c r="B5" s="424" t="s">
        <v>2</v>
      </c>
      <c r="C5" s="425">
        <v>43101</v>
      </c>
      <c r="D5" s="425">
        <v>43132</v>
      </c>
      <c r="E5" s="425">
        <v>43160</v>
      </c>
      <c r="F5" s="425">
        <v>43191</v>
      </c>
      <c r="G5" s="425">
        <v>43221</v>
      </c>
      <c r="H5" s="425">
        <v>43252</v>
      </c>
      <c r="I5" s="425">
        <v>43282</v>
      </c>
      <c r="J5" s="425">
        <v>43313</v>
      </c>
      <c r="K5" s="425">
        <v>43344</v>
      </c>
      <c r="L5" s="425">
        <v>43374</v>
      </c>
      <c r="M5" s="425">
        <v>43405</v>
      </c>
      <c r="N5" s="425">
        <v>43435</v>
      </c>
      <c r="O5" s="426" t="s">
        <v>172</v>
      </c>
      <c r="P5" s="422"/>
      <c r="Q5" s="422"/>
      <c r="R5" s="422"/>
    </row>
    <row r="6" spans="1:28" ht="15.75" x14ac:dyDescent="0.25">
      <c r="A6" s="428"/>
      <c r="B6" s="429"/>
      <c r="C6" s="429"/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430"/>
      <c r="P6" s="422"/>
      <c r="Q6" s="422"/>
      <c r="R6" s="422"/>
    </row>
    <row r="7" spans="1:28" ht="15.75" x14ac:dyDescent="0.25">
      <c r="A7" s="431">
        <v>40730022</v>
      </c>
      <c r="B7" s="432" t="s">
        <v>191</v>
      </c>
      <c r="C7" s="439">
        <v>161489.20000000001</v>
      </c>
      <c r="D7" s="439">
        <v>161489.20000000001</v>
      </c>
      <c r="E7" s="439">
        <v>161489.20000000001</v>
      </c>
      <c r="F7" s="439">
        <v>161489.20000000001</v>
      </c>
      <c r="G7" s="439">
        <v>161489.20000000001</v>
      </c>
      <c r="H7" s="439">
        <v>161489.20000000001</v>
      </c>
      <c r="I7" s="439">
        <v>161489.20000000001</v>
      </c>
      <c r="J7" s="439">
        <v>161489.20000000001</v>
      </c>
      <c r="K7" s="439">
        <v>161489.20000000001</v>
      </c>
      <c r="L7" s="439">
        <v>161489.20000000001</v>
      </c>
      <c r="M7" s="439">
        <v>161489.20000000001</v>
      </c>
      <c r="N7" s="439">
        <v>161489.20000000001</v>
      </c>
      <c r="O7" s="440">
        <f>SUM(C7:N7)</f>
        <v>1937870.3999999997</v>
      </c>
      <c r="P7" s="441"/>
      <c r="Q7" s="441"/>
      <c r="R7" s="422"/>
    </row>
    <row r="8" spans="1:28" ht="15.75" x14ac:dyDescent="0.25">
      <c r="A8" s="431">
        <v>40730023</v>
      </c>
      <c r="B8" s="432" t="s">
        <v>192</v>
      </c>
      <c r="C8" s="442">
        <v>-42840.45</v>
      </c>
      <c r="D8" s="442">
        <v>-42840.45</v>
      </c>
      <c r="E8" s="442">
        <v>-42840.45</v>
      </c>
      <c r="F8" s="442">
        <v>-42840.45</v>
      </c>
      <c r="G8" s="442">
        <v>-42840.45</v>
      </c>
      <c r="H8" s="442">
        <v>-42840.45</v>
      </c>
      <c r="I8" s="442">
        <v>-42840.45</v>
      </c>
      <c r="J8" s="442">
        <v>-42840.45</v>
      </c>
      <c r="K8" s="442">
        <v>-42840.45</v>
      </c>
      <c r="L8" s="442">
        <v>-42840.45</v>
      </c>
      <c r="M8" s="442">
        <v>-42840.45</v>
      </c>
      <c r="N8" s="442">
        <v>-42840.45</v>
      </c>
      <c r="O8" s="443">
        <f>SUM(C8:N8)</f>
        <v>-514085.40000000008</v>
      </c>
      <c r="P8" s="441"/>
      <c r="Q8" s="441"/>
      <c r="R8" s="422"/>
    </row>
    <row r="9" spans="1:28" ht="16.5" thickBot="1" x14ac:dyDescent="0.3">
      <c r="A9" s="433"/>
      <c r="B9" s="434"/>
      <c r="C9" s="444">
        <f>SUM(C7:C8)</f>
        <v>118648.75000000001</v>
      </c>
      <c r="D9" s="444">
        <f t="shared" ref="D9:J9" si="0">SUM(D7:D8)</f>
        <v>118648.75000000001</v>
      </c>
      <c r="E9" s="444">
        <f t="shared" si="0"/>
        <v>118648.75000000001</v>
      </c>
      <c r="F9" s="444">
        <f t="shared" si="0"/>
        <v>118648.75000000001</v>
      </c>
      <c r="G9" s="444">
        <f t="shared" si="0"/>
        <v>118648.75000000001</v>
      </c>
      <c r="H9" s="444">
        <f t="shared" si="0"/>
        <v>118648.75000000001</v>
      </c>
      <c r="I9" s="444">
        <f t="shared" si="0"/>
        <v>118648.75000000001</v>
      </c>
      <c r="J9" s="444">
        <f t="shared" si="0"/>
        <v>118648.75000000001</v>
      </c>
      <c r="K9" s="444">
        <f>SUM(K7:K8)</f>
        <v>118648.75000000001</v>
      </c>
      <c r="L9" s="444">
        <f>SUM(L7:L8)</f>
        <v>118648.75000000001</v>
      </c>
      <c r="M9" s="444">
        <f>SUM(M7:M8)</f>
        <v>118648.75000000001</v>
      </c>
      <c r="N9" s="444">
        <f>SUM(N7:N8)</f>
        <v>118648.75000000001</v>
      </c>
      <c r="O9" s="445">
        <f>SUM(O7:O8)</f>
        <v>1423784.9999999995</v>
      </c>
      <c r="P9" s="441"/>
      <c r="Q9" s="441"/>
      <c r="R9" s="422"/>
    </row>
    <row r="10" spans="1:28" s="421" customFormat="1" ht="17.25" thickTop="1" thickBot="1" x14ac:dyDescent="0.3">
      <c r="A10" s="435"/>
      <c r="B10" s="436"/>
      <c r="C10" s="436"/>
      <c r="D10" s="436"/>
      <c r="E10" s="436"/>
      <c r="F10" s="436"/>
      <c r="G10" s="436"/>
      <c r="H10" s="436"/>
      <c r="I10" s="436"/>
      <c r="J10" s="436"/>
      <c r="K10" s="446"/>
      <c r="L10" s="446"/>
      <c r="M10" s="446"/>
      <c r="N10" s="619" t="s">
        <v>263</v>
      </c>
      <c r="O10" s="621">
        <f>SUM('2017 GRC Elec Amort Sch'!G38:H49)+'ELEC TY Amort '!O9</f>
        <v>1.1888605542480946E-2</v>
      </c>
      <c r="P10" s="441"/>
      <c r="Q10" s="441"/>
      <c r="R10" s="422"/>
      <c r="S10" s="418"/>
      <c r="T10" s="418"/>
      <c r="U10" s="418"/>
      <c r="V10" s="418"/>
      <c r="W10" s="429"/>
      <c r="X10" s="418"/>
    </row>
    <row r="11" spans="1:28" x14ac:dyDescent="0.25">
      <c r="A11" s="434"/>
      <c r="B11" s="434"/>
      <c r="C11" s="434"/>
      <c r="D11" s="434"/>
      <c r="E11" s="434"/>
      <c r="F11" s="434"/>
      <c r="G11" s="434"/>
      <c r="H11" s="434"/>
      <c r="I11" s="434"/>
      <c r="J11" s="434"/>
      <c r="W11" s="429"/>
    </row>
    <row r="12" spans="1:28" s="421" customFormat="1" ht="16.899999999999999" customHeight="1" x14ac:dyDescent="0.25">
      <c r="W12" s="438"/>
    </row>
  </sheetData>
  <mergeCells count="3">
    <mergeCell ref="A1:O1"/>
    <mergeCell ref="A2:O2"/>
    <mergeCell ref="A3:O3"/>
  </mergeCells>
  <printOptions horizontalCentered="1"/>
  <pageMargins left="0.2" right="0.2" top="0.75" bottom="0.75" header="0.3" footer="0.3"/>
  <pageSetup scale="4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4"/>
  <sheetViews>
    <sheetView zoomScaleNormal="100" workbookViewId="0">
      <pane xSplit="3" ySplit="7" topLeftCell="G41" activePane="bottomRight" state="frozen"/>
      <selection activeCell="H30" sqref="H30"/>
      <selection pane="topRight" activeCell="H30" sqref="H30"/>
      <selection pane="bottomLeft" activeCell="H30" sqref="H30"/>
      <selection pane="bottomRight" activeCell="C2" sqref="C2"/>
    </sheetView>
  </sheetViews>
  <sheetFormatPr defaultRowHeight="15" outlineLevelRow="1" outlineLevelCol="1" x14ac:dyDescent="0.25"/>
  <cols>
    <col min="1" max="1" width="10.6640625" style="133" customWidth="1"/>
    <col min="2" max="2" width="12" style="28" bestFit="1" customWidth="1"/>
    <col min="3" max="3" width="70.33203125" style="28" bestFit="1" customWidth="1"/>
    <col min="4" max="4" width="15.5546875" style="28" hidden="1" customWidth="1" outlineLevel="1"/>
    <col min="5" max="6" width="12.6640625" style="28" hidden="1" customWidth="1" outlineLevel="1"/>
    <col min="7" max="7" width="11.109375" style="134" bestFit="1" customWidth="1" collapsed="1"/>
    <col min="8" max="15" width="11.109375" style="134" bestFit="1" customWidth="1"/>
    <col min="16" max="16" width="12.33203125" style="134" customWidth="1"/>
    <col min="17" max="19" width="14.5546875" style="134" customWidth="1"/>
    <col min="20" max="16384" width="8.88671875" style="28"/>
  </cols>
  <sheetData>
    <row r="1" spans="1:20" x14ac:dyDescent="0.25">
      <c r="A1" s="27" t="s">
        <v>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20" x14ac:dyDescent="0.25">
      <c r="A2" s="27" t="s">
        <v>77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0" ht="21" x14ac:dyDescent="0.35">
      <c r="A3" s="29" t="s">
        <v>78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20" s="31" customFormat="1" ht="15.9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20" s="31" customFormat="1" ht="15.9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20" s="33" customFormat="1" ht="15.95" customHeight="1" thickBot="1" x14ac:dyDescent="0.25">
      <c r="A6" s="32"/>
      <c r="G6" s="34"/>
      <c r="H6" s="625" t="s">
        <v>79</v>
      </c>
      <c r="I6" s="625"/>
      <c r="J6" s="625"/>
      <c r="K6" s="625" t="s">
        <v>80</v>
      </c>
      <c r="L6" s="625"/>
      <c r="M6" s="625"/>
      <c r="N6" s="625" t="s">
        <v>81</v>
      </c>
      <c r="O6" s="625"/>
      <c r="P6" s="625"/>
      <c r="Q6" s="625" t="s">
        <v>82</v>
      </c>
      <c r="R6" s="625"/>
      <c r="S6" s="625"/>
    </row>
    <row r="7" spans="1:20" s="44" customFormat="1" ht="30.75" customHeight="1" thickBot="1" x14ac:dyDescent="0.25">
      <c r="A7" s="35" t="s">
        <v>0</v>
      </c>
      <c r="B7" s="36" t="s">
        <v>1</v>
      </c>
      <c r="C7" s="37" t="s">
        <v>2</v>
      </c>
      <c r="D7" s="36" t="s">
        <v>83</v>
      </c>
      <c r="E7" s="36" t="s">
        <v>84</v>
      </c>
      <c r="F7" s="38" t="s">
        <v>85</v>
      </c>
      <c r="G7" s="39" t="s">
        <v>86</v>
      </c>
      <c r="H7" s="40">
        <v>43101</v>
      </c>
      <c r="I7" s="41">
        <v>43132</v>
      </c>
      <c r="J7" s="42">
        <v>43160</v>
      </c>
      <c r="K7" s="42">
        <v>43191</v>
      </c>
      <c r="L7" s="42">
        <v>43221</v>
      </c>
      <c r="M7" s="42">
        <v>43252</v>
      </c>
      <c r="N7" s="42">
        <v>43282</v>
      </c>
      <c r="O7" s="42">
        <v>43313</v>
      </c>
      <c r="P7" s="42">
        <v>43344</v>
      </c>
      <c r="Q7" s="42">
        <v>43374</v>
      </c>
      <c r="R7" s="43">
        <v>43405</v>
      </c>
      <c r="S7" s="41">
        <v>43435</v>
      </c>
    </row>
    <row r="8" spans="1:20" s="31" customFormat="1" ht="15.95" customHeight="1" x14ac:dyDescent="0.2">
      <c r="A8" s="45">
        <v>18230010</v>
      </c>
      <c r="B8" s="46" t="s">
        <v>69</v>
      </c>
      <c r="C8" s="47" t="s">
        <v>87</v>
      </c>
      <c r="D8" s="48" t="s">
        <v>88</v>
      </c>
      <c r="E8" s="49"/>
      <c r="F8" s="50"/>
      <c r="G8" s="411">
        <v>67166.16</v>
      </c>
      <c r="H8" s="337">
        <v>67636.160000000003</v>
      </c>
      <c r="I8" s="337">
        <v>73855.460000000006</v>
      </c>
      <c r="J8" s="336">
        <v>67166.16</v>
      </c>
      <c r="K8" s="335">
        <v>67166.16</v>
      </c>
      <c r="L8" s="336">
        <v>67166.16</v>
      </c>
      <c r="M8" s="334">
        <v>67166.16</v>
      </c>
      <c r="N8" s="336">
        <v>67166.16</v>
      </c>
      <c r="O8" s="336">
        <v>67166.16</v>
      </c>
      <c r="P8" s="336">
        <v>67166.16</v>
      </c>
      <c r="Q8" s="232">
        <v>67166.16</v>
      </c>
      <c r="R8" s="333">
        <v>67166.16</v>
      </c>
      <c r="S8" s="332">
        <v>67166.16</v>
      </c>
    </row>
    <row r="9" spans="1:20" s="31" customFormat="1" ht="15.95" customHeight="1" x14ac:dyDescent="0.2">
      <c r="A9" s="51"/>
      <c r="B9" s="46" t="s">
        <v>69</v>
      </c>
      <c r="C9" s="47" t="s">
        <v>89</v>
      </c>
      <c r="D9" s="52" t="s">
        <v>90</v>
      </c>
      <c r="E9" s="53">
        <v>43070</v>
      </c>
      <c r="F9" s="54" t="s">
        <v>91</v>
      </c>
      <c r="G9" s="374">
        <v>-5906.25</v>
      </c>
      <c r="H9" s="331">
        <f>G9</f>
        <v>-5906.25</v>
      </c>
      <c r="I9" s="331">
        <f>H9</f>
        <v>-5906.25</v>
      </c>
      <c r="J9" s="331">
        <f>I9</f>
        <v>-5906.25</v>
      </c>
      <c r="K9" s="330">
        <f t="shared" ref="K9:S9" si="0">J9</f>
        <v>-5906.25</v>
      </c>
      <c r="L9" s="331">
        <f t="shared" si="0"/>
        <v>-5906.25</v>
      </c>
      <c r="M9" s="329">
        <f t="shared" si="0"/>
        <v>-5906.25</v>
      </c>
      <c r="N9" s="330">
        <f t="shared" si="0"/>
        <v>-5906.25</v>
      </c>
      <c r="O9" s="331">
        <f t="shared" si="0"/>
        <v>-5906.25</v>
      </c>
      <c r="P9" s="329">
        <f t="shared" si="0"/>
        <v>-5906.25</v>
      </c>
      <c r="Q9" s="330">
        <f t="shared" si="0"/>
        <v>-5906.25</v>
      </c>
      <c r="R9" s="331">
        <f t="shared" si="0"/>
        <v>-5906.25</v>
      </c>
      <c r="S9" s="328">
        <f t="shared" si="0"/>
        <v>-5906.25</v>
      </c>
    </row>
    <row r="10" spans="1:20" s="31" customFormat="1" ht="15.95" customHeight="1" x14ac:dyDescent="0.2">
      <c r="A10" s="51"/>
      <c r="B10" s="46"/>
      <c r="C10" s="55" t="s">
        <v>70</v>
      </c>
      <c r="D10" s="56"/>
      <c r="E10" s="57"/>
      <c r="F10" s="58"/>
      <c r="G10" s="327">
        <f t="shared" ref="G10:S10" si="1">SUM(G8:G9)</f>
        <v>61259.91</v>
      </c>
      <c r="H10" s="326">
        <f t="shared" si="1"/>
        <v>61729.91</v>
      </c>
      <c r="I10" s="326">
        <f t="shared" si="1"/>
        <v>67949.210000000006</v>
      </c>
      <c r="J10" s="326">
        <f t="shared" si="1"/>
        <v>61259.91</v>
      </c>
      <c r="K10" s="325">
        <f t="shared" si="1"/>
        <v>61259.91</v>
      </c>
      <c r="L10" s="326">
        <f t="shared" si="1"/>
        <v>61259.91</v>
      </c>
      <c r="M10" s="324">
        <f t="shared" si="1"/>
        <v>61259.91</v>
      </c>
      <c r="N10" s="326">
        <f t="shared" si="1"/>
        <v>61259.91</v>
      </c>
      <c r="O10" s="326">
        <f t="shared" si="1"/>
        <v>61259.91</v>
      </c>
      <c r="P10" s="326">
        <f t="shared" si="1"/>
        <v>61259.91</v>
      </c>
      <c r="Q10" s="325">
        <f t="shared" si="1"/>
        <v>61259.91</v>
      </c>
      <c r="R10" s="326">
        <f t="shared" si="1"/>
        <v>61259.91</v>
      </c>
      <c r="S10" s="302">
        <f t="shared" si="1"/>
        <v>61259.91</v>
      </c>
    </row>
    <row r="11" spans="1:20" s="65" customFormat="1" ht="15.95" customHeight="1" x14ac:dyDescent="0.2">
      <c r="A11" s="59"/>
      <c r="B11" s="60"/>
      <c r="C11" s="61"/>
      <c r="D11" s="62"/>
      <c r="E11" s="63"/>
      <c r="F11" s="64"/>
      <c r="G11" s="227"/>
      <c r="H11" s="226"/>
      <c r="I11" s="226"/>
      <c r="J11" s="225"/>
      <c r="K11" s="224"/>
      <c r="L11" s="225"/>
      <c r="M11" s="223"/>
      <c r="N11" s="225"/>
      <c r="O11" s="225"/>
      <c r="P11" s="225"/>
      <c r="Q11" s="224"/>
      <c r="R11" s="225"/>
      <c r="S11" s="222"/>
    </row>
    <row r="12" spans="1:20" s="31" customFormat="1" ht="15.95" customHeight="1" x14ac:dyDescent="0.2">
      <c r="A12" s="66">
        <v>18230009</v>
      </c>
      <c r="B12" s="46" t="s">
        <v>4</v>
      </c>
      <c r="C12" s="47" t="s">
        <v>92</v>
      </c>
      <c r="D12" s="56" t="s">
        <v>88</v>
      </c>
      <c r="E12" s="49"/>
      <c r="F12" s="50"/>
      <c r="G12" s="411">
        <v>2170724.4500000002</v>
      </c>
      <c r="H12" s="336">
        <v>2170744.4500000002</v>
      </c>
      <c r="I12" s="336">
        <v>2170744.4500000002</v>
      </c>
      <c r="J12" s="336">
        <v>2173054.2000000002</v>
      </c>
      <c r="K12" s="335">
        <v>2173054.2000000002</v>
      </c>
      <c r="L12" s="336">
        <v>2173054.2000000002</v>
      </c>
      <c r="M12" s="334">
        <v>2173054.2000000002</v>
      </c>
      <c r="N12" s="335">
        <v>2173054.2000000002</v>
      </c>
      <c r="O12" s="336">
        <v>2173054.2000000002</v>
      </c>
      <c r="P12" s="334">
        <v>2173054.2000000002</v>
      </c>
      <c r="Q12" s="335">
        <v>2173054.2000000002</v>
      </c>
      <c r="R12" s="336">
        <v>2173054.2000000002</v>
      </c>
      <c r="S12" s="221">
        <v>2173054.2000000002</v>
      </c>
      <c r="T12" s="67"/>
    </row>
    <row r="13" spans="1:20" s="31" customFormat="1" ht="15.95" customHeight="1" x14ac:dyDescent="0.2">
      <c r="A13" s="51"/>
      <c r="B13" s="46" t="s">
        <v>4</v>
      </c>
      <c r="C13" s="47" t="s">
        <v>89</v>
      </c>
      <c r="D13" s="68" t="s">
        <v>90</v>
      </c>
      <c r="E13" s="53">
        <v>43070</v>
      </c>
      <c r="F13" s="54" t="s">
        <v>91</v>
      </c>
      <c r="G13" s="393">
        <v>-2147559.11</v>
      </c>
      <c r="H13" s="220">
        <f>G13</f>
        <v>-2147559.11</v>
      </c>
      <c r="I13" s="220">
        <f>G13</f>
        <v>-2147559.11</v>
      </c>
      <c r="J13" s="220">
        <f>G13</f>
        <v>-2147559.11</v>
      </c>
      <c r="K13" s="322">
        <f t="shared" ref="K13:S13" si="2">H13</f>
        <v>-2147559.11</v>
      </c>
      <c r="L13" s="220">
        <f t="shared" si="2"/>
        <v>-2147559.11</v>
      </c>
      <c r="M13" s="321">
        <f t="shared" si="2"/>
        <v>-2147559.11</v>
      </c>
      <c r="N13" s="322">
        <f t="shared" si="2"/>
        <v>-2147559.11</v>
      </c>
      <c r="O13" s="220">
        <f t="shared" si="2"/>
        <v>-2147559.11</v>
      </c>
      <c r="P13" s="321">
        <f t="shared" si="2"/>
        <v>-2147559.11</v>
      </c>
      <c r="Q13" s="322">
        <f t="shared" si="2"/>
        <v>-2147559.11</v>
      </c>
      <c r="R13" s="220">
        <f t="shared" si="2"/>
        <v>-2147559.11</v>
      </c>
      <c r="S13" s="320">
        <f t="shared" si="2"/>
        <v>-2147559.11</v>
      </c>
      <c r="T13" s="67"/>
    </row>
    <row r="14" spans="1:20" s="31" customFormat="1" ht="15.95" customHeight="1" x14ac:dyDescent="0.2">
      <c r="A14" s="69"/>
      <c r="B14" s="70"/>
      <c r="C14" s="71" t="s">
        <v>5</v>
      </c>
      <c r="D14" s="56"/>
      <c r="E14" s="72"/>
      <c r="F14" s="73"/>
      <c r="G14" s="327">
        <f t="shared" ref="G14:S14" si="3">SUM(G12:G13)</f>
        <v>23165.340000000317</v>
      </c>
      <c r="H14" s="326">
        <f t="shared" si="3"/>
        <v>23185.340000000317</v>
      </c>
      <c r="I14" s="326">
        <f t="shared" si="3"/>
        <v>23185.340000000317</v>
      </c>
      <c r="J14" s="326">
        <f t="shared" si="3"/>
        <v>25495.090000000317</v>
      </c>
      <c r="K14" s="325">
        <f t="shared" si="3"/>
        <v>25495.090000000317</v>
      </c>
      <c r="L14" s="326">
        <f t="shared" si="3"/>
        <v>25495.090000000317</v>
      </c>
      <c r="M14" s="324">
        <f t="shared" si="3"/>
        <v>25495.090000000317</v>
      </c>
      <c r="N14" s="326">
        <f t="shared" si="3"/>
        <v>25495.090000000317</v>
      </c>
      <c r="O14" s="326">
        <f t="shared" si="3"/>
        <v>25495.090000000317</v>
      </c>
      <c r="P14" s="326">
        <f t="shared" si="3"/>
        <v>25495.090000000317</v>
      </c>
      <c r="Q14" s="325">
        <f t="shared" si="3"/>
        <v>25495.090000000317</v>
      </c>
      <c r="R14" s="326">
        <f t="shared" si="3"/>
        <v>25495.090000000317</v>
      </c>
      <c r="S14" s="302">
        <f t="shared" si="3"/>
        <v>25495.090000000317</v>
      </c>
    </row>
    <row r="15" spans="1:20" s="31" customFormat="1" ht="15.95" customHeight="1" x14ac:dyDescent="0.2">
      <c r="A15" s="59"/>
      <c r="B15" s="60"/>
      <c r="C15" s="61"/>
      <c r="D15" s="74"/>
      <c r="E15" s="75"/>
      <c r="F15" s="74"/>
      <c r="G15" s="319"/>
      <c r="H15" s="318"/>
      <c r="I15" s="318"/>
      <c r="J15" s="225"/>
      <c r="K15" s="317"/>
      <c r="L15" s="316"/>
      <c r="M15" s="223"/>
      <c r="N15" s="316"/>
      <c r="O15" s="316"/>
      <c r="P15" s="225"/>
      <c r="Q15" s="317"/>
      <c r="R15" s="316"/>
      <c r="S15" s="222"/>
    </row>
    <row r="16" spans="1:20" s="31" customFormat="1" ht="15.95" customHeight="1" x14ac:dyDescent="0.2">
      <c r="A16" s="66">
        <v>18230021</v>
      </c>
      <c r="B16" s="46" t="s">
        <v>6</v>
      </c>
      <c r="C16" s="47" t="s">
        <v>93</v>
      </c>
      <c r="D16" s="626" t="s">
        <v>94</v>
      </c>
      <c r="E16" s="627"/>
      <c r="F16" s="50"/>
      <c r="G16" s="411">
        <v>857574.58</v>
      </c>
      <c r="H16" s="315">
        <v>880213.08</v>
      </c>
      <c r="I16" s="315">
        <v>905216.58</v>
      </c>
      <c r="J16" s="334">
        <v>919726.83</v>
      </c>
      <c r="K16" s="315">
        <v>930721.33</v>
      </c>
      <c r="L16" s="315">
        <v>891934.90999999992</v>
      </c>
      <c r="M16" s="315">
        <v>896705.91999999993</v>
      </c>
      <c r="N16" s="314">
        <v>911111.77999999991</v>
      </c>
      <c r="O16" s="315">
        <v>918459.33</v>
      </c>
      <c r="P16" s="313">
        <v>932291.72</v>
      </c>
      <c r="Q16" s="315">
        <v>955213.53999999992</v>
      </c>
      <c r="R16" s="315">
        <v>961266.05999999994</v>
      </c>
      <c r="S16" s="303">
        <v>972337.89999999991</v>
      </c>
    </row>
    <row r="17" spans="1:19" s="31" customFormat="1" ht="15.95" customHeight="1" x14ac:dyDescent="0.2">
      <c r="A17" s="66"/>
      <c r="B17" s="46" t="s">
        <v>6</v>
      </c>
      <c r="C17" s="47" t="s">
        <v>95</v>
      </c>
      <c r="D17" s="626"/>
      <c r="E17" s="627"/>
      <c r="F17" s="50"/>
      <c r="G17" s="411">
        <v>-213649.22</v>
      </c>
      <c r="H17" s="336">
        <f>G17</f>
        <v>-213649.22</v>
      </c>
      <c r="I17" s="315">
        <v>-395506.65</v>
      </c>
      <c r="J17" s="334">
        <v>-554080.48</v>
      </c>
      <c r="K17" s="315">
        <v>-587799.63</v>
      </c>
      <c r="L17" s="315">
        <v>-587799.63</v>
      </c>
      <c r="M17" s="315">
        <v>-587799.63</v>
      </c>
      <c r="N17" s="314">
        <v>-628034.49</v>
      </c>
      <c r="O17" s="315">
        <v>-628034.49</v>
      </c>
      <c r="P17" s="313">
        <v>-628034.49</v>
      </c>
      <c r="Q17" s="315">
        <v>-628034.49</v>
      </c>
      <c r="R17" s="315">
        <v>-628034.49</v>
      </c>
      <c r="S17" s="303">
        <v>-628034.49</v>
      </c>
    </row>
    <row r="18" spans="1:19" s="31" customFormat="1" ht="15.95" customHeight="1" x14ac:dyDescent="0.2">
      <c r="A18" s="66"/>
      <c r="B18" s="76" t="s">
        <v>6</v>
      </c>
      <c r="C18" s="77" t="s">
        <v>96</v>
      </c>
      <c r="D18" s="78"/>
      <c r="E18" s="79"/>
      <c r="F18" s="80"/>
      <c r="G18" s="371">
        <v>0</v>
      </c>
      <c r="H18" s="312">
        <f>G18</f>
        <v>0</v>
      </c>
      <c r="I18" s="311">
        <f>H18</f>
        <v>0</v>
      </c>
      <c r="J18" s="310">
        <v>-37720.86</v>
      </c>
      <c r="K18" s="311">
        <f t="shared" ref="K18:S19" si="4">J18</f>
        <v>-37720.86</v>
      </c>
      <c r="L18" s="311">
        <f t="shared" si="4"/>
        <v>-37720.86</v>
      </c>
      <c r="M18" s="311">
        <f t="shared" si="4"/>
        <v>-37720.86</v>
      </c>
      <c r="N18" s="309">
        <f t="shared" si="4"/>
        <v>-37720.86</v>
      </c>
      <c r="O18" s="311">
        <f t="shared" si="4"/>
        <v>-37720.86</v>
      </c>
      <c r="P18" s="308">
        <f t="shared" si="4"/>
        <v>-37720.86</v>
      </c>
      <c r="Q18" s="311">
        <f t="shared" si="4"/>
        <v>-37720.86</v>
      </c>
      <c r="R18" s="311">
        <f t="shared" si="4"/>
        <v>-37720.86</v>
      </c>
      <c r="S18" s="451">
        <f t="shared" si="4"/>
        <v>-37720.86</v>
      </c>
    </row>
    <row r="19" spans="1:19" s="31" customFormat="1" ht="15.95" customHeight="1" x14ac:dyDescent="0.2">
      <c r="A19" s="66"/>
      <c r="B19" s="46" t="s">
        <v>6</v>
      </c>
      <c r="C19" s="47" t="s">
        <v>89</v>
      </c>
      <c r="D19" s="68" t="s">
        <v>90</v>
      </c>
      <c r="E19" s="53">
        <v>43070</v>
      </c>
      <c r="F19" s="54" t="s">
        <v>91</v>
      </c>
      <c r="G19" s="374">
        <v>-393874.5</v>
      </c>
      <c r="H19" s="331">
        <f>G19</f>
        <v>-393874.5</v>
      </c>
      <c r="I19" s="331">
        <f>H19</f>
        <v>-393874.5</v>
      </c>
      <c r="J19" s="329">
        <f>I19</f>
        <v>-393874.5</v>
      </c>
      <c r="K19" s="331">
        <f t="shared" si="4"/>
        <v>-393874.5</v>
      </c>
      <c r="L19" s="331">
        <f t="shared" si="4"/>
        <v>-393874.5</v>
      </c>
      <c r="M19" s="331">
        <f t="shared" si="4"/>
        <v>-393874.5</v>
      </c>
      <c r="N19" s="330">
        <f t="shared" si="4"/>
        <v>-393874.5</v>
      </c>
      <c r="O19" s="331">
        <f t="shared" si="4"/>
        <v>-393874.5</v>
      </c>
      <c r="P19" s="329">
        <f t="shared" si="4"/>
        <v>-393874.5</v>
      </c>
      <c r="Q19" s="331">
        <f t="shared" si="4"/>
        <v>-393874.5</v>
      </c>
      <c r="R19" s="331">
        <f t="shared" si="4"/>
        <v>-393874.5</v>
      </c>
      <c r="S19" s="328">
        <f t="shared" si="4"/>
        <v>-393874.5</v>
      </c>
    </row>
    <row r="20" spans="1:19" s="31" customFormat="1" ht="15.95" customHeight="1" x14ac:dyDescent="0.2">
      <c r="A20" s="69"/>
      <c r="B20" s="70"/>
      <c r="C20" s="71" t="s">
        <v>7</v>
      </c>
      <c r="D20" s="81"/>
      <c r="E20" s="82"/>
      <c r="F20" s="81"/>
      <c r="G20" s="400">
        <f t="shared" ref="G20" si="5">SUM(G16:G19)</f>
        <v>250050.86</v>
      </c>
      <c r="H20" s="307">
        <f t="shared" ref="H20:R20" si="6">SUM(H16:H19)</f>
        <v>272689.36</v>
      </c>
      <c r="I20" s="307">
        <f t="shared" si="6"/>
        <v>115835.42999999993</v>
      </c>
      <c r="J20" s="306">
        <f t="shared" si="6"/>
        <v>-65949.010000000009</v>
      </c>
      <c r="K20" s="307">
        <f t="shared" si="6"/>
        <v>-88673.660000000033</v>
      </c>
      <c r="L20" s="307">
        <f t="shared" si="6"/>
        <v>-127460.08000000007</v>
      </c>
      <c r="M20" s="306">
        <f t="shared" si="6"/>
        <v>-122689.07000000007</v>
      </c>
      <c r="N20" s="307">
        <f t="shared" si="6"/>
        <v>-148518.07000000007</v>
      </c>
      <c r="O20" s="307">
        <f t="shared" si="6"/>
        <v>-141170.52000000002</v>
      </c>
      <c r="P20" s="307">
        <f t="shared" si="6"/>
        <v>-127338.13</v>
      </c>
      <c r="Q20" s="305">
        <f t="shared" si="6"/>
        <v>-104416.31000000006</v>
      </c>
      <c r="R20" s="307">
        <f t="shared" si="6"/>
        <v>-98363.790000000037</v>
      </c>
      <c r="S20" s="304">
        <f>SUM(S16:S19)</f>
        <v>-87291.95000000007</v>
      </c>
    </row>
    <row r="21" spans="1:19" s="31" customFormat="1" ht="15.95" customHeight="1" x14ac:dyDescent="0.2">
      <c r="A21" s="59"/>
      <c r="B21" s="60"/>
      <c r="C21" s="61"/>
      <c r="D21" s="62"/>
      <c r="E21" s="75"/>
      <c r="F21" s="74"/>
      <c r="G21" s="373"/>
      <c r="H21" s="318"/>
      <c r="I21" s="318"/>
      <c r="J21" s="225"/>
      <c r="K21" s="317"/>
      <c r="L21" s="316"/>
      <c r="M21" s="223"/>
      <c r="N21" s="316"/>
      <c r="O21" s="316"/>
      <c r="P21" s="225"/>
      <c r="Q21" s="317"/>
      <c r="R21" s="316"/>
      <c r="S21" s="222"/>
    </row>
    <row r="22" spans="1:19" s="31" customFormat="1" ht="15.95" hidden="1" customHeight="1" outlineLevel="1" x14ac:dyDescent="0.2">
      <c r="A22" s="66" t="s">
        <v>8</v>
      </c>
      <c r="B22" s="46" t="s">
        <v>9</v>
      </c>
      <c r="C22" s="47" t="s">
        <v>97</v>
      </c>
      <c r="D22" s="56" t="s">
        <v>98</v>
      </c>
      <c r="E22" s="49"/>
      <c r="F22" s="50"/>
      <c r="G22" s="411">
        <v>198092.16</v>
      </c>
      <c r="H22" s="315">
        <v>198092.16</v>
      </c>
      <c r="I22" s="315">
        <v>198092.16</v>
      </c>
      <c r="J22" s="315">
        <v>198092.16</v>
      </c>
      <c r="K22" s="314">
        <v>198092.16</v>
      </c>
      <c r="L22" s="315">
        <v>198092.16</v>
      </c>
      <c r="M22" s="313">
        <v>198092.16</v>
      </c>
      <c r="N22" s="315">
        <v>198092.16</v>
      </c>
      <c r="O22" s="315">
        <v>198092.16</v>
      </c>
      <c r="P22" s="313">
        <v>198092.16</v>
      </c>
      <c r="Q22" s="315">
        <v>198092.16</v>
      </c>
      <c r="R22" s="315">
        <v>198092.16</v>
      </c>
      <c r="S22" s="303">
        <v>198092.16</v>
      </c>
    </row>
    <row r="23" spans="1:19" s="31" customFormat="1" ht="15.95" hidden="1" customHeight="1" outlineLevel="1" x14ac:dyDescent="0.2">
      <c r="A23" s="66"/>
      <c r="B23" s="46" t="s">
        <v>9</v>
      </c>
      <c r="C23" s="47" t="s">
        <v>99</v>
      </c>
      <c r="D23" s="68" t="s">
        <v>90</v>
      </c>
      <c r="E23" s="53">
        <v>43070</v>
      </c>
      <c r="F23" s="54" t="s">
        <v>91</v>
      </c>
      <c r="G23" s="393">
        <v>-198092.16</v>
      </c>
      <c r="H23" s="220">
        <f>G23</f>
        <v>-198092.16</v>
      </c>
      <c r="I23" s="220">
        <f>H23</f>
        <v>-198092.16</v>
      </c>
      <c r="J23" s="220">
        <f>H23</f>
        <v>-198092.16</v>
      </c>
      <c r="K23" s="322">
        <f>J23</f>
        <v>-198092.16</v>
      </c>
      <c r="L23" s="220">
        <f>K23</f>
        <v>-198092.16</v>
      </c>
      <c r="M23" s="321">
        <f>K23</f>
        <v>-198092.16</v>
      </c>
      <c r="N23" s="220">
        <f>M23</f>
        <v>-198092.16</v>
      </c>
      <c r="O23" s="220">
        <f>N23</f>
        <v>-198092.16</v>
      </c>
      <c r="P23" s="321">
        <f>N23</f>
        <v>-198092.16</v>
      </c>
      <c r="Q23" s="220">
        <f>P23</f>
        <v>-198092.16</v>
      </c>
      <c r="R23" s="220">
        <f>Q23</f>
        <v>-198092.16</v>
      </c>
      <c r="S23" s="320">
        <f>Q23</f>
        <v>-198092.16</v>
      </c>
    </row>
    <row r="24" spans="1:19" s="31" customFormat="1" ht="15.95" hidden="1" customHeight="1" outlineLevel="1" x14ac:dyDescent="0.2">
      <c r="A24" s="69"/>
      <c r="B24" s="70"/>
      <c r="C24" s="83" t="s">
        <v>10</v>
      </c>
      <c r="D24" s="84"/>
      <c r="E24" s="85"/>
      <c r="F24" s="84"/>
      <c r="G24" s="388">
        <f t="shared" ref="G24:S24" si="7">SUM(G22:G23)</f>
        <v>0</v>
      </c>
      <c r="H24" s="326">
        <f t="shared" si="7"/>
        <v>0</v>
      </c>
      <c r="I24" s="326">
        <f t="shared" si="7"/>
        <v>0</v>
      </c>
      <c r="J24" s="326">
        <f t="shared" si="7"/>
        <v>0</v>
      </c>
      <c r="K24" s="305">
        <f t="shared" si="7"/>
        <v>0</v>
      </c>
      <c r="L24" s="307">
        <f t="shared" si="7"/>
        <v>0</v>
      </c>
      <c r="M24" s="306">
        <f t="shared" si="7"/>
        <v>0</v>
      </c>
      <c r="N24" s="326">
        <f t="shared" si="7"/>
        <v>0</v>
      </c>
      <c r="O24" s="326">
        <f t="shared" si="7"/>
        <v>0</v>
      </c>
      <c r="P24" s="306">
        <f t="shared" si="7"/>
        <v>0</v>
      </c>
      <c r="Q24" s="326">
        <f t="shared" si="7"/>
        <v>0</v>
      </c>
      <c r="R24" s="326">
        <f t="shared" si="7"/>
        <v>0</v>
      </c>
      <c r="S24" s="323">
        <f t="shared" si="7"/>
        <v>0</v>
      </c>
    </row>
    <row r="25" spans="1:19" s="31" customFormat="1" ht="15.95" hidden="1" customHeight="1" outlineLevel="1" x14ac:dyDescent="0.2">
      <c r="A25" s="59"/>
      <c r="B25" s="60"/>
      <c r="C25" s="61"/>
      <c r="D25" s="74"/>
      <c r="E25" s="75"/>
      <c r="F25" s="74"/>
      <c r="G25" s="395"/>
      <c r="H25" s="318"/>
      <c r="I25" s="318"/>
      <c r="J25" s="225"/>
      <c r="K25" s="317"/>
      <c r="L25" s="316"/>
      <c r="M25" s="223"/>
      <c r="N25" s="316"/>
      <c r="O25" s="316"/>
      <c r="P25" s="225"/>
      <c r="Q25" s="317"/>
      <c r="R25" s="316"/>
      <c r="S25" s="222"/>
    </row>
    <row r="26" spans="1:19" s="31" customFormat="1" ht="15.95" customHeight="1" collapsed="1" x14ac:dyDescent="0.2">
      <c r="A26" s="66" t="s">
        <v>11</v>
      </c>
      <c r="B26" s="46" t="s">
        <v>12</v>
      </c>
      <c r="C26" s="47" t="s">
        <v>100</v>
      </c>
      <c r="D26" s="56" t="s">
        <v>101</v>
      </c>
      <c r="E26" s="49"/>
      <c r="F26" s="50"/>
      <c r="G26" s="411">
        <v>460060.12</v>
      </c>
      <c r="H26" s="315">
        <v>461982.62</v>
      </c>
      <c r="I26" s="315">
        <v>464459.27</v>
      </c>
      <c r="J26" s="315">
        <v>464459.27</v>
      </c>
      <c r="K26" s="314">
        <v>464459.27</v>
      </c>
      <c r="L26" s="315">
        <v>465387.27</v>
      </c>
      <c r="M26" s="313">
        <v>467926.92000000004</v>
      </c>
      <c r="N26" s="314">
        <v>467926.92000000004</v>
      </c>
      <c r="O26" s="315">
        <v>471105.17000000004</v>
      </c>
      <c r="P26" s="313">
        <v>475563.75000000006</v>
      </c>
      <c r="Q26" s="314">
        <v>477320.65000000008</v>
      </c>
      <c r="R26" s="315">
        <v>480572.15000000008</v>
      </c>
      <c r="S26" s="303">
        <v>481196.65000000008</v>
      </c>
    </row>
    <row r="27" spans="1:19" s="31" customFormat="1" ht="15.95" customHeight="1" x14ac:dyDescent="0.2">
      <c r="A27" s="66"/>
      <c r="B27" s="46" t="s">
        <v>12</v>
      </c>
      <c r="C27" s="47" t="s">
        <v>99</v>
      </c>
      <c r="D27" s="68" t="s">
        <v>90</v>
      </c>
      <c r="E27" s="53">
        <v>43070</v>
      </c>
      <c r="F27" s="54" t="s">
        <v>91</v>
      </c>
      <c r="G27" s="393">
        <v>-440996.89</v>
      </c>
      <c r="H27" s="220">
        <f>G27</f>
        <v>-440996.89</v>
      </c>
      <c r="I27" s="220">
        <f>H27</f>
        <v>-440996.89</v>
      </c>
      <c r="J27" s="220">
        <f>H27</f>
        <v>-440996.89</v>
      </c>
      <c r="K27" s="322">
        <f t="shared" ref="K27:S27" si="8">I27</f>
        <v>-440996.89</v>
      </c>
      <c r="L27" s="220">
        <f t="shared" si="8"/>
        <v>-440996.89</v>
      </c>
      <c r="M27" s="321">
        <f t="shared" si="8"/>
        <v>-440996.89</v>
      </c>
      <c r="N27" s="322">
        <f t="shared" si="8"/>
        <v>-440996.89</v>
      </c>
      <c r="O27" s="220">
        <f t="shared" si="8"/>
        <v>-440996.89</v>
      </c>
      <c r="P27" s="321">
        <f t="shared" si="8"/>
        <v>-440996.89</v>
      </c>
      <c r="Q27" s="322">
        <f t="shared" si="8"/>
        <v>-440996.89</v>
      </c>
      <c r="R27" s="220">
        <f t="shared" si="8"/>
        <v>-440996.89</v>
      </c>
      <c r="S27" s="320">
        <f t="shared" si="8"/>
        <v>-440996.89</v>
      </c>
    </row>
    <row r="28" spans="1:19" s="31" customFormat="1" ht="15.95" customHeight="1" x14ac:dyDescent="0.2">
      <c r="A28" s="69"/>
      <c r="B28" s="70"/>
      <c r="C28" s="83" t="s">
        <v>13</v>
      </c>
      <c r="D28" s="84"/>
      <c r="E28" s="85"/>
      <c r="F28" s="84"/>
      <c r="G28" s="388">
        <f>SUM(G26:G27)</f>
        <v>19063.229999999981</v>
      </c>
      <c r="H28" s="326">
        <f t="shared" ref="H28:S28" si="9">SUM(H26:H27)</f>
        <v>20985.729999999981</v>
      </c>
      <c r="I28" s="326">
        <f t="shared" si="9"/>
        <v>23462.380000000005</v>
      </c>
      <c r="J28" s="326">
        <f t="shared" si="9"/>
        <v>23462.380000000005</v>
      </c>
      <c r="K28" s="325">
        <f t="shared" si="9"/>
        <v>23462.380000000005</v>
      </c>
      <c r="L28" s="326">
        <f t="shared" si="9"/>
        <v>24390.380000000005</v>
      </c>
      <c r="M28" s="324">
        <f t="shared" si="9"/>
        <v>26930.030000000028</v>
      </c>
      <c r="N28" s="325">
        <f t="shared" si="9"/>
        <v>26930.030000000028</v>
      </c>
      <c r="O28" s="326">
        <f t="shared" si="9"/>
        <v>30108.280000000028</v>
      </c>
      <c r="P28" s="324">
        <f t="shared" si="9"/>
        <v>34566.860000000044</v>
      </c>
      <c r="Q28" s="325">
        <f t="shared" si="9"/>
        <v>36323.760000000068</v>
      </c>
      <c r="R28" s="326">
        <f t="shared" si="9"/>
        <v>39575.260000000068</v>
      </c>
      <c r="S28" s="302">
        <f t="shared" si="9"/>
        <v>40199.760000000068</v>
      </c>
    </row>
    <row r="29" spans="1:19" s="31" customFormat="1" ht="15.95" customHeight="1" x14ac:dyDescent="0.2">
      <c r="A29" s="59"/>
      <c r="B29" s="60"/>
      <c r="C29" s="61"/>
      <c r="D29" s="74"/>
      <c r="E29" s="75"/>
      <c r="F29" s="74"/>
      <c r="G29" s="395"/>
      <c r="H29" s="318"/>
      <c r="I29" s="318"/>
      <c r="J29" s="225"/>
      <c r="K29" s="317"/>
      <c r="L29" s="316"/>
      <c r="M29" s="223"/>
      <c r="N29" s="316"/>
      <c r="O29" s="316"/>
      <c r="P29" s="225"/>
      <c r="Q29" s="317"/>
      <c r="R29" s="316"/>
      <c r="S29" s="222"/>
    </row>
    <row r="30" spans="1:19" s="31" customFormat="1" ht="15.95" hidden="1" customHeight="1" outlineLevel="1" x14ac:dyDescent="0.2">
      <c r="A30" s="66" t="s">
        <v>14</v>
      </c>
      <c r="B30" s="46" t="s">
        <v>15</v>
      </c>
      <c r="C30" s="47" t="s">
        <v>102</v>
      </c>
      <c r="D30" s="56" t="s">
        <v>103</v>
      </c>
      <c r="E30" s="49"/>
      <c r="F30" s="50"/>
      <c r="G30" s="411">
        <v>2254508.17</v>
      </c>
      <c r="H30" s="315">
        <v>2254508.17</v>
      </c>
      <c r="I30" s="315">
        <v>2254508.17</v>
      </c>
      <c r="J30" s="315">
        <v>2254508.17</v>
      </c>
      <c r="K30" s="335">
        <v>2254508.17</v>
      </c>
      <c r="L30" s="336">
        <v>2254508.17</v>
      </c>
      <c r="M30" s="334">
        <v>2254508.17</v>
      </c>
      <c r="N30" s="335">
        <v>2254508.17</v>
      </c>
      <c r="O30" s="336">
        <v>2254508.17</v>
      </c>
      <c r="P30" s="334">
        <v>2254508.17</v>
      </c>
      <c r="Q30" s="335">
        <v>2254508.17</v>
      </c>
      <c r="R30" s="336">
        <v>2254508.17</v>
      </c>
      <c r="S30" s="221">
        <v>2254508.17</v>
      </c>
    </row>
    <row r="31" spans="1:19" s="31" customFormat="1" ht="15.95" hidden="1" customHeight="1" outlineLevel="1" x14ac:dyDescent="0.2">
      <c r="A31" s="66"/>
      <c r="B31" s="46" t="s">
        <v>15</v>
      </c>
      <c r="C31" s="47" t="s">
        <v>99</v>
      </c>
      <c r="D31" s="68" t="s">
        <v>90</v>
      </c>
      <c r="E31" s="53">
        <v>43070</v>
      </c>
      <c r="F31" s="54" t="s">
        <v>91</v>
      </c>
      <c r="G31" s="393">
        <v>-2254508.17</v>
      </c>
      <c r="H31" s="220">
        <f>G31</f>
        <v>-2254508.17</v>
      </c>
      <c r="I31" s="220">
        <f>H31</f>
        <v>-2254508.17</v>
      </c>
      <c r="J31" s="220">
        <f>H31</f>
        <v>-2254508.17</v>
      </c>
      <c r="K31" s="322">
        <f t="shared" ref="K31:S31" si="10">J31</f>
        <v>-2254508.17</v>
      </c>
      <c r="L31" s="220">
        <f t="shared" si="10"/>
        <v>-2254508.17</v>
      </c>
      <c r="M31" s="321">
        <f t="shared" si="10"/>
        <v>-2254508.17</v>
      </c>
      <c r="N31" s="322">
        <f t="shared" si="10"/>
        <v>-2254508.17</v>
      </c>
      <c r="O31" s="220">
        <f t="shared" si="10"/>
        <v>-2254508.17</v>
      </c>
      <c r="P31" s="321">
        <f t="shared" si="10"/>
        <v>-2254508.17</v>
      </c>
      <c r="Q31" s="322">
        <f t="shared" si="10"/>
        <v>-2254508.17</v>
      </c>
      <c r="R31" s="220">
        <f t="shared" si="10"/>
        <v>-2254508.17</v>
      </c>
      <c r="S31" s="320">
        <f t="shared" si="10"/>
        <v>-2254508.17</v>
      </c>
    </row>
    <row r="32" spans="1:19" s="31" customFormat="1" ht="15.95" hidden="1" customHeight="1" outlineLevel="1" x14ac:dyDescent="0.2">
      <c r="A32" s="69"/>
      <c r="B32" s="70"/>
      <c r="C32" s="83" t="s">
        <v>16</v>
      </c>
      <c r="D32" s="84"/>
      <c r="E32" s="85"/>
      <c r="F32" s="84"/>
      <c r="G32" s="388">
        <f t="shared" ref="G32" si="11">SUM(G30:G31)</f>
        <v>0</v>
      </c>
      <c r="H32" s="326">
        <f t="shared" ref="H32:S32" si="12">SUM(H30:H31)</f>
        <v>0</v>
      </c>
      <c r="I32" s="326">
        <f t="shared" si="12"/>
        <v>0</v>
      </c>
      <c r="J32" s="326">
        <f t="shared" si="12"/>
        <v>0</v>
      </c>
      <c r="K32" s="325">
        <f t="shared" si="12"/>
        <v>0</v>
      </c>
      <c r="L32" s="326">
        <f t="shared" si="12"/>
        <v>0</v>
      </c>
      <c r="M32" s="324">
        <f t="shared" si="12"/>
        <v>0</v>
      </c>
      <c r="N32" s="326">
        <f t="shared" si="12"/>
        <v>0</v>
      </c>
      <c r="O32" s="326">
        <f t="shared" si="12"/>
        <v>0</v>
      </c>
      <c r="P32" s="326">
        <f t="shared" si="12"/>
        <v>0</v>
      </c>
      <c r="Q32" s="325">
        <f t="shared" si="12"/>
        <v>0</v>
      </c>
      <c r="R32" s="326">
        <f t="shared" si="12"/>
        <v>0</v>
      </c>
      <c r="S32" s="302">
        <f t="shared" si="12"/>
        <v>0</v>
      </c>
    </row>
    <row r="33" spans="1:19" s="31" customFormat="1" ht="15.95" hidden="1" customHeight="1" outlineLevel="1" x14ac:dyDescent="0.2">
      <c r="A33" s="59"/>
      <c r="B33" s="60"/>
      <c r="C33" s="61"/>
      <c r="D33" s="74"/>
      <c r="E33" s="75"/>
      <c r="F33" s="74"/>
      <c r="G33" s="395"/>
      <c r="H33" s="318"/>
      <c r="I33" s="318"/>
      <c r="J33" s="225"/>
      <c r="K33" s="317"/>
      <c r="L33" s="316"/>
      <c r="M33" s="223"/>
      <c r="N33" s="316"/>
      <c r="O33" s="316"/>
      <c r="P33" s="225"/>
      <c r="Q33" s="317"/>
      <c r="R33" s="316"/>
      <c r="S33" s="222"/>
    </row>
    <row r="34" spans="1:19" s="31" customFormat="1" ht="15.95" customHeight="1" collapsed="1" x14ac:dyDescent="0.2">
      <c r="A34" s="66" t="s">
        <v>17</v>
      </c>
      <c r="B34" s="46" t="s">
        <v>18</v>
      </c>
      <c r="C34" s="47" t="s">
        <v>104</v>
      </c>
      <c r="D34" s="626" t="s">
        <v>105</v>
      </c>
      <c r="E34" s="627"/>
      <c r="F34" s="50"/>
      <c r="G34" s="411">
        <v>3062873.71</v>
      </c>
      <c r="H34" s="315">
        <v>3150934.98</v>
      </c>
      <c r="I34" s="315">
        <v>3150934.98</v>
      </c>
      <c r="J34" s="336">
        <v>3192255.14</v>
      </c>
      <c r="K34" s="314">
        <v>3201896.94</v>
      </c>
      <c r="L34" s="315">
        <v>3225317.05</v>
      </c>
      <c r="M34" s="315">
        <v>3229577.8</v>
      </c>
      <c r="N34" s="314">
        <v>3232524.8499999996</v>
      </c>
      <c r="O34" s="315">
        <v>3239493.7099999995</v>
      </c>
      <c r="P34" s="313">
        <v>3296264.4599999995</v>
      </c>
      <c r="Q34" s="315">
        <v>3316554.3799999994</v>
      </c>
      <c r="R34" s="315">
        <v>3318734.7399999993</v>
      </c>
      <c r="S34" s="303">
        <v>3332774.7299999995</v>
      </c>
    </row>
    <row r="35" spans="1:19" s="31" customFormat="1" ht="15.95" customHeight="1" x14ac:dyDescent="0.2">
      <c r="A35" s="86" t="s">
        <v>106</v>
      </c>
      <c r="B35" s="87" t="s">
        <v>18</v>
      </c>
      <c r="C35" s="47" t="s">
        <v>107</v>
      </c>
      <c r="D35" s="626"/>
      <c r="E35" s="627"/>
      <c r="F35" s="50"/>
      <c r="G35" s="411">
        <v>-671885.74</v>
      </c>
      <c r="H35" s="315">
        <f>G35</f>
        <v>-671885.74</v>
      </c>
      <c r="I35" s="315">
        <v>-687498.53</v>
      </c>
      <c r="J35" s="336">
        <f>I35</f>
        <v>-687498.53</v>
      </c>
      <c r="K35" s="314">
        <v>-706727.52</v>
      </c>
      <c r="L35" s="315">
        <v>-706727.52</v>
      </c>
      <c r="M35" s="315">
        <v>-707637.95000000007</v>
      </c>
      <c r="N35" s="314">
        <v>-707637.95000000007</v>
      </c>
      <c r="O35" s="315">
        <v>-708435.51000000013</v>
      </c>
      <c r="P35" s="313">
        <v>-708435.51000000013</v>
      </c>
      <c r="Q35" s="315">
        <v>-714790.09000000008</v>
      </c>
      <c r="R35" s="315">
        <v>-714790.09000000008</v>
      </c>
      <c r="S35" s="303">
        <v>-715288.03</v>
      </c>
    </row>
    <row r="36" spans="1:19" s="31" customFormat="1" ht="15.95" customHeight="1" x14ac:dyDescent="0.2">
      <c r="A36" s="86"/>
      <c r="B36" s="88" t="s">
        <v>18</v>
      </c>
      <c r="C36" s="77" t="s">
        <v>96</v>
      </c>
      <c r="D36" s="78"/>
      <c r="E36" s="79"/>
      <c r="F36" s="80"/>
      <c r="G36" s="371">
        <v>0</v>
      </c>
      <c r="H36" s="311">
        <f>G36</f>
        <v>0</v>
      </c>
      <c r="I36" s="311">
        <f>H36</f>
        <v>0</v>
      </c>
      <c r="J36" s="312">
        <v>-351153.55</v>
      </c>
      <c r="K36" s="309">
        <f t="shared" ref="K36:S37" si="13">J36</f>
        <v>-351153.55</v>
      </c>
      <c r="L36" s="311">
        <f t="shared" si="13"/>
        <v>-351153.55</v>
      </c>
      <c r="M36" s="311">
        <f t="shared" si="13"/>
        <v>-351153.55</v>
      </c>
      <c r="N36" s="309">
        <f t="shared" si="13"/>
        <v>-351153.55</v>
      </c>
      <c r="O36" s="311">
        <f t="shared" si="13"/>
        <v>-351153.55</v>
      </c>
      <c r="P36" s="308">
        <f t="shared" si="13"/>
        <v>-351153.55</v>
      </c>
      <c r="Q36" s="311">
        <f t="shared" si="13"/>
        <v>-351153.55</v>
      </c>
      <c r="R36" s="311">
        <f t="shared" si="13"/>
        <v>-351153.55</v>
      </c>
      <c r="S36" s="451">
        <f t="shared" si="13"/>
        <v>-351153.55</v>
      </c>
    </row>
    <row r="37" spans="1:19" s="31" customFormat="1" ht="15.95" customHeight="1" x14ac:dyDescent="0.2">
      <c r="A37" s="66"/>
      <c r="B37" s="46" t="s">
        <v>18</v>
      </c>
      <c r="C37" s="47" t="s">
        <v>99</v>
      </c>
      <c r="D37" s="68" t="s">
        <v>90</v>
      </c>
      <c r="E37" s="53">
        <v>43070</v>
      </c>
      <c r="F37" s="54" t="s">
        <v>91</v>
      </c>
      <c r="G37" s="374">
        <v>-1579857.19</v>
      </c>
      <c r="H37" s="331">
        <f>G37</f>
        <v>-1579857.19</v>
      </c>
      <c r="I37" s="331">
        <f>H37</f>
        <v>-1579857.19</v>
      </c>
      <c r="J37" s="331">
        <f>I37</f>
        <v>-1579857.19</v>
      </c>
      <c r="K37" s="330">
        <f t="shared" si="13"/>
        <v>-1579857.19</v>
      </c>
      <c r="L37" s="331">
        <f t="shared" si="13"/>
        <v>-1579857.19</v>
      </c>
      <c r="M37" s="331">
        <f t="shared" si="13"/>
        <v>-1579857.19</v>
      </c>
      <c r="N37" s="330">
        <f t="shared" si="13"/>
        <v>-1579857.19</v>
      </c>
      <c r="O37" s="331">
        <f t="shared" si="13"/>
        <v>-1579857.19</v>
      </c>
      <c r="P37" s="329">
        <f t="shared" si="13"/>
        <v>-1579857.19</v>
      </c>
      <c r="Q37" s="331">
        <f t="shared" si="13"/>
        <v>-1579857.19</v>
      </c>
      <c r="R37" s="331">
        <f t="shared" si="13"/>
        <v>-1579857.19</v>
      </c>
      <c r="S37" s="328">
        <f t="shared" si="13"/>
        <v>-1579857.19</v>
      </c>
    </row>
    <row r="38" spans="1:19" s="89" customFormat="1" ht="15.95" customHeight="1" x14ac:dyDescent="0.2">
      <c r="A38" s="69"/>
      <c r="B38" s="70"/>
      <c r="C38" s="83" t="s">
        <v>19</v>
      </c>
      <c r="D38" s="84"/>
      <c r="E38" s="85"/>
      <c r="F38" s="84"/>
      <c r="G38" s="388">
        <f t="shared" ref="G38:S38" si="14">SUM(G34:G37)</f>
        <v>811130.7799999998</v>
      </c>
      <c r="H38" s="326">
        <f t="shared" si="14"/>
        <v>899192.05000000028</v>
      </c>
      <c r="I38" s="326">
        <f t="shared" si="14"/>
        <v>883579.26000000024</v>
      </c>
      <c r="J38" s="326">
        <f t="shared" si="14"/>
        <v>573745.87000000058</v>
      </c>
      <c r="K38" s="325">
        <f t="shared" si="14"/>
        <v>564158.68000000017</v>
      </c>
      <c r="L38" s="326">
        <f t="shared" si="14"/>
        <v>587578.79</v>
      </c>
      <c r="M38" s="324">
        <f t="shared" si="14"/>
        <v>590929.10999999987</v>
      </c>
      <c r="N38" s="326">
        <f t="shared" si="14"/>
        <v>593876.15999999968</v>
      </c>
      <c r="O38" s="326">
        <f t="shared" si="14"/>
        <v>600047.4599999995</v>
      </c>
      <c r="P38" s="326">
        <f t="shared" si="14"/>
        <v>656818.2099999995</v>
      </c>
      <c r="Q38" s="325">
        <f t="shared" si="14"/>
        <v>670753.54999999935</v>
      </c>
      <c r="R38" s="326">
        <f t="shared" si="14"/>
        <v>672933.90999999968</v>
      </c>
      <c r="S38" s="302">
        <f t="shared" si="14"/>
        <v>686475.9599999995</v>
      </c>
    </row>
    <row r="39" spans="1:19" s="31" customFormat="1" ht="15.95" customHeight="1" x14ac:dyDescent="0.2">
      <c r="A39" s="59"/>
      <c r="B39" s="60"/>
      <c r="C39" s="61"/>
      <c r="D39" s="74"/>
      <c r="E39" s="75"/>
      <c r="F39" s="74"/>
      <c r="G39" s="395"/>
      <c r="H39" s="318"/>
      <c r="I39" s="318"/>
      <c r="J39" s="225"/>
      <c r="K39" s="317"/>
      <c r="L39" s="316"/>
      <c r="M39" s="223"/>
      <c r="N39" s="316"/>
      <c r="O39" s="316"/>
      <c r="P39" s="225"/>
      <c r="Q39" s="317"/>
      <c r="R39" s="316"/>
      <c r="S39" s="222"/>
    </row>
    <row r="40" spans="1:19" s="31" customFormat="1" ht="15.95" customHeight="1" x14ac:dyDescent="0.2">
      <c r="A40" s="66" t="s">
        <v>20</v>
      </c>
      <c r="B40" s="46" t="s">
        <v>21</v>
      </c>
      <c r="C40" s="47" t="s">
        <v>108</v>
      </c>
      <c r="D40" s="73" t="s">
        <v>101</v>
      </c>
      <c r="E40" s="49"/>
      <c r="F40" s="50"/>
      <c r="G40" s="411">
        <v>669654.71</v>
      </c>
      <c r="H40" s="315">
        <v>669654.71</v>
      </c>
      <c r="I40" s="315">
        <v>669654.71</v>
      </c>
      <c r="J40" s="315">
        <v>669654.71</v>
      </c>
      <c r="K40" s="314">
        <v>669654.71</v>
      </c>
      <c r="L40" s="315">
        <v>669654.71</v>
      </c>
      <c r="M40" s="313">
        <v>669654.71</v>
      </c>
      <c r="N40" s="314">
        <v>669654.71</v>
      </c>
      <c r="O40" s="315">
        <v>669654.71</v>
      </c>
      <c r="P40" s="313">
        <v>669654.71</v>
      </c>
      <c r="Q40" s="314">
        <v>669654.71</v>
      </c>
      <c r="R40" s="315">
        <v>669654.71</v>
      </c>
      <c r="S40" s="303">
        <v>669654.71</v>
      </c>
    </row>
    <row r="41" spans="1:19" s="31" customFormat="1" ht="15.95" customHeight="1" x14ac:dyDescent="0.2">
      <c r="A41" s="66"/>
      <c r="B41" s="46" t="s">
        <v>21</v>
      </c>
      <c r="C41" s="47" t="s">
        <v>99</v>
      </c>
      <c r="D41" s="73" t="s">
        <v>90</v>
      </c>
      <c r="E41" s="53">
        <v>43070</v>
      </c>
      <c r="F41" s="54" t="s">
        <v>91</v>
      </c>
      <c r="G41" s="393">
        <v>-659654.59</v>
      </c>
      <c r="H41" s="220">
        <f>G41</f>
        <v>-659654.59</v>
      </c>
      <c r="I41" s="220">
        <f t="shared" ref="I41:S41" si="15">H41</f>
        <v>-659654.59</v>
      </c>
      <c r="J41" s="220">
        <f t="shared" si="15"/>
        <v>-659654.59</v>
      </c>
      <c r="K41" s="322">
        <f t="shared" si="15"/>
        <v>-659654.59</v>
      </c>
      <c r="L41" s="220">
        <f t="shared" si="15"/>
        <v>-659654.59</v>
      </c>
      <c r="M41" s="321">
        <f t="shared" si="15"/>
        <v>-659654.59</v>
      </c>
      <c r="N41" s="322">
        <f t="shared" si="15"/>
        <v>-659654.59</v>
      </c>
      <c r="O41" s="220">
        <f t="shared" si="15"/>
        <v>-659654.59</v>
      </c>
      <c r="P41" s="321">
        <f t="shared" si="15"/>
        <v>-659654.59</v>
      </c>
      <c r="Q41" s="322">
        <f t="shared" si="15"/>
        <v>-659654.59</v>
      </c>
      <c r="R41" s="220">
        <f t="shared" si="15"/>
        <v>-659654.59</v>
      </c>
      <c r="S41" s="320">
        <f t="shared" si="15"/>
        <v>-659654.59</v>
      </c>
    </row>
    <row r="42" spans="1:19" s="31" customFormat="1" ht="15.95" customHeight="1" x14ac:dyDescent="0.2">
      <c r="A42" s="69"/>
      <c r="B42" s="70"/>
      <c r="C42" s="83" t="s">
        <v>22</v>
      </c>
      <c r="D42" s="84"/>
      <c r="E42" s="85"/>
      <c r="F42" s="84"/>
      <c r="G42" s="388">
        <f t="shared" ref="G42" si="16">SUM(G40:G41)</f>
        <v>10000.119999999995</v>
      </c>
      <c r="H42" s="326">
        <f t="shared" ref="H42:S42" si="17">SUM(H40:H41)</f>
        <v>10000.119999999995</v>
      </c>
      <c r="I42" s="326">
        <f t="shared" si="17"/>
        <v>10000.119999999995</v>
      </c>
      <c r="J42" s="326">
        <f t="shared" si="17"/>
        <v>10000.119999999995</v>
      </c>
      <c r="K42" s="325">
        <f t="shared" si="17"/>
        <v>10000.119999999995</v>
      </c>
      <c r="L42" s="326">
        <f t="shared" si="17"/>
        <v>10000.119999999995</v>
      </c>
      <c r="M42" s="324">
        <f t="shared" si="17"/>
        <v>10000.119999999995</v>
      </c>
      <c r="N42" s="326">
        <f t="shared" si="17"/>
        <v>10000.119999999995</v>
      </c>
      <c r="O42" s="326">
        <f t="shared" si="17"/>
        <v>10000.119999999995</v>
      </c>
      <c r="P42" s="326">
        <f t="shared" si="17"/>
        <v>10000.119999999995</v>
      </c>
      <c r="Q42" s="325">
        <f t="shared" si="17"/>
        <v>10000.119999999995</v>
      </c>
      <c r="R42" s="326">
        <f t="shared" si="17"/>
        <v>10000.119999999995</v>
      </c>
      <c r="S42" s="302">
        <f t="shared" si="17"/>
        <v>10000.119999999995</v>
      </c>
    </row>
    <row r="43" spans="1:19" s="31" customFormat="1" ht="15.95" customHeight="1" x14ac:dyDescent="0.2">
      <c r="A43" s="59"/>
      <c r="B43" s="60"/>
      <c r="C43" s="61"/>
      <c r="D43" s="74"/>
      <c r="E43" s="75"/>
      <c r="F43" s="74"/>
      <c r="G43" s="395"/>
      <c r="H43" s="318"/>
      <c r="I43" s="318"/>
      <c r="J43" s="225"/>
      <c r="K43" s="317"/>
      <c r="L43" s="316"/>
      <c r="M43" s="223"/>
      <c r="N43" s="316"/>
      <c r="O43" s="316"/>
      <c r="P43" s="225"/>
      <c r="Q43" s="317"/>
      <c r="R43" s="316"/>
      <c r="S43" s="222"/>
    </row>
    <row r="44" spans="1:19" s="31" customFormat="1" ht="15.95" customHeight="1" x14ac:dyDescent="0.2">
      <c r="A44" s="66" t="s">
        <v>23</v>
      </c>
      <c r="B44" s="46" t="s">
        <v>24</v>
      </c>
      <c r="C44" s="47" t="s">
        <v>109</v>
      </c>
      <c r="D44" s="90" t="s">
        <v>110</v>
      </c>
      <c r="E44" s="49"/>
      <c r="F44" s="50"/>
      <c r="G44" s="411">
        <v>226423.26</v>
      </c>
      <c r="H44" s="301">
        <v>226423.26</v>
      </c>
      <c r="I44" s="301">
        <v>226423.26</v>
      </c>
      <c r="J44" s="301">
        <v>226423.26</v>
      </c>
      <c r="K44" s="231">
        <v>226423.26</v>
      </c>
      <c r="L44" s="301">
        <v>226423.26</v>
      </c>
      <c r="M44" s="300">
        <v>226423.26</v>
      </c>
      <c r="N44" s="231">
        <v>226423.26</v>
      </c>
      <c r="O44" s="301">
        <v>226423.26</v>
      </c>
      <c r="P44" s="300">
        <v>226423.26</v>
      </c>
      <c r="Q44" s="231">
        <v>226423.26</v>
      </c>
      <c r="R44" s="301">
        <v>226423.26</v>
      </c>
      <c r="S44" s="299">
        <v>226423.26</v>
      </c>
    </row>
    <row r="45" spans="1:19" s="31" customFormat="1" ht="15.95" customHeight="1" x14ac:dyDescent="0.2">
      <c r="A45" s="66"/>
      <c r="B45" s="46" t="s">
        <v>24</v>
      </c>
      <c r="C45" s="47" t="s">
        <v>99</v>
      </c>
      <c r="D45" s="91" t="s">
        <v>90</v>
      </c>
      <c r="E45" s="53">
        <v>43070</v>
      </c>
      <c r="F45" s="54" t="s">
        <v>91</v>
      </c>
      <c r="G45" s="393">
        <v>-224879.76</v>
      </c>
      <c r="H45" s="220">
        <f>G45</f>
        <v>-224879.76</v>
      </c>
      <c r="I45" s="220">
        <f t="shared" ref="I45:S45" si="18">H45</f>
        <v>-224879.76</v>
      </c>
      <c r="J45" s="220">
        <f t="shared" si="18"/>
        <v>-224879.76</v>
      </c>
      <c r="K45" s="322">
        <f t="shared" si="18"/>
        <v>-224879.76</v>
      </c>
      <c r="L45" s="220">
        <f t="shared" si="18"/>
        <v>-224879.76</v>
      </c>
      <c r="M45" s="321">
        <f t="shared" si="18"/>
        <v>-224879.76</v>
      </c>
      <c r="N45" s="322">
        <f t="shared" si="18"/>
        <v>-224879.76</v>
      </c>
      <c r="O45" s="220">
        <f t="shared" si="18"/>
        <v>-224879.76</v>
      </c>
      <c r="P45" s="321">
        <f t="shared" si="18"/>
        <v>-224879.76</v>
      </c>
      <c r="Q45" s="322">
        <f t="shared" si="18"/>
        <v>-224879.76</v>
      </c>
      <c r="R45" s="220">
        <f t="shared" si="18"/>
        <v>-224879.76</v>
      </c>
      <c r="S45" s="320">
        <f t="shared" si="18"/>
        <v>-224879.76</v>
      </c>
    </row>
    <row r="46" spans="1:19" s="31" customFormat="1" ht="15.95" customHeight="1" x14ac:dyDescent="0.2">
      <c r="A46" s="69"/>
      <c r="B46" s="70"/>
      <c r="C46" s="83" t="s">
        <v>25</v>
      </c>
      <c r="D46" s="84"/>
      <c r="E46" s="85"/>
      <c r="F46" s="84"/>
      <c r="G46" s="388">
        <f>SUM(G44:G45)</f>
        <v>1543.5</v>
      </c>
      <c r="H46" s="326">
        <f t="shared" ref="H46:S46" si="19">SUM(H44:H45)</f>
        <v>1543.5</v>
      </c>
      <c r="I46" s="326">
        <f t="shared" si="19"/>
        <v>1543.5</v>
      </c>
      <c r="J46" s="326">
        <f t="shared" si="19"/>
        <v>1543.5</v>
      </c>
      <c r="K46" s="325">
        <f t="shared" si="19"/>
        <v>1543.5</v>
      </c>
      <c r="L46" s="326">
        <f t="shared" si="19"/>
        <v>1543.5</v>
      </c>
      <c r="M46" s="324">
        <f t="shared" si="19"/>
        <v>1543.5</v>
      </c>
      <c r="N46" s="325">
        <f t="shared" si="19"/>
        <v>1543.5</v>
      </c>
      <c r="O46" s="326">
        <f t="shared" si="19"/>
        <v>1543.5</v>
      </c>
      <c r="P46" s="324">
        <f t="shared" si="19"/>
        <v>1543.5</v>
      </c>
      <c r="Q46" s="325">
        <f t="shared" si="19"/>
        <v>1543.5</v>
      </c>
      <c r="R46" s="326">
        <f t="shared" si="19"/>
        <v>1543.5</v>
      </c>
      <c r="S46" s="302">
        <f t="shared" si="19"/>
        <v>1543.5</v>
      </c>
    </row>
    <row r="47" spans="1:19" s="31" customFormat="1" ht="15.95" customHeight="1" x14ac:dyDescent="0.2">
      <c r="A47" s="59"/>
      <c r="B47" s="60"/>
      <c r="C47" s="61"/>
      <c r="D47" s="74"/>
      <c r="E47" s="75"/>
      <c r="F47" s="74"/>
      <c r="G47" s="395"/>
      <c r="H47" s="318"/>
      <c r="I47" s="318"/>
      <c r="J47" s="225"/>
      <c r="K47" s="317"/>
      <c r="L47" s="316"/>
      <c r="M47" s="223"/>
      <c r="N47" s="316"/>
      <c r="O47" s="316"/>
      <c r="P47" s="225"/>
      <c r="Q47" s="317"/>
      <c r="R47" s="316"/>
      <c r="S47" s="222"/>
    </row>
    <row r="48" spans="1:19" s="31" customFormat="1" ht="15.95" hidden="1" customHeight="1" outlineLevel="1" x14ac:dyDescent="0.2">
      <c r="A48" s="66">
        <v>18601130</v>
      </c>
      <c r="B48" s="46" t="s">
        <v>26</v>
      </c>
      <c r="C48" s="47" t="s">
        <v>111</v>
      </c>
      <c r="D48" s="90" t="s">
        <v>112</v>
      </c>
      <c r="E48" s="49"/>
      <c r="F48" s="50"/>
      <c r="G48" s="411">
        <v>400495.47</v>
      </c>
      <c r="H48" s="301">
        <v>400495.47</v>
      </c>
      <c r="I48" s="301">
        <v>400495.47</v>
      </c>
      <c r="J48" s="301">
        <v>400495.47</v>
      </c>
      <c r="K48" s="231">
        <v>400495.47</v>
      </c>
      <c r="L48" s="301">
        <v>400495.47</v>
      </c>
      <c r="M48" s="300">
        <v>400495.47</v>
      </c>
      <c r="N48" s="231">
        <v>400495.47</v>
      </c>
      <c r="O48" s="301">
        <v>400495.47</v>
      </c>
      <c r="P48" s="300">
        <v>400495.47</v>
      </c>
      <c r="Q48" s="231">
        <v>400495.47</v>
      </c>
      <c r="R48" s="301">
        <v>400495.47</v>
      </c>
      <c r="S48" s="299">
        <v>400495.47</v>
      </c>
    </row>
    <row r="49" spans="1:19" s="31" customFormat="1" ht="15.95" hidden="1" customHeight="1" outlineLevel="1" x14ac:dyDescent="0.2">
      <c r="A49" s="66"/>
      <c r="B49" s="46" t="s">
        <v>26</v>
      </c>
      <c r="C49" s="47" t="s">
        <v>99</v>
      </c>
      <c r="D49" s="52" t="s">
        <v>90</v>
      </c>
      <c r="E49" s="53">
        <v>43070</v>
      </c>
      <c r="F49" s="54" t="s">
        <v>91</v>
      </c>
      <c r="G49" s="374">
        <v>-400495.47</v>
      </c>
      <c r="H49" s="331">
        <f>G49</f>
        <v>-400495.47</v>
      </c>
      <c r="I49" s="331">
        <f t="shared" ref="I49:S49" si="20">H49</f>
        <v>-400495.47</v>
      </c>
      <c r="J49" s="331">
        <f t="shared" si="20"/>
        <v>-400495.47</v>
      </c>
      <c r="K49" s="330">
        <f t="shared" si="20"/>
        <v>-400495.47</v>
      </c>
      <c r="L49" s="331">
        <f t="shared" si="20"/>
        <v>-400495.47</v>
      </c>
      <c r="M49" s="329">
        <f t="shared" si="20"/>
        <v>-400495.47</v>
      </c>
      <c r="N49" s="330">
        <f t="shared" si="20"/>
        <v>-400495.47</v>
      </c>
      <c r="O49" s="331">
        <f t="shared" si="20"/>
        <v>-400495.47</v>
      </c>
      <c r="P49" s="329">
        <f t="shared" si="20"/>
        <v>-400495.47</v>
      </c>
      <c r="Q49" s="330">
        <f t="shared" si="20"/>
        <v>-400495.47</v>
      </c>
      <c r="R49" s="331">
        <f t="shared" si="20"/>
        <v>-400495.47</v>
      </c>
      <c r="S49" s="328">
        <f t="shared" si="20"/>
        <v>-400495.47</v>
      </c>
    </row>
    <row r="50" spans="1:19" s="31" customFormat="1" ht="15.95" hidden="1" customHeight="1" outlineLevel="1" x14ac:dyDescent="0.2">
      <c r="A50" s="66"/>
      <c r="B50" s="46"/>
      <c r="C50" s="92" t="s">
        <v>27</v>
      </c>
      <c r="D50" s="81"/>
      <c r="E50" s="82"/>
      <c r="F50" s="84"/>
      <c r="G50" s="388">
        <f t="shared" ref="G50" si="21">SUM(G48:G49)</f>
        <v>0</v>
      </c>
      <c r="H50" s="326">
        <f t="shared" ref="H50:S50" si="22">SUM(H48:H49)</f>
        <v>0</v>
      </c>
      <c r="I50" s="326">
        <f t="shared" si="22"/>
        <v>0</v>
      </c>
      <c r="J50" s="326">
        <f t="shared" si="22"/>
        <v>0</v>
      </c>
      <c r="K50" s="325">
        <f t="shared" si="22"/>
        <v>0</v>
      </c>
      <c r="L50" s="326">
        <f t="shared" si="22"/>
        <v>0</v>
      </c>
      <c r="M50" s="324">
        <f t="shared" si="22"/>
        <v>0</v>
      </c>
      <c r="N50" s="325">
        <f t="shared" si="22"/>
        <v>0</v>
      </c>
      <c r="O50" s="326">
        <f t="shared" si="22"/>
        <v>0</v>
      </c>
      <c r="P50" s="324">
        <f t="shared" si="22"/>
        <v>0</v>
      </c>
      <c r="Q50" s="325">
        <f t="shared" si="22"/>
        <v>0</v>
      </c>
      <c r="R50" s="326">
        <f t="shared" si="22"/>
        <v>0</v>
      </c>
      <c r="S50" s="302">
        <f t="shared" si="22"/>
        <v>0</v>
      </c>
    </row>
    <row r="51" spans="1:19" s="31" customFormat="1" ht="15.95" hidden="1" customHeight="1" outlineLevel="1" x14ac:dyDescent="0.2">
      <c r="A51" s="59"/>
      <c r="B51" s="60"/>
      <c r="C51" s="61"/>
      <c r="D51" s="74"/>
      <c r="E51" s="93"/>
      <c r="F51" s="62"/>
      <c r="G51" s="395"/>
      <c r="H51" s="298"/>
      <c r="I51" s="297"/>
      <c r="J51" s="225"/>
      <c r="K51" s="296"/>
      <c r="L51" s="295"/>
      <c r="M51" s="294"/>
      <c r="N51" s="316"/>
      <c r="O51" s="316"/>
      <c r="P51" s="225"/>
      <c r="Q51" s="296"/>
      <c r="R51" s="295"/>
      <c r="S51" s="293"/>
    </row>
    <row r="52" spans="1:19" s="31" customFormat="1" ht="15.95" customHeight="1" collapsed="1" x14ac:dyDescent="0.2">
      <c r="A52" s="66" t="s">
        <v>28</v>
      </c>
      <c r="B52" s="46" t="s">
        <v>29</v>
      </c>
      <c r="C52" s="47" t="s">
        <v>113</v>
      </c>
      <c r="D52" s="628" t="s">
        <v>112</v>
      </c>
      <c r="E52" s="630"/>
      <c r="F52" s="94"/>
      <c r="G52" s="292">
        <v>1999240.65</v>
      </c>
      <c r="H52" s="291">
        <v>1999240.65</v>
      </c>
      <c r="I52" s="290">
        <v>1999240.65</v>
      </c>
      <c r="J52" s="336">
        <v>1999240.65</v>
      </c>
      <c r="K52" s="289">
        <v>1999240.65</v>
      </c>
      <c r="L52" s="290">
        <v>1999240.65</v>
      </c>
      <c r="M52" s="290">
        <v>1999240.65</v>
      </c>
      <c r="N52" s="289">
        <f>M52+4686.41</f>
        <v>2003927.0599999998</v>
      </c>
      <c r="O52" s="290">
        <v>2003927.0599999998</v>
      </c>
      <c r="P52" s="290">
        <v>2003927.0599999998</v>
      </c>
      <c r="Q52" s="289">
        <f>P52+1000</f>
        <v>2004927.0599999998</v>
      </c>
      <c r="R52" s="290">
        <v>2004927.0599999998</v>
      </c>
      <c r="S52" s="452">
        <v>2004927.0599999998</v>
      </c>
    </row>
    <row r="53" spans="1:19" s="31" customFormat="1" ht="24" customHeight="1" x14ac:dyDescent="0.2">
      <c r="A53" s="66" t="s">
        <v>114</v>
      </c>
      <c r="B53" s="46" t="s">
        <v>115</v>
      </c>
      <c r="C53" s="47" t="s">
        <v>116</v>
      </c>
      <c r="D53" s="629"/>
      <c r="E53" s="631"/>
      <c r="F53" s="95"/>
      <c r="G53" s="292">
        <v>-105008.2</v>
      </c>
      <c r="H53" s="336">
        <f>G53</f>
        <v>-105008.2</v>
      </c>
      <c r="I53" s="336">
        <f t="shared" ref="I53:S56" si="23">H53</f>
        <v>-105008.2</v>
      </c>
      <c r="J53" s="336">
        <f t="shared" si="23"/>
        <v>-105008.2</v>
      </c>
      <c r="K53" s="335">
        <f t="shared" si="23"/>
        <v>-105008.2</v>
      </c>
      <c r="L53" s="336">
        <f t="shared" si="23"/>
        <v>-105008.2</v>
      </c>
      <c r="M53" s="336">
        <f t="shared" si="23"/>
        <v>-105008.2</v>
      </c>
      <c r="N53" s="335">
        <f t="shared" si="23"/>
        <v>-105008.2</v>
      </c>
      <c r="O53" s="336">
        <f t="shared" si="23"/>
        <v>-105008.2</v>
      </c>
      <c r="P53" s="336">
        <f t="shared" si="23"/>
        <v>-105008.2</v>
      </c>
      <c r="Q53" s="335">
        <f t="shared" si="23"/>
        <v>-105008.2</v>
      </c>
      <c r="R53" s="336">
        <f t="shared" si="23"/>
        <v>-105008.2</v>
      </c>
      <c r="S53" s="221">
        <f t="shared" si="23"/>
        <v>-105008.2</v>
      </c>
    </row>
    <row r="54" spans="1:19" s="89" customFormat="1" ht="18.600000000000001" customHeight="1" x14ac:dyDescent="0.2">
      <c r="A54" s="96"/>
      <c r="B54" s="46" t="s">
        <v>117</v>
      </c>
      <c r="C54" s="97" t="s">
        <v>186</v>
      </c>
      <c r="D54" s="98"/>
      <c r="E54" s="99">
        <v>43344</v>
      </c>
      <c r="F54" s="94"/>
      <c r="G54" s="288">
        <v>0</v>
      </c>
      <c r="H54" s="336">
        <f>G54</f>
        <v>0</v>
      </c>
      <c r="I54" s="336">
        <f t="shared" si="23"/>
        <v>0</v>
      </c>
      <c r="J54" s="336">
        <f t="shared" si="23"/>
        <v>0</v>
      </c>
      <c r="K54" s="335">
        <f>J54</f>
        <v>0</v>
      </c>
      <c r="L54" s="336">
        <f t="shared" si="23"/>
        <v>0</v>
      </c>
      <c r="M54" s="334">
        <f t="shared" si="23"/>
        <v>0</v>
      </c>
      <c r="N54" s="336">
        <f>M54</f>
        <v>0</v>
      </c>
      <c r="O54" s="336">
        <f t="shared" si="23"/>
        <v>0</v>
      </c>
      <c r="P54" s="336">
        <v>-648616.98</v>
      </c>
      <c r="Q54" s="335">
        <v>-1187006.98</v>
      </c>
      <c r="R54" s="336">
        <f t="shared" si="23"/>
        <v>-1187006.98</v>
      </c>
      <c r="S54" s="221">
        <v>-1757319.48</v>
      </c>
    </row>
    <row r="55" spans="1:19" s="31" customFormat="1" ht="15.95" customHeight="1" x14ac:dyDescent="0.2">
      <c r="A55" s="66"/>
      <c r="B55" s="46" t="s">
        <v>29</v>
      </c>
      <c r="C55" s="47" t="s">
        <v>96</v>
      </c>
      <c r="D55" s="100"/>
      <c r="E55" s="101"/>
      <c r="F55" s="102"/>
      <c r="G55" s="292">
        <v>0</v>
      </c>
      <c r="H55" s="336">
        <f>G55</f>
        <v>0</v>
      </c>
      <c r="I55" s="336"/>
      <c r="J55" s="336">
        <v>-49258.14</v>
      </c>
      <c r="K55" s="335">
        <f>J55</f>
        <v>-49258.14</v>
      </c>
      <c r="L55" s="336">
        <f>K55</f>
        <v>-49258.14</v>
      </c>
      <c r="M55" s="336">
        <f>L55</f>
        <v>-49258.14</v>
      </c>
      <c r="N55" s="335">
        <f>M55</f>
        <v>-49258.14</v>
      </c>
      <c r="O55" s="336">
        <f t="shared" si="23"/>
        <v>-49258.14</v>
      </c>
      <c r="P55" s="336">
        <f t="shared" si="23"/>
        <v>-49258.14</v>
      </c>
      <c r="Q55" s="335">
        <f t="shared" si="23"/>
        <v>-49258.14</v>
      </c>
      <c r="R55" s="336">
        <f t="shared" si="23"/>
        <v>-49258.14</v>
      </c>
      <c r="S55" s="221">
        <f t="shared" si="23"/>
        <v>-49258.14</v>
      </c>
    </row>
    <row r="56" spans="1:19" s="31" customFormat="1" ht="15.95" customHeight="1" x14ac:dyDescent="0.2">
      <c r="A56" s="45"/>
      <c r="B56" s="46" t="s">
        <v>29</v>
      </c>
      <c r="C56" s="47" t="s">
        <v>99</v>
      </c>
      <c r="D56" s="52" t="s">
        <v>90</v>
      </c>
      <c r="E56" s="53">
        <v>43070</v>
      </c>
      <c r="F56" s="54" t="s">
        <v>91</v>
      </c>
      <c r="G56" s="287">
        <v>-231698.24</v>
      </c>
      <c r="H56" s="220">
        <f>G56</f>
        <v>-231698.24</v>
      </c>
      <c r="I56" s="220">
        <f t="shared" ref="I56:J56" si="24">H56</f>
        <v>-231698.24</v>
      </c>
      <c r="J56" s="220">
        <f t="shared" si="24"/>
        <v>-231698.24</v>
      </c>
      <c r="K56" s="322">
        <f>J56</f>
        <v>-231698.24</v>
      </c>
      <c r="L56" s="220">
        <f>K56</f>
        <v>-231698.24</v>
      </c>
      <c r="M56" s="220">
        <f>L56</f>
        <v>-231698.24</v>
      </c>
      <c r="N56" s="322">
        <f>M56</f>
        <v>-231698.24</v>
      </c>
      <c r="O56" s="220">
        <f t="shared" si="23"/>
        <v>-231698.24</v>
      </c>
      <c r="P56" s="220">
        <f t="shared" si="23"/>
        <v>-231698.24</v>
      </c>
      <c r="Q56" s="322">
        <f t="shared" si="23"/>
        <v>-231698.24</v>
      </c>
      <c r="R56" s="220">
        <f t="shared" si="23"/>
        <v>-231698.24</v>
      </c>
      <c r="S56" s="320">
        <f t="shared" si="23"/>
        <v>-231698.24</v>
      </c>
    </row>
    <row r="57" spans="1:19" s="31" customFormat="1" ht="15.95" customHeight="1" x14ac:dyDescent="0.2">
      <c r="A57" s="66"/>
      <c r="B57" s="46"/>
      <c r="C57" s="92" t="s">
        <v>30</v>
      </c>
      <c r="D57" s="81"/>
      <c r="E57" s="82"/>
      <c r="F57" s="81"/>
      <c r="G57" s="388">
        <f>SUM(G52:G56)</f>
        <v>1662534.21</v>
      </c>
      <c r="H57" s="307">
        <f>SUM(H52:H56)</f>
        <v>1662534.21</v>
      </c>
      <c r="I57" s="307">
        <f>SUM(I52:I56)</f>
        <v>1662534.21</v>
      </c>
      <c r="J57" s="307">
        <f>SUM(J52:J56)</f>
        <v>1613276.07</v>
      </c>
      <c r="K57" s="305">
        <f t="shared" ref="K57:R57" si="25">SUM(K52:K56)</f>
        <v>1613276.07</v>
      </c>
      <c r="L57" s="307">
        <f t="shared" si="25"/>
        <v>1613276.07</v>
      </c>
      <c r="M57" s="306">
        <f t="shared" si="25"/>
        <v>1613276.07</v>
      </c>
      <c r="N57" s="307">
        <f t="shared" si="25"/>
        <v>1617962.48</v>
      </c>
      <c r="O57" s="307">
        <f t="shared" si="25"/>
        <v>1617962.48</v>
      </c>
      <c r="P57" s="307">
        <f t="shared" si="25"/>
        <v>969345.5</v>
      </c>
      <c r="Q57" s="305">
        <f t="shared" si="25"/>
        <v>431955.49999999988</v>
      </c>
      <c r="R57" s="307">
        <f t="shared" si="25"/>
        <v>431955.49999999988</v>
      </c>
      <c r="S57" s="304">
        <f>SUM(S52:S56)</f>
        <v>-138357.00000000012</v>
      </c>
    </row>
    <row r="58" spans="1:19" s="31" customFormat="1" ht="15.95" customHeight="1" x14ac:dyDescent="0.2">
      <c r="A58" s="59"/>
      <c r="B58" s="60"/>
      <c r="C58" s="61"/>
      <c r="D58" s="74"/>
      <c r="E58" s="75"/>
      <c r="F58" s="74"/>
      <c r="G58" s="286"/>
      <c r="H58" s="318"/>
      <c r="I58" s="318"/>
      <c r="J58" s="225"/>
      <c r="K58" s="285"/>
      <c r="L58" s="219"/>
      <c r="M58" s="284"/>
      <c r="N58" s="316"/>
      <c r="O58" s="316"/>
      <c r="P58" s="225"/>
      <c r="Q58" s="285"/>
      <c r="R58" s="219"/>
      <c r="S58" s="283"/>
    </row>
    <row r="59" spans="1:19" s="31" customFormat="1" ht="15.95" customHeight="1" x14ac:dyDescent="0.2">
      <c r="A59" s="45">
        <v>18601163</v>
      </c>
      <c r="B59" s="46" t="s">
        <v>118</v>
      </c>
      <c r="C59" s="47" t="s">
        <v>119</v>
      </c>
      <c r="D59" s="103" t="s">
        <v>112</v>
      </c>
      <c r="E59" s="104"/>
      <c r="F59" s="54"/>
      <c r="G59" s="282">
        <v>95466.6</v>
      </c>
      <c r="H59" s="315">
        <v>97088.1</v>
      </c>
      <c r="I59" s="315">
        <v>105998.21</v>
      </c>
      <c r="J59" s="315">
        <v>110358.71</v>
      </c>
      <c r="K59" s="314">
        <v>110358.71</v>
      </c>
      <c r="L59" s="315">
        <v>109388.71</v>
      </c>
      <c r="M59" s="313">
        <v>118740.71</v>
      </c>
      <c r="N59" s="315">
        <v>118740.71</v>
      </c>
      <c r="O59" s="315">
        <v>178026.67</v>
      </c>
      <c r="P59" s="315">
        <v>183927.67</v>
      </c>
      <c r="Q59" s="314">
        <v>197892.75</v>
      </c>
      <c r="R59" s="315">
        <v>197892.75</v>
      </c>
      <c r="S59" s="303">
        <v>212724.66</v>
      </c>
    </row>
    <row r="60" spans="1:19" s="31" customFormat="1" ht="15.95" customHeight="1" x14ac:dyDescent="0.2">
      <c r="A60" s="105"/>
      <c r="B60" s="106"/>
      <c r="C60" s="92" t="s">
        <v>120</v>
      </c>
      <c r="D60" s="107"/>
      <c r="E60" s="108"/>
      <c r="F60" s="107"/>
      <c r="G60" s="281">
        <f t="shared" ref="G60" si="26">SUM(G59:G59)</f>
        <v>95466.6</v>
      </c>
      <c r="H60" s="307">
        <f t="shared" ref="H60:S60" si="27">SUM(H59:H59)</f>
        <v>97088.1</v>
      </c>
      <c r="I60" s="307">
        <f t="shared" si="27"/>
        <v>105998.21</v>
      </c>
      <c r="J60" s="307">
        <f t="shared" si="27"/>
        <v>110358.71</v>
      </c>
      <c r="K60" s="305">
        <f t="shared" si="27"/>
        <v>110358.71</v>
      </c>
      <c r="L60" s="307">
        <f t="shared" si="27"/>
        <v>109388.71</v>
      </c>
      <c r="M60" s="306">
        <f t="shared" si="27"/>
        <v>118740.71</v>
      </c>
      <c r="N60" s="307">
        <f t="shared" si="27"/>
        <v>118740.71</v>
      </c>
      <c r="O60" s="307">
        <f t="shared" si="27"/>
        <v>178026.67</v>
      </c>
      <c r="P60" s="307">
        <f t="shared" si="27"/>
        <v>183927.67</v>
      </c>
      <c r="Q60" s="305">
        <f t="shared" si="27"/>
        <v>197892.75</v>
      </c>
      <c r="R60" s="307">
        <f t="shared" si="27"/>
        <v>197892.75</v>
      </c>
      <c r="S60" s="304">
        <f t="shared" si="27"/>
        <v>212724.66</v>
      </c>
    </row>
    <row r="61" spans="1:19" s="31" customFormat="1" ht="15.95" hidden="1" customHeight="1" outlineLevel="1" x14ac:dyDescent="0.2">
      <c r="A61" s="59"/>
      <c r="B61" s="60"/>
      <c r="C61" s="61"/>
      <c r="D61" s="74"/>
      <c r="E61" s="75"/>
      <c r="F61" s="74"/>
      <c r="G61" s="286"/>
      <c r="H61" s="318"/>
      <c r="I61" s="318"/>
      <c r="J61" s="225"/>
      <c r="K61" s="317"/>
      <c r="L61" s="316"/>
      <c r="M61" s="223"/>
      <c r="N61" s="316"/>
      <c r="O61" s="316"/>
      <c r="P61" s="225"/>
      <c r="Q61" s="296"/>
      <c r="R61" s="316"/>
      <c r="S61" s="222"/>
    </row>
    <row r="62" spans="1:19" s="31" customFormat="1" ht="15.95" hidden="1" customHeight="1" outlineLevel="1" x14ac:dyDescent="0.2">
      <c r="A62" s="45" t="s">
        <v>121</v>
      </c>
      <c r="B62" s="46" t="s">
        <v>122</v>
      </c>
      <c r="C62" s="47" t="s">
        <v>123</v>
      </c>
      <c r="D62" s="103" t="s">
        <v>112</v>
      </c>
      <c r="E62" s="109"/>
      <c r="F62" s="54"/>
      <c r="G62" s="280">
        <v>0</v>
      </c>
      <c r="H62" s="315">
        <v>0</v>
      </c>
      <c r="I62" s="315">
        <v>0</v>
      </c>
      <c r="J62" s="315">
        <v>0</v>
      </c>
      <c r="K62" s="314">
        <v>0</v>
      </c>
      <c r="L62" s="315">
        <v>0</v>
      </c>
      <c r="M62" s="313">
        <v>0</v>
      </c>
      <c r="N62" s="315">
        <v>0</v>
      </c>
      <c r="O62" s="315">
        <v>0</v>
      </c>
      <c r="P62" s="315">
        <v>0</v>
      </c>
      <c r="Q62" s="314">
        <v>0</v>
      </c>
      <c r="R62" s="315">
        <v>0</v>
      </c>
      <c r="S62" s="303">
        <v>0</v>
      </c>
    </row>
    <row r="63" spans="1:19" s="31" customFormat="1" ht="15.95" hidden="1" customHeight="1" outlineLevel="1" x14ac:dyDescent="0.2">
      <c r="A63" s="105"/>
      <c r="B63" s="106"/>
      <c r="C63" s="92" t="s">
        <v>124</v>
      </c>
      <c r="D63" s="110"/>
      <c r="E63" s="111"/>
      <c r="F63" s="110"/>
      <c r="G63" s="281">
        <f t="shared" ref="G63:S63" si="28">SUM(G62:G62)</f>
        <v>0</v>
      </c>
      <c r="H63" s="307">
        <f t="shared" si="28"/>
        <v>0</v>
      </c>
      <c r="I63" s="307">
        <f t="shared" si="28"/>
        <v>0</v>
      </c>
      <c r="J63" s="307">
        <f t="shared" si="28"/>
        <v>0</v>
      </c>
      <c r="K63" s="305">
        <f t="shared" si="28"/>
        <v>0</v>
      </c>
      <c r="L63" s="307">
        <f t="shared" si="28"/>
        <v>0</v>
      </c>
      <c r="M63" s="306">
        <f t="shared" si="28"/>
        <v>0</v>
      </c>
      <c r="N63" s="307">
        <f t="shared" si="28"/>
        <v>0</v>
      </c>
      <c r="O63" s="307">
        <f t="shared" si="28"/>
        <v>0</v>
      </c>
      <c r="P63" s="307">
        <f t="shared" si="28"/>
        <v>0</v>
      </c>
      <c r="Q63" s="305">
        <f t="shared" si="28"/>
        <v>0</v>
      </c>
      <c r="R63" s="307">
        <f t="shared" si="28"/>
        <v>0</v>
      </c>
      <c r="S63" s="304">
        <f t="shared" si="28"/>
        <v>0</v>
      </c>
    </row>
    <row r="64" spans="1:19" s="31" customFormat="1" ht="15.95" customHeight="1" collapsed="1" x14ac:dyDescent="0.2">
      <c r="A64" s="59"/>
      <c r="B64" s="60"/>
      <c r="C64" s="61"/>
      <c r="D64" s="74"/>
      <c r="E64" s="75"/>
      <c r="F64" s="74"/>
      <c r="G64" s="286"/>
      <c r="H64" s="318"/>
      <c r="I64" s="318"/>
      <c r="J64" s="225"/>
      <c r="K64" s="285"/>
      <c r="L64" s="219"/>
      <c r="M64" s="284"/>
      <c r="N64" s="316"/>
      <c r="O64" s="316"/>
      <c r="P64" s="225"/>
      <c r="Q64" s="317"/>
      <c r="R64" s="316"/>
      <c r="S64" s="222"/>
    </row>
    <row r="65" spans="1:20" s="31" customFormat="1" ht="15.95" customHeight="1" x14ac:dyDescent="0.2">
      <c r="A65" s="66" t="s">
        <v>31</v>
      </c>
      <c r="B65" s="46" t="s">
        <v>32</v>
      </c>
      <c r="C65" s="47" t="s">
        <v>125</v>
      </c>
      <c r="D65" s="112" t="s">
        <v>98</v>
      </c>
      <c r="E65" s="49"/>
      <c r="F65" s="50"/>
      <c r="G65" s="292">
        <v>695.75</v>
      </c>
      <c r="H65" s="315">
        <v>695.75</v>
      </c>
      <c r="I65" s="315">
        <v>695.75</v>
      </c>
      <c r="J65" s="315">
        <v>695.75</v>
      </c>
      <c r="K65" s="314">
        <v>695.75</v>
      </c>
      <c r="L65" s="315">
        <v>695.75</v>
      </c>
      <c r="M65" s="313">
        <v>695.75</v>
      </c>
      <c r="N65" s="314">
        <v>24170.33</v>
      </c>
      <c r="O65" s="315">
        <v>85047.9</v>
      </c>
      <c r="P65" s="315">
        <v>93239.51</v>
      </c>
      <c r="Q65" s="314">
        <v>95628.849999999991</v>
      </c>
      <c r="R65" s="315">
        <v>98674.459999999992</v>
      </c>
      <c r="S65" s="303">
        <v>99334.659999999989</v>
      </c>
    </row>
    <row r="66" spans="1:20" s="31" customFormat="1" ht="15.95" customHeight="1" x14ac:dyDescent="0.2">
      <c r="A66" s="66"/>
      <c r="B66" s="46"/>
      <c r="C66" s="47" t="s">
        <v>99</v>
      </c>
      <c r="D66" s="52" t="s">
        <v>90</v>
      </c>
      <c r="E66" s="53">
        <v>43070</v>
      </c>
      <c r="F66" s="54" t="s">
        <v>91</v>
      </c>
      <c r="G66" s="287">
        <v>-695.75</v>
      </c>
      <c r="H66" s="220">
        <f>G66</f>
        <v>-695.75</v>
      </c>
      <c r="I66" s="220">
        <f t="shared" ref="I66:S66" si="29">H66</f>
        <v>-695.75</v>
      </c>
      <c r="J66" s="220">
        <f t="shared" si="29"/>
        <v>-695.75</v>
      </c>
      <c r="K66" s="322">
        <f t="shared" si="29"/>
        <v>-695.75</v>
      </c>
      <c r="L66" s="220">
        <f t="shared" si="29"/>
        <v>-695.75</v>
      </c>
      <c r="M66" s="321">
        <f t="shared" si="29"/>
        <v>-695.75</v>
      </c>
      <c r="N66" s="322">
        <f t="shared" si="29"/>
        <v>-695.75</v>
      </c>
      <c r="O66" s="220">
        <f t="shared" si="29"/>
        <v>-695.75</v>
      </c>
      <c r="P66" s="220">
        <f t="shared" si="29"/>
        <v>-695.75</v>
      </c>
      <c r="Q66" s="322">
        <f t="shared" si="29"/>
        <v>-695.75</v>
      </c>
      <c r="R66" s="220">
        <f t="shared" si="29"/>
        <v>-695.75</v>
      </c>
      <c r="S66" s="320">
        <f t="shared" si="29"/>
        <v>-695.75</v>
      </c>
    </row>
    <row r="67" spans="1:20" s="31" customFormat="1" ht="15.95" customHeight="1" x14ac:dyDescent="0.2">
      <c r="A67" s="66"/>
      <c r="B67" s="46"/>
      <c r="C67" s="92" t="s">
        <v>33</v>
      </c>
      <c r="D67" s="81"/>
      <c r="E67" s="82"/>
      <c r="F67" s="81"/>
      <c r="G67" s="281">
        <f t="shared" ref="G67" si="30">SUM(G65:G66)</f>
        <v>0</v>
      </c>
      <c r="H67" s="307">
        <f t="shared" ref="H67:R67" si="31">SUM(H65:H66)</f>
        <v>0</v>
      </c>
      <c r="I67" s="307">
        <f t="shared" si="31"/>
        <v>0</v>
      </c>
      <c r="J67" s="307">
        <f t="shared" si="31"/>
        <v>0</v>
      </c>
      <c r="K67" s="305">
        <f t="shared" si="31"/>
        <v>0</v>
      </c>
      <c r="L67" s="307">
        <f t="shared" si="31"/>
        <v>0</v>
      </c>
      <c r="M67" s="306">
        <f t="shared" si="31"/>
        <v>0</v>
      </c>
      <c r="N67" s="307">
        <f t="shared" si="31"/>
        <v>23474.58</v>
      </c>
      <c r="O67" s="307">
        <f t="shared" si="31"/>
        <v>84352.15</v>
      </c>
      <c r="P67" s="307">
        <f t="shared" si="31"/>
        <v>92543.76</v>
      </c>
      <c r="Q67" s="305">
        <f t="shared" si="31"/>
        <v>94933.099999999991</v>
      </c>
      <c r="R67" s="307">
        <f t="shared" si="31"/>
        <v>97978.709999999992</v>
      </c>
      <c r="S67" s="304">
        <f>SUM(S65:S66)</f>
        <v>98638.909999999989</v>
      </c>
    </row>
    <row r="68" spans="1:20" s="31" customFormat="1" ht="15.95" hidden="1" customHeight="1" outlineLevel="1" x14ac:dyDescent="0.2">
      <c r="A68" s="59"/>
      <c r="B68" s="60"/>
      <c r="C68" s="61"/>
      <c r="D68" s="74"/>
      <c r="E68" s="93"/>
      <c r="F68" s="62"/>
      <c r="G68" s="279"/>
      <c r="H68" s="298"/>
      <c r="I68" s="298"/>
      <c r="J68" s="225"/>
      <c r="K68" s="317"/>
      <c r="L68" s="316"/>
      <c r="M68" s="223"/>
      <c r="N68" s="316"/>
      <c r="O68" s="316"/>
      <c r="P68" s="225"/>
      <c r="Q68" s="285"/>
      <c r="R68" s="316"/>
      <c r="S68" s="222"/>
    </row>
    <row r="69" spans="1:20" s="31" customFormat="1" ht="15.95" hidden="1" customHeight="1" outlineLevel="1" x14ac:dyDescent="0.2">
      <c r="A69" s="66">
        <v>18601129</v>
      </c>
      <c r="B69" s="46" t="s">
        <v>34</v>
      </c>
      <c r="C69" s="47" t="s">
        <v>126</v>
      </c>
      <c r="D69" s="90" t="s">
        <v>112</v>
      </c>
      <c r="E69" s="113">
        <v>2011</v>
      </c>
      <c r="F69" s="114"/>
      <c r="G69" s="292">
        <v>212588.68</v>
      </c>
      <c r="H69" s="315">
        <v>212588.68</v>
      </c>
      <c r="I69" s="315">
        <v>212588.68</v>
      </c>
      <c r="J69" s="315">
        <v>212588.68</v>
      </c>
      <c r="K69" s="314">
        <v>212588.68</v>
      </c>
      <c r="L69" s="315">
        <v>212588.68</v>
      </c>
      <c r="M69" s="313">
        <v>212588.68</v>
      </c>
      <c r="N69" s="314">
        <v>212588.68</v>
      </c>
      <c r="O69" s="315">
        <v>212588.68</v>
      </c>
      <c r="P69" s="313">
        <v>212588.68</v>
      </c>
      <c r="Q69" s="314">
        <v>212588.68</v>
      </c>
      <c r="R69" s="315">
        <v>212588.68</v>
      </c>
      <c r="S69" s="303">
        <v>212588.68</v>
      </c>
    </row>
    <row r="70" spans="1:20" s="31" customFormat="1" ht="15.95" hidden="1" customHeight="1" outlineLevel="1" x14ac:dyDescent="0.2">
      <c r="A70" s="66"/>
      <c r="B70" s="46" t="s">
        <v>34</v>
      </c>
      <c r="C70" s="47" t="s">
        <v>99</v>
      </c>
      <c r="D70" s="52" t="s">
        <v>90</v>
      </c>
      <c r="E70" s="53">
        <v>43070</v>
      </c>
      <c r="F70" s="54" t="s">
        <v>91</v>
      </c>
      <c r="G70" s="287">
        <v>-212588.68</v>
      </c>
      <c r="H70" s="220">
        <f>G70</f>
        <v>-212588.68</v>
      </c>
      <c r="I70" s="220">
        <f t="shared" ref="I70:S70" si="32">H70</f>
        <v>-212588.68</v>
      </c>
      <c r="J70" s="220">
        <f t="shared" si="32"/>
        <v>-212588.68</v>
      </c>
      <c r="K70" s="322">
        <f t="shared" si="32"/>
        <v>-212588.68</v>
      </c>
      <c r="L70" s="220">
        <f t="shared" si="32"/>
        <v>-212588.68</v>
      </c>
      <c r="M70" s="321">
        <f t="shared" si="32"/>
        <v>-212588.68</v>
      </c>
      <c r="N70" s="322">
        <f t="shared" si="32"/>
        <v>-212588.68</v>
      </c>
      <c r="O70" s="220">
        <f t="shared" si="32"/>
        <v>-212588.68</v>
      </c>
      <c r="P70" s="321">
        <f t="shared" si="32"/>
        <v>-212588.68</v>
      </c>
      <c r="Q70" s="322">
        <f t="shared" si="32"/>
        <v>-212588.68</v>
      </c>
      <c r="R70" s="220">
        <f t="shared" si="32"/>
        <v>-212588.68</v>
      </c>
      <c r="S70" s="320">
        <f t="shared" si="32"/>
        <v>-212588.68</v>
      </c>
    </row>
    <row r="71" spans="1:20" s="31" customFormat="1" ht="15.95" hidden="1" customHeight="1" outlineLevel="1" x14ac:dyDescent="0.2">
      <c r="A71" s="66"/>
      <c r="B71" s="46"/>
      <c r="C71" s="92" t="s">
        <v>35</v>
      </c>
      <c r="D71" s="115"/>
      <c r="E71" s="82"/>
      <c r="F71" s="81"/>
      <c r="G71" s="281">
        <f t="shared" ref="G71" si="33">SUM(G69:G70)</f>
        <v>0</v>
      </c>
      <c r="H71" s="307">
        <f t="shared" ref="H71:I71" si="34">SUM(H69:H70)</f>
        <v>0</v>
      </c>
      <c r="I71" s="307">
        <f t="shared" si="34"/>
        <v>0</v>
      </c>
      <c r="J71" s="307">
        <f>SUM(J69:J70)</f>
        <v>0</v>
      </c>
      <c r="K71" s="305">
        <f t="shared" ref="K71:S71" si="35">SUM(K69:K70)</f>
        <v>0</v>
      </c>
      <c r="L71" s="307">
        <f t="shared" si="35"/>
        <v>0</v>
      </c>
      <c r="M71" s="306">
        <f t="shared" si="35"/>
        <v>0</v>
      </c>
      <c r="N71" s="307">
        <f t="shared" si="35"/>
        <v>0</v>
      </c>
      <c r="O71" s="307">
        <f t="shared" si="35"/>
        <v>0</v>
      </c>
      <c r="P71" s="307">
        <f t="shared" si="35"/>
        <v>0</v>
      </c>
      <c r="Q71" s="305">
        <f t="shared" si="35"/>
        <v>0</v>
      </c>
      <c r="R71" s="307">
        <f t="shared" si="35"/>
        <v>0</v>
      </c>
      <c r="S71" s="304">
        <f t="shared" si="35"/>
        <v>0</v>
      </c>
      <c r="T71" s="116"/>
    </row>
    <row r="72" spans="1:20" s="31" customFormat="1" ht="15.95" hidden="1" customHeight="1" outlineLevel="1" x14ac:dyDescent="0.2">
      <c r="A72" s="59"/>
      <c r="B72" s="60"/>
      <c r="C72" s="61"/>
      <c r="D72" s="74"/>
      <c r="E72" s="75"/>
      <c r="F72" s="74"/>
      <c r="G72" s="286"/>
      <c r="H72" s="318"/>
      <c r="I72" s="318"/>
      <c r="J72" s="225"/>
      <c r="K72" s="317"/>
      <c r="L72" s="316"/>
      <c r="M72" s="223"/>
      <c r="N72" s="316"/>
      <c r="O72" s="316"/>
      <c r="P72" s="225"/>
      <c r="Q72" s="317"/>
      <c r="R72" s="316"/>
      <c r="S72" s="222"/>
    </row>
    <row r="73" spans="1:20" s="31" customFormat="1" ht="15.95" hidden="1" customHeight="1" outlineLevel="1" x14ac:dyDescent="0.2">
      <c r="A73" s="45">
        <v>18601151</v>
      </c>
      <c r="B73" s="46" t="s">
        <v>36</v>
      </c>
      <c r="C73" s="47" t="s">
        <v>127</v>
      </c>
      <c r="D73" s="90" t="s">
        <v>112</v>
      </c>
      <c r="E73" s="49">
        <v>2011</v>
      </c>
      <c r="F73" s="50"/>
      <c r="G73" s="292">
        <v>111880.23</v>
      </c>
      <c r="H73" s="315">
        <v>111880.23</v>
      </c>
      <c r="I73" s="315">
        <v>111880.23</v>
      </c>
      <c r="J73" s="315">
        <v>111880.23</v>
      </c>
      <c r="K73" s="314">
        <v>111880.23</v>
      </c>
      <c r="L73" s="315">
        <v>111880.23</v>
      </c>
      <c r="M73" s="313">
        <v>111880.23</v>
      </c>
      <c r="N73" s="314">
        <v>111880.23</v>
      </c>
      <c r="O73" s="315">
        <v>111880.23</v>
      </c>
      <c r="P73" s="313">
        <v>111880.23</v>
      </c>
      <c r="Q73" s="314">
        <v>111880.23</v>
      </c>
      <c r="R73" s="315">
        <v>111880.23</v>
      </c>
      <c r="S73" s="303">
        <v>111880.23</v>
      </c>
    </row>
    <row r="74" spans="1:20" s="31" customFormat="1" ht="15.95" hidden="1" customHeight="1" outlineLevel="1" x14ac:dyDescent="0.2">
      <c r="A74" s="105"/>
      <c r="B74" s="46" t="s">
        <v>36</v>
      </c>
      <c r="C74" s="47" t="s">
        <v>99</v>
      </c>
      <c r="D74" s="52" t="s">
        <v>90</v>
      </c>
      <c r="E74" s="53">
        <v>43070</v>
      </c>
      <c r="F74" s="54" t="s">
        <v>91</v>
      </c>
      <c r="G74" s="287">
        <v>-111880.23</v>
      </c>
      <c r="H74" s="278">
        <f>G74</f>
        <v>-111880.23</v>
      </c>
      <c r="I74" s="278">
        <f>H74</f>
        <v>-111880.23</v>
      </c>
      <c r="J74" s="278">
        <f>I74</f>
        <v>-111880.23</v>
      </c>
      <c r="K74" s="277">
        <f t="shared" ref="K74:S74" si="36">J74</f>
        <v>-111880.23</v>
      </c>
      <c r="L74" s="278">
        <f t="shared" si="36"/>
        <v>-111880.23</v>
      </c>
      <c r="M74" s="276">
        <f t="shared" si="36"/>
        <v>-111880.23</v>
      </c>
      <c r="N74" s="277">
        <f t="shared" si="36"/>
        <v>-111880.23</v>
      </c>
      <c r="O74" s="278">
        <f t="shared" si="36"/>
        <v>-111880.23</v>
      </c>
      <c r="P74" s="276">
        <f t="shared" si="36"/>
        <v>-111880.23</v>
      </c>
      <c r="Q74" s="277">
        <f t="shared" si="36"/>
        <v>-111880.23</v>
      </c>
      <c r="R74" s="278">
        <f t="shared" si="36"/>
        <v>-111880.23</v>
      </c>
      <c r="S74" s="275">
        <f t="shared" si="36"/>
        <v>-111880.23</v>
      </c>
    </row>
    <row r="75" spans="1:20" s="31" customFormat="1" ht="15.95" hidden="1" customHeight="1" outlineLevel="1" x14ac:dyDescent="0.2">
      <c r="A75" s="117"/>
      <c r="B75" s="106"/>
      <c r="C75" s="92" t="s">
        <v>37</v>
      </c>
      <c r="D75" s="115"/>
      <c r="E75" s="82"/>
      <c r="F75" s="81"/>
      <c r="G75" s="281">
        <f t="shared" ref="G75" si="37">SUM(G73:G74)</f>
        <v>0</v>
      </c>
      <c r="H75" s="307">
        <f t="shared" ref="H75:I75" si="38">SUM(H73:H74)</f>
        <v>0</v>
      </c>
      <c r="I75" s="307">
        <f t="shared" si="38"/>
        <v>0</v>
      </c>
      <c r="J75" s="307">
        <f>SUM(J73:J74)</f>
        <v>0</v>
      </c>
      <c r="K75" s="305">
        <f t="shared" ref="K75:S75" si="39">SUM(K73:K74)</f>
        <v>0</v>
      </c>
      <c r="L75" s="307">
        <f t="shared" si="39"/>
        <v>0</v>
      </c>
      <c r="M75" s="306">
        <f t="shared" si="39"/>
        <v>0</v>
      </c>
      <c r="N75" s="307">
        <f t="shared" si="39"/>
        <v>0</v>
      </c>
      <c r="O75" s="307">
        <f t="shared" si="39"/>
        <v>0</v>
      </c>
      <c r="P75" s="307">
        <f t="shared" si="39"/>
        <v>0</v>
      </c>
      <c r="Q75" s="305">
        <f t="shared" si="39"/>
        <v>0</v>
      </c>
      <c r="R75" s="307">
        <f t="shared" si="39"/>
        <v>0</v>
      </c>
      <c r="S75" s="304">
        <f t="shared" si="39"/>
        <v>0</v>
      </c>
    </row>
    <row r="76" spans="1:20" s="31" customFormat="1" ht="15.95" customHeight="1" collapsed="1" x14ac:dyDescent="0.2">
      <c r="A76" s="59"/>
      <c r="B76" s="60"/>
      <c r="C76" s="61"/>
      <c r="D76" s="74"/>
      <c r="E76" s="93"/>
      <c r="F76" s="74"/>
      <c r="G76" s="286"/>
      <c r="H76" s="318"/>
      <c r="I76" s="318"/>
      <c r="J76" s="225"/>
      <c r="K76" s="317"/>
      <c r="L76" s="316"/>
      <c r="M76" s="223"/>
      <c r="N76" s="316"/>
      <c r="O76" s="316"/>
      <c r="P76" s="225"/>
      <c r="Q76" s="317"/>
      <c r="R76" s="316"/>
      <c r="S76" s="222"/>
    </row>
    <row r="77" spans="1:20" s="31" customFormat="1" ht="15.95" customHeight="1" x14ac:dyDescent="0.2">
      <c r="A77" s="105"/>
      <c r="B77" s="46" t="s">
        <v>39</v>
      </c>
      <c r="C77" s="47" t="s">
        <v>40</v>
      </c>
      <c r="D77" s="118" t="s">
        <v>128</v>
      </c>
      <c r="E77" s="119" t="s">
        <v>129</v>
      </c>
      <c r="F77" s="120"/>
      <c r="G77" s="292">
        <v>-4610484.08</v>
      </c>
      <c r="H77" s="274">
        <v>-4610484.08</v>
      </c>
      <c r="I77" s="274">
        <v>-4610484.08</v>
      </c>
      <c r="J77" s="274">
        <v>-4610484.08</v>
      </c>
      <c r="K77" s="273">
        <v>-4610484.08</v>
      </c>
      <c r="L77" s="274">
        <v>-4610484.08</v>
      </c>
      <c r="M77" s="272">
        <v>-4610484.08</v>
      </c>
      <c r="N77" s="274">
        <v>-4610484.08</v>
      </c>
      <c r="O77" s="274">
        <v>-4610484.08</v>
      </c>
      <c r="P77" s="274">
        <v>-4610484.08</v>
      </c>
      <c r="Q77" s="273">
        <v>-4610484.08</v>
      </c>
      <c r="R77" s="274">
        <v>-4610484.08</v>
      </c>
      <c r="S77" s="271">
        <v>-4610484.08</v>
      </c>
    </row>
    <row r="78" spans="1:20" s="31" customFormat="1" ht="15.95" customHeight="1" x14ac:dyDescent="0.2">
      <c r="A78" s="105"/>
      <c r="B78" s="46" t="s">
        <v>39</v>
      </c>
      <c r="C78" s="47" t="s">
        <v>96</v>
      </c>
      <c r="D78" s="121"/>
      <c r="E78" s="122"/>
      <c r="F78" s="123"/>
      <c r="G78" s="280">
        <v>0</v>
      </c>
      <c r="H78" s="270">
        <f>G78</f>
        <v>0</v>
      </c>
      <c r="I78" s="270">
        <f>H78</f>
        <v>0</v>
      </c>
      <c r="J78" s="269">
        <v>438132.55</v>
      </c>
      <c r="K78" s="268">
        <f>J78</f>
        <v>438132.55</v>
      </c>
      <c r="L78" s="270">
        <f>K78</f>
        <v>438132.55</v>
      </c>
      <c r="M78" s="267">
        <v>438132.55</v>
      </c>
      <c r="N78" s="270">
        <f>M78</f>
        <v>438132.55</v>
      </c>
      <c r="O78" s="270">
        <f>N78</f>
        <v>438132.55</v>
      </c>
      <c r="P78" s="269">
        <v>438132.55</v>
      </c>
      <c r="Q78" s="268">
        <f>P78</f>
        <v>438132.55</v>
      </c>
      <c r="R78" s="270">
        <f>Q78</f>
        <v>438132.55</v>
      </c>
      <c r="S78" s="266">
        <v>438132.55</v>
      </c>
    </row>
    <row r="79" spans="1:20" s="31" customFormat="1" ht="15.95" customHeight="1" x14ac:dyDescent="0.2">
      <c r="A79" s="105"/>
      <c r="B79" s="46" t="s">
        <v>39</v>
      </c>
      <c r="C79" s="47" t="s">
        <v>99</v>
      </c>
      <c r="D79" s="52" t="s">
        <v>90</v>
      </c>
      <c r="E79" s="53">
        <v>43070</v>
      </c>
      <c r="F79" s="54" t="s">
        <v>91</v>
      </c>
      <c r="G79" s="282">
        <v>1743761.81</v>
      </c>
      <c r="H79" s="331">
        <v>1743761.81</v>
      </c>
      <c r="I79" s="331">
        <v>1743761.81</v>
      </c>
      <c r="J79" s="331">
        <v>1743761.81</v>
      </c>
      <c r="K79" s="330">
        <v>1743761.81</v>
      </c>
      <c r="L79" s="331">
        <v>1743761.81</v>
      </c>
      <c r="M79" s="329">
        <v>1743761.81</v>
      </c>
      <c r="N79" s="331">
        <v>1743761.81</v>
      </c>
      <c r="O79" s="331">
        <v>1743761.81</v>
      </c>
      <c r="P79" s="331">
        <v>1743761.81</v>
      </c>
      <c r="Q79" s="330">
        <v>1743761.81</v>
      </c>
      <c r="R79" s="331">
        <v>1743761.81</v>
      </c>
      <c r="S79" s="328">
        <v>1743761.81</v>
      </c>
    </row>
    <row r="80" spans="1:20" s="31" customFormat="1" ht="15.95" customHeight="1" x14ac:dyDescent="0.2">
      <c r="A80" s="105"/>
      <c r="B80" s="106"/>
      <c r="C80" s="92" t="s">
        <v>130</v>
      </c>
      <c r="D80" s="118"/>
      <c r="E80" s="111"/>
      <c r="F80" s="110"/>
      <c r="G80" s="265">
        <f t="shared" ref="G80:I80" si="40">SUM(G77:G79)</f>
        <v>-2866722.27</v>
      </c>
      <c r="H80" s="307">
        <f t="shared" si="40"/>
        <v>-2866722.27</v>
      </c>
      <c r="I80" s="307">
        <f t="shared" si="40"/>
        <v>-2866722.27</v>
      </c>
      <c r="J80" s="307">
        <f t="shared" ref="J80:S80" si="41">SUM(J77:J79)</f>
        <v>-2428589.7200000002</v>
      </c>
      <c r="K80" s="305">
        <f t="shared" si="41"/>
        <v>-2428589.7200000002</v>
      </c>
      <c r="L80" s="307">
        <f t="shared" si="41"/>
        <v>-2428589.7200000002</v>
      </c>
      <c r="M80" s="306">
        <f t="shared" si="41"/>
        <v>-2428589.7200000002</v>
      </c>
      <c r="N80" s="307">
        <f t="shared" si="41"/>
        <v>-2428589.7200000002</v>
      </c>
      <c r="O80" s="307">
        <f t="shared" si="41"/>
        <v>-2428589.7200000002</v>
      </c>
      <c r="P80" s="307">
        <f t="shared" si="41"/>
        <v>-2428589.7200000002</v>
      </c>
      <c r="Q80" s="305">
        <f t="shared" si="41"/>
        <v>-2428589.7200000002</v>
      </c>
      <c r="R80" s="307">
        <f t="shared" si="41"/>
        <v>-2428589.7200000002</v>
      </c>
      <c r="S80" s="304">
        <f t="shared" si="41"/>
        <v>-2428589.7200000002</v>
      </c>
    </row>
    <row r="81" spans="1:20" s="31" customFormat="1" ht="15.95" customHeight="1" x14ac:dyDescent="0.2">
      <c r="A81" s="59"/>
      <c r="B81" s="60"/>
      <c r="C81" s="61"/>
      <c r="D81" s="74"/>
      <c r="E81" s="75"/>
      <c r="F81" s="74"/>
      <c r="G81" s="279"/>
      <c r="H81" s="318"/>
      <c r="I81" s="318"/>
      <c r="J81" s="225"/>
      <c r="K81" s="317"/>
      <c r="L81" s="316"/>
      <c r="M81" s="223"/>
      <c r="N81" s="316"/>
      <c r="O81" s="316"/>
      <c r="P81" s="225"/>
      <c r="Q81" s="317"/>
      <c r="R81" s="316"/>
      <c r="S81" s="222"/>
    </row>
    <row r="82" spans="1:20" s="31" customFormat="1" ht="15.95" customHeight="1" x14ac:dyDescent="0.2">
      <c r="A82" s="105"/>
      <c r="B82" s="47"/>
      <c r="C82" s="124"/>
      <c r="D82" s="121"/>
      <c r="E82" s="125"/>
      <c r="F82" s="121"/>
      <c r="G82" s="288"/>
      <c r="H82" s="269"/>
      <c r="I82" s="269"/>
      <c r="J82" s="269"/>
      <c r="K82" s="264"/>
      <c r="L82" s="269"/>
      <c r="M82" s="267"/>
      <c r="N82" s="269"/>
      <c r="O82" s="269"/>
      <c r="P82" s="269"/>
      <c r="Q82" s="264"/>
      <c r="R82" s="269"/>
      <c r="S82" s="266"/>
    </row>
    <row r="83" spans="1:20" s="31" customFormat="1" ht="15.95" customHeight="1" thickBot="1" x14ac:dyDescent="0.25">
      <c r="A83" s="126"/>
      <c r="B83" s="127"/>
      <c r="C83" s="128" t="s">
        <v>131</v>
      </c>
      <c r="D83" s="121"/>
      <c r="E83" s="125"/>
      <c r="F83" s="129"/>
      <c r="G83" s="263">
        <f t="shared" ref="G83:S83" si="42">G10+G14+G20+G24+G28+G32+G38+G42+G46+G50+G57+G67+G71+G75+G60+G63+G80</f>
        <v>67492.280000000261</v>
      </c>
      <c r="H83" s="262">
        <f t="shared" si="42"/>
        <v>182226.05000000075</v>
      </c>
      <c r="I83" s="262">
        <f t="shared" si="42"/>
        <v>27365.390000000596</v>
      </c>
      <c r="J83" s="262">
        <f t="shared" si="42"/>
        <v>-75397.079999999143</v>
      </c>
      <c r="K83" s="230">
        <f t="shared" si="42"/>
        <v>-107708.91999999946</v>
      </c>
      <c r="L83" s="262">
        <f t="shared" si="42"/>
        <v>-123117.22999999998</v>
      </c>
      <c r="M83" s="261">
        <f t="shared" si="42"/>
        <v>-103104.25</v>
      </c>
      <c r="N83" s="260">
        <f t="shared" si="42"/>
        <v>-97825.210000000428</v>
      </c>
      <c r="O83" s="260">
        <f t="shared" si="42"/>
        <v>39035.41999999946</v>
      </c>
      <c r="P83" s="260">
        <f t="shared" si="42"/>
        <v>-520427.23000000045</v>
      </c>
      <c r="Q83" s="259">
        <f t="shared" si="42"/>
        <v>-1002848.7500000005</v>
      </c>
      <c r="R83" s="260">
        <f t="shared" si="42"/>
        <v>-988318.76000000024</v>
      </c>
      <c r="S83" s="258">
        <f t="shared" si="42"/>
        <v>-1517900.7600000005</v>
      </c>
    </row>
    <row r="84" spans="1:20" s="31" customFormat="1" ht="15.95" customHeight="1" thickTop="1" thickBot="1" x14ac:dyDescent="0.25">
      <c r="A84" s="130"/>
      <c r="B84" s="130"/>
      <c r="C84" s="130"/>
      <c r="D84" s="131"/>
      <c r="E84" s="131"/>
      <c r="F84" s="131"/>
      <c r="G84" s="257"/>
      <c r="H84" s="256"/>
      <c r="I84" s="256"/>
      <c r="J84" s="255"/>
      <c r="K84" s="254"/>
      <c r="L84" s="253"/>
      <c r="M84" s="252"/>
      <c r="N84" s="251"/>
      <c r="O84" s="251"/>
      <c r="P84" s="250"/>
      <c r="Q84" s="249"/>
      <c r="R84" s="251"/>
      <c r="S84" s="248"/>
    </row>
    <row r="85" spans="1:20" s="31" customFormat="1" ht="15.95" customHeight="1" x14ac:dyDescent="0.2">
      <c r="A85" s="132"/>
      <c r="B85" s="89"/>
      <c r="G85" s="247"/>
      <c r="H85" s="247"/>
      <c r="I85" s="247"/>
      <c r="J85" s="247"/>
      <c r="K85" s="246"/>
      <c r="L85" s="247"/>
      <c r="M85" s="247"/>
      <c r="N85" s="247"/>
      <c r="O85" s="247"/>
      <c r="P85" s="247"/>
      <c r="Q85" s="247"/>
      <c r="R85" s="247"/>
      <c r="S85" s="247"/>
    </row>
    <row r="86" spans="1:20" s="31" customFormat="1" ht="15.95" customHeight="1" x14ac:dyDescent="0.2">
      <c r="A86" s="132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  <c r="R86" s="247"/>
      <c r="S86" s="247"/>
    </row>
    <row r="87" spans="1:20" s="31" customFormat="1" ht="15.95" customHeight="1" x14ac:dyDescent="0.25">
      <c r="A87" s="132"/>
      <c r="G87" s="247"/>
      <c r="H87" s="247"/>
      <c r="I87" s="247"/>
      <c r="J87" s="247"/>
      <c r="K87" s="247"/>
      <c r="L87" s="247"/>
      <c r="M87" s="247"/>
      <c r="N87" s="247"/>
      <c r="O87" s="247"/>
      <c r="P87" s="352" t="s">
        <v>183</v>
      </c>
      <c r="Q87" s="247"/>
      <c r="R87" s="247"/>
      <c r="S87" s="247">
        <f>S10+S14+S20+S28+S38+S42+S46+S57+S60+S67</f>
        <v>910688.95999999973</v>
      </c>
    </row>
    <row r="88" spans="1:20" s="31" customFormat="1" ht="15.95" customHeight="1" x14ac:dyDescent="0.35">
      <c r="A88" s="132"/>
      <c r="G88" s="247"/>
      <c r="H88" s="247"/>
      <c r="I88" s="247"/>
      <c r="J88" s="247"/>
      <c r="K88" s="247"/>
      <c r="L88" s="247"/>
      <c r="M88" s="247"/>
      <c r="N88" s="247"/>
      <c r="O88" s="247"/>
      <c r="P88" s="352" t="s">
        <v>173</v>
      </c>
      <c r="Q88" s="247"/>
      <c r="R88" s="247"/>
      <c r="S88" s="245">
        <f>+S80</f>
        <v>-2428589.7200000002</v>
      </c>
    </row>
    <row r="89" spans="1:20" s="31" customFormat="1" ht="15.95" customHeight="1" x14ac:dyDescent="0.25">
      <c r="A89" s="132"/>
      <c r="G89" s="247"/>
      <c r="H89" s="247"/>
      <c r="I89" s="247"/>
      <c r="J89" s="247"/>
      <c r="K89" s="247"/>
      <c r="L89" s="247"/>
      <c r="M89" s="247"/>
      <c r="N89" s="247"/>
      <c r="O89" s="247"/>
      <c r="P89" s="233" t="s">
        <v>184</v>
      </c>
      <c r="Q89" s="247"/>
      <c r="R89" s="247"/>
      <c r="S89" s="247">
        <f>SUM(S87:S88)</f>
        <v>-1517900.7600000005</v>
      </c>
      <c r="T89" s="453">
        <f>S83-S89</f>
        <v>0</v>
      </c>
    </row>
    <row r="90" spans="1:20" s="31" customFormat="1" ht="15.95" customHeight="1" x14ac:dyDescent="0.25">
      <c r="A90" s="132"/>
      <c r="G90" s="247"/>
      <c r="H90" s="247"/>
      <c r="I90" s="247"/>
      <c r="J90" s="247"/>
      <c r="K90" s="247"/>
      <c r="L90" s="247"/>
      <c r="M90" s="247"/>
      <c r="N90" s="247"/>
      <c r="O90" s="247"/>
      <c r="P90" s="351"/>
      <c r="Q90" s="247"/>
      <c r="R90" s="247"/>
      <c r="S90" s="247"/>
    </row>
    <row r="91" spans="1:20" s="31" customFormat="1" ht="15.95" customHeight="1" x14ac:dyDescent="0.2">
      <c r="A91" s="132"/>
      <c r="G91" s="247"/>
      <c r="H91" s="247"/>
      <c r="I91" s="247"/>
      <c r="J91" s="247"/>
      <c r="K91" s="247"/>
      <c r="L91" s="247"/>
      <c r="M91" s="247"/>
      <c r="N91" s="247"/>
      <c r="O91" s="247"/>
      <c r="P91" s="348" t="s">
        <v>180</v>
      </c>
      <c r="Q91" s="247"/>
      <c r="R91" s="247"/>
      <c r="S91" s="244">
        <f>'Future Costs'!H6</f>
        <v>13789750</v>
      </c>
    </row>
    <row r="92" spans="1:20" s="31" customFormat="1" ht="15.95" customHeight="1" x14ac:dyDescent="0.25">
      <c r="A92" s="132"/>
      <c r="G92" s="247"/>
      <c r="H92" s="247"/>
      <c r="I92" s="247"/>
      <c r="J92" s="247"/>
      <c r="K92" s="247"/>
      <c r="L92" s="247"/>
      <c r="M92" s="247"/>
      <c r="N92" s="247"/>
      <c r="O92" s="247"/>
      <c r="P92" s="347" t="s">
        <v>185</v>
      </c>
      <c r="Q92" s="247"/>
      <c r="R92" s="247"/>
      <c r="S92" s="247">
        <f>S87+S91</f>
        <v>14700438.959999999</v>
      </c>
    </row>
    <row r="93" spans="1:20" s="31" customFormat="1" ht="15.95" customHeight="1" thickBot="1" x14ac:dyDescent="0.25">
      <c r="A93" s="132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  <c r="R93" s="247"/>
      <c r="S93" s="247"/>
    </row>
    <row r="94" spans="1:20" s="31" customFormat="1" ht="15.95" customHeight="1" x14ac:dyDescent="0.2">
      <c r="A94" s="132"/>
      <c r="G94" s="247"/>
      <c r="H94" s="247"/>
      <c r="I94" s="247"/>
      <c r="J94" s="247"/>
      <c r="K94" s="247"/>
      <c r="L94" s="247"/>
      <c r="M94" s="247"/>
      <c r="N94" s="247"/>
      <c r="O94" s="247"/>
      <c r="P94" s="344" t="s">
        <v>68</v>
      </c>
      <c r="Q94" s="243"/>
      <c r="R94" s="243"/>
      <c r="S94" s="412">
        <f>S87/S92</f>
        <v>6.1949780035684035E-2</v>
      </c>
    </row>
    <row r="95" spans="1:20" s="31" customFormat="1" ht="15.95" customHeight="1" x14ac:dyDescent="0.35">
      <c r="A95" s="132"/>
      <c r="G95" s="247"/>
      <c r="H95" s="247"/>
      <c r="I95" s="247"/>
      <c r="J95" s="247"/>
      <c r="K95" s="247"/>
      <c r="L95" s="247"/>
      <c r="M95" s="247"/>
      <c r="N95" s="247"/>
      <c r="O95" s="247"/>
      <c r="P95" s="342" t="s">
        <v>169</v>
      </c>
      <c r="Q95" s="218"/>
      <c r="R95" s="218"/>
      <c r="S95" s="242">
        <f>S88</f>
        <v>-2428589.7200000002</v>
      </c>
    </row>
    <row r="96" spans="1:20" s="31" customFormat="1" ht="15.95" customHeight="1" thickBot="1" x14ac:dyDescent="0.3">
      <c r="A96" s="132"/>
      <c r="G96" s="247"/>
      <c r="H96" s="247"/>
      <c r="I96" s="247"/>
      <c r="J96" s="247"/>
      <c r="K96" s="247"/>
      <c r="L96" s="247"/>
      <c r="M96" s="247"/>
      <c r="N96" s="247"/>
      <c r="O96" s="247"/>
      <c r="P96" s="340" t="s">
        <v>181</v>
      </c>
      <c r="Q96" s="241"/>
      <c r="R96" s="241"/>
      <c r="S96" s="617">
        <f>S94*S95</f>
        <v>-150450.59895092351</v>
      </c>
    </row>
    <row r="97" spans="1:19" s="31" customFormat="1" ht="15.95" customHeight="1" x14ac:dyDescent="0.2">
      <c r="A97" s="132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47"/>
      <c r="S97" s="247"/>
    </row>
    <row r="98" spans="1:19" s="31" customFormat="1" ht="15.95" customHeight="1" x14ac:dyDescent="0.2">
      <c r="A98" s="132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  <c r="R98" s="247"/>
      <c r="S98" s="247"/>
    </row>
    <row r="99" spans="1:19" s="31" customFormat="1" ht="15.95" customHeight="1" x14ac:dyDescent="0.2">
      <c r="A99" s="132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  <c r="R99" s="247"/>
      <c r="S99" s="247"/>
    </row>
    <row r="100" spans="1:19" s="31" customFormat="1" ht="15.95" customHeight="1" x14ac:dyDescent="0.2">
      <c r="A100" s="132"/>
      <c r="G100" s="247"/>
      <c r="H100" s="247"/>
      <c r="I100" s="247"/>
      <c r="J100" s="247"/>
      <c r="K100" s="247"/>
      <c r="L100" s="247"/>
      <c r="M100" s="247"/>
      <c r="N100" s="247"/>
      <c r="O100" s="247"/>
      <c r="P100"/>
      <c r="Q100"/>
      <c r="R100"/>
      <c r="S100"/>
    </row>
    <row r="101" spans="1:19" s="31" customFormat="1" ht="15.95" customHeight="1" x14ac:dyDescent="0.2">
      <c r="A101" s="132"/>
      <c r="G101" s="247"/>
      <c r="H101" s="247"/>
      <c r="I101" s="247"/>
      <c r="J101" s="247"/>
      <c r="K101" s="247"/>
      <c r="L101" s="247"/>
      <c r="M101" s="247"/>
      <c r="N101" s="247"/>
      <c r="O101" s="247"/>
      <c r="P101"/>
      <c r="Q101"/>
      <c r="R101"/>
      <c r="S101"/>
    </row>
    <row r="102" spans="1:19" s="31" customFormat="1" ht="15.95" customHeight="1" x14ac:dyDescent="0.2">
      <c r="A102" s="132"/>
      <c r="G102" s="247"/>
      <c r="H102" s="247"/>
      <c r="I102" s="247"/>
      <c r="J102" s="247"/>
      <c r="K102" s="247"/>
      <c r="L102" s="247"/>
      <c r="M102" s="247"/>
      <c r="N102" s="247"/>
      <c r="O102" s="247"/>
      <c r="P102"/>
      <c r="Q102"/>
      <c r="R102"/>
      <c r="S102"/>
    </row>
    <row r="103" spans="1:19" s="31" customFormat="1" ht="15.95" customHeight="1" x14ac:dyDescent="0.2">
      <c r="A103" s="132"/>
      <c r="G103" s="247"/>
      <c r="H103" s="247"/>
      <c r="I103" s="247"/>
      <c r="J103" s="247"/>
      <c r="K103" s="247"/>
      <c r="L103" s="247"/>
      <c r="M103" s="247"/>
      <c r="N103" s="247"/>
      <c r="O103" s="247"/>
      <c r="P103"/>
      <c r="Q103"/>
      <c r="R103"/>
      <c r="S103"/>
    </row>
    <row r="104" spans="1:19" ht="15.75" x14ac:dyDescent="0.25">
      <c r="P104"/>
      <c r="Q104"/>
      <c r="R104"/>
      <c r="S104"/>
    </row>
    <row r="105" spans="1:19" ht="15.75" x14ac:dyDescent="0.25">
      <c r="P105"/>
      <c r="Q105"/>
      <c r="R105"/>
      <c r="S105"/>
    </row>
    <row r="106" spans="1:19" ht="15.75" x14ac:dyDescent="0.25">
      <c r="P106"/>
      <c r="Q106"/>
      <c r="R106"/>
      <c r="S106"/>
    </row>
    <row r="107" spans="1:19" ht="15.75" x14ac:dyDescent="0.25">
      <c r="P107"/>
      <c r="Q107"/>
      <c r="R107"/>
      <c r="S107"/>
    </row>
    <row r="108" spans="1:19" ht="15.75" x14ac:dyDescent="0.25">
      <c r="P108"/>
      <c r="Q108"/>
      <c r="R108"/>
      <c r="S108"/>
    </row>
    <row r="109" spans="1:19" ht="15.75" x14ac:dyDescent="0.25">
      <c r="P109"/>
      <c r="Q109"/>
      <c r="R109"/>
      <c r="S109"/>
    </row>
    <row r="110" spans="1:19" ht="15.75" x14ac:dyDescent="0.25">
      <c r="P110"/>
      <c r="Q110"/>
      <c r="R110"/>
      <c r="S110"/>
    </row>
    <row r="111" spans="1:19" ht="15.75" x14ac:dyDescent="0.25">
      <c r="P111"/>
      <c r="Q111"/>
      <c r="R111"/>
      <c r="S111"/>
    </row>
    <row r="112" spans="1:19" ht="15.75" x14ac:dyDescent="0.25">
      <c r="P112"/>
      <c r="Q112"/>
      <c r="R112"/>
      <c r="S112"/>
    </row>
    <row r="113" spans="16:19" ht="15.75" x14ac:dyDescent="0.25">
      <c r="P113"/>
      <c r="Q113"/>
      <c r="R113"/>
      <c r="S113"/>
    </row>
    <row r="114" spans="16:19" ht="15.75" x14ac:dyDescent="0.25">
      <c r="P114"/>
      <c r="Q114"/>
      <c r="R114"/>
      <c r="S114"/>
    </row>
  </sheetData>
  <mergeCells count="10">
    <mergeCell ref="D34:D35"/>
    <mergeCell ref="E34:E35"/>
    <mergeCell ref="D52:D53"/>
    <mergeCell ref="E52:E53"/>
    <mergeCell ref="H6:J6"/>
    <mergeCell ref="K6:M6"/>
    <mergeCell ref="N6:P6"/>
    <mergeCell ref="Q6:S6"/>
    <mergeCell ref="D16:D17"/>
    <mergeCell ref="E16:E17"/>
  </mergeCells>
  <printOptions horizontalCentered="1"/>
  <pageMargins left="0.2" right="0.2" top="0.5" bottom="0.5" header="0.3" footer="0.3"/>
  <pageSetup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zoomScale="82" zoomScaleNormal="82" workbookViewId="0">
      <pane ySplit="1" topLeftCell="A2" activePane="bottomLeft" state="frozen"/>
      <selection activeCell="H30" sqref="H30"/>
      <selection pane="bottomLeft" activeCell="G5" sqref="G5"/>
    </sheetView>
  </sheetViews>
  <sheetFormatPr defaultColWidth="8.88671875" defaultRowHeight="15" x14ac:dyDescent="0.25"/>
  <cols>
    <col min="1" max="1" width="3.77734375" style="8" customWidth="1"/>
    <col min="2" max="2" width="3.6640625" style="10" customWidth="1"/>
    <col min="3" max="3" width="20.44140625" style="10" customWidth="1"/>
    <col min="4" max="4" width="3.6640625" style="10" customWidth="1"/>
    <col min="5" max="5" width="23" style="10" bestFit="1" customWidth="1"/>
    <col min="6" max="6" width="23.33203125" style="10" customWidth="1"/>
    <col min="7" max="7" width="17.77734375" style="10" bestFit="1" customWidth="1"/>
    <col min="8" max="8" width="19.88671875" style="10" customWidth="1"/>
    <col min="9" max="9" width="14.5546875" style="10" customWidth="1"/>
    <col min="10" max="16384" width="8.88671875" style="10"/>
  </cols>
  <sheetData>
    <row r="1" spans="1:12" ht="34.5" customHeight="1" x14ac:dyDescent="0.3">
      <c r="A1" s="632" t="s">
        <v>73</v>
      </c>
      <c r="B1" s="632"/>
      <c r="C1" s="632"/>
      <c r="D1" s="632"/>
      <c r="E1" s="632"/>
      <c r="F1" s="632"/>
      <c r="G1" s="632"/>
      <c r="H1" s="20"/>
    </row>
    <row r="2" spans="1:12" s="8" customFormat="1" x14ac:dyDescent="0.25">
      <c r="A2" s="15"/>
      <c r="B2" s="16"/>
      <c r="C2" s="17"/>
      <c r="D2" s="16"/>
      <c r="E2" s="14"/>
      <c r="F2" s="14"/>
      <c r="G2" s="14"/>
    </row>
    <row r="3" spans="1:12" s="8" customFormat="1" ht="31.9" customHeight="1" x14ac:dyDescent="0.25">
      <c r="A3" s="15"/>
      <c r="B3" s="16"/>
      <c r="E3" s="11"/>
      <c r="F3" s="25" t="s">
        <v>175</v>
      </c>
      <c r="G3" s="25" t="s">
        <v>176</v>
      </c>
      <c r="H3" s="25" t="s">
        <v>177</v>
      </c>
      <c r="I3" s="26"/>
    </row>
    <row r="4" spans="1:12" s="8" customFormat="1" ht="21.6" customHeight="1" x14ac:dyDescent="0.25">
      <c r="A4" s="15"/>
      <c r="B4" s="16"/>
      <c r="E4" s="11"/>
      <c r="F4" s="214" t="s">
        <v>41</v>
      </c>
      <c r="G4" s="214" t="s">
        <v>3</v>
      </c>
      <c r="H4" s="214" t="s">
        <v>72</v>
      </c>
      <c r="I4" s="11"/>
      <c r="J4" s="11"/>
    </row>
    <row r="5" spans="1:12" s="8" customFormat="1" ht="16.899999999999999" customHeight="1" x14ac:dyDescent="0.25">
      <c r="A5" s="15"/>
      <c r="B5" s="16"/>
      <c r="C5" s="16" t="s">
        <v>63</v>
      </c>
      <c r="D5" s="16"/>
      <c r="E5" s="14"/>
      <c r="F5" s="1">
        <v>42941725</v>
      </c>
      <c r="G5" s="1">
        <v>62121075</v>
      </c>
      <c r="H5" s="1">
        <f>AVERAGE(F5:G5)</f>
        <v>52531400</v>
      </c>
      <c r="I5"/>
      <c r="J5" s="23"/>
    </row>
    <row r="6" spans="1:12" s="11" customFormat="1" ht="16.149999999999999" customHeight="1" x14ac:dyDescent="0.25">
      <c r="A6" s="18"/>
      <c r="B6" s="16"/>
      <c r="C6" s="16" t="s">
        <v>64</v>
      </c>
      <c r="D6" s="16"/>
      <c r="E6" s="2"/>
      <c r="F6" s="21">
        <v>7563000</v>
      </c>
      <c r="G6" s="21">
        <v>20016500</v>
      </c>
      <c r="H6" s="21">
        <f>AVERAGE(F6:G6)</f>
        <v>13789750</v>
      </c>
      <c r="I6"/>
      <c r="J6" s="23"/>
    </row>
    <row r="7" spans="1:12" s="11" customFormat="1" x14ac:dyDescent="0.25">
      <c r="A7" s="18"/>
      <c r="B7" s="16"/>
      <c r="C7" s="18" t="s">
        <v>178</v>
      </c>
      <c r="D7" s="18"/>
      <c r="E7" s="2"/>
      <c r="F7" s="1">
        <f>SUM(F5:F6)</f>
        <v>50504725</v>
      </c>
      <c r="G7" s="1">
        <f>SUM(G5:G6)</f>
        <v>82137575</v>
      </c>
      <c r="H7" s="24">
        <f>SUM(H5:H6)</f>
        <v>66321150</v>
      </c>
      <c r="I7" s="19"/>
    </row>
    <row r="8" spans="1:12" s="11" customFormat="1" ht="15.75" x14ac:dyDescent="0.25">
      <c r="A8" s="18"/>
      <c r="B8" s="16"/>
      <c r="C8"/>
      <c r="D8"/>
      <c r="E8"/>
      <c r="F8" s="7"/>
      <c r="G8" s="1"/>
      <c r="H8" s="1"/>
    </row>
    <row r="9" spans="1:12" s="11" customFormat="1" ht="15.75" x14ac:dyDescent="0.25">
      <c r="A9" s="18"/>
      <c r="B9" s="16"/>
      <c r="C9"/>
      <c r="D9"/>
      <c r="E9"/>
      <c r="F9" s="7"/>
      <c r="G9" s="1"/>
      <c r="H9" s="1"/>
    </row>
    <row r="10" spans="1:12" s="11" customFormat="1" ht="15.75" x14ac:dyDescent="0.25">
      <c r="A10" s="18"/>
      <c r="B10" s="16"/>
      <c r="C10" s="16"/>
      <c r="D10" s="16"/>
      <c r="E10" s="22"/>
      <c r="F10"/>
      <c r="G10"/>
      <c r="H10"/>
      <c r="I10"/>
      <c r="J10"/>
      <c r="K10"/>
      <c r="L10"/>
    </row>
    <row r="11" spans="1:12" s="9" customFormat="1" ht="15.75" x14ac:dyDescent="0.25">
      <c r="A11" s="18"/>
      <c r="B11" s="16"/>
      <c r="C11"/>
      <c r="D11"/>
      <c r="E11"/>
      <c r="F11"/>
      <c r="G11"/>
      <c r="H11"/>
      <c r="I11"/>
      <c r="J11"/>
      <c r="K11"/>
      <c r="L11"/>
    </row>
    <row r="12" spans="1:12" s="9" customFormat="1" ht="15.75" x14ac:dyDescent="0.25">
      <c r="A12" s="18"/>
      <c r="B12" s="16"/>
      <c r="C12"/>
      <c r="D12"/>
      <c r="E12"/>
      <c r="F12"/>
      <c r="G12"/>
      <c r="H12"/>
      <c r="I12"/>
      <c r="J12"/>
      <c r="K12"/>
      <c r="L12"/>
    </row>
    <row r="13" spans="1:12" s="9" customFormat="1" ht="15.75" x14ac:dyDescent="0.25">
      <c r="A13" s="18"/>
      <c r="B13" s="16"/>
      <c r="C13"/>
      <c r="D13"/>
      <c r="E13"/>
      <c r="F13"/>
      <c r="G13"/>
      <c r="H13"/>
      <c r="I13"/>
      <c r="J13"/>
      <c r="K13"/>
      <c r="L13"/>
    </row>
    <row r="14" spans="1:12" s="9" customFormat="1" ht="15.75" x14ac:dyDescent="0.25">
      <c r="A14" s="18"/>
      <c r="B14" s="16"/>
      <c r="C14" s="16"/>
      <c r="D14" s="16"/>
      <c r="E14" s="14"/>
      <c r="F14"/>
      <c r="G14"/>
      <c r="H14"/>
      <c r="I14"/>
      <c r="J14"/>
      <c r="K14"/>
      <c r="L14"/>
    </row>
    <row r="15" spans="1:12" s="9" customFormat="1" ht="15.75" x14ac:dyDescent="0.25">
      <c r="A15" s="18"/>
      <c r="B15" s="16"/>
      <c r="C15" s="16"/>
      <c r="D15" s="16"/>
      <c r="E15" s="14"/>
      <c r="F15"/>
      <c r="G15"/>
      <c r="H15"/>
      <c r="I15"/>
      <c r="J15"/>
      <c r="K15"/>
      <c r="L15"/>
    </row>
    <row r="16" spans="1:12" s="9" customFormat="1" ht="15.75" x14ac:dyDescent="0.25">
      <c r="A16" s="18"/>
      <c r="B16" s="16"/>
      <c r="C16" s="16"/>
      <c r="D16" s="16"/>
      <c r="E16" s="14"/>
      <c r="F16"/>
      <c r="G16"/>
      <c r="H16"/>
      <c r="I16"/>
      <c r="J16"/>
      <c r="K16"/>
      <c r="L16"/>
    </row>
    <row r="17" spans="1:12" s="9" customFormat="1" ht="15.75" x14ac:dyDescent="0.25">
      <c r="A17" s="18"/>
      <c r="B17" s="16"/>
      <c r="C17" s="16"/>
      <c r="D17" s="16"/>
      <c r="E17" s="14"/>
      <c r="F17"/>
      <c r="G17"/>
      <c r="H17"/>
      <c r="I17"/>
      <c r="J17"/>
      <c r="K17"/>
      <c r="L17"/>
    </row>
    <row r="18" spans="1:12" s="9" customFormat="1" ht="15.75" x14ac:dyDescent="0.25">
      <c r="A18" s="18"/>
      <c r="B18" s="16"/>
      <c r="C18" s="16"/>
      <c r="D18" s="16"/>
      <c r="E18" s="14"/>
      <c r="F18"/>
      <c r="G18"/>
      <c r="H18"/>
      <c r="I18"/>
      <c r="J18"/>
      <c r="K18"/>
      <c r="L18"/>
    </row>
    <row r="19" spans="1:12" s="9" customFormat="1" ht="15.75" x14ac:dyDescent="0.25">
      <c r="A19" s="11"/>
      <c r="E19" s="12"/>
      <c r="F19"/>
      <c r="G19"/>
      <c r="H19"/>
      <c r="I19"/>
      <c r="J19"/>
      <c r="K19"/>
      <c r="L19"/>
    </row>
    <row r="20" spans="1:12" s="9" customFormat="1" ht="15.75" x14ac:dyDescent="0.25">
      <c r="A20" s="11"/>
      <c r="E20" s="12"/>
      <c r="F20"/>
      <c r="G20"/>
      <c r="H20"/>
      <c r="I20"/>
      <c r="J20"/>
      <c r="K20"/>
      <c r="L20"/>
    </row>
    <row r="21" spans="1:12" s="11" customFormat="1" ht="15.75" x14ac:dyDescent="0.25">
      <c r="B21" s="9"/>
      <c r="C21" s="9"/>
      <c r="D21" s="9"/>
      <c r="E21" s="12"/>
      <c r="F21"/>
      <c r="G21"/>
      <c r="H21"/>
      <c r="I21"/>
      <c r="J21"/>
      <c r="K21"/>
      <c r="L21"/>
    </row>
    <row r="22" spans="1:12" s="11" customFormat="1" ht="15.75" x14ac:dyDescent="0.25">
      <c r="B22" s="9"/>
      <c r="C22" s="9"/>
      <c r="D22" s="9"/>
      <c r="E22" s="12"/>
      <c r="F22"/>
      <c r="G22"/>
      <c r="H22"/>
      <c r="I22"/>
      <c r="J22"/>
      <c r="K22"/>
      <c r="L22"/>
    </row>
    <row r="23" spans="1:12" s="11" customFormat="1" ht="15.75" x14ac:dyDescent="0.25">
      <c r="B23" s="9"/>
      <c r="C23" s="9"/>
      <c r="D23" s="9"/>
      <c r="E23" s="12"/>
      <c r="F23" s="12"/>
      <c r="G23" s="12"/>
    </row>
    <row r="24" spans="1:12" s="11" customFormat="1" ht="15.75" x14ac:dyDescent="0.25">
      <c r="B24" s="9"/>
      <c r="C24" s="9"/>
      <c r="D24" s="9"/>
      <c r="E24" s="12"/>
      <c r="F24" s="12"/>
      <c r="G24" s="12"/>
    </row>
    <row r="25" spans="1:12" s="11" customFormat="1" ht="15.75" x14ac:dyDescent="0.25">
      <c r="B25" s="9"/>
      <c r="C25" s="9"/>
      <c r="D25" s="9"/>
      <c r="E25" s="12"/>
      <c r="F25" s="12"/>
      <c r="G25" s="12"/>
    </row>
    <row r="26" spans="1:12" s="11" customFormat="1" ht="15.75" x14ac:dyDescent="0.25">
      <c r="B26" s="9"/>
      <c r="C26" s="9"/>
      <c r="D26" s="9"/>
      <c r="E26" s="12"/>
      <c r="F26" s="12"/>
      <c r="G26" s="12"/>
    </row>
    <row r="27" spans="1:12" s="11" customFormat="1" ht="15.75" x14ac:dyDescent="0.25">
      <c r="B27" s="9"/>
      <c r="C27" s="9"/>
      <c r="D27" s="9"/>
      <c r="E27" s="12"/>
      <c r="F27" s="12"/>
      <c r="G27" s="12"/>
    </row>
    <row r="28" spans="1:12" s="11" customFormat="1" ht="15.75" x14ac:dyDescent="0.25">
      <c r="B28" s="9"/>
      <c r="C28" s="9"/>
      <c r="D28" s="9"/>
      <c r="E28" s="12"/>
      <c r="F28" s="12"/>
      <c r="G28" s="12"/>
    </row>
    <row r="29" spans="1:12" s="11" customFormat="1" ht="15.75" x14ac:dyDescent="0.25">
      <c r="B29" s="9"/>
      <c r="C29" s="9"/>
      <c r="D29" s="9"/>
      <c r="E29" s="12"/>
      <c r="F29" s="12"/>
      <c r="G29" s="12"/>
    </row>
    <row r="30" spans="1:12" s="11" customFormat="1" ht="15.75" x14ac:dyDescent="0.25">
      <c r="B30" s="9"/>
      <c r="C30" s="9"/>
      <c r="D30" s="9"/>
      <c r="E30" s="12"/>
      <c r="F30" s="12"/>
      <c r="G30" s="12"/>
    </row>
    <row r="31" spans="1:12" s="11" customFormat="1" ht="15.75" x14ac:dyDescent="0.25">
      <c r="B31" s="9"/>
      <c r="C31" s="9"/>
      <c r="D31" s="9"/>
      <c r="E31" s="12"/>
      <c r="F31" s="12"/>
      <c r="G31" s="12"/>
    </row>
    <row r="32" spans="1:12" s="11" customFormat="1" ht="15.75" x14ac:dyDescent="0.25">
      <c r="B32" s="9"/>
      <c r="C32" s="9"/>
      <c r="D32" s="9"/>
      <c r="E32" s="12"/>
      <c r="F32" s="12"/>
      <c r="G32" s="12"/>
    </row>
    <row r="33" spans="2:7" s="11" customFormat="1" ht="15.75" x14ac:dyDescent="0.25">
      <c r="B33" s="9"/>
      <c r="C33" s="9"/>
      <c r="D33" s="9"/>
      <c r="E33" s="12"/>
      <c r="F33" s="12"/>
      <c r="G33" s="12"/>
    </row>
    <row r="34" spans="2:7" s="11" customFormat="1" ht="15.75" x14ac:dyDescent="0.25">
      <c r="B34" s="9"/>
      <c r="C34" s="9"/>
      <c r="D34" s="9"/>
      <c r="E34" s="12"/>
      <c r="F34" s="12"/>
      <c r="G34" s="12"/>
    </row>
    <row r="35" spans="2:7" s="11" customFormat="1" ht="15.75" x14ac:dyDescent="0.25">
      <c r="B35" s="9"/>
      <c r="C35" s="9"/>
      <c r="D35" s="9"/>
      <c r="E35" s="12"/>
      <c r="F35" s="12"/>
      <c r="G35" s="12"/>
    </row>
    <row r="36" spans="2:7" s="11" customFormat="1" ht="15.75" x14ac:dyDescent="0.25">
      <c r="B36" s="9"/>
      <c r="C36" s="9"/>
      <c r="D36" s="9"/>
      <c r="E36" s="12"/>
      <c r="F36" s="12"/>
      <c r="G36" s="12"/>
    </row>
    <row r="37" spans="2:7" s="11" customFormat="1" ht="15.75" x14ac:dyDescent="0.25">
      <c r="B37" s="9"/>
      <c r="C37" s="9"/>
      <c r="D37" s="9"/>
      <c r="E37" s="12"/>
      <c r="F37" s="12"/>
      <c r="G37" s="12"/>
    </row>
    <row r="38" spans="2:7" s="11" customFormat="1" ht="15.75" x14ac:dyDescent="0.25">
      <c r="B38" s="9"/>
      <c r="C38" s="9"/>
      <c r="D38" s="9"/>
      <c r="E38" s="12"/>
      <c r="F38" s="12"/>
      <c r="G38" s="12"/>
    </row>
    <row r="39" spans="2:7" s="11" customFormat="1" ht="15.75" x14ac:dyDescent="0.25">
      <c r="B39" s="9"/>
      <c r="C39" s="9"/>
      <c r="D39" s="9"/>
      <c r="E39" s="12"/>
      <c r="F39" s="12"/>
      <c r="G39" s="12"/>
    </row>
    <row r="40" spans="2:7" s="11" customFormat="1" ht="15.75" x14ac:dyDescent="0.25">
      <c r="B40" s="9"/>
      <c r="C40" s="9"/>
      <c r="D40" s="9"/>
      <c r="E40" s="12"/>
      <c r="F40" s="12"/>
      <c r="G40" s="12"/>
    </row>
    <row r="41" spans="2:7" s="11" customFormat="1" ht="15.75" x14ac:dyDescent="0.25">
      <c r="B41" s="9"/>
      <c r="C41" s="9"/>
      <c r="D41" s="9"/>
      <c r="E41" s="12"/>
      <c r="F41" s="12"/>
      <c r="G41" s="12"/>
    </row>
    <row r="42" spans="2:7" s="11" customFormat="1" ht="15.75" x14ac:dyDescent="0.25">
      <c r="B42" s="9"/>
      <c r="C42" s="9"/>
      <c r="D42" s="9"/>
      <c r="E42" s="12"/>
      <c r="F42" s="12"/>
      <c r="G42" s="12"/>
    </row>
    <row r="43" spans="2:7" s="11" customFormat="1" ht="15.75" x14ac:dyDescent="0.25">
      <c r="B43" s="9"/>
      <c r="C43" s="9"/>
      <c r="D43" s="9"/>
      <c r="E43" s="12"/>
      <c r="F43" s="12"/>
      <c r="G43" s="12"/>
    </row>
    <row r="44" spans="2:7" s="11" customFormat="1" ht="15.75" x14ac:dyDescent="0.25">
      <c r="B44" s="9"/>
      <c r="C44" s="9"/>
      <c r="D44" s="9"/>
      <c r="E44" s="12"/>
      <c r="F44" s="12"/>
      <c r="G44" s="12"/>
    </row>
    <row r="45" spans="2:7" s="11" customFormat="1" ht="15.75" x14ac:dyDescent="0.25">
      <c r="B45" s="9"/>
      <c r="C45" s="9"/>
      <c r="D45" s="9"/>
      <c r="E45" s="12"/>
      <c r="F45" s="12"/>
      <c r="G45" s="12"/>
    </row>
    <row r="46" spans="2:7" s="11" customFormat="1" ht="15.75" x14ac:dyDescent="0.25">
      <c r="B46" s="9"/>
      <c r="C46" s="9"/>
      <c r="D46" s="9"/>
      <c r="E46" s="12"/>
      <c r="F46" s="12"/>
      <c r="G46" s="12"/>
    </row>
    <row r="47" spans="2:7" s="11" customFormat="1" ht="15.75" x14ac:dyDescent="0.25">
      <c r="B47" s="9"/>
      <c r="C47" s="9"/>
      <c r="D47" s="9"/>
      <c r="E47" s="12"/>
      <c r="F47" s="12"/>
      <c r="G47" s="12"/>
    </row>
    <row r="48" spans="2:7" s="11" customFormat="1" ht="15.75" x14ac:dyDescent="0.25">
      <c r="B48" s="9"/>
      <c r="C48" s="9"/>
      <c r="D48" s="9"/>
      <c r="E48" s="12"/>
      <c r="F48" s="12"/>
      <c r="G48" s="12"/>
    </row>
    <row r="49" spans="2:7" s="11" customFormat="1" ht="15.75" x14ac:dyDescent="0.25">
      <c r="B49" s="9"/>
      <c r="C49" s="9"/>
      <c r="D49" s="9"/>
      <c r="E49" s="12"/>
      <c r="F49" s="12"/>
      <c r="G49" s="12"/>
    </row>
    <row r="50" spans="2:7" s="11" customFormat="1" ht="15.75" x14ac:dyDescent="0.25">
      <c r="B50" s="9"/>
      <c r="C50" s="9"/>
      <c r="D50" s="9"/>
      <c r="E50" s="12"/>
      <c r="F50" s="12"/>
      <c r="G50" s="12"/>
    </row>
    <row r="51" spans="2:7" s="11" customFormat="1" ht="15.75" x14ac:dyDescent="0.25">
      <c r="B51" s="9"/>
      <c r="C51" s="9"/>
      <c r="D51" s="9"/>
      <c r="E51" s="12"/>
      <c r="F51" s="12"/>
      <c r="G51" s="12"/>
    </row>
    <row r="52" spans="2:7" s="11" customFormat="1" ht="15.75" x14ac:dyDescent="0.25">
      <c r="B52" s="9"/>
      <c r="C52" s="9"/>
      <c r="D52" s="9"/>
      <c r="E52" s="12"/>
      <c r="F52" s="12"/>
      <c r="G52" s="12"/>
    </row>
    <row r="53" spans="2:7" s="11" customFormat="1" ht="15.75" x14ac:dyDescent="0.25">
      <c r="B53" s="9"/>
      <c r="C53" s="9"/>
      <c r="D53" s="9"/>
      <c r="E53" s="12"/>
      <c r="F53" s="12"/>
      <c r="G53" s="12"/>
    </row>
    <row r="54" spans="2:7" s="11" customFormat="1" ht="15.75" x14ac:dyDescent="0.25">
      <c r="B54" s="9"/>
      <c r="C54" s="9"/>
      <c r="D54" s="9"/>
      <c r="E54" s="12"/>
      <c r="F54" s="12"/>
      <c r="G54" s="12"/>
    </row>
    <row r="55" spans="2:7" s="11" customFormat="1" ht="15.75" x14ac:dyDescent="0.25">
      <c r="B55" s="9"/>
      <c r="C55" s="9"/>
      <c r="D55" s="9"/>
      <c r="E55" s="12"/>
      <c r="F55" s="12"/>
      <c r="G55" s="12"/>
    </row>
    <row r="56" spans="2:7" s="11" customFormat="1" ht="15.75" x14ac:dyDescent="0.25">
      <c r="B56" s="9"/>
      <c r="C56" s="9"/>
      <c r="D56" s="9"/>
      <c r="E56" s="12"/>
      <c r="F56" s="12"/>
      <c r="G56" s="12"/>
    </row>
    <row r="57" spans="2:7" s="11" customFormat="1" ht="15.75" x14ac:dyDescent="0.25">
      <c r="B57" s="9"/>
      <c r="C57" s="9"/>
      <c r="D57" s="9"/>
      <c r="E57" s="12"/>
      <c r="F57" s="12"/>
      <c r="G57" s="12"/>
    </row>
    <row r="58" spans="2:7" s="11" customFormat="1" ht="15.75" x14ac:dyDescent="0.25">
      <c r="B58" s="9"/>
      <c r="C58" s="9"/>
      <c r="D58" s="9"/>
      <c r="E58" s="12"/>
      <c r="F58" s="12"/>
      <c r="G58" s="12"/>
    </row>
    <row r="59" spans="2:7" s="11" customFormat="1" ht="15.75" x14ac:dyDescent="0.25">
      <c r="B59" s="9"/>
      <c r="C59" s="9"/>
      <c r="D59" s="9"/>
      <c r="E59" s="12"/>
      <c r="F59" s="12"/>
      <c r="G59" s="12"/>
    </row>
    <row r="60" spans="2:7" s="11" customFormat="1" ht="15.75" x14ac:dyDescent="0.25">
      <c r="B60" s="9"/>
      <c r="C60" s="9"/>
      <c r="D60" s="9"/>
      <c r="E60" s="12"/>
      <c r="F60" s="12"/>
      <c r="G60" s="12"/>
    </row>
    <row r="61" spans="2:7" s="11" customFormat="1" ht="15.75" x14ac:dyDescent="0.25">
      <c r="B61" s="9"/>
      <c r="C61" s="9"/>
      <c r="D61" s="9"/>
      <c r="E61" s="12"/>
      <c r="F61" s="12"/>
      <c r="G61" s="12"/>
    </row>
    <row r="62" spans="2:7" s="11" customFormat="1" ht="15.75" x14ac:dyDescent="0.25">
      <c r="B62" s="9"/>
      <c r="C62" s="9"/>
      <c r="D62" s="9"/>
      <c r="E62" s="12"/>
      <c r="F62" s="12"/>
      <c r="G62" s="12"/>
    </row>
    <row r="63" spans="2:7" s="11" customFormat="1" ht="15.75" x14ac:dyDescent="0.25">
      <c r="B63" s="9"/>
      <c r="C63" s="9"/>
      <c r="D63" s="9"/>
      <c r="E63" s="12"/>
      <c r="F63" s="12"/>
      <c r="G63" s="12"/>
    </row>
    <row r="64" spans="2:7" s="11" customFormat="1" ht="15.75" x14ac:dyDescent="0.25">
      <c r="B64" s="9"/>
      <c r="C64" s="9"/>
      <c r="D64" s="9"/>
      <c r="E64" s="12"/>
      <c r="F64" s="12"/>
      <c r="G64" s="12"/>
    </row>
    <row r="65" spans="2:7" s="11" customFormat="1" ht="15.75" x14ac:dyDescent="0.25">
      <c r="B65" s="9"/>
      <c r="C65" s="9"/>
      <c r="D65" s="9"/>
      <c r="E65" s="12"/>
      <c r="F65" s="12"/>
      <c r="G65" s="12"/>
    </row>
    <row r="66" spans="2:7" s="11" customFormat="1" ht="15.75" x14ac:dyDescent="0.25">
      <c r="B66" s="9"/>
      <c r="C66" s="9"/>
      <c r="D66" s="9"/>
      <c r="E66" s="12"/>
      <c r="F66" s="12"/>
      <c r="G66" s="12"/>
    </row>
    <row r="67" spans="2:7" s="11" customFormat="1" ht="15.75" x14ac:dyDescent="0.25">
      <c r="B67" s="9"/>
      <c r="C67" s="9"/>
      <c r="D67" s="9"/>
      <c r="E67" s="12"/>
      <c r="F67" s="12"/>
      <c r="G67" s="12"/>
    </row>
    <row r="68" spans="2:7" s="11" customFormat="1" ht="15.75" x14ac:dyDescent="0.25">
      <c r="B68" s="9"/>
      <c r="C68" s="9"/>
      <c r="D68" s="9"/>
      <c r="E68" s="12"/>
      <c r="F68" s="12"/>
      <c r="G68" s="12"/>
    </row>
    <row r="69" spans="2:7" s="11" customFormat="1" ht="15.75" x14ac:dyDescent="0.25">
      <c r="B69" s="9"/>
      <c r="C69" s="9"/>
      <c r="D69" s="9"/>
      <c r="E69" s="12"/>
      <c r="F69" s="12"/>
      <c r="G69" s="12"/>
    </row>
    <row r="70" spans="2:7" s="11" customFormat="1" ht="15.75" x14ac:dyDescent="0.25">
      <c r="B70" s="9"/>
      <c r="C70" s="9"/>
      <c r="D70" s="9"/>
      <c r="E70" s="12"/>
      <c r="F70" s="12"/>
      <c r="G70" s="12"/>
    </row>
    <row r="71" spans="2:7" s="11" customFormat="1" ht="15.75" x14ac:dyDescent="0.25">
      <c r="B71" s="9"/>
      <c r="C71" s="9"/>
      <c r="D71" s="9"/>
      <c r="E71" s="12"/>
      <c r="F71" s="12"/>
      <c r="G71" s="12"/>
    </row>
    <row r="72" spans="2:7" s="11" customFormat="1" ht="15.75" x14ac:dyDescent="0.25">
      <c r="B72" s="9"/>
      <c r="C72" s="9"/>
      <c r="D72" s="9"/>
      <c r="E72" s="12"/>
      <c r="F72" s="12"/>
      <c r="G72" s="12"/>
    </row>
    <row r="73" spans="2:7" s="11" customFormat="1" ht="15.75" x14ac:dyDescent="0.25">
      <c r="B73" s="9"/>
      <c r="C73" s="9"/>
      <c r="D73" s="9"/>
      <c r="E73" s="12"/>
      <c r="F73" s="12"/>
      <c r="G73" s="12"/>
    </row>
    <row r="74" spans="2:7" s="11" customFormat="1" ht="15.75" x14ac:dyDescent="0.25">
      <c r="B74" s="9"/>
      <c r="C74" s="9"/>
      <c r="D74" s="9"/>
      <c r="E74" s="12"/>
      <c r="F74" s="12"/>
      <c r="G74" s="12"/>
    </row>
    <row r="75" spans="2:7" s="11" customFormat="1" ht="15.75" x14ac:dyDescent="0.25">
      <c r="B75" s="9"/>
      <c r="C75" s="9"/>
      <c r="D75" s="9"/>
      <c r="E75" s="12"/>
      <c r="F75" s="12"/>
      <c r="G75" s="12"/>
    </row>
    <row r="76" spans="2:7" s="11" customFormat="1" ht="15.75" x14ac:dyDescent="0.25">
      <c r="B76" s="9"/>
      <c r="C76" s="9"/>
      <c r="D76" s="9"/>
      <c r="E76" s="12"/>
      <c r="F76" s="12"/>
      <c r="G76" s="12"/>
    </row>
    <row r="77" spans="2:7" s="11" customFormat="1" ht="15.75" x14ac:dyDescent="0.25">
      <c r="B77" s="9"/>
      <c r="C77" s="9"/>
      <c r="D77" s="9"/>
      <c r="E77" s="12"/>
      <c r="F77" s="12"/>
      <c r="G77" s="12"/>
    </row>
    <row r="78" spans="2:7" s="11" customFormat="1" ht="15.75" x14ac:dyDescent="0.25">
      <c r="B78" s="9"/>
      <c r="C78" s="9"/>
      <c r="D78" s="9"/>
      <c r="E78" s="12"/>
      <c r="F78" s="12"/>
      <c r="G78" s="12"/>
    </row>
    <row r="79" spans="2:7" s="11" customFormat="1" ht="15.75" x14ac:dyDescent="0.25">
      <c r="B79" s="9"/>
      <c r="C79" s="9"/>
      <c r="D79" s="9"/>
      <c r="E79" s="12"/>
      <c r="F79" s="12"/>
      <c r="G79" s="12"/>
    </row>
    <row r="80" spans="2:7" s="8" customFormat="1" ht="15.75" x14ac:dyDescent="0.25">
      <c r="B80" s="9"/>
      <c r="C80" s="9"/>
      <c r="D80" s="9"/>
      <c r="E80" s="12"/>
      <c r="F80" s="12"/>
      <c r="G80" s="12"/>
    </row>
    <row r="81" spans="2:7" s="8" customFormat="1" ht="15.75" x14ac:dyDescent="0.25">
      <c r="B81" s="9"/>
      <c r="C81" s="9"/>
      <c r="D81" s="9"/>
      <c r="E81" s="12"/>
      <c r="F81" s="12"/>
      <c r="G81" s="12"/>
    </row>
    <row r="82" spans="2:7" s="8" customFormat="1" ht="15.75" x14ac:dyDescent="0.25">
      <c r="B82" s="9"/>
      <c r="C82" s="9"/>
      <c r="D82" s="9"/>
      <c r="E82" s="12"/>
      <c r="F82" s="12"/>
      <c r="G82" s="12"/>
    </row>
    <row r="83" spans="2:7" s="8" customFormat="1" ht="15.75" x14ac:dyDescent="0.25">
      <c r="B83" s="9"/>
      <c r="C83" s="10"/>
      <c r="D83" s="9"/>
      <c r="E83" s="12"/>
      <c r="F83" s="12"/>
      <c r="G83" s="12"/>
    </row>
    <row r="84" spans="2:7" s="8" customFormat="1" ht="15.75" x14ac:dyDescent="0.25">
      <c r="B84" s="10"/>
      <c r="C84" s="10"/>
      <c r="D84" s="10"/>
      <c r="E84" s="13"/>
      <c r="F84" s="13"/>
      <c r="G84" s="13"/>
    </row>
    <row r="85" spans="2:7" ht="15.75" x14ac:dyDescent="0.25">
      <c r="E85" s="13"/>
      <c r="F85" s="13"/>
      <c r="G85" s="13"/>
    </row>
    <row r="86" spans="2:7" ht="15.75" x14ac:dyDescent="0.25">
      <c r="E86" s="13"/>
      <c r="F86" s="13"/>
      <c r="G86" s="13"/>
    </row>
    <row r="87" spans="2:7" ht="15.75" x14ac:dyDescent="0.25">
      <c r="E87" s="13"/>
      <c r="F87" s="13"/>
      <c r="G87" s="13"/>
    </row>
    <row r="88" spans="2:7" ht="15.75" x14ac:dyDescent="0.25">
      <c r="E88" s="13"/>
      <c r="F88" s="13"/>
      <c r="G88" s="13"/>
    </row>
    <row r="89" spans="2:7" ht="15.75" x14ac:dyDescent="0.25">
      <c r="E89" s="13"/>
      <c r="F89" s="13"/>
      <c r="G89" s="13"/>
    </row>
  </sheetData>
  <mergeCells count="1">
    <mergeCell ref="A1:G1"/>
  </mergeCells>
  <printOptions headings="1" gridLines="1"/>
  <pageMargins left="0" right="0.2" top="0" bottom="0" header="0" footer="0"/>
  <pageSetup scale="80" fitToHeight="0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5"/>
  <sheetViews>
    <sheetView workbookViewId="0">
      <selection activeCell="C17" sqref="C17"/>
    </sheetView>
  </sheetViews>
  <sheetFormatPr defaultColWidth="8.88671875" defaultRowHeight="15" x14ac:dyDescent="0.25"/>
  <cols>
    <col min="1" max="1" width="5.44140625" style="540" bestFit="1" customWidth="1"/>
    <col min="2" max="2" width="62.33203125" style="540" customWidth="1"/>
    <col min="3" max="3" width="14.33203125" style="540" bestFit="1" customWidth="1"/>
    <col min="4" max="4" width="13.6640625" style="540" bestFit="1" customWidth="1"/>
    <col min="5" max="5" width="16.77734375" style="540" customWidth="1"/>
    <col min="6" max="6" width="18.44140625" style="540" bestFit="1" customWidth="1"/>
    <col min="7" max="7" width="18.44140625" style="540" customWidth="1"/>
    <col min="8" max="8" width="8.44140625" style="540" customWidth="1"/>
    <col min="9" max="251" width="8.88671875" style="540"/>
    <col min="252" max="252" width="5.44140625" style="540" bestFit="1" customWidth="1"/>
    <col min="253" max="253" width="69.44140625" style="540" customWidth="1"/>
    <col min="254" max="254" width="12.88671875" style="540" bestFit="1" customWidth="1"/>
    <col min="255" max="255" width="13.109375" style="540" customWidth="1"/>
    <col min="256" max="256" width="12.6640625" style="540" customWidth="1"/>
    <col min="257" max="257" width="13.5546875" style="540" customWidth="1"/>
    <col min="258" max="507" width="8.88671875" style="540"/>
    <col min="508" max="508" width="5.44140625" style="540" bestFit="1" customWidth="1"/>
    <col min="509" max="509" width="69.44140625" style="540" customWidth="1"/>
    <col min="510" max="510" width="12.88671875" style="540" bestFit="1" customWidth="1"/>
    <col min="511" max="511" width="13.109375" style="540" customWidth="1"/>
    <col min="512" max="512" width="12.6640625" style="540" customWidth="1"/>
    <col min="513" max="513" width="13.5546875" style="540" customWidth="1"/>
    <col min="514" max="763" width="8.88671875" style="540"/>
    <col min="764" max="764" width="5.44140625" style="540" bestFit="1" customWidth="1"/>
    <col min="765" max="765" width="69.44140625" style="540" customWidth="1"/>
    <col min="766" max="766" width="12.88671875" style="540" bestFit="1" customWidth="1"/>
    <col min="767" max="767" width="13.109375" style="540" customWidth="1"/>
    <col min="768" max="768" width="12.6640625" style="540" customWidth="1"/>
    <col min="769" max="769" width="13.5546875" style="540" customWidth="1"/>
    <col min="770" max="1019" width="8.88671875" style="540"/>
    <col min="1020" max="1020" width="5.44140625" style="540" bestFit="1" customWidth="1"/>
    <col min="1021" max="1021" width="69.44140625" style="540" customWidth="1"/>
    <col min="1022" max="1022" width="12.88671875" style="540" bestFit="1" customWidth="1"/>
    <col min="1023" max="1023" width="13.109375" style="540" customWidth="1"/>
    <col min="1024" max="1024" width="12.6640625" style="540" customWidth="1"/>
    <col min="1025" max="1025" width="13.5546875" style="540" customWidth="1"/>
    <col min="1026" max="1275" width="8.88671875" style="540"/>
    <col min="1276" max="1276" width="5.44140625" style="540" bestFit="1" customWidth="1"/>
    <col min="1277" max="1277" width="69.44140625" style="540" customWidth="1"/>
    <col min="1278" max="1278" width="12.88671875" style="540" bestFit="1" customWidth="1"/>
    <col min="1279" max="1279" width="13.109375" style="540" customWidth="1"/>
    <col min="1280" max="1280" width="12.6640625" style="540" customWidth="1"/>
    <col min="1281" max="1281" width="13.5546875" style="540" customWidth="1"/>
    <col min="1282" max="1531" width="8.88671875" style="540"/>
    <col min="1532" max="1532" width="5.44140625" style="540" bestFit="1" customWidth="1"/>
    <col min="1533" max="1533" width="69.44140625" style="540" customWidth="1"/>
    <col min="1534" max="1534" width="12.88671875" style="540" bestFit="1" customWidth="1"/>
    <col min="1535" max="1535" width="13.109375" style="540" customWidth="1"/>
    <col min="1536" max="1536" width="12.6640625" style="540" customWidth="1"/>
    <col min="1537" max="1537" width="13.5546875" style="540" customWidth="1"/>
    <col min="1538" max="1787" width="8.88671875" style="540"/>
    <col min="1788" max="1788" width="5.44140625" style="540" bestFit="1" customWidth="1"/>
    <col min="1789" max="1789" width="69.44140625" style="540" customWidth="1"/>
    <col min="1790" max="1790" width="12.88671875" style="540" bestFit="1" customWidth="1"/>
    <col min="1791" max="1791" width="13.109375" style="540" customWidth="1"/>
    <col min="1792" max="1792" width="12.6640625" style="540" customWidth="1"/>
    <col min="1793" max="1793" width="13.5546875" style="540" customWidth="1"/>
    <col min="1794" max="2043" width="8.88671875" style="540"/>
    <col min="2044" max="2044" width="5.44140625" style="540" bestFit="1" customWidth="1"/>
    <col min="2045" max="2045" width="69.44140625" style="540" customWidth="1"/>
    <col min="2046" max="2046" width="12.88671875" style="540" bestFit="1" customWidth="1"/>
    <col min="2047" max="2047" width="13.109375" style="540" customWidth="1"/>
    <col min="2048" max="2048" width="12.6640625" style="540" customWidth="1"/>
    <col min="2049" max="2049" width="13.5546875" style="540" customWidth="1"/>
    <col min="2050" max="2299" width="8.88671875" style="540"/>
    <col min="2300" max="2300" width="5.44140625" style="540" bestFit="1" customWidth="1"/>
    <col min="2301" max="2301" width="69.44140625" style="540" customWidth="1"/>
    <col min="2302" max="2302" width="12.88671875" style="540" bestFit="1" customWidth="1"/>
    <col min="2303" max="2303" width="13.109375" style="540" customWidth="1"/>
    <col min="2304" max="2304" width="12.6640625" style="540" customWidth="1"/>
    <col min="2305" max="2305" width="13.5546875" style="540" customWidth="1"/>
    <col min="2306" max="2555" width="8.88671875" style="540"/>
    <col min="2556" max="2556" width="5.44140625" style="540" bestFit="1" customWidth="1"/>
    <col min="2557" max="2557" width="69.44140625" style="540" customWidth="1"/>
    <col min="2558" max="2558" width="12.88671875" style="540" bestFit="1" customWidth="1"/>
    <col min="2559" max="2559" width="13.109375" style="540" customWidth="1"/>
    <col min="2560" max="2560" width="12.6640625" style="540" customWidth="1"/>
    <col min="2561" max="2561" width="13.5546875" style="540" customWidth="1"/>
    <col min="2562" max="2811" width="8.88671875" style="540"/>
    <col min="2812" max="2812" width="5.44140625" style="540" bestFit="1" customWidth="1"/>
    <col min="2813" max="2813" width="69.44140625" style="540" customWidth="1"/>
    <col min="2814" max="2814" width="12.88671875" style="540" bestFit="1" customWidth="1"/>
    <col min="2815" max="2815" width="13.109375" style="540" customWidth="1"/>
    <col min="2816" max="2816" width="12.6640625" style="540" customWidth="1"/>
    <col min="2817" max="2817" width="13.5546875" style="540" customWidth="1"/>
    <col min="2818" max="3067" width="8.88671875" style="540"/>
    <col min="3068" max="3068" width="5.44140625" style="540" bestFit="1" customWidth="1"/>
    <col min="3069" max="3069" width="69.44140625" style="540" customWidth="1"/>
    <col min="3070" max="3070" width="12.88671875" style="540" bestFit="1" customWidth="1"/>
    <col min="3071" max="3071" width="13.109375" style="540" customWidth="1"/>
    <col min="3072" max="3072" width="12.6640625" style="540" customWidth="1"/>
    <col min="3073" max="3073" width="13.5546875" style="540" customWidth="1"/>
    <col min="3074" max="3323" width="8.88671875" style="540"/>
    <col min="3324" max="3324" width="5.44140625" style="540" bestFit="1" customWidth="1"/>
    <col min="3325" max="3325" width="69.44140625" style="540" customWidth="1"/>
    <col min="3326" max="3326" width="12.88671875" style="540" bestFit="1" customWidth="1"/>
    <col min="3327" max="3327" width="13.109375" style="540" customWidth="1"/>
    <col min="3328" max="3328" width="12.6640625" style="540" customWidth="1"/>
    <col min="3329" max="3329" width="13.5546875" style="540" customWidth="1"/>
    <col min="3330" max="3579" width="8.88671875" style="540"/>
    <col min="3580" max="3580" width="5.44140625" style="540" bestFit="1" customWidth="1"/>
    <col min="3581" max="3581" width="69.44140625" style="540" customWidth="1"/>
    <col min="3582" max="3582" width="12.88671875" style="540" bestFit="1" customWidth="1"/>
    <col min="3583" max="3583" width="13.109375" style="540" customWidth="1"/>
    <col min="3584" max="3584" width="12.6640625" style="540" customWidth="1"/>
    <col min="3585" max="3585" width="13.5546875" style="540" customWidth="1"/>
    <col min="3586" max="3835" width="8.88671875" style="540"/>
    <col min="3836" max="3836" width="5.44140625" style="540" bestFit="1" customWidth="1"/>
    <col min="3837" max="3837" width="69.44140625" style="540" customWidth="1"/>
    <col min="3838" max="3838" width="12.88671875" style="540" bestFit="1" customWidth="1"/>
    <col min="3839" max="3839" width="13.109375" style="540" customWidth="1"/>
    <col min="3840" max="3840" width="12.6640625" style="540" customWidth="1"/>
    <col min="3841" max="3841" width="13.5546875" style="540" customWidth="1"/>
    <col min="3842" max="4091" width="8.88671875" style="540"/>
    <col min="4092" max="4092" width="5.44140625" style="540" bestFit="1" customWidth="1"/>
    <col min="4093" max="4093" width="69.44140625" style="540" customWidth="1"/>
    <col min="4094" max="4094" width="12.88671875" style="540" bestFit="1" customWidth="1"/>
    <col min="4095" max="4095" width="13.109375" style="540" customWidth="1"/>
    <col min="4096" max="4096" width="12.6640625" style="540" customWidth="1"/>
    <col min="4097" max="4097" width="13.5546875" style="540" customWidth="1"/>
    <col min="4098" max="4347" width="8.88671875" style="540"/>
    <col min="4348" max="4348" width="5.44140625" style="540" bestFit="1" customWidth="1"/>
    <col min="4349" max="4349" width="69.44140625" style="540" customWidth="1"/>
    <col min="4350" max="4350" width="12.88671875" style="540" bestFit="1" customWidth="1"/>
    <col min="4351" max="4351" width="13.109375" style="540" customWidth="1"/>
    <col min="4352" max="4352" width="12.6640625" style="540" customWidth="1"/>
    <col min="4353" max="4353" width="13.5546875" style="540" customWidth="1"/>
    <col min="4354" max="4603" width="8.88671875" style="540"/>
    <col min="4604" max="4604" width="5.44140625" style="540" bestFit="1" customWidth="1"/>
    <col min="4605" max="4605" width="69.44140625" style="540" customWidth="1"/>
    <col min="4606" max="4606" width="12.88671875" style="540" bestFit="1" customWidth="1"/>
    <col min="4607" max="4607" width="13.109375" style="540" customWidth="1"/>
    <col min="4608" max="4608" width="12.6640625" style="540" customWidth="1"/>
    <col min="4609" max="4609" width="13.5546875" style="540" customWidth="1"/>
    <col min="4610" max="4859" width="8.88671875" style="540"/>
    <col min="4860" max="4860" width="5.44140625" style="540" bestFit="1" customWidth="1"/>
    <col min="4861" max="4861" width="69.44140625" style="540" customWidth="1"/>
    <col min="4862" max="4862" width="12.88671875" style="540" bestFit="1" customWidth="1"/>
    <col min="4863" max="4863" width="13.109375" style="540" customWidth="1"/>
    <col min="4864" max="4864" width="12.6640625" style="540" customWidth="1"/>
    <col min="4865" max="4865" width="13.5546875" style="540" customWidth="1"/>
    <col min="4866" max="5115" width="8.88671875" style="540"/>
    <col min="5116" max="5116" width="5.44140625" style="540" bestFit="1" customWidth="1"/>
    <col min="5117" max="5117" width="69.44140625" style="540" customWidth="1"/>
    <col min="5118" max="5118" width="12.88671875" style="540" bestFit="1" customWidth="1"/>
    <col min="5119" max="5119" width="13.109375" style="540" customWidth="1"/>
    <col min="5120" max="5120" width="12.6640625" style="540" customWidth="1"/>
    <col min="5121" max="5121" width="13.5546875" style="540" customWidth="1"/>
    <col min="5122" max="5371" width="8.88671875" style="540"/>
    <col min="5372" max="5372" width="5.44140625" style="540" bestFit="1" customWidth="1"/>
    <col min="5373" max="5373" width="69.44140625" style="540" customWidth="1"/>
    <col min="5374" max="5374" width="12.88671875" style="540" bestFit="1" customWidth="1"/>
    <col min="5375" max="5375" width="13.109375" style="540" customWidth="1"/>
    <col min="5376" max="5376" width="12.6640625" style="540" customWidth="1"/>
    <col min="5377" max="5377" width="13.5546875" style="540" customWidth="1"/>
    <col min="5378" max="5627" width="8.88671875" style="540"/>
    <col min="5628" max="5628" width="5.44140625" style="540" bestFit="1" customWidth="1"/>
    <col min="5629" max="5629" width="69.44140625" style="540" customWidth="1"/>
    <col min="5630" max="5630" width="12.88671875" style="540" bestFit="1" customWidth="1"/>
    <col min="5631" max="5631" width="13.109375" style="540" customWidth="1"/>
    <col min="5632" max="5632" width="12.6640625" style="540" customWidth="1"/>
    <col min="5633" max="5633" width="13.5546875" style="540" customWidth="1"/>
    <col min="5634" max="5883" width="8.88671875" style="540"/>
    <col min="5884" max="5884" width="5.44140625" style="540" bestFit="1" customWidth="1"/>
    <col min="5885" max="5885" width="69.44140625" style="540" customWidth="1"/>
    <col min="5886" max="5886" width="12.88671875" style="540" bestFit="1" customWidth="1"/>
    <col min="5887" max="5887" width="13.109375" style="540" customWidth="1"/>
    <col min="5888" max="5888" width="12.6640625" style="540" customWidth="1"/>
    <col min="5889" max="5889" width="13.5546875" style="540" customWidth="1"/>
    <col min="5890" max="6139" width="8.88671875" style="540"/>
    <col min="6140" max="6140" width="5.44140625" style="540" bestFit="1" customWidth="1"/>
    <col min="6141" max="6141" width="69.44140625" style="540" customWidth="1"/>
    <col min="6142" max="6142" width="12.88671875" style="540" bestFit="1" customWidth="1"/>
    <col min="6143" max="6143" width="13.109375" style="540" customWidth="1"/>
    <col min="6144" max="6144" width="12.6640625" style="540" customWidth="1"/>
    <col min="6145" max="6145" width="13.5546875" style="540" customWidth="1"/>
    <col min="6146" max="6395" width="8.88671875" style="540"/>
    <col min="6396" max="6396" width="5.44140625" style="540" bestFit="1" customWidth="1"/>
    <col min="6397" max="6397" width="69.44140625" style="540" customWidth="1"/>
    <col min="6398" max="6398" width="12.88671875" style="540" bestFit="1" customWidth="1"/>
    <col min="6399" max="6399" width="13.109375" style="540" customWidth="1"/>
    <col min="6400" max="6400" width="12.6640625" style="540" customWidth="1"/>
    <col min="6401" max="6401" width="13.5546875" style="540" customWidth="1"/>
    <col min="6402" max="6651" width="8.88671875" style="540"/>
    <col min="6652" max="6652" width="5.44140625" style="540" bestFit="1" customWidth="1"/>
    <col min="6653" max="6653" width="69.44140625" style="540" customWidth="1"/>
    <col min="6654" max="6654" width="12.88671875" style="540" bestFit="1" customWidth="1"/>
    <col min="6655" max="6655" width="13.109375" style="540" customWidth="1"/>
    <col min="6656" max="6656" width="12.6640625" style="540" customWidth="1"/>
    <col min="6657" max="6657" width="13.5546875" style="540" customWidth="1"/>
    <col min="6658" max="6907" width="8.88671875" style="540"/>
    <col min="6908" max="6908" width="5.44140625" style="540" bestFit="1" customWidth="1"/>
    <col min="6909" max="6909" width="69.44140625" style="540" customWidth="1"/>
    <col min="6910" max="6910" width="12.88671875" style="540" bestFit="1" customWidth="1"/>
    <col min="6911" max="6911" width="13.109375" style="540" customWidth="1"/>
    <col min="6912" max="6912" width="12.6640625" style="540" customWidth="1"/>
    <col min="6913" max="6913" width="13.5546875" style="540" customWidth="1"/>
    <col min="6914" max="7163" width="8.88671875" style="540"/>
    <col min="7164" max="7164" width="5.44140625" style="540" bestFit="1" customWidth="1"/>
    <col min="7165" max="7165" width="69.44140625" style="540" customWidth="1"/>
    <col min="7166" max="7166" width="12.88671875" style="540" bestFit="1" customWidth="1"/>
    <col min="7167" max="7167" width="13.109375" style="540" customWidth="1"/>
    <col min="7168" max="7168" width="12.6640625" style="540" customWidth="1"/>
    <col min="7169" max="7169" width="13.5546875" style="540" customWidth="1"/>
    <col min="7170" max="7419" width="8.88671875" style="540"/>
    <col min="7420" max="7420" width="5.44140625" style="540" bestFit="1" customWidth="1"/>
    <col min="7421" max="7421" width="69.44140625" style="540" customWidth="1"/>
    <col min="7422" max="7422" width="12.88671875" style="540" bestFit="1" customWidth="1"/>
    <col min="7423" max="7423" width="13.109375" style="540" customWidth="1"/>
    <col min="7424" max="7424" width="12.6640625" style="540" customWidth="1"/>
    <col min="7425" max="7425" width="13.5546875" style="540" customWidth="1"/>
    <col min="7426" max="7675" width="8.88671875" style="540"/>
    <col min="7676" max="7676" width="5.44140625" style="540" bestFit="1" customWidth="1"/>
    <col min="7677" max="7677" width="69.44140625" style="540" customWidth="1"/>
    <col min="7678" max="7678" width="12.88671875" style="540" bestFit="1" customWidth="1"/>
    <col min="7679" max="7679" width="13.109375" style="540" customWidth="1"/>
    <col min="7680" max="7680" width="12.6640625" style="540" customWidth="1"/>
    <col min="7681" max="7681" width="13.5546875" style="540" customWidth="1"/>
    <col min="7682" max="7931" width="8.88671875" style="540"/>
    <col min="7932" max="7932" width="5.44140625" style="540" bestFit="1" customWidth="1"/>
    <col min="7933" max="7933" width="69.44140625" style="540" customWidth="1"/>
    <col min="7934" max="7934" width="12.88671875" style="540" bestFit="1" customWidth="1"/>
    <col min="7935" max="7935" width="13.109375" style="540" customWidth="1"/>
    <col min="7936" max="7936" width="12.6640625" style="540" customWidth="1"/>
    <col min="7937" max="7937" width="13.5546875" style="540" customWidth="1"/>
    <col min="7938" max="8187" width="8.88671875" style="540"/>
    <col min="8188" max="8188" width="5.44140625" style="540" bestFit="1" customWidth="1"/>
    <col min="8189" max="8189" width="69.44140625" style="540" customWidth="1"/>
    <col min="8190" max="8190" width="12.88671875" style="540" bestFit="1" customWidth="1"/>
    <col min="8191" max="8191" width="13.109375" style="540" customWidth="1"/>
    <col min="8192" max="8192" width="12.6640625" style="540" customWidth="1"/>
    <col min="8193" max="8193" width="13.5546875" style="540" customWidth="1"/>
    <col min="8194" max="8443" width="8.88671875" style="540"/>
    <col min="8444" max="8444" width="5.44140625" style="540" bestFit="1" customWidth="1"/>
    <col min="8445" max="8445" width="69.44140625" style="540" customWidth="1"/>
    <col min="8446" max="8446" width="12.88671875" style="540" bestFit="1" customWidth="1"/>
    <col min="8447" max="8447" width="13.109375" style="540" customWidth="1"/>
    <col min="8448" max="8448" width="12.6640625" style="540" customWidth="1"/>
    <col min="8449" max="8449" width="13.5546875" style="540" customWidth="1"/>
    <col min="8450" max="8699" width="8.88671875" style="540"/>
    <col min="8700" max="8700" width="5.44140625" style="540" bestFit="1" customWidth="1"/>
    <col min="8701" max="8701" width="69.44140625" style="540" customWidth="1"/>
    <col min="8702" max="8702" width="12.88671875" style="540" bestFit="1" customWidth="1"/>
    <col min="8703" max="8703" width="13.109375" style="540" customWidth="1"/>
    <col min="8704" max="8704" width="12.6640625" style="540" customWidth="1"/>
    <col min="8705" max="8705" width="13.5546875" style="540" customWidth="1"/>
    <col min="8706" max="8955" width="8.88671875" style="540"/>
    <col min="8956" max="8956" width="5.44140625" style="540" bestFit="1" customWidth="1"/>
    <col min="8957" max="8957" width="69.44140625" style="540" customWidth="1"/>
    <col min="8958" max="8958" width="12.88671875" style="540" bestFit="1" customWidth="1"/>
    <col min="8959" max="8959" width="13.109375" style="540" customWidth="1"/>
    <col min="8960" max="8960" width="12.6640625" style="540" customWidth="1"/>
    <col min="8961" max="8961" width="13.5546875" style="540" customWidth="1"/>
    <col min="8962" max="9211" width="8.88671875" style="540"/>
    <col min="9212" max="9212" width="5.44140625" style="540" bestFit="1" customWidth="1"/>
    <col min="9213" max="9213" width="69.44140625" style="540" customWidth="1"/>
    <col min="9214" max="9214" width="12.88671875" style="540" bestFit="1" customWidth="1"/>
    <col min="9215" max="9215" width="13.109375" style="540" customWidth="1"/>
    <col min="9216" max="9216" width="12.6640625" style="540" customWidth="1"/>
    <col min="9217" max="9217" width="13.5546875" style="540" customWidth="1"/>
    <col min="9218" max="9467" width="8.88671875" style="540"/>
    <col min="9468" max="9468" width="5.44140625" style="540" bestFit="1" customWidth="1"/>
    <col min="9469" max="9469" width="69.44140625" style="540" customWidth="1"/>
    <col min="9470" max="9470" width="12.88671875" style="540" bestFit="1" customWidth="1"/>
    <col min="9471" max="9471" width="13.109375" style="540" customWidth="1"/>
    <col min="9472" max="9472" width="12.6640625" style="540" customWidth="1"/>
    <col min="9473" max="9473" width="13.5546875" style="540" customWidth="1"/>
    <col min="9474" max="9723" width="8.88671875" style="540"/>
    <col min="9724" max="9724" width="5.44140625" style="540" bestFit="1" customWidth="1"/>
    <col min="9725" max="9725" width="69.44140625" style="540" customWidth="1"/>
    <col min="9726" max="9726" width="12.88671875" style="540" bestFit="1" customWidth="1"/>
    <col min="9727" max="9727" width="13.109375" style="540" customWidth="1"/>
    <col min="9728" max="9728" width="12.6640625" style="540" customWidth="1"/>
    <col min="9729" max="9729" width="13.5546875" style="540" customWidth="1"/>
    <col min="9730" max="9979" width="8.88671875" style="540"/>
    <col min="9980" max="9980" width="5.44140625" style="540" bestFit="1" customWidth="1"/>
    <col min="9981" max="9981" width="69.44140625" style="540" customWidth="1"/>
    <col min="9982" max="9982" width="12.88671875" style="540" bestFit="1" customWidth="1"/>
    <col min="9983" max="9983" width="13.109375" style="540" customWidth="1"/>
    <col min="9984" max="9984" width="12.6640625" style="540" customWidth="1"/>
    <col min="9985" max="9985" width="13.5546875" style="540" customWidth="1"/>
    <col min="9986" max="10235" width="8.88671875" style="540"/>
    <col min="10236" max="10236" width="5.44140625" style="540" bestFit="1" customWidth="1"/>
    <col min="10237" max="10237" width="69.44140625" style="540" customWidth="1"/>
    <col min="10238" max="10238" width="12.88671875" style="540" bestFit="1" customWidth="1"/>
    <col min="10239" max="10239" width="13.109375" style="540" customWidth="1"/>
    <col min="10240" max="10240" width="12.6640625" style="540" customWidth="1"/>
    <col min="10241" max="10241" width="13.5546875" style="540" customWidth="1"/>
    <col min="10242" max="10491" width="8.88671875" style="540"/>
    <col min="10492" max="10492" width="5.44140625" style="540" bestFit="1" customWidth="1"/>
    <col min="10493" max="10493" width="69.44140625" style="540" customWidth="1"/>
    <col min="10494" max="10494" width="12.88671875" style="540" bestFit="1" customWidth="1"/>
    <col min="10495" max="10495" width="13.109375" style="540" customWidth="1"/>
    <col min="10496" max="10496" width="12.6640625" style="540" customWidth="1"/>
    <col min="10497" max="10497" width="13.5546875" style="540" customWidth="1"/>
    <col min="10498" max="10747" width="8.88671875" style="540"/>
    <col min="10748" max="10748" width="5.44140625" style="540" bestFit="1" customWidth="1"/>
    <col min="10749" max="10749" width="69.44140625" style="540" customWidth="1"/>
    <col min="10750" max="10750" width="12.88671875" style="540" bestFit="1" customWidth="1"/>
    <col min="10751" max="10751" width="13.109375" style="540" customWidth="1"/>
    <col min="10752" max="10752" width="12.6640625" style="540" customWidth="1"/>
    <col min="10753" max="10753" width="13.5546875" style="540" customWidth="1"/>
    <col min="10754" max="11003" width="8.88671875" style="540"/>
    <col min="11004" max="11004" width="5.44140625" style="540" bestFit="1" customWidth="1"/>
    <col min="11005" max="11005" width="69.44140625" style="540" customWidth="1"/>
    <col min="11006" max="11006" width="12.88671875" style="540" bestFit="1" customWidth="1"/>
    <col min="11007" max="11007" width="13.109375" style="540" customWidth="1"/>
    <col min="11008" max="11008" width="12.6640625" style="540" customWidth="1"/>
    <col min="11009" max="11009" width="13.5546875" style="540" customWidth="1"/>
    <col min="11010" max="11259" width="8.88671875" style="540"/>
    <col min="11260" max="11260" width="5.44140625" style="540" bestFit="1" customWidth="1"/>
    <col min="11261" max="11261" width="69.44140625" style="540" customWidth="1"/>
    <col min="11262" max="11262" width="12.88671875" style="540" bestFit="1" customWidth="1"/>
    <col min="11263" max="11263" width="13.109375" style="540" customWidth="1"/>
    <col min="11264" max="11264" width="12.6640625" style="540" customWidth="1"/>
    <col min="11265" max="11265" width="13.5546875" style="540" customWidth="1"/>
    <col min="11266" max="11515" width="8.88671875" style="540"/>
    <col min="11516" max="11516" width="5.44140625" style="540" bestFit="1" customWidth="1"/>
    <col min="11517" max="11517" width="69.44140625" style="540" customWidth="1"/>
    <col min="11518" max="11518" width="12.88671875" style="540" bestFit="1" customWidth="1"/>
    <col min="11519" max="11519" width="13.109375" style="540" customWidth="1"/>
    <col min="11520" max="11520" width="12.6640625" style="540" customWidth="1"/>
    <col min="11521" max="11521" width="13.5546875" style="540" customWidth="1"/>
    <col min="11522" max="11771" width="8.88671875" style="540"/>
    <col min="11772" max="11772" width="5.44140625" style="540" bestFit="1" customWidth="1"/>
    <col min="11773" max="11773" width="69.44140625" style="540" customWidth="1"/>
    <col min="11774" max="11774" width="12.88671875" style="540" bestFit="1" customWidth="1"/>
    <col min="11775" max="11775" width="13.109375" style="540" customWidth="1"/>
    <col min="11776" max="11776" width="12.6640625" style="540" customWidth="1"/>
    <col min="11777" max="11777" width="13.5546875" style="540" customWidth="1"/>
    <col min="11778" max="12027" width="8.88671875" style="540"/>
    <col min="12028" max="12028" width="5.44140625" style="540" bestFit="1" customWidth="1"/>
    <col min="12029" max="12029" width="69.44140625" style="540" customWidth="1"/>
    <col min="12030" max="12030" width="12.88671875" style="540" bestFit="1" customWidth="1"/>
    <col min="12031" max="12031" width="13.109375" style="540" customWidth="1"/>
    <col min="12032" max="12032" width="12.6640625" style="540" customWidth="1"/>
    <col min="12033" max="12033" width="13.5546875" style="540" customWidth="1"/>
    <col min="12034" max="12283" width="8.88671875" style="540"/>
    <col min="12284" max="12284" width="5.44140625" style="540" bestFit="1" customWidth="1"/>
    <col min="12285" max="12285" width="69.44140625" style="540" customWidth="1"/>
    <col min="12286" max="12286" width="12.88671875" style="540" bestFit="1" customWidth="1"/>
    <col min="12287" max="12287" width="13.109375" style="540" customWidth="1"/>
    <col min="12288" max="12288" width="12.6640625" style="540" customWidth="1"/>
    <col min="12289" max="12289" width="13.5546875" style="540" customWidth="1"/>
    <col min="12290" max="12539" width="8.88671875" style="540"/>
    <col min="12540" max="12540" width="5.44140625" style="540" bestFit="1" customWidth="1"/>
    <col min="12541" max="12541" width="69.44140625" style="540" customWidth="1"/>
    <col min="12542" max="12542" width="12.88671875" style="540" bestFit="1" customWidth="1"/>
    <col min="12543" max="12543" width="13.109375" style="540" customWidth="1"/>
    <col min="12544" max="12544" width="12.6640625" style="540" customWidth="1"/>
    <col min="12545" max="12545" width="13.5546875" style="540" customWidth="1"/>
    <col min="12546" max="12795" width="8.88671875" style="540"/>
    <col min="12796" max="12796" width="5.44140625" style="540" bestFit="1" customWidth="1"/>
    <col min="12797" max="12797" width="69.44140625" style="540" customWidth="1"/>
    <col min="12798" max="12798" width="12.88671875" style="540" bestFit="1" customWidth="1"/>
    <col min="12799" max="12799" width="13.109375" style="540" customWidth="1"/>
    <col min="12800" max="12800" width="12.6640625" style="540" customWidth="1"/>
    <col min="12801" max="12801" width="13.5546875" style="540" customWidth="1"/>
    <col min="12802" max="13051" width="8.88671875" style="540"/>
    <col min="13052" max="13052" width="5.44140625" style="540" bestFit="1" customWidth="1"/>
    <col min="13053" max="13053" width="69.44140625" style="540" customWidth="1"/>
    <col min="13054" max="13054" width="12.88671875" style="540" bestFit="1" customWidth="1"/>
    <col min="13055" max="13055" width="13.109375" style="540" customWidth="1"/>
    <col min="13056" max="13056" width="12.6640625" style="540" customWidth="1"/>
    <col min="13057" max="13057" width="13.5546875" style="540" customWidth="1"/>
    <col min="13058" max="13307" width="8.88671875" style="540"/>
    <col min="13308" max="13308" width="5.44140625" style="540" bestFit="1" customWidth="1"/>
    <col min="13309" max="13309" width="69.44140625" style="540" customWidth="1"/>
    <col min="13310" max="13310" width="12.88671875" style="540" bestFit="1" customWidth="1"/>
    <col min="13311" max="13311" width="13.109375" style="540" customWidth="1"/>
    <col min="13312" max="13312" width="12.6640625" style="540" customWidth="1"/>
    <col min="13313" max="13313" width="13.5546875" style="540" customWidth="1"/>
    <col min="13314" max="13563" width="8.88671875" style="540"/>
    <col min="13564" max="13564" width="5.44140625" style="540" bestFit="1" customWidth="1"/>
    <col min="13565" max="13565" width="69.44140625" style="540" customWidth="1"/>
    <col min="13566" max="13566" width="12.88671875" style="540" bestFit="1" customWidth="1"/>
    <col min="13567" max="13567" width="13.109375" style="540" customWidth="1"/>
    <col min="13568" max="13568" width="12.6640625" style="540" customWidth="1"/>
    <col min="13569" max="13569" width="13.5546875" style="540" customWidth="1"/>
    <col min="13570" max="13819" width="8.88671875" style="540"/>
    <col min="13820" max="13820" width="5.44140625" style="540" bestFit="1" customWidth="1"/>
    <col min="13821" max="13821" width="69.44140625" style="540" customWidth="1"/>
    <col min="13822" max="13822" width="12.88671875" style="540" bestFit="1" customWidth="1"/>
    <col min="13823" max="13823" width="13.109375" style="540" customWidth="1"/>
    <col min="13824" max="13824" width="12.6640625" style="540" customWidth="1"/>
    <col min="13825" max="13825" width="13.5546875" style="540" customWidth="1"/>
    <col min="13826" max="14075" width="8.88671875" style="540"/>
    <col min="14076" max="14076" width="5.44140625" style="540" bestFit="1" customWidth="1"/>
    <col min="14077" max="14077" width="69.44140625" style="540" customWidth="1"/>
    <col min="14078" max="14078" width="12.88671875" style="540" bestFit="1" customWidth="1"/>
    <col min="14079" max="14079" width="13.109375" style="540" customWidth="1"/>
    <col min="14080" max="14080" width="12.6640625" style="540" customWidth="1"/>
    <col min="14081" max="14081" width="13.5546875" style="540" customWidth="1"/>
    <col min="14082" max="14331" width="8.88671875" style="540"/>
    <col min="14332" max="14332" width="5.44140625" style="540" bestFit="1" customWidth="1"/>
    <col min="14333" max="14333" width="69.44140625" style="540" customWidth="1"/>
    <col min="14334" max="14334" width="12.88671875" style="540" bestFit="1" customWidth="1"/>
    <col min="14335" max="14335" width="13.109375" style="540" customWidth="1"/>
    <col min="14336" max="14336" width="12.6640625" style="540" customWidth="1"/>
    <col min="14337" max="14337" width="13.5546875" style="540" customWidth="1"/>
    <col min="14338" max="14587" width="8.88671875" style="540"/>
    <col min="14588" max="14588" width="5.44140625" style="540" bestFit="1" customWidth="1"/>
    <col min="14589" max="14589" width="69.44140625" style="540" customWidth="1"/>
    <col min="14590" max="14590" width="12.88671875" style="540" bestFit="1" customWidth="1"/>
    <col min="14591" max="14591" width="13.109375" style="540" customWidth="1"/>
    <col min="14592" max="14592" width="12.6640625" style="540" customWidth="1"/>
    <col min="14593" max="14593" width="13.5546875" style="540" customWidth="1"/>
    <col min="14594" max="14843" width="8.88671875" style="540"/>
    <col min="14844" max="14844" width="5.44140625" style="540" bestFit="1" customWidth="1"/>
    <col min="14845" max="14845" width="69.44140625" style="540" customWidth="1"/>
    <col min="14846" max="14846" width="12.88671875" style="540" bestFit="1" customWidth="1"/>
    <col min="14847" max="14847" width="13.109375" style="540" customWidth="1"/>
    <col min="14848" max="14848" width="12.6640625" style="540" customWidth="1"/>
    <col min="14849" max="14849" width="13.5546875" style="540" customWidth="1"/>
    <col min="14850" max="15099" width="8.88671875" style="540"/>
    <col min="15100" max="15100" width="5.44140625" style="540" bestFit="1" customWidth="1"/>
    <col min="15101" max="15101" width="69.44140625" style="540" customWidth="1"/>
    <col min="15102" max="15102" width="12.88671875" style="540" bestFit="1" customWidth="1"/>
    <col min="15103" max="15103" width="13.109375" style="540" customWidth="1"/>
    <col min="15104" max="15104" width="12.6640625" style="540" customWidth="1"/>
    <col min="15105" max="15105" width="13.5546875" style="540" customWidth="1"/>
    <col min="15106" max="15355" width="8.88671875" style="540"/>
    <col min="15356" max="15356" width="5.44140625" style="540" bestFit="1" customWidth="1"/>
    <col min="15357" max="15357" width="69.44140625" style="540" customWidth="1"/>
    <col min="15358" max="15358" width="12.88671875" style="540" bestFit="1" customWidth="1"/>
    <col min="15359" max="15359" width="13.109375" style="540" customWidth="1"/>
    <col min="15360" max="15360" width="12.6640625" style="540" customWidth="1"/>
    <col min="15361" max="15361" width="13.5546875" style="540" customWidth="1"/>
    <col min="15362" max="15611" width="8.88671875" style="540"/>
    <col min="15612" max="15612" width="5.44140625" style="540" bestFit="1" customWidth="1"/>
    <col min="15613" max="15613" width="69.44140625" style="540" customWidth="1"/>
    <col min="15614" max="15614" width="12.88671875" style="540" bestFit="1" customWidth="1"/>
    <col min="15615" max="15615" width="13.109375" style="540" customWidth="1"/>
    <col min="15616" max="15616" width="12.6640625" style="540" customWidth="1"/>
    <col min="15617" max="15617" width="13.5546875" style="540" customWidth="1"/>
    <col min="15618" max="15867" width="8.88671875" style="540"/>
    <col min="15868" max="15868" width="5.44140625" style="540" bestFit="1" customWidth="1"/>
    <col min="15869" max="15869" width="69.44140625" style="540" customWidth="1"/>
    <col min="15870" max="15870" width="12.88671875" style="540" bestFit="1" customWidth="1"/>
    <col min="15871" max="15871" width="13.109375" style="540" customWidth="1"/>
    <col min="15872" max="15872" width="12.6640625" style="540" customWidth="1"/>
    <col min="15873" max="15873" width="13.5546875" style="540" customWidth="1"/>
    <col min="15874" max="16123" width="8.88671875" style="540"/>
    <col min="16124" max="16124" width="5.44140625" style="540" bestFit="1" customWidth="1"/>
    <col min="16125" max="16125" width="69.44140625" style="540" customWidth="1"/>
    <col min="16126" max="16126" width="12.88671875" style="540" bestFit="1" customWidth="1"/>
    <col min="16127" max="16127" width="13.109375" style="540" customWidth="1"/>
    <col min="16128" max="16128" width="12.6640625" style="540" customWidth="1"/>
    <col min="16129" max="16129" width="13.5546875" style="540" customWidth="1"/>
    <col min="16130" max="16384" width="8.88671875" style="540"/>
  </cols>
  <sheetData>
    <row r="2" spans="1:8" x14ac:dyDescent="0.25">
      <c r="E2" s="541"/>
    </row>
    <row r="3" spans="1:8" x14ac:dyDescent="0.25">
      <c r="A3" s="542"/>
      <c r="B3" s="543"/>
      <c r="C3" s="543"/>
      <c r="D3" s="543"/>
      <c r="E3" s="541"/>
    </row>
    <row r="4" spans="1:8" ht="18.75" x14ac:dyDescent="0.3">
      <c r="A4" s="544"/>
      <c r="B4" s="633" t="s">
        <v>247</v>
      </c>
      <c r="C4" s="633"/>
      <c r="D4" s="633"/>
      <c r="E4" s="633"/>
    </row>
    <row r="5" spans="1:8" x14ac:dyDescent="0.25">
      <c r="A5" s="545"/>
      <c r="B5" s="545"/>
      <c r="C5" s="545"/>
      <c r="D5" s="545"/>
      <c r="E5" s="545"/>
    </row>
    <row r="6" spans="1:8" x14ac:dyDescent="0.25">
      <c r="A6" s="546" t="s">
        <v>241</v>
      </c>
      <c r="B6" s="547"/>
      <c r="C6" s="547"/>
      <c r="D6" s="547"/>
      <c r="E6" s="547"/>
    </row>
    <row r="7" spans="1:8" x14ac:dyDescent="0.25">
      <c r="A7" s="547" t="s">
        <v>57</v>
      </c>
      <c r="B7" s="547"/>
      <c r="C7" s="547"/>
      <c r="D7" s="547"/>
      <c r="E7" s="547"/>
    </row>
    <row r="8" spans="1:8" x14ac:dyDescent="0.25">
      <c r="A8" s="547" t="s">
        <v>242</v>
      </c>
      <c r="B8" s="547"/>
      <c r="C8" s="547"/>
      <c r="D8" s="547"/>
      <c r="E8" s="547"/>
    </row>
    <row r="9" spans="1:8" x14ac:dyDescent="0.25">
      <c r="A9" s="546" t="s">
        <v>243</v>
      </c>
      <c r="B9" s="547"/>
      <c r="C9" s="547"/>
      <c r="D9" s="547"/>
      <c r="E9" s="547"/>
    </row>
    <row r="10" spans="1:8" x14ac:dyDescent="0.25">
      <c r="A10" s="546"/>
      <c r="B10" s="547"/>
      <c r="C10" s="547"/>
      <c r="D10" s="547"/>
      <c r="E10" s="547"/>
    </row>
    <row r="11" spans="1:8" ht="13.9" customHeight="1" x14ac:dyDescent="0.25">
      <c r="A11" s="545"/>
      <c r="B11" s="548"/>
      <c r="C11" s="548"/>
      <c r="D11" s="548"/>
      <c r="E11" s="548"/>
    </row>
    <row r="12" spans="1:8" x14ac:dyDescent="0.25">
      <c r="A12" s="549" t="s">
        <v>52</v>
      </c>
      <c r="B12" s="550"/>
      <c r="C12" s="550"/>
      <c r="D12" s="550"/>
      <c r="E12" s="551"/>
    </row>
    <row r="13" spans="1:8" x14ac:dyDescent="0.25">
      <c r="A13" s="552" t="s">
        <v>53</v>
      </c>
      <c r="B13" s="553" t="s">
        <v>54</v>
      </c>
      <c r="C13" s="553"/>
      <c r="D13" s="553" t="s">
        <v>55</v>
      </c>
      <c r="E13" s="553"/>
    </row>
    <row r="14" spans="1:8" ht="9.6" customHeight="1" x14ac:dyDescent="0.25">
      <c r="A14" s="554"/>
      <c r="B14" s="554"/>
      <c r="C14" s="554"/>
      <c r="D14" s="554"/>
      <c r="E14" s="554"/>
    </row>
    <row r="15" spans="1:8" x14ac:dyDescent="0.25">
      <c r="A15" s="555">
        <v>1</v>
      </c>
      <c r="B15" s="556" t="s">
        <v>200</v>
      </c>
      <c r="C15" s="557"/>
      <c r="D15" s="558"/>
      <c r="E15" s="558"/>
    </row>
    <row r="16" spans="1:8" x14ac:dyDescent="0.25">
      <c r="A16" s="555">
        <f>A15+1</f>
        <v>2</v>
      </c>
      <c r="B16" s="559" t="s">
        <v>201</v>
      </c>
      <c r="C16" s="560"/>
      <c r="D16" s="560"/>
      <c r="E16" s="560"/>
      <c r="F16" s="561"/>
      <c r="G16" s="561"/>
      <c r="H16" s="562"/>
    </row>
    <row r="17" spans="1:10" x14ac:dyDescent="0.25">
      <c r="A17" s="555">
        <f t="shared" ref="A17:A33" si="0">A16+1</f>
        <v>3</v>
      </c>
      <c r="B17" s="563" t="s">
        <v>244</v>
      </c>
      <c r="C17" s="564">
        <v>9689352.1799999997</v>
      </c>
      <c r="F17" s="565"/>
      <c r="G17" s="565"/>
    </row>
    <row r="18" spans="1:10" x14ac:dyDescent="0.25">
      <c r="A18" s="555">
        <f t="shared" si="0"/>
        <v>4</v>
      </c>
      <c r="B18" s="566" t="s">
        <v>60</v>
      </c>
      <c r="C18" s="560"/>
      <c r="D18" s="560">
        <v>1937870.436</v>
      </c>
      <c r="E18" s="567"/>
      <c r="F18" s="568"/>
      <c r="G18" s="567"/>
      <c r="H18" s="567"/>
    </row>
    <row r="19" spans="1:10" x14ac:dyDescent="0.25">
      <c r="A19" s="555">
        <f t="shared" si="0"/>
        <v>5</v>
      </c>
      <c r="B19" s="554"/>
      <c r="C19" s="560"/>
      <c r="D19" s="560"/>
      <c r="E19" s="567"/>
      <c r="F19" s="567"/>
      <c r="G19" s="567"/>
      <c r="H19" s="567"/>
    </row>
    <row r="20" spans="1:10" x14ac:dyDescent="0.25">
      <c r="A20" s="555">
        <f t="shared" si="0"/>
        <v>6</v>
      </c>
      <c r="B20" s="556" t="s">
        <v>71</v>
      </c>
      <c r="C20" s="564"/>
      <c r="D20" s="560"/>
      <c r="E20" s="567"/>
      <c r="F20" s="567"/>
      <c r="G20" s="567"/>
      <c r="H20" s="567"/>
    </row>
    <row r="21" spans="1:10" x14ac:dyDescent="0.25">
      <c r="A21" s="555">
        <f t="shared" si="0"/>
        <v>7</v>
      </c>
      <c r="B21" s="559" t="s">
        <v>201</v>
      </c>
      <c r="C21" s="564"/>
      <c r="D21" s="560"/>
      <c r="E21" s="567"/>
      <c r="F21" s="567"/>
      <c r="G21" s="567"/>
      <c r="H21" s="567"/>
    </row>
    <row r="22" spans="1:10" x14ac:dyDescent="0.25">
      <c r="A22" s="555">
        <f t="shared" si="0"/>
        <v>8</v>
      </c>
      <c r="B22" s="563" t="s">
        <v>196</v>
      </c>
      <c r="C22" s="564">
        <v>-2570427.2394430283</v>
      </c>
      <c r="D22" s="567"/>
      <c r="E22" s="567"/>
      <c r="F22" s="567"/>
      <c r="G22" s="567"/>
      <c r="H22" s="567"/>
    </row>
    <row r="23" spans="1:10" x14ac:dyDescent="0.25">
      <c r="A23" s="555">
        <f t="shared" si="0"/>
        <v>9</v>
      </c>
      <c r="B23" s="566" t="s">
        <v>62</v>
      </c>
      <c r="C23" s="567"/>
      <c r="D23" s="569">
        <f>C22/60*12</f>
        <v>-514085.4478886057</v>
      </c>
      <c r="E23" s="567"/>
      <c r="F23" s="568"/>
      <c r="G23" s="567"/>
      <c r="H23" s="567"/>
    </row>
    <row r="24" spans="1:10" x14ac:dyDescent="0.25">
      <c r="A24" s="555">
        <f t="shared" si="0"/>
        <v>10</v>
      </c>
      <c r="B24" s="563"/>
      <c r="C24" s="564"/>
      <c r="D24" s="560"/>
      <c r="E24" s="567"/>
      <c r="F24" s="567"/>
      <c r="G24" s="567"/>
      <c r="H24" s="567"/>
    </row>
    <row r="25" spans="1:10" x14ac:dyDescent="0.25">
      <c r="A25" s="555">
        <f t="shared" si="0"/>
        <v>11</v>
      </c>
      <c r="B25" s="554" t="s">
        <v>197</v>
      </c>
      <c r="C25" s="560"/>
      <c r="D25" s="567">
        <f>D18+D23</f>
        <v>1423784.9881113942</v>
      </c>
      <c r="E25" s="570"/>
      <c r="F25" s="567"/>
      <c r="G25" s="571"/>
      <c r="H25" s="570"/>
    </row>
    <row r="26" spans="1:10" x14ac:dyDescent="0.25">
      <c r="A26" s="555">
        <f t="shared" si="0"/>
        <v>12</v>
      </c>
      <c r="B26" s="554"/>
      <c r="C26" s="560"/>
      <c r="D26" s="567"/>
      <c r="E26" s="570"/>
      <c r="F26" s="567"/>
      <c r="G26" s="571"/>
      <c r="H26" s="570"/>
    </row>
    <row r="27" spans="1:10" x14ac:dyDescent="0.25">
      <c r="A27" s="555">
        <f t="shared" si="0"/>
        <v>13</v>
      </c>
      <c r="B27" s="554" t="s">
        <v>245</v>
      </c>
      <c r="C27" s="560"/>
      <c r="D27" s="572">
        <v>761648.42999999993</v>
      </c>
      <c r="F27" s="567"/>
      <c r="G27" s="571"/>
      <c r="H27" s="570"/>
    </row>
    <row r="28" spans="1:10" x14ac:dyDescent="0.25">
      <c r="A28" s="555">
        <f t="shared" si="0"/>
        <v>14</v>
      </c>
      <c r="B28" s="554"/>
      <c r="C28" s="560"/>
      <c r="D28" s="560"/>
      <c r="E28" s="567"/>
      <c r="F28" s="567"/>
      <c r="G28" s="567"/>
      <c r="H28" s="567"/>
    </row>
    <row r="29" spans="1:10" x14ac:dyDescent="0.25">
      <c r="A29" s="555">
        <f t="shared" si="0"/>
        <v>15</v>
      </c>
      <c r="B29" s="573" t="s">
        <v>198</v>
      </c>
      <c r="C29" s="574"/>
      <c r="D29" s="560"/>
      <c r="E29" s="572">
        <f>D25-D27</f>
        <v>662136.55811139429</v>
      </c>
      <c r="F29" s="567"/>
      <c r="G29" s="571"/>
      <c r="H29" s="570"/>
    </row>
    <row r="30" spans="1:10" x14ac:dyDescent="0.25">
      <c r="A30" s="555">
        <f t="shared" si="0"/>
        <v>16</v>
      </c>
      <c r="B30" s="554"/>
      <c r="C30" s="560"/>
      <c r="D30" s="560"/>
      <c r="E30" s="567"/>
      <c r="F30" s="567"/>
      <c r="G30" s="565"/>
    </row>
    <row r="31" spans="1:10" x14ac:dyDescent="0.25">
      <c r="A31" s="555">
        <f t="shared" si="0"/>
        <v>17</v>
      </c>
      <c r="B31" s="575" t="s">
        <v>199</v>
      </c>
      <c r="C31" s="576">
        <v>0.21</v>
      </c>
      <c r="D31" s="560"/>
      <c r="E31" s="572">
        <f>-E29*C31</f>
        <v>-139048.67720339278</v>
      </c>
      <c r="F31" s="567"/>
      <c r="G31" s="571"/>
      <c r="H31" s="570"/>
    </row>
    <row r="32" spans="1:10" x14ac:dyDescent="0.25">
      <c r="A32" s="555">
        <f t="shared" si="0"/>
        <v>18</v>
      </c>
      <c r="B32" s="575"/>
      <c r="C32" s="577"/>
      <c r="D32" s="560"/>
      <c r="E32" s="567"/>
      <c r="F32" s="567"/>
      <c r="G32" s="565"/>
      <c r="I32" s="578"/>
      <c r="J32" s="578"/>
    </row>
    <row r="33" spans="1:8" ht="15.75" thickBot="1" x14ac:dyDescent="0.3">
      <c r="A33" s="555">
        <f t="shared" si="0"/>
        <v>19</v>
      </c>
      <c r="B33" s="575" t="s">
        <v>56</v>
      </c>
      <c r="C33" s="577"/>
      <c r="D33" s="560"/>
      <c r="E33" s="579">
        <f>-E29-E31</f>
        <v>-523087.88090800151</v>
      </c>
      <c r="F33" s="580"/>
      <c r="G33" s="571"/>
      <c r="H33" s="570"/>
    </row>
    <row r="34" spans="1:8" ht="15.75" thickTop="1" x14ac:dyDescent="0.25">
      <c r="A34" s="555"/>
      <c r="B34" s="554"/>
      <c r="C34" s="581"/>
      <c r="D34" s="554"/>
      <c r="E34" s="582"/>
      <c r="F34" s="565"/>
      <c r="G34" s="565"/>
    </row>
    <row r="35" spans="1:8" x14ac:dyDescent="0.25">
      <c r="A35" s="554"/>
      <c r="B35" s="554"/>
      <c r="C35" s="581"/>
      <c r="D35" s="554"/>
      <c r="E35" s="554"/>
    </row>
    <row r="36" spans="1:8" x14ac:dyDescent="0.25">
      <c r="A36" s="554"/>
      <c r="C36" s="570"/>
    </row>
    <row r="37" spans="1:8" x14ac:dyDescent="0.25">
      <c r="A37" s="554"/>
      <c r="C37" s="570"/>
    </row>
    <row r="38" spans="1:8" x14ac:dyDescent="0.25">
      <c r="A38" s="554"/>
      <c r="C38" s="570"/>
    </row>
    <row r="39" spans="1:8" x14ac:dyDescent="0.25">
      <c r="C39" s="570"/>
    </row>
    <row r="40" spans="1:8" x14ac:dyDescent="0.25">
      <c r="C40" s="583"/>
    </row>
    <row r="41" spans="1:8" x14ac:dyDescent="0.25">
      <c r="C41" s="570"/>
    </row>
    <row r="42" spans="1:8" x14ac:dyDescent="0.25">
      <c r="C42" s="570"/>
    </row>
    <row r="43" spans="1:8" x14ac:dyDescent="0.25">
      <c r="C43" s="570"/>
    </row>
    <row r="44" spans="1:8" x14ac:dyDescent="0.25">
      <c r="C44" s="583"/>
    </row>
    <row r="45" spans="1:8" x14ac:dyDescent="0.25">
      <c r="C45" s="570"/>
    </row>
    <row r="46" spans="1:8" x14ac:dyDescent="0.25">
      <c r="C46" s="570"/>
    </row>
    <row r="47" spans="1:8" x14ac:dyDescent="0.25">
      <c r="C47" s="570"/>
    </row>
    <row r="48" spans="1:8" x14ac:dyDescent="0.25">
      <c r="C48" s="570"/>
    </row>
    <row r="49" spans="3:5" x14ac:dyDescent="0.25">
      <c r="C49" s="583"/>
      <c r="D49" s="570"/>
      <c r="E49" s="584"/>
    </row>
    <row r="50" spans="3:5" x14ac:dyDescent="0.25">
      <c r="C50" s="583"/>
      <c r="D50" s="570"/>
      <c r="E50" s="584"/>
    </row>
    <row r="51" spans="3:5" x14ac:dyDescent="0.25">
      <c r="C51" s="583"/>
      <c r="D51" s="570"/>
      <c r="E51" s="584"/>
    </row>
    <row r="52" spans="3:5" x14ac:dyDescent="0.25">
      <c r="C52" s="583"/>
    </row>
    <row r="53" spans="3:5" x14ac:dyDescent="0.25">
      <c r="C53" s="583"/>
    </row>
    <row r="54" spans="3:5" x14ac:dyDescent="0.25">
      <c r="C54" s="583"/>
    </row>
    <row r="55" spans="3:5" x14ac:dyDescent="0.25">
      <c r="C55" s="583"/>
    </row>
    <row r="56" spans="3:5" x14ac:dyDescent="0.25">
      <c r="C56" s="583"/>
    </row>
    <row r="57" spans="3:5" x14ac:dyDescent="0.25">
      <c r="C57" s="583"/>
    </row>
    <row r="58" spans="3:5" x14ac:dyDescent="0.25">
      <c r="C58" s="583"/>
    </row>
    <row r="59" spans="3:5" x14ac:dyDescent="0.25">
      <c r="C59" s="583"/>
    </row>
    <row r="60" spans="3:5" x14ac:dyDescent="0.25">
      <c r="C60" s="583"/>
    </row>
    <row r="61" spans="3:5" x14ac:dyDescent="0.25">
      <c r="C61" s="583"/>
    </row>
    <row r="62" spans="3:5" x14ac:dyDescent="0.25">
      <c r="C62" s="583"/>
    </row>
    <row r="63" spans="3:5" x14ac:dyDescent="0.25">
      <c r="C63" s="583"/>
    </row>
    <row r="64" spans="3:5" x14ac:dyDescent="0.25">
      <c r="C64" s="583"/>
    </row>
    <row r="65" spans="3:3" x14ac:dyDescent="0.25">
      <c r="C65" s="583"/>
    </row>
    <row r="66" spans="3:3" x14ac:dyDescent="0.25">
      <c r="C66" s="583"/>
    </row>
    <row r="67" spans="3:3" x14ac:dyDescent="0.25">
      <c r="C67" s="583"/>
    </row>
    <row r="68" spans="3:3" x14ac:dyDescent="0.25">
      <c r="C68" s="583"/>
    </row>
    <row r="69" spans="3:3" x14ac:dyDescent="0.25">
      <c r="C69" s="583"/>
    </row>
    <row r="70" spans="3:3" x14ac:dyDescent="0.25">
      <c r="C70" s="583"/>
    </row>
    <row r="71" spans="3:3" x14ac:dyDescent="0.25">
      <c r="C71" s="583"/>
    </row>
    <row r="72" spans="3:3" x14ac:dyDescent="0.25">
      <c r="C72" s="583"/>
    </row>
    <row r="73" spans="3:3" x14ac:dyDescent="0.25">
      <c r="C73" s="583"/>
    </row>
    <row r="74" spans="3:3" x14ac:dyDescent="0.25">
      <c r="C74" s="583"/>
    </row>
    <row r="75" spans="3:3" x14ac:dyDescent="0.25">
      <c r="C75" s="583"/>
    </row>
    <row r="76" spans="3:3" x14ac:dyDescent="0.25">
      <c r="C76" s="583"/>
    </row>
    <row r="77" spans="3:3" x14ac:dyDescent="0.25">
      <c r="C77" s="583"/>
    </row>
    <row r="78" spans="3:3" x14ac:dyDescent="0.25">
      <c r="C78" s="583"/>
    </row>
    <row r="79" spans="3:3" x14ac:dyDescent="0.25">
      <c r="C79" s="583"/>
    </row>
    <row r="80" spans="3:3" x14ac:dyDescent="0.25">
      <c r="C80" s="583"/>
    </row>
    <row r="81" spans="3:3" x14ac:dyDescent="0.25">
      <c r="C81" s="583"/>
    </row>
    <row r="82" spans="3:3" x14ac:dyDescent="0.25">
      <c r="C82" s="583"/>
    </row>
    <row r="83" spans="3:3" x14ac:dyDescent="0.25">
      <c r="C83" s="583"/>
    </row>
    <row r="84" spans="3:3" x14ac:dyDescent="0.25">
      <c r="C84" s="583"/>
    </row>
    <row r="85" spans="3:3" x14ac:dyDescent="0.25">
      <c r="C85" s="583"/>
    </row>
    <row r="86" spans="3:3" x14ac:dyDescent="0.25">
      <c r="C86" s="583"/>
    </row>
    <row r="87" spans="3:3" x14ac:dyDescent="0.25">
      <c r="C87" s="583"/>
    </row>
    <row r="88" spans="3:3" x14ac:dyDescent="0.25">
      <c r="C88" s="583"/>
    </row>
    <row r="89" spans="3:3" x14ac:dyDescent="0.25">
      <c r="C89" s="583"/>
    </row>
    <row r="90" spans="3:3" x14ac:dyDescent="0.25">
      <c r="C90" s="583"/>
    </row>
    <row r="91" spans="3:3" x14ac:dyDescent="0.25">
      <c r="C91" s="583"/>
    </row>
    <row r="92" spans="3:3" x14ac:dyDescent="0.25">
      <c r="C92" s="583"/>
    </row>
    <row r="93" spans="3:3" x14ac:dyDescent="0.25">
      <c r="C93" s="583"/>
    </row>
    <row r="94" spans="3:3" x14ac:dyDescent="0.25">
      <c r="C94" s="583"/>
    </row>
    <row r="95" spans="3:3" x14ac:dyDescent="0.25">
      <c r="C95" s="583"/>
    </row>
    <row r="96" spans="3:3" x14ac:dyDescent="0.25">
      <c r="C96" s="583"/>
    </row>
    <row r="97" spans="3:3" x14ac:dyDescent="0.25">
      <c r="C97" s="583"/>
    </row>
    <row r="98" spans="3:3" x14ac:dyDescent="0.25">
      <c r="C98" s="583"/>
    </row>
    <row r="99" spans="3:3" x14ac:dyDescent="0.25">
      <c r="C99" s="583"/>
    </row>
    <row r="100" spans="3:3" x14ac:dyDescent="0.25">
      <c r="C100" s="583"/>
    </row>
    <row r="101" spans="3:3" x14ac:dyDescent="0.25">
      <c r="C101" s="583"/>
    </row>
    <row r="102" spans="3:3" x14ac:dyDescent="0.25">
      <c r="C102" s="583"/>
    </row>
    <row r="103" spans="3:3" x14ac:dyDescent="0.25">
      <c r="C103" s="583"/>
    </row>
    <row r="104" spans="3:3" x14ac:dyDescent="0.25">
      <c r="C104" s="583"/>
    </row>
    <row r="105" spans="3:3" x14ac:dyDescent="0.25">
      <c r="C105" s="583"/>
    </row>
    <row r="106" spans="3:3" x14ac:dyDescent="0.25">
      <c r="C106" s="583"/>
    </row>
    <row r="107" spans="3:3" x14ac:dyDescent="0.25">
      <c r="C107" s="583"/>
    </row>
    <row r="108" spans="3:3" x14ac:dyDescent="0.25">
      <c r="C108" s="583"/>
    </row>
    <row r="109" spans="3:3" x14ac:dyDescent="0.25">
      <c r="C109" s="583"/>
    </row>
    <row r="110" spans="3:3" x14ac:dyDescent="0.25">
      <c r="C110" s="583"/>
    </row>
    <row r="111" spans="3:3" x14ac:dyDescent="0.25">
      <c r="C111" s="583"/>
    </row>
    <row r="112" spans="3:3" x14ac:dyDescent="0.25">
      <c r="C112" s="583"/>
    </row>
    <row r="113" spans="3:3" x14ac:dyDescent="0.25">
      <c r="C113" s="583"/>
    </row>
    <row r="114" spans="3:3" x14ac:dyDescent="0.25">
      <c r="C114" s="583"/>
    </row>
    <row r="115" spans="3:3" x14ac:dyDescent="0.25">
      <c r="C115" s="583"/>
    </row>
    <row r="116" spans="3:3" x14ac:dyDescent="0.25">
      <c r="C116" s="583"/>
    </row>
    <row r="117" spans="3:3" x14ac:dyDescent="0.25">
      <c r="C117" s="583"/>
    </row>
    <row r="118" spans="3:3" x14ac:dyDescent="0.25">
      <c r="C118" s="583"/>
    </row>
    <row r="119" spans="3:3" x14ac:dyDescent="0.25">
      <c r="C119" s="583"/>
    </row>
    <row r="120" spans="3:3" x14ac:dyDescent="0.25">
      <c r="C120" s="583"/>
    </row>
    <row r="121" spans="3:3" x14ac:dyDescent="0.25">
      <c r="C121" s="583"/>
    </row>
    <row r="122" spans="3:3" x14ac:dyDescent="0.25">
      <c r="C122" s="583"/>
    </row>
    <row r="123" spans="3:3" x14ac:dyDescent="0.25">
      <c r="C123" s="583"/>
    </row>
    <row r="124" spans="3:3" x14ac:dyDescent="0.25">
      <c r="C124" s="583"/>
    </row>
    <row r="125" spans="3:3" x14ac:dyDescent="0.25">
      <c r="C125" s="583"/>
    </row>
    <row r="126" spans="3:3" x14ac:dyDescent="0.25">
      <c r="C126" s="583"/>
    </row>
    <row r="127" spans="3:3" x14ac:dyDescent="0.25">
      <c r="C127" s="583"/>
    </row>
    <row r="128" spans="3:3" x14ac:dyDescent="0.25">
      <c r="C128" s="583"/>
    </row>
    <row r="129" spans="3:3" x14ac:dyDescent="0.25">
      <c r="C129" s="583"/>
    </row>
    <row r="130" spans="3:3" x14ac:dyDescent="0.25">
      <c r="C130" s="583"/>
    </row>
    <row r="131" spans="3:3" x14ac:dyDescent="0.25">
      <c r="C131" s="583"/>
    </row>
    <row r="132" spans="3:3" x14ac:dyDescent="0.25">
      <c r="C132" s="583"/>
    </row>
    <row r="133" spans="3:3" x14ac:dyDescent="0.25">
      <c r="C133" s="583"/>
    </row>
    <row r="134" spans="3:3" x14ac:dyDescent="0.25">
      <c r="C134" s="583"/>
    </row>
    <row r="135" spans="3:3" x14ac:dyDescent="0.25">
      <c r="C135" s="583"/>
    </row>
    <row r="136" spans="3:3" x14ac:dyDescent="0.25">
      <c r="C136" s="583"/>
    </row>
    <row r="137" spans="3:3" x14ac:dyDescent="0.25">
      <c r="C137" s="583"/>
    </row>
    <row r="138" spans="3:3" x14ac:dyDescent="0.25">
      <c r="C138" s="583"/>
    </row>
    <row r="139" spans="3:3" x14ac:dyDescent="0.25">
      <c r="C139" s="583"/>
    </row>
    <row r="140" spans="3:3" x14ac:dyDescent="0.25">
      <c r="C140" s="583"/>
    </row>
    <row r="141" spans="3:3" x14ac:dyDescent="0.25">
      <c r="C141" s="583"/>
    </row>
    <row r="142" spans="3:3" x14ac:dyDescent="0.25">
      <c r="C142" s="583"/>
    </row>
    <row r="143" spans="3:3" x14ac:dyDescent="0.25">
      <c r="C143" s="583"/>
    </row>
    <row r="144" spans="3:3" x14ac:dyDescent="0.25">
      <c r="C144" s="583"/>
    </row>
    <row r="145" spans="3:3" x14ac:dyDescent="0.25">
      <c r="C145" s="583"/>
    </row>
    <row r="146" spans="3:3" x14ac:dyDescent="0.25">
      <c r="C146" s="583"/>
    </row>
    <row r="147" spans="3:3" x14ac:dyDescent="0.25">
      <c r="C147" s="583"/>
    </row>
    <row r="148" spans="3:3" x14ac:dyDescent="0.25">
      <c r="C148" s="583"/>
    </row>
    <row r="149" spans="3:3" x14ac:dyDescent="0.25">
      <c r="C149" s="583"/>
    </row>
    <row r="150" spans="3:3" x14ac:dyDescent="0.25">
      <c r="C150" s="583"/>
    </row>
    <row r="151" spans="3:3" x14ac:dyDescent="0.25">
      <c r="C151" s="583"/>
    </row>
    <row r="152" spans="3:3" x14ac:dyDescent="0.25">
      <c r="C152" s="583"/>
    </row>
    <row r="153" spans="3:3" x14ac:dyDescent="0.25">
      <c r="C153" s="583"/>
    </row>
    <row r="154" spans="3:3" x14ac:dyDescent="0.25">
      <c r="C154" s="583"/>
    </row>
    <row r="155" spans="3:3" x14ac:dyDescent="0.25">
      <c r="C155" s="583"/>
    </row>
  </sheetData>
  <mergeCells count="1">
    <mergeCell ref="B4:E4"/>
  </mergeCells>
  <pageMargins left="0.2" right="0.2" top="0.25" bottom="0.25" header="0.3" footer="0.3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3E48DC1-A801-4EF8-ACDE-E28FBAAF826C}"/>
</file>

<file path=customXml/itemProps2.xml><?xml version="1.0" encoding="utf-8"?>
<ds:datastoreItem xmlns:ds="http://schemas.openxmlformats.org/officeDocument/2006/customXml" ds:itemID="{CF2F57AF-04EE-4D88-B510-74185DB09B79}"/>
</file>

<file path=customXml/itemProps3.xml><?xml version="1.0" encoding="utf-8"?>
<ds:datastoreItem xmlns:ds="http://schemas.openxmlformats.org/officeDocument/2006/customXml" ds:itemID="{51304A25-2794-4D24-B515-C528B353D6D2}"/>
</file>

<file path=customXml/itemProps4.xml><?xml version="1.0" encoding="utf-8"?>
<ds:datastoreItem xmlns:ds="http://schemas.openxmlformats.org/officeDocument/2006/customXml" ds:itemID="{61CE8E83-83EC-430D-9B9F-BDB7A6B834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ELEC =&gt;</vt:lpstr>
      <vt:lpstr>Lead E</vt:lpstr>
      <vt:lpstr>Elec Proforma</vt:lpstr>
      <vt:lpstr>2019 GRC Elec Amort Sch </vt:lpstr>
      <vt:lpstr>2017 GRC Elec Amort Sch</vt:lpstr>
      <vt:lpstr>ELEC TY Amort </vt:lpstr>
      <vt:lpstr>ELEC Actual 2018</vt:lpstr>
      <vt:lpstr>Future Costs</vt:lpstr>
      <vt:lpstr>ELEC 2018 ERF</vt:lpstr>
      <vt:lpstr>GAS =&gt;</vt:lpstr>
      <vt:lpstr>Lead Gas</vt:lpstr>
      <vt:lpstr>Gas Proforma </vt:lpstr>
      <vt:lpstr>2019 GRC Gas Amort Sch</vt:lpstr>
      <vt:lpstr>2017 GRC Gas Amort Sch</vt:lpstr>
      <vt:lpstr>GAS TY Amort</vt:lpstr>
      <vt:lpstr>GAS 2018</vt:lpstr>
      <vt:lpstr>GAS 2018 ERF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MarvelousMarina</cp:lastModifiedBy>
  <cp:lastPrinted>2017-07-26T15:59:01Z</cp:lastPrinted>
  <dcterms:created xsi:type="dcterms:W3CDTF">2015-12-04T18:40:55Z</dcterms:created>
  <dcterms:modified xsi:type="dcterms:W3CDTF">2019-06-21T20:53:54Z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